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Ischnura_Reinforcement\"/>
    </mc:Choice>
  </mc:AlternateContent>
  <xr:revisionPtr revIDLastSave="0" documentId="13_ncr:1_{D3A81A5D-5160-494F-B7CB-8E700DDD42BF}" xr6:coauthVersionLast="47" xr6:coauthVersionMax="47" xr10:uidLastSave="{00000000-0000-0000-0000-000000000000}"/>
  <bookViews>
    <workbookView xWindow="-120" yWindow="-120" windowWidth="20730" windowHeight="11160" firstSheet="14" activeTab="16" xr2:uid="{B08E7ED1-F90A-4B59-A001-824616B92440}"/>
  </bookViews>
  <sheets>
    <sheet name="Notes" sheetId="16" r:id="rId1"/>
    <sheet name="Allopatrics_Mechanical" sheetId="14" r:id="rId2"/>
    <sheet name="Allopatrics_Mechanical_R" sheetId="19" r:id="rId3"/>
    <sheet name="Allopatrics_Fertilities" sheetId="13" r:id="rId4"/>
    <sheet name="Allopatrics_Fertilities_R" sheetId="27" r:id="rId5"/>
    <sheet name="Allopatrics_Summaries" sheetId="20" r:id="rId6"/>
    <sheet name="2001_Mechanical" sheetId="24" r:id="rId7"/>
    <sheet name="2001_Mechanical_R" sheetId="25" r:id="rId8"/>
    <sheet name="2001_Fertilities" sheetId="18" r:id="rId9"/>
    <sheet name="2001_Fertilities_R" sheetId="22" r:id="rId10"/>
    <sheet name="2001_Summaries" sheetId="26" r:id="rId11"/>
    <sheet name="2019_Raw" sheetId="8" r:id="rId12"/>
    <sheet name="2019_R" sheetId="15" r:id="rId13"/>
    <sheet name="2019_Summaries" sheetId="17" r:id="rId14"/>
    <sheet name="Barriers" sheetId="1" r:id="rId15"/>
    <sheet name="Absolute_Isolation" sheetId="5" r:id="rId16"/>
    <sheet name="Cumulative_Contribution" sheetId="23" r:id="rId17"/>
    <sheet name="Sample_Sizes" sheetId="30" r:id="rId18"/>
  </sheets>
  <definedNames>
    <definedName name="_xlnm._FilterDatabase" localSheetId="8" hidden="1">'2001_Fertilities'!$A$1:$AJ$74</definedName>
    <definedName name="_xlnm._FilterDatabase" localSheetId="9" hidden="1">'2001_Fertilities_R'!$A$1:$F$1</definedName>
    <definedName name="_xlnm._FilterDatabase" localSheetId="6" hidden="1">'2001_Mechanical'!$A$1:$V$117</definedName>
    <definedName name="_xlnm._FilterDatabase" localSheetId="7" hidden="1">'2001_Mechanical_R'!$A$1:$D$156</definedName>
    <definedName name="_xlnm._FilterDatabase" localSheetId="10" hidden="1">'2001_Summaries'!$A$1:$Q$36</definedName>
    <definedName name="_xlnm._FilterDatabase" localSheetId="12" hidden="1">'2019_R'!$A$1:$H$1</definedName>
    <definedName name="_xlnm._FilterDatabase" localSheetId="11" hidden="1">'2019_Raw'!$A$1:$AN$294</definedName>
    <definedName name="_xlnm._FilterDatabase" localSheetId="13" hidden="1">'2019_Summaries'!$A$1:$Q$20</definedName>
    <definedName name="_xlnm._FilterDatabase" localSheetId="15" hidden="1">Absolute_Isolation!$A$1:$L$49</definedName>
    <definedName name="_xlnm._FilterDatabase" localSheetId="3" hidden="1">Allopatrics_Fertilities!$A$1:$AH$171</definedName>
    <definedName name="_xlnm._FilterDatabase" localSheetId="4" hidden="1">Allopatrics_Fertilities_R!$A$1:$F$1</definedName>
    <definedName name="_xlnm._FilterDatabase" localSheetId="1" hidden="1">Allopatrics_Mechanical!$A$1:$X$164</definedName>
    <definedName name="_xlnm._FilterDatabase" localSheetId="2" hidden="1">Allopatrics_Mechanical_R!$A$1:$D$164</definedName>
    <definedName name="_xlnm._FilterDatabase" localSheetId="5" hidden="1">Allopatrics_Summaries!$A$1:$Q$37</definedName>
    <definedName name="_xlnm._FilterDatabase" localSheetId="14" hidden="1">Barriers!$A$2:$K$34</definedName>
    <definedName name="_xlnm._FilterDatabase" localSheetId="16" hidden="1">Cumulative_Contribution!$A$1:$L$48</definedName>
    <definedName name="_xlnm._FilterDatabase" localSheetId="17" hidden="1">Sample_Sizes!$A$1:$L$1</definedName>
    <definedName name="_FilterDatabase_0" localSheetId="11">'2019_Raw'!$A$1:$AH$161</definedName>
    <definedName name="_FilterDatabase_0_0" localSheetId="11">'2019_Raw'!$A$1:$AD$161</definedName>
    <definedName name="_FilterDatabase_0_0_0" localSheetId="11">'2019_Raw'!$A$1:$AD$1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8" i="30" l="1"/>
  <c r="I48" i="30"/>
  <c r="H48" i="30"/>
  <c r="G48" i="30"/>
  <c r="J47" i="30"/>
  <c r="I47" i="30"/>
  <c r="H47" i="30"/>
  <c r="G47" i="30"/>
  <c r="J46" i="30"/>
  <c r="I46" i="30"/>
  <c r="H46" i="30"/>
  <c r="G46" i="30"/>
  <c r="J45" i="30"/>
  <c r="I45" i="30"/>
  <c r="H45" i="30"/>
  <c r="G45" i="30"/>
  <c r="J44" i="30"/>
  <c r="I44" i="30"/>
  <c r="H44" i="30"/>
  <c r="G44" i="30"/>
  <c r="J43" i="30"/>
  <c r="I43" i="30"/>
  <c r="H43" i="30"/>
  <c r="G43" i="30"/>
  <c r="J42" i="30"/>
  <c r="I42" i="30"/>
  <c r="H42" i="30"/>
  <c r="G42" i="30"/>
  <c r="J41" i="30"/>
  <c r="I41" i="30"/>
  <c r="H41" i="30"/>
  <c r="G41" i="30"/>
  <c r="J40" i="30"/>
  <c r="I40" i="30"/>
  <c r="H40" i="30"/>
  <c r="G40" i="30"/>
  <c r="J39" i="30"/>
  <c r="I39" i="30"/>
  <c r="H39" i="30"/>
  <c r="G39" i="30"/>
  <c r="J38" i="30"/>
  <c r="I38" i="30"/>
  <c r="H38" i="30"/>
  <c r="G38" i="30"/>
  <c r="J37" i="30"/>
  <c r="I37" i="30"/>
  <c r="H37" i="30"/>
  <c r="G37" i="30"/>
  <c r="J36" i="30"/>
  <c r="I36" i="30"/>
  <c r="H36" i="30"/>
  <c r="G36" i="30"/>
  <c r="J35" i="30"/>
  <c r="I35" i="30"/>
  <c r="H35" i="30"/>
  <c r="G35" i="30"/>
  <c r="J34" i="30"/>
  <c r="I34" i="30"/>
  <c r="H34" i="30"/>
  <c r="G34" i="30"/>
  <c r="J33" i="30"/>
  <c r="I33" i="30"/>
  <c r="H33" i="30"/>
  <c r="G33" i="30"/>
  <c r="J32" i="30"/>
  <c r="I32" i="30"/>
  <c r="H32" i="30"/>
  <c r="G32" i="30"/>
  <c r="J31" i="30"/>
  <c r="I31" i="30"/>
  <c r="H31" i="30"/>
  <c r="G31" i="30"/>
  <c r="J30" i="30"/>
  <c r="I30" i="30"/>
  <c r="H30" i="30"/>
  <c r="G30" i="30"/>
  <c r="J29" i="30"/>
  <c r="I29" i="30"/>
  <c r="H29" i="30"/>
  <c r="G29" i="30"/>
  <c r="J28" i="30"/>
  <c r="I28" i="30"/>
  <c r="H28" i="30"/>
  <c r="G28" i="30"/>
  <c r="J27" i="30"/>
  <c r="I27" i="30"/>
  <c r="H27" i="30"/>
  <c r="G27" i="30"/>
  <c r="J26" i="30"/>
  <c r="I26" i="30"/>
  <c r="H26" i="30"/>
  <c r="G26" i="30"/>
  <c r="J25" i="30"/>
  <c r="I25" i="30"/>
  <c r="H25" i="30"/>
  <c r="G25" i="30"/>
  <c r="J24" i="30"/>
  <c r="I24" i="30"/>
  <c r="H24" i="30"/>
  <c r="G24" i="30"/>
  <c r="J23" i="30"/>
  <c r="I23" i="30"/>
  <c r="H23" i="30"/>
  <c r="G23" i="30"/>
  <c r="J22" i="30"/>
  <c r="I22" i="30"/>
  <c r="H22" i="30"/>
  <c r="G22" i="30"/>
  <c r="J21" i="30"/>
  <c r="I21" i="30"/>
  <c r="H21" i="30"/>
  <c r="G21" i="30"/>
  <c r="J20" i="30"/>
  <c r="I20" i="30"/>
  <c r="H20" i="30"/>
  <c r="G20" i="30"/>
  <c r="J19" i="30"/>
  <c r="I19" i="30"/>
  <c r="H19" i="30"/>
  <c r="G19" i="30"/>
  <c r="J18" i="30"/>
  <c r="I18" i="30"/>
  <c r="H18" i="30"/>
  <c r="G18" i="30"/>
  <c r="J17" i="30"/>
  <c r="I17" i="30"/>
  <c r="H17" i="30"/>
  <c r="G17" i="30"/>
  <c r="J16" i="30"/>
  <c r="I16" i="30"/>
  <c r="H16" i="30"/>
  <c r="G16" i="30"/>
  <c r="J15" i="30"/>
  <c r="I15" i="30"/>
  <c r="H15" i="30"/>
  <c r="G15" i="30"/>
  <c r="J14" i="30"/>
  <c r="I14" i="30"/>
  <c r="H14" i="30"/>
  <c r="G14" i="30"/>
  <c r="J13" i="30"/>
  <c r="I13" i="30"/>
  <c r="H13" i="30"/>
  <c r="G13" i="30"/>
  <c r="J12" i="30"/>
  <c r="I12" i="30"/>
  <c r="H12" i="30"/>
  <c r="G12" i="30"/>
  <c r="J11" i="30"/>
  <c r="I11" i="30"/>
  <c r="H11" i="30"/>
  <c r="G11" i="30"/>
  <c r="J10" i="30"/>
  <c r="I10" i="30"/>
  <c r="H10" i="30"/>
  <c r="G10" i="30"/>
  <c r="J9" i="30"/>
  <c r="I9" i="30"/>
  <c r="H9" i="30"/>
  <c r="G9" i="30"/>
  <c r="J8" i="30"/>
  <c r="I8" i="30"/>
  <c r="H8" i="30"/>
  <c r="G8" i="30"/>
  <c r="J7" i="30"/>
  <c r="I7" i="30"/>
  <c r="H7" i="30"/>
  <c r="G7" i="30"/>
  <c r="J6" i="30"/>
  <c r="I6" i="30"/>
  <c r="H6" i="30"/>
  <c r="G6" i="30"/>
  <c r="J5" i="30"/>
  <c r="I5" i="30"/>
  <c r="H5" i="30"/>
  <c r="G5" i="30"/>
  <c r="J4" i="30"/>
  <c r="I4" i="30"/>
  <c r="H4" i="30"/>
  <c r="G4" i="30"/>
  <c r="J3" i="30"/>
  <c r="I3" i="30"/>
  <c r="H3" i="30"/>
  <c r="G3" i="30"/>
  <c r="J2" i="30"/>
  <c r="I2" i="30"/>
  <c r="H2" i="30"/>
  <c r="G2" i="30"/>
  <c r="F48" i="30"/>
  <c r="F47" i="30"/>
  <c r="F46" i="30"/>
  <c r="F45" i="30"/>
  <c r="F44" i="30"/>
  <c r="F43" i="30"/>
  <c r="F42" i="30"/>
  <c r="F41" i="30"/>
  <c r="F40" i="30"/>
  <c r="F39" i="30"/>
  <c r="F38" i="30"/>
  <c r="F37" i="30"/>
  <c r="F36" i="30"/>
  <c r="F35" i="30"/>
  <c r="F34" i="30"/>
  <c r="F33" i="30"/>
  <c r="F32" i="30"/>
  <c r="F31" i="30"/>
  <c r="F30" i="30"/>
  <c r="F29" i="30"/>
  <c r="F28" i="30"/>
  <c r="F27" i="30"/>
  <c r="F26" i="30"/>
  <c r="F25" i="30"/>
  <c r="F24" i="30"/>
  <c r="F23" i="30"/>
  <c r="F22" i="30"/>
  <c r="F21" i="30"/>
  <c r="F20" i="30"/>
  <c r="F19" i="30"/>
  <c r="F18" i="30"/>
  <c r="F17" i="30"/>
  <c r="F16" i="30"/>
  <c r="F15" i="30"/>
  <c r="F14" i="30"/>
  <c r="F13" i="30"/>
  <c r="F12" i="30"/>
  <c r="F11" i="30"/>
  <c r="F10" i="30"/>
  <c r="F9" i="30"/>
  <c r="F8" i="30"/>
  <c r="F7" i="30"/>
  <c r="F6" i="30"/>
  <c r="F5" i="30"/>
  <c r="F4" i="30"/>
  <c r="F3" i="30"/>
  <c r="F2" i="30"/>
  <c r="J3" i="1"/>
  <c r="K3" i="1"/>
  <c r="J4" i="1"/>
  <c r="K4" i="1"/>
  <c r="J7" i="1"/>
  <c r="K7" i="1"/>
  <c r="J8" i="1"/>
  <c r="K8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6" i="1"/>
  <c r="K36" i="1"/>
  <c r="J37" i="1"/>
  <c r="K37" i="1"/>
  <c r="J40" i="1"/>
  <c r="K40" i="1"/>
  <c r="J41" i="1"/>
  <c r="K41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9" i="1"/>
  <c r="K69" i="1"/>
  <c r="J70" i="1"/>
  <c r="K70" i="1"/>
  <c r="J73" i="1"/>
  <c r="K73" i="1"/>
  <c r="J74" i="1"/>
  <c r="K74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2" i="1"/>
  <c r="K102" i="1"/>
  <c r="J103" i="1"/>
  <c r="K103" i="1"/>
  <c r="J106" i="1"/>
  <c r="K106" i="1"/>
  <c r="J107" i="1"/>
  <c r="K107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5" i="1"/>
  <c r="K135" i="1"/>
  <c r="J136" i="1"/>
  <c r="K136" i="1"/>
  <c r="J139" i="1"/>
  <c r="K139" i="1"/>
  <c r="J140" i="1"/>
  <c r="K140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G3" i="23"/>
  <c r="H3" i="23" s="1"/>
  <c r="I3" i="23" s="1"/>
  <c r="J3" i="23" s="1"/>
  <c r="K3" i="23" s="1"/>
  <c r="G4" i="23"/>
  <c r="H4" i="23" s="1"/>
  <c r="I4" i="23" s="1"/>
  <c r="J4" i="23" s="1"/>
  <c r="K4" i="23" s="1"/>
  <c r="G5" i="23"/>
  <c r="H5" i="23" s="1"/>
  <c r="I5" i="23" s="1"/>
  <c r="J5" i="23" s="1"/>
  <c r="K5" i="23" s="1"/>
  <c r="G6" i="23"/>
  <c r="H6" i="23" s="1"/>
  <c r="I6" i="23" s="1"/>
  <c r="J6" i="23" s="1"/>
  <c r="K6" i="23" s="1"/>
  <c r="G7" i="23"/>
  <c r="H7" i="23" s="1"/>
  <c r="I7" i="23" s="1"/>
  <c r="J7" i="23" s="1"/>
  <c r="K7" i="23" s="1"/>
  <c r="G8" i="23"/>
  <c r="H8" i="23" s="1"/>
  <c r="I8" i="23" s="1"/>
  <c r="J8" i="23" s="1"/>
  <c r="K8" i="23" s="1"/>
  <c r="G9" i="23"/>
  <c r="H9" i="23" s="1"/>
  <c r="I9" i="23" s="1"/>
  <c r="J9" i="23" s="1"/>
  <c r="K9" i="23" s="1"/>
  <c r="G10" i="23"/>
  <c r="H10" i="23" s="1"/>
  <c r="I10" i="23" s="1"/>
  <c r="J10" i="23" s="1"/>
  <c r="K10" i="23" s="1"/>
  <c r="G11" i="23"/>
  <c r="H11" i="23" s="1"/>
  <c r="I11" i="23" s="1"/>
  <c r="J11" i="23" s="1"/>
  <c r="K11" i="23" s="1"/>
  <c r="G12" i="23"/>
  <c r="H12" i="23" s="1"/>
  <c r="I12" i="23" s="1"/>
  <c r="J12" i="23" s="1"/>
  <c r="K12" i="23" s="1"/>
  <c r="G13" i="23"/>
  <c r="H13" i="23" s="1"/>
  <c r="I13" i="23" s="1"/>
  <c r="J13" i="23" s="1"/>
  <c r="K13" i="23" s="1"/>
  <c r="G14" i="23"/>
  <c r="H14" i="23" s="1"/>
  <c r="I14" i="23" s="1"/>
  <c r="J14" i="23" s="1"/>
  <c r="K14" i="23" s="1"/>
  <c r="G15" i="23"/>
  <c r="H15" i="23" s="1"/>
  <c r="I15" i="23" s="1"/>
  <c r="J15" i="23" s="1"/>
  <c r="K15" i="23" s="1"/>
  <c r="G16" i="23"/>
  <c r="H16" i="23" s="1"/>
  <c r="I16" i="23" s="1"/>
  <c r="J16" i="23" s="1"/>
  <c r="K16" i="23" s="1"/>
  <c r="G17" i="23"/>
  <c r="H17" i="23" s="1"/>
  <c r="I17" i="23" s="1"/>
  <c r="J17" i="23" s="1"/>
  <c r="K17" i="23" s="1"/>
  <c r="G18" i="23"/>
  <c r="H18" i="23" s="1"/>
  <c r="I18" i="23" s="1"/>
  <c r="J18" i="23" s="1"/>
  <c r="K18" i="23" s="1"/>
  <c r="G19" i="23"/>
  <c r="H19" i="23" s="1"/>
  <c r="I19" i="23" s="1"/>
  <c r="J19" i="23" s="1"/>
  <c r="K19" i="23" s="1"/>
  <c r="A3" i="23"/>
  <c r="B3" i="23"/>
  <c r="C3" i="23"/>
  <c r="D3" i="23"/>
  <c r="E3" i="23"/>
  <c r="F3" i="23"/>
  <c r="A4" i="23"/>
  <c r="B4" i="23"/>
  <c r="C4" i="23"/>
  <c r="D4" i="23"/>
  <c r="E4" i="23"/>
  <c r="F4" i="23"/>
  <c r="A5" i="23"/>
  <c r="B5" i="23"/>
  <c r="C5" i="23"/>
  <c r="D5" i="23"/>
  <c r="E5" i="23"/>
  <c r="F5" i="23"/>
  <c r="A6" i="23"/>
  <c r="B6" i="23"/>
  <c r="C6" i="23"/>
  <c r="D6" i="23"/>
  <c r="E6" i="23"/>
  <c r="F6" i="23"/>
  <c r="A7" i="23"/>
  <c r="B7" i="23"/>
  <c r="C7" i="23"/>
  <c r="D7" i="23"/>
  <c r="E7" i="23"/>
  <c r="F7" i="23"/>
  <c r="A8" i="23"/>
  <c r="B8" i="23"/>
  <c r="C8" i="23"/>
  <c r="D8" i="23"/>
  <c r="E8" i="23"/>
  <c r="F8" i="23"/>
  <c r="A9" i="23"/>
  <c r="B9" i="23"/>
  <c r="C9" i="23"/>
  <c r="D9" i="23"/>
  <c r="E9" i="23"/>
  <c r="F9" i="23"/>
  <c r="A10" i="23"/>
  <c r="B10" i="23"/>
  <c r="C10" i="23"/>
  <c r="D10" i="23"/>
  <c r="E10" i="23"/>
  <c r="F10" i="23"/>
  <c r="A11" i="23"/>
  <c r="B11" i="23"/>
  <c r="C11" i="23"/>
  <c r="D11" i="23"/>
  <c r="E11" i="23"/>
  <c r="F11" i="23"/>
  <c r="A12" i="23"/>
  <c r="B12" i="23"/>
  <c r="C12" i="23"/>
  <c r="D12" i="23"/>
  <c r="E12" i="23"/>
  <c r="F12" i="23"/>
  <c r="A13" i="23"/>
  <c r="B13" i="23"/>
  <c r="C13" i="23"/>
  <c r="D13" i="23"/>
  <c r="E13" i="23"/>
  <c r="F13" i="23"/>
  <c r="A14" i="23"/>
  <c r="B14" i="23"/>
  <c r="C14" i="23"/>
  <c r="D14" i="23"/>
  <c r="E14" i="23"/>
  <c r="F14" i="23"/>
  <c r="A15" i="23"/>
  <c r="B15" i="23"/>
  <c r="C15" i="23"/>
  <c r="D15" i="23"/>
  <c r="E15" i="23"/>
  <c r="F15" i="23"/>
  <c r="A16" i="23"/>
  <c r="B16" i="23"/>
  <c r="C16" i="23"/>
  <c r="D16" i="23"/>
  <c r="E16" i="23"/>
  <c r="F16" i="23"/>
  <c r="A17" i="23"/>
  <c r="B17" i="23"/>
  <c r="C17" i="23"/>
  <c r="D17" i="23"/>
  <c r="E17" i="23"/>
  <c r="F17" i="23"/>
  <c r="A18" i="23"/>
  <c r="B18" i="23"/>
  <c r="C18" i="23"/>
  <c r="D18" i="23"/>
  <c r="E18" i="23"/>
  <c r="F18" i="23"/>
  <c r="A19" i="23"/>
  <c r="B19" i="23"/>
  <c r="C19" i="23"/>
  <c r="D19" i="23"/>
  <c r="E19" i="23"/>
  <c r="F19" i="23"/>
  <c r="A20" i="23"/>
  <c r="B20" i="23"/>
  <c r="C20" i="23"/>
  <c r="D20" i="23"/>
  <c r="E20" i="23"/>
  <c r="F20" i="23"/>
  <c r="A21" i="23"/>
  <c r="B21" i="23"/>
  <c r="C21" i="23"/>
  <c r="D21" i="23"/>
  <c r="E21" i="23"/>
  <c r="F21" i="23"/>
  <c r="A22" i="23"/>
  <c r="B22" i="23"/>
  <c r="C22" i="23"/>
  <c r="D22" i="23"/>
  <c r="E22" i="23"/>
  <c r="F22" i="23"/>
  <c r="A23" i="23"/>
  <c r="B23" i="23"/>
  <c r="C23" i="23"/>
  <c r="D23" i="23"/>
  <c r="E23" i="23"/>
  <c r="F23" i="23"/>
  <c r="A24" i="23"/>
  <c r="B24" i="23"/>
  <c r="C24" i="23"/>
  <c r="D24" i="23"/>
  <c r="E24" i="23"/>
  <c r="F24" i="23"/>
  <c r="A25" i="23"/>
  <c r="B25" i="23"/>
  <c r="C25" i="23"/>
  <c r="D25" i="23"/>
  <c r="E25" i="23"/>
  <c r="F25" i="23"/>
  <c r="A26" i="23"/>
  <c r="B26" i="23"/>
  <c r="C26" i="23"/>
  <c r="D26" i="23"/>
  <c r="E26" i="23"/>
  <c r="F26" i="23"/>
  <c r="A27" i="23"/>
  <c r="B27" i="23"/>
  <c r="C27" i="23"/>
  <c r="D27" i="23"/>
  <c r="E27" i="23"/>
  <c r="F27" i="23"/>
  <c r="A28" i="23"/>
  <c r="B28" i="23"/>
  <c r="C28" i="23"/>
  <c r="D28" i="23"/>
  <c r="E28" i="23"/>
  <c r="F28" i="23"/>
  <c r="A29" i="23"/>
  <c r="B29" i="23"/>
  <c r="C29" i="23"/>
  <c r="D29" i="23"/>
  <c r="E29" i="23"/>
  <c r="F29" i="23"/>
  <c r="A30" i="23"/>
  <c r="B30" i="23"/>
  <c r="C30" i="23"/>
  <c r="D30" i="23"/>
  <c r="E30" i="23"/>
  <c r="F30" i="23"/>
  <c r="A31" i="23"/>
  <c r="B31" i="23"/>
  <c r="C31" i="23"/>
  <c r="D31" i="23"/>
  <c r="E31" i="23"/>
  <c r="F31" i="23"/>
  <c r="A32" i="23"/>
  <c r="B32" i="23"/>
  <c r="C32" i="23"/>
  <c r="D32" i="23"/>
  <c r="E32" i="23"/>
  <c r="F32" i="23"/>
  <c r="A33" i="23"/>
  <c r="B33" i="23"/>
  <c r="C33" i="23"/>
  <c r="D33" i="23"/>
  <c r="E33" i="23"/>
  <c r="F33" i="23"/>
  <c r="A34" i="23"/>
  <c r="B34" i="23"/>
  <c r="C34" i="23"/>
  <c r="D34" i="23"/>
  <c r="E34" i="23"/>
  <c r="F34" i="23"/>
  <c r="A35" i="23"/>
  <c r="B35" i="23"/>
  <c r="C35" i="23"/>
  <c r="D35" i="23"/>
  <c r="E35" i="23"/>
  <c r="F35" i="23"/>
  <c r="A36" i="23"/>
  <c r="B36" i="23"/>
  <c r="C36" i="23"/>
  <c r="D36" i="23"/>
  <c r="E36" i="23"/>
  <c r="F36" i="23"/>
  <c r="A37" i="23"/>
  <c r="B37" i="23"/>
  <c r="C37" i="23"/>
  <c r="D37" i="23"/>
  <c r="E37" i="23"/>
  <c r="F37" i="23"/>
  <c r="A38" i="23"/>
  <c r="B38" i="23"/>
  <c r="C38" i="23"/>
  <c r="D38" i="23"/>
  <c r="E38" i="23"/>
  <c r="F38" i="23"/>
  <c r="A39" i="23"/>
  <c r="B39" i="23"/>
  <c r="C39" i="23"/>
  <c r="D39" i="23"/>
  <c r="E39" i="23"/>
  <c r="F39" i="23"/>
  <c r="A40" i="23"/>
  <c r="B40" i="23"/>
  <c r="C40" i="23"/>
  <c r="D40" i="23"/>
  <c r="E40" i="23"/>
  <c r="F40" i="23"/>
  <c r="A41" i="23"/>
  <c r="B41" i="23"/>
  <c r="C41" i="23"/>
  <c r="D41" i="23"/>
  <c r="E41" i="23"/>
  <c r="F41" i="23"/>
  <c r="A42" i="23"/>
  <c r="B42" i="23"/>
  <c r="C42" i="23"/>
  <c r="D42" i="23"/>
  <c r="E42" i="23"/>
  <c r="F42" i="23"/>
  <c r="A43" i="23"/>
  <c r="B43" i="23"/>
  <c r="C43" i="23"/>
  <c r="D43" i="23"/>
  <c r="E43" i="23"/>
  <c r="F43" i="23"/>
  <c r="A44" i="23"/>
  <c r="B44" i="23"/>
  <c r="C44" i="23"/>
  <c r="D44" i="23"/>
  <c r="E44" i="23"/>
  <c r="F44" i="23"/>
  <c r="A45" i="23"/>
  <c r="B45" i="23"/>
  <c r="C45" i="23"/>
  <c r="D45" i="23"/>
  <c r="E45" i="23"/>
  <c r="F45" i="23"/>
  <c r="A46" i="23"/>
  <c r="B46" i="23"/>
  <c r="C46" i="23"/>
  <c r="D46" i="23"/>
  <c r="E46" i="23"/>
  <c r="F46" i="23"/>
  <c r="A47" i="23"/>
  <c r="B47" i="23"/>
  <c r="C47" i="23"/>
  <c r="D47" i="23"/>
  <c r="E47" i="23"/>
  <c r="F47" i="23"/>
  <c r="A48" i="23"/>
  <c r="B48" i="23"/>
  <c r="C48" i="23"/>
  <c r="D48" i="23"/>
  <c r="E48" i="23"/>
  <c r="F48" i="23"/>
  <c r="B2" i="23"/>
  <c r="C2" i="23"/>
  <c r="D2" i="23"/>
  <c r="E2" i="23"/>
  <c r="F2" i="23"/>
  <c r="G2" i="23"/>
  <c r="A2" i="23"/>
  <c r="F8" i="5"/>
  <c r="G8" i="5"/>
  <c r="H8" i="5"/>
  <c r="I8" i="5"/>
  <c r="J8" i="5"/>
  <c r="K8" i="5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7" i="1"/>
  <c r="G147" i="1"/>
  <c r="F148" i="1"/>
  <c r="G148" i="1"/>
  <c r="F150" i="1"/>
  <c r="G150" i="1"/>
  <c r="F154" i="1"/>
  <c r="G154" i="1"/>
  <c r="F156" i="1"/>
  <c r="G156" i="1"/>
  <c r="F159" i="1"/>
  <c r="G159" i="1"/>
  <c r="F162" i="1"/>
  <c r="G162" i="1"/>
  <c r="E162" i="1"/>
  <c r="E159" i="1"/>
  <c r="E156" i="1"/>
  <c r="E154" i="1"/>
  <c r="E150" i="1"/>
  <c r="E148" i="1"/>
  <c r="E147" i="1"/>
  <c r="E145" i="1"/>
  <c r="E144" i="1"/>
  <c r="E143" i="1"/>
  <c r="E142" i="1"/>
  <c r="E141" i="1"/>
  <c r="E140" i="1"/>
  <c r="E139" i="1"/>
  <c r="E138" i="1"/>
  <c r="E137" i="1"/>
  <c r="E136" i="1"/>
  <c r="E135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4" i="1"/>
  <c r="G114" i="1"/>
  <c r="F115" i="1"/>
  <c r="G115" i="1"/>
  <c r="F117" i="1"/>
  <c r="G117" i="1"/>
  <c r="F121" i="1"/>
  <c r="G121" i="1"/>
  <c r="F123" i="1"/>
  <c r="G123" i="1"/>
  <c r="F126" i="1"/>
  <c r="G126" i="1"/>
  <c r="F129" i="1"/>
  <c r="G129" i="1"/>
  <c r="E129" i="1"/>
  <c r="E126" i="1"/>
  <c r="E123" i="1"/>
  <c r="E121" i="1"/>
  <c r="E117" i="1"/>
  <c r="E115" i="1"/>
  <c r="E114" i="1"/>
  <c r="E112" i="1"/>
  <c r="E111" i="1"/>
  <c r="E110" i="1"/>
  <c r="E109" i="1"/>
  <c r="E108" i="1"/>
  <c r="E107" i="1"/>
  <c r="E106" i="1"/>
  <c r="E105" i="1"/>
  <c r="E104" i="1"/>
  <c r="E103" i="1"/>
  <c r="E102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1" i="1"/>
  <c r="G81" i="1"/>
  <c r="F82" i="1"/>
  <c r="G82" i="1"/>
  <c r="F84" i="1"/>
  <c r="G84" i="1"/>
  <c r="F88" i="1"/>
  <c r="G88" i="1"/>
  <c r="F90" i="1"/>
  <c r="G90" i="1"/>
  <c r="F93" i="1"/>
  <c r="G93" i="1"/>
  <c r="F96" i="1"/>
  <c r="G96" i="1"/>
  <c r="E96" i="1"/>
  <c r="E93" i="1"/>
  <c r="E90" i="1"/>
  <c r="E88" i="1"/>
  <c r="E84" i="1"/>
  <c r="E82" i="1"/>
  <c r="E81" i="1"/>
  <c r="E79" i="1"/>
  <c r="E78" i="1"/>
  <c r="E77" i="1"/>
  <c r="E76" i="1"/>
  <c r="E75" i="1"/>
  <c r="E74" i="1"/>
  <c r="E73" i="1"/>
  <c r="E72" i="1"/>
  <c r="E71" i="1"/>
  <c r="E70" i="1"/>
  <c r="E69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8" i="1"/>
  <c r="G48" i="1"/>
  <c r="F49" i="1"/>
  <c r="G49" i="1"/>
  <c r="F51" i="1"/>
  <c r="G51" i="1"/>
  <c r="F55" i="1"/>
  <c r="G55" i="1"/>
  <c r="F57" i="1"/>
  <c r="G57" i="1"/>
  <c r="F60" i="1"/>
  <c r="G60" i="1"/>
  <c r="F63" i="1"/>
  <c r="G63" i="1"/>
  <c r="E63" i="1"/>
  <c r="E60" i="1"/>
  <c r="E57" i="1"/>
  <c r="E55" i="1"/>
  <c r="E51" i="1"/>
  <c r="E49" i="1"/>
  <c r="E48" i="1"/>
  <c r="E46" i="1"/>
  <c r="E45" i="1"/>
  <c r="E44" i="1"/>
  <c r="E43" i="1"/>
  <c r="E42" i="1"/>
  <c r="E41" i="1"/>
  <c r="E40" i="1"/>
  <c r="E39" i="1"/>
  <c r="E38" i="1"/>
  <c r="E37" i="1"/>
  <c r="E36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5" i="1"/>
  <c r="G15" i="1"/>
  <c r="F16" i="1"/>
  <c r="G16" i="1"/>
  <c r="F18" i="1"/>
  <c r="G18" i="1"/>
  <c r="F22" i="1"/>
  <c r="G22" i="1"/>
  <c r="F24" i="1"/>
  <c r="G24" i="1"/>
  <c r="F27" i="1"/>
  <c r="G27" i="1"/>
  <c r="F30" i="1"/>
  <c r="G30" i="1"/>
  <c r="E30" i="1"/>
  <c r="E27" i="1"/>
  <c r="E24" i="1"/>
  <c r="E22" i="1"/>
  <c r="E18" i="1"/>
  <c r="E16" i="1"/>
  <c r="E15" i="1"/>
  <c r="E13" i="1"/>
  <c r="E12" i="1"/>
  <c r="E11" i="1"/>
  <c r="E10" i="1"/>
  <c r="E9" i="1"/>
  <c r="C34" i="20"/>
  <c r="D34" i="20"/>
  <c r="F34" i="20"/>
  <c r="G34" i="20"/>
  <c r="I34" i="20"/>
  <c r="J34" i="20"/>
  <c r="K34" i="20" s="1"/>
  <c r="M34" i="20"/>
  <c r="P34" i="20"/>
  <c r="Q34" i="20" s="1"/>
  <c r="B175" i="19"/>
  <c r="C175" i="19"/>
  <c r="D175" i="19"/>
  <c r="B176" i="19"/>
  <c r="C176" i="19"/>
  <c r="D176" i="19"/>
  <c r="B177" i="19"/>
  <c r="C177" i="19"/>
  <c r="D177" i="19"/>
  <c r="B178" i="19"/>
  <c r="C178" i="19"/>
  <c r="D178" i="19"/>
  <c r="B179" i="19"/>
  <c r="C179" i="19"/>
  <c r="D179" i="19"/>
  <c r="B180" i="19"/>
  <c r="C180" i="19"/>
  <c r="D180" i="19"/>
  <c r="B181" i="19"/>
  <c r="C181" i="19"/>
  <c r="D181" i="19"/>
  <c r="B182" i="19"/>
  <c r="C182" i="19"/>
  <c r="D182" i="19"/>
  <c r="B183" i="19"/>
  <c r="C183" i="19"/>
  <c r="D183" i="19"/>
  <c r="B184" i="19"/>
  <c r="C184" i="19"/>
  <c r="D184" i="19"/>
  <c r="B185" i="19"/>
  <c r="C185" i="19"/>
  <c r="D185" i="19"/>
  <c r="B186" i="19"/>
  <c r="C186" i="19"/>
  <c r="D186" i="19"/>
  <c r="B187" i="19"/>
  <c r="C187" i="19"/>
  <c r="D187" i="19"/>
  <c r="B188" i="19"/>
  <c r="C188" i="19"/>
  <c r="D188" i="19"/>
  <c r="O175" i="14"/>
  <c r="P175" i="14" s="1"/>
  <c r="O176" i="14"/>
  <c r="P176" i="14" s="1"/>
  <c r="O177" i="14"/>
  <c r="P177" i="14" s="1"/>
  <c r="O178" i="14"/>
  <c r="O179" i="14"/>
  <c r="O180" i="14"/>
  <c r="O181" i="14"/>
  <c r="P181" i="14" s="1"/>
  <c r="O182" i="14"/>
  <c r="P182" i="14" s="1"/>
  <c r="O183" i="14"/>
  <c r="P183" i="14" s="1"/>
  <c r="O184" i="14"/>
  <c r="P184" i="14" s="1"/>
  <c r="O185" i="14"/>
  <c r="P185" i="14" s="1"/>
  <c r="O186" i="14"/>
  <c r="O187" i="14"/>
  <c r="O188" i="14"/>
  <c r="P188" i="14" s="1"/>
  <c r="P178" i="14"/>
  <c r="P179" i="14"/>
  <c r="P180" i="14"/>
  <c r="P186" i="14"/>
  <c r="P187" i="14"/>
  <c r="T177" i="14"/>
  <c r="T178" i="14"/>
  <c r="T179" i="14"/>
  <c r="T180" i="14"/>
  <c r="T181" i="14"/>
  <c r="T182" i="14"/>
  <c r="T183" i="14"/>
  <c r="T184" i="14"/>
  <c r="T185" i="14"/>
  <c r="T186" i="14"/>
  <c r="T187" i="14"/>
  <c r="T188" i="14"/>
  <c r="T176" i="14"/>
  <c r="T175" i="14"/>
  <c r="D12" i="17"/>
  <c r="C12" i="17"/>
  <c r="D11" i="17"/>
  <c r="C11" i="17"/>
  <c r="D10" i="17"/>
  <c r="C10" i="17"/>
  <c r="D9" i="17"/>
  <c r="C9" i="17"/>
  <c r="D8" i="17"/>
  <c r="C8" i="17"/>
  <c r="D7" i="17"/>
  <c r="C7" i="17"/>
  <c r="D6" i="17"/>
  <c r="C6" i="17"/>
  <c r="D5" i="17"/>
  <c r="C5" i="17"/>
  <c r="D4" i="17"/>
  <c r="C4" i="17"/>
  <c r="D3" i="17"/>
  <c r="C3" i="17"/>
  <c r="D2" i="17"/>
  <c r="C2" i="17"/>
  <c r="I139" i="1"/>
  <c r="I135" i="1"/>
  <c r="I165" i="1"/>
  <c r="I164" i="1"/>
  <c r="I163" i="1"/>
  <c r="I162" i="1"/>
  <c r="I160" i="1"/>
  <c r="I159" i="1"/>
  <c r="I157" i="1"/>
  <c r="I156" i="1"/>
  <c r="I154" i="1"/>
  <c r="I151" i="1"/>
  <c r="I150" i="1"/>
  <c r="I148" i="1"/>
  <c r="I147" i="1"/>
  <c r="I144" i="1"/>
  <c r="I143" i="1"/>
  <c r="I142" i="1"/>
  <c r="I132" i="1"/>
  <c r="I131" i="1"/>
  <c r="I130" i="1"/>
  <c r="I129" i="1"/>
  <c r="I127" i="1"/>
  <c r="I126" i="1"/>
  <c r="I124" i="1"/>
  <c r="I123" i="1"/>
  <c r="I121" i="1"/>
  <c r="I118" i="1"/>
  <c r="I117" i="1"/>
  <c r="I115" i="1"/>
  <c r="I114" i="1"/>
  <c r="I111" i="1"/>
  <c r="I110" i="1"/>
  <c r="I109" i="1"/>
  <c r="I106" i="1"/>
  <c r="I102" i="1"/>
  <c r="I99" i="1"/>
  <c r="I98" i="1"/>
  <c r="I97" i="1"/>
  <c r="I96" i="1"/>
  <c r="I94" i="1"/>
  <c r="I93" i="1"/>
  <c r="I91" i="1"/>
  <c r="I90" i="1"/>
  <c r="I88" i="1"/>
  <c r="I85" i="1"/>
  <c r="I84" i="1"/>
  <c r="I82" i="1"/>
  <c r="I81" i="1"/>
  <c r="I78" i="1"/>
  <c r="I77" i="1"/>
  <c r="I76" i="1"/>
  <c r="I73" i="1"/>
  <c r="I69" i="1"/>
  <c r="I66" i="1"/>
  <c r="I65" i="1"/>
  <c r="I64" i="1"/>
  <c r="I63" i="1"/>
  <c r="I61" i="1"/>
  <c r="I60" i="1"/>
  <c r="I58" i="1"/>
  <c r="I57" i="1"/>
  <c r="I55" i="1"/>
  <c r="I52" i="1"/>
  <c r="I51" i="1"/>
  <c r="I49" i="1"/>
  <c r="I48" i="1"/>
  <c r="I45" i="1"/>
  <c r="I44" i="1"/>
  <c r="I43" i="1"/>
  <c r="I40" i="1"/>
  <c r="I36" i="1"/>
  <c r="S203" i="8"/>
  <c r="O203" i="8"/>
  <c r="T203" i="8" s="1"/>
  <c r="S202" i="8"/>
  <c r="O202" i="8"/>
  <c r="T202" i="8" s="1"/>
  <c r="S201" i="8"/>
  <c r="O201" i="8"/>
  <c r="T201" i="8" s="1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2" i="27"/>
  <c r="AM256" i="8"/>
  <c r="AN256" i="8"/>
  <c r="AM257" i="8"/>
  <c r="AN257" i="8"/>
  <c r="AM258" i="8"/>
  <c r="AN258" i="8"/>
  <c r="AM259" i="8"/>
  <c r="AN259" i="8"/>
  <c r="AM260" i="8"/>
  <c r="AN260" i="8"/>
  <c r="AM261" i="8"/>
  <c r="AN261" i="8"/>
  <c r="AM262" i="8"/>
  <c r="AN262" i="8"/>
  <c r="AM263" i="8"/>
  <c r="AN263" i="8"/>
  <c r="AM264" i="8"/>
  <c r="AN264" i="8"/>
  <c r="AM265" i="8"/>
  <c r="AN265" i="8"/>
  <c r="AM266" i="8"/>
  <c r="AN266" i="8"/>
  <c r="AM267" i="8"/>
  <c r="AN267" i="8"/>
  <c r="AM268" i="8"/>
  <c r="AN268" i="8"/>
  <c r="AM269" i="8"/>
  <c r="AN269" i="8"/>
  <c r="AM270" i="8"/>
  <c r="AN270" i="8"/>
  <c r="AM271" i="8"/>
  <c r="AN271" i="8"/>
  <c r="AM272" i="8"/>
  <c r="AN272" i="8"/>
  <c r="AM273" i="8"/>
  <c r="AN273" i="8"/>
  <c r="AM274" i="8"/>
  <c r="AN274" i="8"/>
  <c r="AM275" i="8"/>
  <c r="AN275" i="8"/>
  <c r="AM276" i="8"/>
  <c r="AN276" i="8"/>
  <c r="AM277" i="8"/>
  <c r="AN277" i="8"/>
  <c r="AM278" i="8"/>
  <c r="AN278" i="8"/>
  <c r="AM279" i="8"/>
  <c r="AN279" i="8"/>
  <c r="AM280" i="8"/>
  <c r="AN280" i="8"/>
  <c r="AM281" i="8"/>
  <c r="AN281" i="8"/>
  <c r="AM282" i="8"/>
  <c r="AN282" i="8"/>
  <c r="AM283" i="8"/>
  <c r="AN283" i="8"/>
  <c r="AM284" i="8"/>
  <c r="AN284" i="8"/>
  <c r="AM285" i="8"/>
  <c r="AN285" i="8"/>
  <c r="AM286" i="8"/>
  <c r="AN286" i="8"/>
  <c r="AM287" i="8"/>
  <c r="AN287" i="8"/>
  <c r="AM288" i="8"/>
  <c r="AN288" i="8"/>
  <c r="AM289" i="8"/>
  <c r="AN289" i="8"/>
  <c r="AM290" i="8"/>
  <c r="AN290" i="8"/>
  <c r="AM291" i="8"/>
  <c r="AN291" i="8"/>
  <c r="AM292" i="8"/>
  <c r="AN292" i="8"/>
  <c r="AM293" i="8"/>
  <c r="AN293" i="8"/>
  <c r="AM294" i="8"/>
  <c r="AN294" i="8"/>
  <c r="AN255" i="8"/>
  <c r="AM255" i="8"/>
  <c r="AM251" i="8"/>
  <c r="AN251" i="8"/>
  <c r="AM252" i="8"/>
  <c r="AN252" i="8"/>
  <c r="AM253" i="8"/>
  <c r="AN253" i="8"/>
  <c r="AN250" i="8"/>
  <c r="AM250" i="8"/>
  <c r="AN241" i="8"/>
  <c r="AN242" i="8"/>
  <c r="AN243" i="8"/>
  <c r="AN244" i="8"/>
  <c r="AN245" i="8"/>
  <c r="AN246" i="8"/>
  <c r="AN247" i="8"/>
  <c r="AN248" i="8"/>
  <c r="AN240" i="8"/>
  <c r="AM241" i="8"/>
  <c r="AM242" i="8"/>
  <c r="AM243" i="8"/>
  <c r="AM244" i="8"/>
  <c r="AM245" i="8"/>
  <c r="AM246" i="8"/>
  <c r="AM247" i="8"/>
  <c r="AM248" i="8"/>
  <c r="AM240" i="8"/>
  <c r="S257" i="8"/>
  <c r="S258" i="8"/>
  <c r="S259" i="8"/>
  <c r="S260" i="8"/>
  <c r="S261" i="8"/>
  <c r="S262" i="8"/>
  <c r="S263" i="8"/>
  <c r="S264" i="8"/>
  <c r="S265" i="8"/>
  <c r="S266" i="8"/>
  <c r="S267" i="8"/>
  <c r="S268" i="8"/>
  <c r="S269" i="8"/>
  <c r="S270" i="8"/>
  <c r="S271" i="8"/>
  <c r="S272" i="8"/>
  <c r="S273" i="8"/>
  <c r="S274" i="8"/>
  <c r="S275" i="8"/>
  <c r="S276" i="8"/>
  <c r="S277" i="8"/>
  <c r="S278" i="8"/>
  <c r="S279" i="8"/>
  <c r="S280" i="8"/>
  <c r="S281" i="8"/>
  <c r="S282" i="8"/>
  <c r="S283" i="8"/>
  <c r="S284" i="8"/>
  <c r="S285" i="8"/>
  <c r="S286" i="8"/>
  <c r="S287" i="8"/>
  <c r="S288" i="8"/>
  <c r="S289" i="8"/>
  <c r="S290" i="8"/>
  <c r="S291" i="8"/>
  <c r="S292" i="8"/>
  <c r="S293" i="8"/>
  <c r="S256" i="8"/>
  <c r="S241" i="8"/>
  <c r="S242" i="8"/>
  <c r="S243" i="8"/>
  <c r="S244" i="8"/>
  <c r="S245" i="8"/>
  <c r="S246" i="8"/>
  <c r="S247" i="8"/>
  <c r="S248" i="8"/>
  <c r="S249" i="8"/>
  <c r="S250" i="8"/>
  <c r="S251" i="8"/>
  <c r="S252" i="8"/>
  <c r="S253" i="8"/>
  <c r="S254" i="8"/>
  <c r="S255" i="8"/>
  <c r="S294" i="8"/>
  <c r="S240" i="8"/>
  <c r="N241" i="8"/>
  <c r="O241" i="8"/>
  <c r="T241" i="8" s="1"/>
  <c r="N242" i="8"/>
  <c r="O242" i="8"/>
  <c r="T242" i="8" s="1"/>
  <c r="N243" i="8"/>
  <c r="O243" i="8"/>
  <c r="T243" i="8" s="1"/>
  <c r="N244" i="8"/>
  <c r="O244" i="8"/>
  <c r="T244" i="8" s="1"/>
  <c r="N245" i="8"/>
  <c r="O245" i="8"/>
  <c r="T245" i="8" s="1"/>
  <c r="N246" i="8"/>
  <c r="O246" i="8"/>
  <c r="T246" i="8" s="1"/>
  <c r="N247" i="8"/>
  <c r="O247" i="8"/>
  <c r="T247" i="8" s="1"/>
  <c r="N248" i="8"/>
  <c r="O248" i="8"/>
  <c r="T248" i="8" s="1"/>
  <c r="N249" i="8"/>
  <c r="O249" i="8"/>
  <c r="T249" i="8" s="1"/>
  <c r="N250" i="8"/>
  <c r="O250" i="8"/>
  <c r="T250" i="8" s="1"/>
  <c r="N251" i="8"/>
  <c r="O251" i="8"/>
  <c r="T251" i="8" s="1"/>
  <c r="N252" i="8"/>
  <c r="O252" i="8"/>
  <c r="T252" i="8" s="1"/>
  <c r="N253" i="8"/>
  <c r="O253" i="8"/>
  <c r="T253" i="8" s="1"/>
  <c r="N254" i="8"/>
  <c r="O254" i="8"/>
  <c r="T254" i="8" s="1"/>
  <c r="N255" i="8"/>
  <c r="O255" i="8"/>
  <c r="T255" i="8" s="1"/>
  <c r="N256" i="8"/>
  <c r="O256" i="8"/>
  <c r="T256" i="8" s="1"/>
  <c r="N257" i="8"/>
  <c r="O257" i="8"/>
  <c r="T257" i="8" s="1"/>
  <c r="N258" i="8"/>
  <c r="O258" i="8"/>
  <c r="T258" i="8" s="1"/>
  <c r="N259" i="8"/>
  <c r="O259" i="8"/>
  <c r="T259" i="8" s="1"/>
  <c r="N260" i="8"/>
  <c r="O260" i="8"/>
  <c r="T260" i="8" s="1"/>
  <c r="N261" i="8"/>
  <c r="O261" i="8"/>
  <c r="T261" i="8" s="1"/>
  <c r="N262" i="8"/>
  <c r="O262" i="8"/>
  <c r="T262" i="8" s="1"/>
  <c r="N263" i="8"/>
  <c r="O263" i="8"/>
  <c r="T263" i="8" s="1"/>
  <c r="N264" i="8"/>
  <c r="O264" i="8"/>
  <c r="T264" i="8" s="1"/>
  <c r="N265" i="8"/>
  <c r="O265" i="8"/>
  <c r="T265" i="8" s="1"/>
  <c r="N266" i="8"/>
  <c r="O266" i="8"/>
  <c r="T266" i="8" s="1"/>
  <c r="N267" i="8"/>
  <c r="O267" i="8"/>
  <c r="T267" i="8" s="1"/>
  <c r="N268" i="8"/>
  <c r="O268" i="8"/>
  <c r="T268" i="8" s="1"/>
  <c r="N269" i="8"/>
  <c r="O269" i="8"/>
  <c r="T269" i="8" s="1"/>
  <c r="N270" i="8"/>
  <c r="O270" i="8"/>
  <c r="T270" i="8" s="1"/>
  <c r="N271" i="8"/>
  <c r="O271" i="8"/>
  <c r="T271" i="8" s="1"/>
  <c r="N272" i="8"/>
  <c r="O272" i="8"/>
  <c r="T272" i="8" s="1"/>
  <c r="N273" i="8"/>
  <c r="O273" i="8"/>
  <c r="T273" i="8" s="1"/>
  <c r="N274" i="8"/>
  <c r="O274" i="8"/>
  <c r="T274" i="8" s="1"/>
  <c r="N275" i="8"/>
  <c r="O275" i="8"/>
  <c r="T275" i="8" s="1"/>
  <c r="N276" i="8"/>
  <c r="O276" i="8"/>
  <c r="T276" i="8" s="1"/>
  <c r="N277" i="8"/>
  <c r="O277" i="8"/>
  <c r="T277" i="8" s="1"/>
  <c r="N278" i="8"/>
  <c r="O278" i="8"/>
  <c r="T278" i="8" s="1"/>
  <c r="N279" i="8"/>
  <c r="O279" i="8"/>
  <c r="T279" i="8" s="1"/>
  <c r="N280" i="8"/>
  <c r="O280" i="8"/>
  <c r="T280" i="8" s="1"/>
  <c r="N281" i="8"/>
  <c r="O281" i="8"/>
  <c r="T281" i="8" s="1"/>
  <c r="N282" i="8"/>
  <c r="O282" i="8"/>
  <c r="T282" i="8" s="1"/>
  <c r="N283" i="8"/>
  <c r="O283" i="8"/>
  <c r="T283" i="8" s="1"/>
  <c r="N284" i="8"/>
  <c r="O284" i="8"/>
  <c r="T284" i="8" s="1"/>
  <c r="N285" i="8"/>
  <c r="O285" i="8"/>
  <c r="T285" i="8" s="1"/>
  <c r="N286" i="8"/>
  <c r="O286" i="8"/>
  <c r="T286" i="8" s="1"/>
  <c r="N287" i="8"/>
  <c r="O287" i="8"/>
  <c r="T287" i="8" s="1"/>
  <c r="N288" i="8"/>
  <c r="O288" i="8"/>
  <c r="T288" i="8" s="1"/>
  <c r="N289" i="8"/>
  <c r="O289" i="8"/>
  <c r="T289" i="8" s="1"/>
  <c r="N290" i="8"/>
  <c r="O290" i="8"/>
  <c r="T290" i="8" s="1"/>
  <c r="N291" i="8"/>
  <c r="O291" i="8"/>
  <c r="T291" i="8" s="1"/>
  <c r="N292" i="8"/>
  <c r="O292" i="8"/>
  <c r="T292" i="8" s="1"/>
  <c r="N293" i="8"/>
  <c r="O293" i="8"/>
  <c r="T293" i="8" s="1"/>
  <c r="N294" i="8"/>
  <c r="O294" i="8"/>
  <c r="T294" i="8" s="1"/>
  <c r="O240" i="8"/>
  <c r="T240" i="8" s="1"/>
  <c r="N240" i="8"/>
  <c r="B134" i="27"/>
  <c r="C134" i="27"/>
  <c r="D134" i="27"/>
  <c r="E134" i="27"/>
  <c r="B135" i="27"/>
  <c r="C135" i="27"/>
  <c r="D135" i="27"/>
  <c r="E135" i="27"/>
  <c r="B136" i="27"/>
  <c r="C136" i="27"/>
  <c r="D136" i="27"/>
  <c r="E136" i="27"/>
  <c r="B137" i="27"/>
  <c r="C137" i="27"/>
  <c r="D137" i="27"/>
  <c r="E137" i="27"/>
  <c r="B138" i="27"/>
  <c r="C138" i="27"/>
  <c r="D138" i="27"/>
  <c r="E138" i="27"/>
  <c r="B139" i="27"/>
  <c r="C139" i="27"/>
  <c r="D139" i="27"/>
  <c r="E139" i="27"/>
  <c r="B140" i="27"/>
  <c r="C140" i="27"/>
  <c r="D140" i="27"/>
  <c r="E140" i="27"/>
  <c r="B141" i="27"/>
  <c r="C141" i="27"/>
  <c r="D141" i="27"/>
  <c r="E141" i="27"/>
  <c r="B142" i="27"/>
  <c r="C142" i="27"/>
  <c r="D142" i="27"/>
  <c r="E142" i="27"/>
  <c r="B143" i="27"/>
  <c r="C143" i="27"/>
  <c r="D143" i="27"/>
  <c r="E143" i="27"/>
  <c r="B144" i="27"/>
  <c r="C144" i="27"/>
  <c r="D144" i="27"/>
  <c r="E144" i="27"/>
  <c r="B145" i="27"/>
  <c r="C145" i="27"/>
  <c r="D145" i="27"/>
  <c r="E145" i="27"/>
  <c r="B146" i="27"/>
  <c r="C146" i="27"/>
  <c r="D146" i="27"/>
  <c r="E146" i="27"/>
  <c r="B147" i="27"/>
  <c r="C147" i="27"/>
  <c r="D147" i="27"/>
  <c r="E147" i="27"/>
  <c r="B148" i="27"/>
  <c r="C148" i="27"/>
  <c r="D148" i="27"/>
  <c r="E148" i="27"/>
  <c r="B149" i="27"/>
  <c r="C149" i="27"/>
  <c r="D149" i="27"/>
  <c r="E149" i="27"/>
  <c r="B150" i="27"/>
  <c r="C150" i="27"/>
  <c r="D150" i="27"/>
  <c r="E150" i="27"/>
  <c r="B151" i="27"/>
  <c r="C151" i="27"/>
  <c r="D151" i="27"/>
  <c r="E151" i="27"/>
  <c r="B152" i="27"/>
  <c r="C152" i="27"/>
  <c r="D152" i="27"/>
  <c r="E152" i="27"/>
  <c r="B153" i="27"/>
  <c r="C153" i="27"/>
  <c r="D153" i="27"/>
  <c r="E153" i="27"/>
  <c r="B154" i="27"/>
  <c r="C154" i="27"/>
  <c r="D154" i="27"/>
  <c r="E154" i="27"/>
  <c r="B155" i="27"/>
  <c r="C155" i="27"/>
  <c r="D155" i="27"/>
  <c r="E155" i="27"/>
  <c r="B156" i="27"/>
  <c r="C156" i="27"/>
  <c r="D156" i="27"/>
  <c r="E156" i="27"/>
  <c r="B157" i="27"/>
  <c r="C157" i="27"/>
  <c r="D157" i="27"/>
  <c r="E157" i="27"/>
  <c r="B158" i="27"/>
  <c r="C158" i="27"/>
  <c r="D158" i="27"/>
  <c r="E158" i="27"/>
  <c r="B159" i="27"/>
  <c r="C159" i="27"/>
  <c r="D159" i="27"/>
  <c r="E159" i="27"/>
  <c r="B160" i="27"/>
  <c r="C160" i="27"/>
  <c r="D160" i="27"/>
  <c r="E160" i="27"/>
  <c r="B161" i="27"/>
  <c r="C161" i="27"/>
  <c r="D161" i="27"/>
  <c r="E161" i="27"/>
  <c r="B162" i="27"/>
  <c r="C162" i="27"/>
  <c r="D162" i="27"/>
  <c r="E162" i="27"/>
  <c r="B163" i="27"/>
  <c r="C163" i="27"/>
  <c r="D163" i="27"/>
  <c r="E163" i="27"/>
  <c r="B164" i="27"/>
  <c r="C164" i="27"/>
  <c r="D164" i="27"/>
  <c r="E164" i="27"/>
  <c r="B165" i="27"/>
  <c r="C165" i="27"/>
  <c r="D165" i="27"/>
  <c r="E165" i="27"/>
  <c r="B166" i="27"/>
  <c r="C166" i="27"/>
  <c r="D166" i="27"/>
  <c r="E166" i="27"/>
  <c r="B167" i="27"/>
  <c r="C167" i="27"/>
  <c r="D167" i="27"/>
  <c r="E167" i="27"/>
  <c r="B168" i="27"/>
  <c r="C168" i="27"/>
  <c r="D168" i="27"/>
  <c r="E168" i="27"/>
  <c r="B169" i="27"/>
  <c r="C169" i="27"/>
  <c r="D169" i="27"/>
  <c r="E169" i="27"/>
  <c r="B170" i="27"/>
  <c r="C170" i="27"/>
  <c r="D170" i="27"/>
  <c r="E170" i="27"/>
  <c r="B171" i="27"/>
  <c r="C171" i="27"/>
  <c r="D171" i="27"/>
  <c r="E171" i="27"/>
  <c r="T135" i="13"/>
  <c r="T136" i="13"/>
  <c r="T137" i="13"/>
  <c r="T138" i="13"/>
  <c r="T139" i="13"/>
  <c r="T140" i="13"/>
  <c r="T141" i="13"/>
  <c r="T142" i="13"/>
  <c r="T143" i="13"/>
  <c r="T144" i="13"/>
  <c r="T145" i="13"/>
  <c r="T146" i="13"/>
  <c r="T147" i="13"/>
  <c r="T148" i="13"/>
  <c r="T149" i="13"/>
  <c r="T150" i="13"/>
  <c r="T151" i="13"/>
  <c r="T152" i="13"/>
  <c r="T153" i="13"/>
  <c r="T154" i="13"/>
  <c r="T155" i="13"/>
  <c r="T156" i="13"/>
  <c r="T157" i="13"/>
  <c r="T158" i="13"/>
  <c r="T159" i="13"/>
  <c r="T160" i="13"/>
  <c r="T161" i="13"/>
  <c r="T162" i="13"/>
  <c r="T163" i="13"/>
  <c r="T164" i="13"/>
  <c r="T165" i="13"/>
  <c r="T166" i="13"/>
  <c r="T167" i="13"/>
  <c r="T168" i="13"/>
  <c r="T169" i="13"/>
  <c r="T170" i="13"/>
  <c r="T171" i="13"/>
  <c r="T134" i="13"/>
  <c r="O171" i="13"/>
  <c r="U171" i="13" s="1"/>
  <c r="O170" i="13"/>
  <c r="P170" i="13" s="1"/>
  <c r="O169" i="13"/>
  <c r="P169" i="13" s="1"/>
  <c r="O168" i="13"/>
  <c r="U168" i="13" s="1"/>
  <c r="O167" i="13"/>
  <c r="U167" i="13" s="1"/>
  <c r="O166" i="13"/>
  <c r="U166" i="13" s="1"/>
  <c r="O165" i="13"/>
  <c r="U165" i="13" s="1"/>
  <c r="O164" i="13"/>
  <c r="P164" i="13" s="1"/>
  <c r="O163" i="13"/>
  <c r="U163" i="13" s="1"/>
  <c r="O162" i="13"/>
  <c r="P162" i="13" s="1"/>
  <c r="O161" i="13"/>
  <c r="P161" i="13" s="1"/>
  <c r="O160" i="13"/>
  <c r="U160" i="13" s="1"/>
  <c r="O159" i="13"/>
  <c r="U159" i="13" s="1"/>
  <c r="O158" i="13"/>
  <c r="U158" i="13" s="1"/>
  <c r="O157" i="13"/>
  <c r="U157" i="13" s="1"/>
  <c r="O156" i="13"/>
  <c r="P156" i="13" s="1"/>
  <c r="O155" i="13"/>
  <c r="U155" i="13" s="1"/>
  <c r="O154" i="13"/>
  <c r="P154" i="13" s="1"/>
  <c r="O153" i="13"/>
  <c r="P153" i="13" s="1"/>
  <c r="O152" i="13"/>
  <c r="U152" i="13" s="1"/>
  <c r="O151" i="13"/>
  <c r="U151" i="13" s="1"/>
  <c r="O150" i="13"/>
  <c r="U150" i="13" s="1"/>
  <c r="O149" i="13"/>
  <c r="P149" i="13" s="1"/>
  <c r="O148" i="13"/>
  <c r="P148" i="13" s="1"/>
  <c r="O147" i="13"/>
  <c r="U147" i="13" s="1"/>
  <c r="O146" i="13"/>
  <c r="P146" i="13" s="1"/>
  <c r="O145" i="13"/>
  <c r="P145" i="13" s="1"/>
  <c r="O144" i="13"/>
  <c r="U144" i="13" s="1"/>
  <c r="O143" i="13"/>
  <c r="U143" i="13" s="1"/>
  <c r="O142" i="13"/>
  <c r="U142" i="13" s="1"/>
  <c r="O141" i="13"/>
  <c r="U141" i="13" s="1"/>
  <c r="O140" i="13"/>
  <c r="P140" i="13" s="1"/>
  <c r="O139" i="13"/>
  <c r="U139" i="13" s="1"/>
  <c r="O138" i="13"/>
  <c r="P138" i="13" s="1"/>
  <c r="O137" i="13"/>
  <c r="U137" i="13" s="1"/>
  <c r="O136" i="13"/>
  <c r="U136" i="13" s="1"/>
  <c r="O135" i="13"/>
  <c r="P135" i="13" s="1"/>
  <c r="O134" i="13"/>
  <c r="U134" i="13" s="1"/>
  <c r="T158" i="14"/>
  <c r="T159" i="14"/>
  <c r="T160" i="14"/>
  <c r="T161" i="14"/>
  <c r="T162" i="14"/>
  <c r="T163" i="14"/>
  <c r="T164" i="14"/>
  <c r="T165" i="14"/>
  <c r="T166" i="14"/>
  <c r="T167" i="14"/>
  <c r="T168" i="14"/>
  <c r="T169" i="14"/>
  <c r="T170" i="14"/>
  <c r="T171" i="14"/>
  <c r="T172" i="14"/>
  <c r="T173" i="14"/>
  <c r="T174" i="14"/>
  <c r="T157" i="14"/>
  <c r="O165" i="14"/>
  <c r="P165" i="14" s="1"/>
  <c r="O166" i="14"/>
  <c r="P166" i="14" s="1"/>
  <c r="O167" i="14"/>
  <c r="P167" i="14" s="1"/>
  <c r="O168" i="14"/>
  <c r="P168" i="14" s="1"/>
  <c r="O169" i="14"/>
  <c r="P169" i="14" s="1"/>
  <c r="O170" i="14"/>
  <c r="P170" i="14" s="1"/>
  <c r="O171" i="14"/>
  <c r="P171" i="14" s="1"/>
  <c r="O172" i="14"/>
  <c r="P172" i="14" s="1"/>
  <c r="O173" i="14"/>
  <c r="P173" i="14" s="1"/>
  <c r="O174" i="14"/>
  <c r="P174" i="14" s="1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S237" i="8"/>
  <c r="S238" i="8"/>
  <c r="S239" i="8"/>
  <c r="S187" i="8"/>
  <c r="O188" i="8"/>
  <c r="T188" i="8" s="1"/>
  <c r="O189" i="8"/>
  <c r="T189" i="8" s="1"/>
  <c r="O190" i="8"/>
  <c r="T190" i="8" s="1"/>
  <c r="O191" i="8"/>
  <c r="T191" i="8" s="1"/>
  <c r="O192" i="8"/>
  <c r="T192" i="8" s="1"/>
  <c r="O193" i="8"/>
  <c r="T193" i="8" s="1"/>
  <c r="O194" i="8"/>
  <c r="T194" i="8" s="1"/>
  <c r="O195" i="8"/>
  <c r="T195" i="8" s="1"/>
  <c r="O196" i="8"/>
  <c r="T196" i="8" s="1"/>
  <c r="O197" i="8"/>
  <c r="T197" i="8" s="1"/>
  <c r="O198" i="8"/>
  <c r="T198" i="8" s="1"/>
  <c r="O199" i="8"/>
  <c r="T199" i="8" s="1"/>
  <c r="O200" i="8"/>
  <c r="T200" i="8" s="1"/>
  <c r="O204" i="8"/>
  <c r="T204" i="8" s="1"/>
  <c r="O205" i="8"/>
  <c r="T205" i="8" s="1"/>
  <c r="O206" i="8"/>
  <c r="T206" i="8" s="1"/>
  <c r="O207" i="8"/>
  <c r="T207" i="8" s="1"/>
  <c r="O208" i="8"/>
  <c r="T208" i="8" s="1"/>
  <c r="O209" i="8"/>
  <c r="T209" i="8" s="1"/>
  <c r="O210" i="8"/>
  <c r="T210" i="8" s="1"/>
  <c r="O211" i="8"/>
  <c r="T211" i="8" s="1"/>
  <c r="O212" i="8"/>
  <c r="T212" i="8" s="1"/>
  <c r="O213" i="8"/>
  <c r="T213" i="8" s="1"/>
  <c r="O214" i="8"/>
  <c r="T214" i="8" s="1"/>
  <c r="O215" i="8"/>
  <c r="T215" i="8" s="1"/>
  <c r="O216" i="8"/>
  <c r="T216" i="8" s="1"/>
  <c r="O217" i="8"/>
  <c r="T217" i="8" s="1"/>
  <c r="O218" i="8"/>
  <c r="T218" i="8" s="1"/>
  <c r="O219" i="8"/>
  <c r="T219" i="8" s="1"/>
  <c r="O220" i="8"/>
  <c r="T220" i="8" s="1"/>
  <c r="O221" i="8"/>
  <c r="T221" i="8" s="1"/>
  <c r="O222" i="8"/>
  <c r="T222" i="8" s="1"/>
  <c r="O223" i="8"/>
  <c r="T223" i="8" s="1"/>
  <c r="O224" i="8"/>
  <c r="T224" i="8" s="1"/>
  <c r="O225" i="8"/>
  <c r="T225" i="8" s="1"/>
  <c r="O226" i="8"/>
  <c r="T226" i="8" s="1"/>
  <c r="O227" i="8"/>
  <c r="T227" i="8" s="1"/>
  <c r="O228" i="8"/>
  <c r="T228" i="8" s="1"/>
  <c r="O229" i="8"/>
  <c r="T229" i="8" s="1"/>
  <c r="O230" i="8"/>
  <c r="T230" i="8" s="1"/>
  <c r="O231" i="8"/>
  <c r="T231" i="8" s="1"/>
  <c r="O232" i="8"/>
  <c r="T232" i="8" s="1"/>
  <c r="O233" i="8"/>
  <c r="T233" i="8" s="1"/>
  <c r="O234" i="8"/>
  <c r="T234" i="8" s="1"/>
  <c r="O235" i="8"/>
  <c r="T235" i="8" s="1"/>
  <c r="O236" i="8"/>
  <c r="T236" i="8" s="1"/>
  <c r="O237" i="8"/>
  <c r="T237" i="8" s="1"/>
  <c r="O238" i="8"/>
  <c r="T238" i="8" s="1"/>
  <c r="O239" i="8"/>
  <c r="T239" i="8" s="1"/>
  <c r="O187" i="8"/>
  <c r="T187" i="8" s="1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27" i="14"/>
  <c r="O128" i="14"/>
  <c r="O129" i="14"/>
  <c r="O130" i="14"/>
  <c r="O131" i="14"/>
  <c r="O132" i="14"/>
  <c r="O133" i="14"/>
  <c r="O134" i="14"/>
  <c r="O135" i="14"/>
  <c r="O136" i="14"/>
  <c r="O137" i="14"/>
  <c r="O138" i="14"/>
  <c r="O139" i="14"/>
  <c r="O140" i="14"/>
  <c r="O141" i="14"/>
  <c r="O142" i="14"/>
  <c r="O143" i="14"/>
  <c r="O144" i="14"/>
  <c r="O145" i="14"/>
  <c r="O146" i="14"/>
  <c r="O147" i="14"/>
  <c r="O148" i="14"/>
  <c r="O149" i="14"/>
  <c r="O150" i="14"/>
  <c r="O151" i="14"/>
  <c r="O152" i="14"/>
  <c r="O153" i="14"/>
  <c r="O154" i="14"/>
  <c r="O155" i="14"/>
  <c r="O156" i="14"/>
  <c r="O157" i="14"/>
  <c r="P157" i="14" s="1"/>
  <c r="O158" i="14"/>
  <c r="P158" i="14" s="1"/>
  <c r="O159" i="14"/>
  <c r="P159" i="14" s="1"/>
  <c r="O160" i="14"/>
  <c r="P160" i="14" s="1"/>
  <c r="O161" i="14"/>
  <c r="P161" i="14" s="1"/>
  <c r="O162" i="14"/>
  <c r="P162" i="14" s="1"/>
  <c r="O163" i="14"/>
  <c r="P163" i="14" s="1"/>
  <c r="O164" i="14"/>
  <c r="P164" i="14" s="1"/>
  <c r="O2" i="14"/>
  <c r="H34" i="20" l="1"/>
  <c r="E34" i="20"/>
  <c r="L34" i="20"/>
  <c r="O34" i="20" s="1"/>
  <c r="P167" i="13"/>
  <c r="P141" i="13"/>
  <c r="P159" i="13"/>
  <c r="P157" i="13"/>
  <c r="P151" i="13"/>
  <c r="P143" i="13"/>
  <c r="U135" i="13"/>
  <c r="U153" i="13"/>
  <c r="P171" i="13"/>
  <c r="P155" i="13"/>
  <c r="P139" i="13"/>
  <c r="U169" i="13"/>
  <c r="U145" i="13"/>
  <c r="U149" i="13"/>
  <c r="P165" i="13"/>
  <c r="P137" i="13"/>
  <c r="P163" i="13"/>
  <c r="P147" i="13"/>
  <c r="U161" i="13"/>
  <c r="P168" i="13"/>
  <c r="P160" i="13"/>
  <c r="P152" i="13"/>
  <c r="P144" i="13"/>
  <c r="P136" i="13"/>
  <c r="U164" i="13"/>
  <c r="U156" i="13"/>
  <c r="U148" i="13"/>
  <c r="U140" i="13"/>
  <c r="P166" i="13"/>
  <c r="P158" i="13"/>
  <c r="P150" i="13"/>
  <c r="P142" i="13"/>
  <c r="P134" i="13"/>
  <c r="U170" i="13"/>
  <c r="U162" i="13"/>
  <c r="U154" i="13"/>
  <c r="U146" i="13"/>
  <c r="U138" i="13"/>
  <c r="V35" i="18"/>
  <c r="W35" i="18" s="1"/>
  <c r="V3" i="18"/>
  <c r="W3" i="18" s="1"/>
  <c r="V58" i="18"/>
  <c r="W58" i="18" s="1"/>
  <c r="V57" i="18"/>
  <c r="W57" i="18" s="1"/>
  <c r="V32" i="18"/>
  <c r="W32" i="18" s="1"/>
  <c r="V26" i="18"/>
  <c r="W26" i="18" s="1"/>
  <c r="V25" i="18"/>
  <c r="W25" i="18" s="1"/>
  <c r="V22" i="18"/>
  <c r="W22" i="18" s="1"/>
  <c r="V21" i="18"/>
  <c r="W21" i="18" s="1"/>
  <c r="V23" i="18"/>
  <c r="W23" i="18" s="1"/>
  <c r="V2" i="18"/>
  <c r="W2" i="18" s="1"/>
  <c r="V18" i="18"/>
  <c r="W18" i="18" s="1"/>
  <c r="V20" i="18"/>
  <c r="W20" i="18" s="1"/>
  <c r="V24" i="18"/>
  <c r="W24" i="18" s="1"/>
  <c r="V4" i="18"/>
  <c r="W4" i="18" s="1"/>
  <c r="V60" i="18"/>
  <c r="W60" i="18" s="1"/>
  <c r="V62" i="18"/>
  <c r="W62" i="18" s="1"/>
  <c r="V13" i="18"/>
  <c r="W13" i="18" s="1"/>
  <c r="V29" i="18"/>
  <c r="W29" i="18" s="1"/>
  <c r="V9" i="18"/>
  <c r="W9" i="18" s="1"/>
  <c r="V6" i="18"/>
  <c r="W6" i="18" s="1"/>
  <c r="V33" i="18"/>
  <c r="W33" i="18" s="1"/>
  <c r="V42" i="18"/>
  <c r="W42" i="18" s="1"/>
  <c r="V7" i="18"/>
  <c r="W7" i="18" s="1"/>
  <c r="V5" i="18"/>
  <c r="W5" i="18" s="1"/>
  <c r="V8" i="18"/>
  <c r="W8" i="18" s="1"/>
  <c r="V65" i="18"/>
  <c r="W65" i="18" s="1"/>
  <c r="V17" i="18"/>
  <c r="W17" i="18" s="1"/>
  <c r="V12" i="18"/>
  <c r="W12" i="18" s="1"/>
  <c r="V14" i="18"/>
  <c r="W14" i="18" s="1"/>
  <c r="V28" i="18"/>
  <c r="W28" i="18" s="1"/>
  <c r="V27" i="18"/>
  <c r="W27" i="18" s="1"/>
  <c r="V43" i="18"/>
  <c r="W43" i="18" s="1"/>
  <c r="V53" i="18"/>
  <c r="W53" i="18" s="1"/>
  <c r="V44" i="18"/>
  <c r="W44" i="18" s="1"/>
  <c r="V52" i="18"/>
  <c r="W52" i="18" s="1"/>
  <c r="V54" i="18"/>
  <c r="W54" i="18" s="1"/>
  <c r="V51" i="18"/>
  <c r="W51" i="18" s="1"/>
  <c r="V46" i="18"/>
  <c r="W46" i="18" s="1"/>
  <c r="V41" i="18"/>
  <c r="W41" i="18" s="1"/>
  <c r="V72" i="18"/>
  <c r="W72" i="18" s="1"/>
  <c r="V40" i="18"/>
  <c r="W40" i="18" s="1"/>
  <c r="V59" i="18"/>
  <c r="W59" i="18" s="1"/>
  <c r="V45" i="18"/>
  <c r="W45" i="18" s="1"/>
  <c r="V66" i="18"/>
  <c r="W66" i="18" s="1"/>
  <c r="V67" i="18"/>
  <c r="W67" i="18" s="1"/>
  <c r="V68" i="18"/>
  <c r="W68" i="18" s="1"/>
  <c r="V71" i="18"/>
  <c r="W71" i="18" s="1"/>
  <c r="V69" i="18"/>
  <c r="W69" i="18" s="1"/>
  <c r="V70" i="18"/>
  <c r="W70" i="18" s="1"/>
  <c r="V36" i="18"/>
  <c r="W36" i="18" s="1"/>
  <c r="V11" i="18"/>
  <c r="W11" i="18" s="1"/>
  <c r="V16" i="18"/>
  <c r="W16" i="18" s="1"/>
  <c r="V30" i="18"/>
  <c r="W30" i="18" s="1"/>
  <c r="V31" i="18"/>
  <c r="W31" i="18" s="1"/>
  <c r="V37" i="18"/>
  <c r="W37" i="18" s="1"/>
  <c r="V19" i="18"/>
  <c r="W19" i="18" s="1"/>
  <c r="V38" i="18"/>
  <c r="W38" i="18" s="1"/>
  <c r="V15" i="18"/>
  <c r="W15" i="18" s="1"/>
  <c r="V39" i="18"/>
  <c r="W39" i="18" s="1"/>
  <c r="V64" i="18"/>
  <c r="W64" i="18" s="1"/>
  <c r="V10" i="18"/>
  <c r="W10" i="18" s="1"/>
  <c r="V56" i="18"/>
  <c r="W56" i="18" s="1"/>
  <c r="V47" i="18"/>
  <c r="W47" i="18" s="1"/>
  <c r="V55" i="18"/>
  <c r="W55" i="18" s="1"/>
  <c r="V48" i="18"/>
  <c r="W48" i="18" s="1"/>
  <c r="V50" i="18"/>
  <c r="W50" i="18" s="1"/>
  <c r="V49" i="18"/>
  <c r="W49" i="18" s="1"/>
  <c r="V61" i="18"/>
  <c r="W61" i="18" s="1"/>
  <c r="V63" i="18"/>
  <c r="W63" i="18" s="1"/>
  <c r="V34" i="18"/>
  <c r="W34" i="18" s="1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2" i="18"/>
  <c r="A2" i="22" l="1" a="1"/>
  <c r="F3" i="22" l="1"/>
  <c r="F11" i="22"/>
  <c r="F19" i="22"/>
  <c r="F27" i="22"/>
  <c r="F35" i="22"/>
  <c r="F43" i="22"/>
  <c r="F51" i="22"/>
  <c r="F59" i="22"/>
  <c r="F67" i="22"/>
  <c r="F58" i="22"/>
  <c r="F4" i="22"/>
  <c r="F12" i="22"/>
  <c r="F20" i="22"/>
  <c r="F28" i="22"/>
  <c r="F36" i="22"/>
  <c r="F44" i="22"/>
  <c r="F52" i="22"/>
  <c r="F60" i="22"/>
  <c r="F68" i="22"/>
  <c r="F50" i="22"/>
  <c r="F5" i="22"/>
  <c r="F13" i="22"/>
  <c r="F21" i="22"/>
  <c r="F29" i="22"/>
  <c r="F37" i="22"/>
  <c r="F45" i="22"/>
  <c r="F53" i="22"/>
  <c r="F61" i="22"/>
  <c r="F69" i="22"/>
  <c r="F42" i="22"/>
  <c r="F66" i="22"/>
  <c r="F6" i="22"/>
  <c r="F14" i="22"/>
  <c r="F22" i="22"/>
  <c r="F30" i="22"/>
  <c r="F38" i="22"/>
  <c r="F46" i="22"/>
  <c r="F54" i="22"/>
  <c r="F62" i="22"/>
  <c r="F70" i="22"/>
  <c r="F34" i="22"/>
  <c r="F7" i="22"/>
  <c r="F15" i="22"/>
  <c r="F23" i="22"/>
  <c r="F31" i="22"/>
  <c r="F39" i="22"/>
  <c r="F47" i="22"/>
  <c r="F55" i="22"/>
  <c r="F63" i="22"/>
  <c r="F71" i="22"/>
  <c r="F26" i="22"/>
  <c r="F8" i="22"/>
  <c r="F16" i="22"/>
  <c r="F24" i="22"/>
  <c r="F32" i="22"/>
  <c r="F40" i="22"/>
  <c r="F48" i="22"/>
  <c r="F56" i="22"/>
  <c r="F64" i="22"/>
  <c r="F72" i="22"/>
  <c r="F18" i="22"/>
  <c r="F9" i="22"/>
  <c r="F17" i="22"/>
  <c r="F25" i="22"/>
  <c r="F33" i="22"/>
  <c r="F41" i="22"/>
  <c r="F49" i="22"/>
  <c r="F57" i="22"/>
  <c r="F65" i="22"/>
  <c r="F10" i="22"/>
  <c r="C62" i="22"/>
  <c r="E3" i="22"/>
  <c r="E11" i="22"/>
  <c r="E19" i="22"/>
  <c r="E27" i="22"/>
  <c r="E35" i="22"/>
  <c r="E43" i="22"/>
  <c r="E51" i="22"/>
  <c r="E59" i="22"/>
  <c r="E67" i="22"/>
  <c r="E7" i="22"/>
  <c r="E71" i="22"/>
  <c r="E24" i="22"/>
  <c r="E4" i="22"/>
  <c r="E12" i="22"/>
  <c r="E20" i="22"/>
  <c r="E28" i="22"/>
  <c r="E36" i="22"/>
  <c r="E44" i="22"/>
  <c r="E52" i="22"/>
  <c r="E60" i="22"/>
  <c r="E68" i="22"/>
  <c r="E23" i="22"/>
  <c r="E16" i="22"/>
  <c r="E64" i="22"/>
  <c r="E5" i="22"/>
  <c r="E13" i="22"/>
  <c r="E21" i="22"/>
  <c r="E29" i="22"/>
  <c r="E37" i="22"/>
  <c r="E45" i="22"/>
  <c r="E53" i="22"/>
  <c r="E61" i="22"/>
  <c r="E69" i="22"/>
  <c r="E15" i="22"/>
  <c r="E31" i="22"/>
  <c r="E39" i="22"/>
  <c r="E47" i="22"/>
  <c r="E55" i="22"/>
  <c r="E63" i="22"/>
  <c r="E8" i="22"/>
  <c r="E32" i="22"/>
  <c r="E40" i="22"/>
  <c r="E48" i="22"/>
  <c r="E56" i="22"/>
  <c r="E72" i="22"/>
  <c r="E6" i="22"/>
  <c r="E14" i="22"/>
  <c r="E22" i="22"/>
  <c r="E30" i="22"/>
  <c r="E38" i="22"/>
  <c r="E46" i="22"/>
  <c r="E54" i="22"/>
  <c r="E62" i="22"/>
  <c r="E70" i="22"/>
  <c r="E9" i="22"/>
  <c r="E17" i="22"/>
  <c r="E25" i="22"/>
  <c r="E33" i="22"/>
  <c r="E41" i="22"/>
  <c r="E49" i="22"/>
  <c r="E57" i="22"/>
  <c r="E65" i="22"/>
  <c r="E10" i="22"/>
  <c r="E18" i="22"/>
  <c r="E26" i="22"/>
  <c r="E34" i="22"/>
  <c r="E42" i="22"/>
  <c r="E50" i="22"/>
  <c r="E58" i="22"/>
  <c r="E66" i="22"/>
  <c r="B10" i="22"/>
  <c r="B3" i="22"/>
  <c r="C10" i="22"/>
  <c r="B52" i="22"/>
  <c r="C9" i="22"/>
  <c r="D66" i="22"/>
  <c r="D9" i="22"/>
  <c r="C59" i="22"/>
  <c r="D16" i="22"/>
  <c r="B17" i="22"/>
  <c r="B67" i="22"/>
  <c r="D31" i="22"/>
  <c r="B36" i="22"/>
  <c r="C43" i="22"/>
  <c r="D50" i="22"/>
  <c r="B51" i="22"/>
  <c r="C58" i="22"/>
  <c r="D57" i="22"/>
  <c r="B58" i="22"/>
  <c r="C57" i="22"/>
  <c r="D64" i="22"/>
  <c r="B65" i="22"/>
  <c r="C72" i="22"/>
  <c r="C8" i="22"/>
  <c r="D15" i="22"/>
  <c r="B24" i="22"/>
  <c r="C31" i="22"/>
  <c r="D38" i="22"/>
  <c r="B47" i="22"/>
  <c r="C54" i="22"/>
  <c r="D61" i="22"/>
  <c r="B70" i="22"/>
  <c r="B6" i="22"/>
  <c r="C13" i="22"/>
  <c r="D20" i="22"/>
  <c r="B29" i="22"/>
  <c r="C36" i="22"/>
  <c r="D43" i="22"/>
  <c r="B28" i="22"/>
  <c r="C35" i="22"/>
  <c r="D42" i="22"/>
  <c r="B43" i="22"/>
  <c r="C50" i="22"/>
  <c r="D49" i="22"/>
  <c r="B50" i="22"/>
  <c r="C49" i="22"/>
  <c r="D56" i="22"/>
  <c r="B57" i="22"/>
  <c r="C64" i="22"/>
  <c r="D71" i="22"/>
  <c r="D7" i="22"/>
  <c r="B16" i="22"/>
  <c r="C23" i="22"/>
  <c r="D30" i="22"/>
  <c r="B39" i="22"/>
  <c r="C46" i="22"/>
  <c r="D53" i="22"/>
  <c r="B62" i="22"/>
  <c r="C69" i="22"/>
  <c r="C5" i="22"/>
  <c r="D12" i="22"/>
  <c r="B21" i="22"/>
  <c r="C28" i="22"/>
  <c r="D35" i="22"/>
  <c r="C24" i="22"/>
  <c r="B63" i="22"/>
  <c r="D13" i="22"/>
  <c r="D36" i="22"/>
  <c r="C52" i="22"/>
  <c r="D72" i="22"/>
  <c r="D54" i="22"/>
  <c r="C70" i="22"/>
  <c r="C29" i="22"/>
  <c r="B45" i="22"/>
  <c r="B44" i="22"/>
  <c r="D58" i="22"/>
  <c r="C66" i="22"/>
  <c r="B66" i="22"/>
  <c r="D8" i="22"/>
  <c r="C16" i="22"/>
  <c r="B32" i="22"/>
  <c r="D46" i="22"/>
  <c r="B55" i="22"/>
  <c r="D5" i="22"/>
  <c r="B14" i="22"/>
  <c r="D28" i="22"/>
  <c r="B37" i="22"/>
  <c r="D51" i="22"/>
  <c r="B20" i="22"/>
  <c r="C27" i="22"/>
  <c r="B35" i="22"/>
  <c r="C42" i="22"/>
  <c r="D41" i="22"/>
  <c r="C41" i="22"/>
  <c r="D48" i="22"/>
  <c r="C56" i="22"/>
  <c r="D63" i="22"/>
  <c r="B8" i="22"/>
  <c r="C15" i="22"/>
  <c r="B31" i="22"/>
  <c r="C38" i="22"/>
  <c r="D45" i="22"/>
  <c r="C61" i="22"/>
  <c r="D68" i="22"/>
  <c r="D4" i="22"/>
  <c r="B13" i="22"/>
  <c r="D27" i="22"/>
  <c r="B12" i="22"/>
  <c r="D26" i="22"/>
  <c r="B27" i="22"/>
  <c r="D33" i="22"/>
  <c r="B34" i="22"/>
  <c r="D40" i="22"/>
  <c r="B41" i="22"/>
  <c r="D55" i="22"/>
  <c r="B64" i="22"/>
  <c r="C71" i="22"/>
  <c r="D14" i="22"/>
  <c r="B23" i="22"/>
  <c r="C30" i="22"/>
  <c r="D37" i="22"/>
  <c r="B46" i="22"/>
  <c r="C53" i="22"/>
  <c r="D60" i="22"/>
  <c r="B69" i="22"/>
  <c r="B5" i="22"/>
  <c r="C12" i="22"/>
  <c r="D19" i="22"/>
  <c r="B68" i="22"/>
  <c r="B4" i="22"/>
  <c r="C11" i="22"/>
  <c r="D18" i="22"/>
  <c r="B19" i="22"/>
  <c r="C26" i="22"/>
  <c r="D25" i="22"/>
  <c r="B26" i="22"/>
  <c r="C25" i="22"/>
  <c r="D32" i="22"/>
  <c r="B33" i="22"/>
  <c r="C40" i="22"/>
  <c r="D47" i="22"/>
  <c r="B56" i="22"/>
  <c r="C63" i="22"/>
  <c r="D70" i="22"/>
  <c r="D6" i="22"/>
  <c r="B15" i="22"/>
  <c r="C22" i="22"/>
  <c r="D29" i="22"/>
  <c r="B38" i="22"/>
  <c r="C45" i="22"/>
  <c r="D52" i="22"/>
  <c r="B61" i="22"/>
  <c r="C68" i="22"/>
  <c r="C4" i="22"/>
  <c r="D11" i="22"/>
  <c r="B40" i="22"/>
  <c r="B22" i="22"/>
  <c r="D59" i="22"/>
  <c r="C51" i="22"/>
  <c r="D65" i="22"/>
  <c r="C65" i="22"/>
  <c r="B9" i="22"/>
  <c r="D23" i="22"/>
  <c r="C39" i="22"/>
  <c r="D69" i="22"/>
  <c r="C21" i="22"/>
  <c r="C44" i="22"/>
  <c r="D34" i="22"/>
  <c r="B42" i="22"/>
  <c r="B49" i="22"/>
  <c r="B72" i="22"/>
  <c r="D22" i="22"/>
  <c r="B54" i="22"/>
  <c r="C20" i="22"/>
  <c r="C19" i="22"/>
  <c r="C34" i="22"/>
  <c r="C33" i="22"/>
  <c r="C48" i="22"/>
  <c r="C7" i="22"/>
  <c r="B60" i="22"/>
  <c r="C67" i="22"/>
  <c r="C3" i="22"/>
  <c r="D10" i="22"/>
  <c r="B11" i="22"/>
  <c r="C18" i="22"/>
  <c r="D17" i="22"/>
  <c r="B18" i="22"/>
  <c r="C17" i="22"/>
  <c r="D24" i="22"/>
  <c r="B25" i="22"/>
  <c r="C32" i="22"/>
  <c r="D39" i="22"/>
  <c r="B48" i="22"/>
  <c r="C55" i="22"/>
  <c r="D62" i="22"/>
  <c r="B71" i="22"/>
  <c r="B7" i="22"/>
  <c r="C14" i="22"/>
  <c r="D21" i="22"/>
  <c r="B30" i="22"/>
  <c r="C37" i="22"/>
  <c r="D44" i="22"/>
  <c r="B53" i="22"/>
  <c r="C60" i="22"/>
  <c r="D67" i="22"/>
  <c r="D3" i="22"/>
  <c r="C47" i="22"/>
  <c r="C6" i="22"/>
  <c r="A2" i="22"/>
  <c r="F2" i="22" s="1"/>
  <c r="B59" i="22"/>
  <c r="Q3" i="24"/>
  <c r="S3" i="24" s="1"/>
  <c r="Q4" i="24"/>
  <c r="S4" i="24" s="1"/>
  <c r="Q5" i="24"/>
  <c r="S5" i="24" s="1"/>
  <c r="Q6" i="24"/>
  <c r="S6" i="24" s="1"/>
  <c r="Q7" i="24"/>
  <c r="S7" i="24" s="1"/>
  <c r="Q8" i="24"/>
  <c r="S8" i="24" s="1"/>
  <c r="Q9" i="24"/>
  <c r="S9" i="24" s="1"/>
  <c r="Q10" i="24"/>
  <c r="S10" i="24" s="1"/>
  <c r="Q11" i="24"/>
  <c r="S11" i="24" s="1"/>
  <c r="Q12" i="24"/>
  <c r="S12" i="24" s="1"/>
  <c r="Q13" i="24"/>
  <c r="S13" i="24" s="1"/>
  <c r="Q14" i="24"/>
  <c r="S14" i="24" s="1"/>
  <c r="Q15" i="24"/>
  <c r="S15" i="24" s="1"/>
  <c r="Q16" i="24"/>
  <c r="S16" i="24" s="1"/>
  <c r="Q17" i="24"/>
  <c r="S17" i="24" s="1"/>
  <c r="Q18" i="24"/>
  <c r="S18" i="24" s="1"/>
  <c r="Q19" i="24"/>
  <c r="S19" i="24" s="1"/>
  <c r="Q20" i="24"/>
  <c r="S20" i="24" s="1"/>
  <c r="Q21" i="24"/>
  <c r="S21" i="24" s="1"/>
  <c r="Q22" i="24"/>
  <c r="S22" i="24" s="1"/>
  <c r="Q23" i="24"/>
  <c r="S23" i="24" s="1"/>
  <c r="Q24" i="24"/>
  <c r="S24" i="24" s="1"/>
  <c r="Q25" i="24"/>
  <c r="S25" i="24" s="1"/>
  <c r="Q26" i="24"/>
  <c r="S26" i="24" s="1"/>
  <c r="Q27" i="24"/>
  <c r="S27" i="24" s="1"/>
  <c r="Q28" i="24"/>
  <c r="S28" i="24" s="1"/>
  <c r="Q29" i="24"/>
  <c r="S29" i="24" s="1"/>
  <c r="Q30" i="24"/>
  <c r="S30" i="24" s="1"/>
  <c r="Q31" i="24"/>
  <c r="S31" i="24" s="1"/>
  <c r="Q32" i="24"/>
  <c r="S32" i="24" s="1"/>
  <c r="Q33" i="24"/>
  <c r="S33" i="24" s="1"/>
  <c r="Q34" i="24"/>
  <c r="S34" i="24" s="1"/>
  <c r="Q35" i="24"/>
  <c r="S35" i="24" s="1"/>
  <c r="Q36" i="24"/>
  <c r="S36" i="24" s="1"/>
  <c r="Q37" i="24"/>
  <c r="S37" i="24" s="1"/>
  <c r="Q38" i="24"/>
  <c r="S38" i="24" s="1"/>
  <c r="Q39" i="24"/>
  <c r="S39" i="24" s="1"/>
  <c r="Q40" i="24"/>
  <c r="S40" i="24" s="1"/>
  <c r="Q41" i="24"/>
  <c r="S41" i="24" s="1"/>
  <c r="Q42" i="24"/>
  <c r="S42" i="24" s="1"/>
  <c r="Q43" i="24"/>
  <c r="S43" i="24" s="1"/>
  <c r="Q44" i="24"/>
  <c r="S44" i="24" s="1"/>
  <c r="Q45" i="24"/>
  <c r="S45" i="24" s="1"/>
  <c r="Q46" i="24"/>
  <c r="S46" i="24" s="1"/>
  <c r="Q47" i="24"/>
  <c r="S47" i="24" s="1"/>
  <c r="Q48" i="24"/>
  <c r="S48" i="24" s="1"/>
  <c r="Q49" i="24"/>
  <c r="S49" i="24" s="1"/>
  <c r="Q50" i="24"/>
  <c r="S50" i="24" s="1"/>
  <c r="Q51" i="24"/>
  <c r="S51" i="24" s="1"/>
  <c r="Q52" i="24"/>
  <c r="S52" i="24" s="1"/>
  <c r="Q53" i="24"/>
  <c r="S53" i="24" s="1"/>
  <c r="Q54" i="24"/>
  <c r="S54" i="24" s="1"/>
  <c r="Q55" i="24"/>
  <c r="S55" i="24" s="1"/>
  <c r="Q56" i="24"/>
  <c r="S56" i="24" s="1"/>
  <c r="Q57" i="24"/>
  <c r="S57" i="24" s="1"/>
  <c r="Q58" i="24"/>
  <c r="S58" i="24" s="1"/>
  <c r="Q59" i="24"/>
  <c r="S59" i="24" s="1"/>
  <c r="Q60" i="24"/>
  <c r="S60" i="24" s="1"/>
  <c r="Q61" i="24"/>
  <c r="S61" i="24" s="1"/>
  <c r="Q62" i="24"/>
  <c r="S62" i="24" s="1"/>
  <c r="Q63" i="24"/>
  <c r="S63" i="24" s="1"/>
  <c r="Q64" i="24"/>
  <c r="S64" i="24" s="1"/>
  <c r="Q65" i="24"/>
  <c r="S65" i="24" s="1"/>
  <c r="Q66" i="24"/>
  <c r="S66" i="24" s="1"/>
  <c r="Q67" i="24"/>
  <c r="S67" i="24" s="1"/>
  <c r="Q68" i="24"/>
  <c r="S68" i="24" s="1"/>
  <c r="Q69" i="24"/>
  <c r="S69" i="24" s="1"/>
  <c r="Q70" i="24"/>
  <c r="S70" i="24" s="1"/>
  <c r="Q71" i="24"/>
  <c r="S71" i="24" s="1"/>
  <c r="Q72" i="24"/>
  <c r="S72" i="24" s="1"/>
  <c r="Q73" i="24"/>
  <c r="S73" i="24" s="1"/>
  <c r="Q74" i="24"/>
  <c r="S74" i="24" s="1"/>
  <c r="Q75" i="24"/>
  <c r="S75" i="24" s="1"/>
  <c r="Q76" i="24"/>
  <c r="S76" i="24" s="1"/>
  <c r="Q77" i="24"/>
  <c r="S77" i="24" s="1"/>
  <c r="Q78" i="24"/>
  <c r="S78" i="24" s="1"/>
  <c r="Q79" i="24"/>
  <c r="S79" i="24" s="1"/>
  <c r="Q80" i="24"/>
  <c r="S80" i="24" s="1"/>
  <c r="Q81" i="24"/>
  <c r="S81" i="24" s="1"/>
  <c r="Q82" i="24"/>
  <c r="S82" i="24" s="1"/>
  <c r="Q83" i="24"/>
  <c r="S83" i="24" s="1"/>
  <c r="Q84" i="24"/>
  <c r="S84" i="24" s="1"/>
  <c r="Q85" i="24"/>
  <c r="S85" i="24" s="1"/>
  <c r="Q86" i="24"/>
  <c r="S86" i="24" s="1"/>
  <c r="Q87" i="24"/>
  <c r="S87" i="24" s="1"/>
  <c r="Q88" i="24"/>
  <c r="S88" i="24" s="1"/>
  <c r="Q89" i="24"/>
  <c r="S89" i="24" s="1"/>
  <c r="Q90" i="24"/>
  <c r="S90" i="24" s="1"/>
  <c r="Q91" i="24"/>
  <c r="S91" i="24" s="1"/>
  <c r="Q92" i="24"/>
  <c r="S92" i="24" s="1"/>
  <c r="Q93" i="24"/>
  <c r="S93" i="24" s="1"/>
  <c r="Q94" i="24"/>
  <c r="S94" i="24" s="1"/>
  <c r="Q95" i="24"/>
  <c r="S95" i="24" s="1"/>
  <c r="Q96" i="24"/>
  <c r="S96" i="24" s="1"/>
  <c r="Q97" i="24"/>
  <c r="S97" i="24" s="1"/>
  <c r="Q98" i="24"/>
  <c r="S98" i="24" s="1"/>
  <c r="Q99" i="24"/>
  <c r="S99" i="24" s="1"/>
  <c r="Q100" i="24"/>
  <c r="S100" i="24" s="1"/>
  <c r="Q101" i="24"/>
  <c r="S101" i="24" s="1"/>
  <c r="Q102" i="24"/>
  <c r="S102" i="24" s="1"/>
  <c r="Q103" i="24"/>
  <c r="S103" i="24" s="1"/>
  <c r="Q104" i="24"/>
  <c r="S104" i="24" s="1"/>
  <c r="Q105" i="24"/>
  <c r="S105" i="24" s="1"/>
  <c r="Q106" i="24"/>
  <c r="S106" i="24" s="1"/>
  <c r="Q107" i="24"/>
  <c r="S107" i="24" s="1"/>
  <c r="Q108" i="24"/>
  <c r="S108" i="24" s="1"/>
  <c r="Q109" i="24"/>
  <c r="S109" i="24" s="1"/>
  <c r="Q110" i="24"/>
  <c r="S110" i="24" s="1"/>
  <c r="Q111" i="24"/>
  <c r="S111" i="24" s="1"/>
  <c r="Q112" i="24"/>
  <c r="S112" i="24" s="1"/>
  <c r="Q113" i="24"/>
  <c r="S113" i="24" s="1"/>
  <c r="Q114" i="24"/>
  <c r="S114" i="24" s="1"/>
  <c r="Q115" i="24"/>
  <c r="S115" i="24" s="1"/>
  <c r="Q116" i="24"/>
  <c r="S116" i="24" s="1"/>
  <c r="Q117" i="24"/>
  <c r="S117" i="24" s="1"/>
  <c r="Q2" i="24"/>
  <c r="S2" i="24" s="1"/>
  <c r="R3" i="24"/>
  <c r="R4" i="24"/>
  <c r="R5" i="24"/>
  <c r="R6" i="24"/>
  <c r="R7" i="24"/>
  <c r="R8" i="24"/>
  <c r="R9" i="24"/>
  <c r="R10" i="24"/>
  <c r="R11" i="24"/>
  <c r="R12" i="24"/>
  <c r="R13" i="24"/>
  <c r="R14" i="24"/>
  <c r="R15" i="24"/>
  <c r="R16" i="24"/>
  <c r="R17" i="24"/>
  <c r="R18" i="24"/>
  <c r="R19" i="24"/>
  <c r="R20" i="24"/>
  <c r="R21" i="24"/>
  <c r="R22" i="24"/>
  <c r="R23" i="24"/>
  <c r="R24" i="24"/>
  <c r="R25" i="24"/>
  <c r="R26" i="24"/>
  <c r="R27" i="24"/>
  <c r="R28" i="24"/>
  <c r="R29" i="24"/>
  <c r="R30" i="24"/>
  <c r="R31" i="24"/>
  <c r="R32" i="24"/>
  <c r="R33" i="24"/>
  <c r="R34" i="24"/>
  <c r="R35" i="24"/>
  <c r="R36" i="24"/>
  <c r="R37" i="24"/>
  <c r="R38" i="24"/>
  <c r="R39" i="24"/>
  <c r="R40" i="24"/>
  <c r="R41" i="24"/>
  <c r="R42" i="24"/>
  <c r="R43" i="24"/>
  <c r="R44" i="24"/>
  <c r="R45" i="24"/>
  <c r="R46" i="24"/>
  <c r="R47" i="24"/>
  <c r="R48" i="24"/>
  <c r="R49" i="24"/>
  <c r="R50" i="24"/>
  <c r="R51" i="24"/>
  <c r="R52" i="24"/>
  <c r="R53" i="24"/>
  <c r="R54" i="24"/>
  <c r="R55" i="24"/>
  <c r="R56" i="24"/>
  <c r="R57" i="24"/>
  <c r="R58" i="24"/>
  <c r="R59" i="24"/>
  <c r="R60" i="24"/>
  <c r="R61" i="24"/>
  <c r="R62" i="24"/>
  <c r="R63" i="24"/>
  <c r="R64" i="24"/>
  <c r="R65" i="24"/>
  <c r="R66" i="24"/>
  <c r="R67" i="24"/>
  <c r="R68" i="24"/>
  <c r="R69" i="24"/>
  <c r="R70" i="24"/>
  <c r="R71" i="24"/>
  <c r="R72" i="24"/>
  <c r="R73" i="24"/>
  <c r="R74" i="24"/>
  <c r="R75" i="24"/>
  <c r="R76" i="24"/>
  <c r="R77" i="24"/>
  <c r="R78" i="24"/>
  <c r="R79" i="24"/>
  <c r="R80" i="24"/>
  <c r="R81" i="24"/>
  <c r="R82" i="24"/>
  <c r="R83" i="24"/>
  <c r="R84" i="24"/>
  <c r="R85" i="24"/>
  <c r="R86" i="24"/>
  <c r="R87" i="24"/>
  <c r="R88" i="24"/>
  <c r="R89" i="24"/>
  <c r="R90" i="24"/>
  <c r="R91" i="24"/>
  <c r="R92" i="24"/>
  <c r="R93" i="24"/>
  <c r="R94" i="24"/>
  <c r="R95" i="24"/>
  <c r="R96" i="24"/>
  <c r="R97" i="24"/>
  <c r="R98" i="24"/>
  <c r="R99" i="24"/>
  <c r="R100" i="24"/>
  <c r="R101" i="24"/>
  <c r="R102" i="24"/>
  <c r="R103" i="24"/>
  <c r="R104" i="24"/>
  <c r="R105" i="24"/>
  <c r="R106" i="24"/>
  <c r="R107" i="24"/>
  <c r="R108" i="24"/>
  <c r="R109" i="24"/>
  <c r="R110" i="24"/>
  <c r="R111" i="24"/>
  <c r="R112" i="24"/>
  <c r="R113" i="24"/>
  <c r="R114" i="24"/>
  <c r="R115" i="24"/>
  <c r="R116" i="24"/>
  <c r="R117" i="24"/>
  <c r="R2" i="24"/>
  <c r="A2" i="25" l="1" a="1"/>
  <c r="B2" i="22"/>
  <c r="E2" i="22"/>
  <c r="D2" i="22"/>
  <c r="C2" i="22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116" i="13"/>
  <c r="U117" i="13"/>
  <c r="U118" i="13"/>
  <c r="U119" i="13"/>
  <c r="U120" i="13"/>
  <c r="U121" i="13"/>
  <c r="U122" i="13"/>
  <c r="U123" i="13"/>
  <c r="U124" i="13"/>
  <c r="U125" i="13"/>
  <c r="U126" i="13"/>
  <c r="U127" i="13"/>
  <c r="U128" i="13"/>
  <c r="U129" i="13"/>
  <c r="U130" i="13"/>
  <c r="U131" i="13"/>
  <c r="U132" i="13"/>
  <c r="U133" i="13"/>
  <c r="U2" i="13"/>
  <c r="D9" i="25" l="1"/>
  <c r="D17" i="25"/>
  <c r="D25" i="25"/>
  <c r="D33" i="25"/>
  <c r="D41" i="25"/>
  <c r="D49" i="25"/>
  <c r="D57" i="25"/>
  <c r="D65" i="25"/>
  <c r="D73" i="25"/>
  <c r="D81" i="25"/>
  <c r="D89" i="25"/>
  <c r="D97" i="25"/>
  <c r="D105" i="25"/>
  <c r="D113" i="25"/>
  <c r="C5" i="25"/>
  <c r="C13" i="25"/>
  <c r="C21" i="25"/>
  <c r="C29" i="25"/>
  <c r="C37" i="25"/>
  <c r="C45" i="25"/>
  <c r="C53" i="25"/>
  <c r="C61" i="25"/>
  <c r="C69" i="25"/>
  <c r="C77" i="25"/>
  <c r="C85" i="25"/>
  <c r="C93" i="25"/>
  <c r="C101" i="25"/>
  <c r="C109" i="25"/>
  <c r="C117" i="25"/>
  <c r="D24" i="25"/>
  <c r="D64" i="25"/>
  <c r="D104" i="25"/>
  <c r="C36" i="25"/>
  <c r="C68" i="25"/>
  <c r="C108" i="25"/>
  <c r="D10" i="25"/>
  <c r="D18" i="25"/>
  <c r="D26" i="25"/>
  <c r="D34" i="25"/>
  <c r="D42" i="25"/>
  <c r="D50" i="25"/>
  <c r="D58" i="25"/>
  <c r="D66" i="25"/>
  <c r="D74" i="25"/>
  <c r="D82" i="25"/>
  <c r="D90" i="25"/>
  <c r="D98" i="25"/>
  <c r="D106" i="25"/>
  <c r="D114" i="25"/>
  <c r="C6" i="25"/>
  <c r="C14" i="25"/>
  <c r="C22" i="25"/>
  <c r="C30" i="25"/>
  <c r="C38" i="25"/>
  <c r="C46" i="25"/>
  <c r="C54" i="25"/>
  <c r="C62" i="25"/>
  <c r="C70" i="25"/>
  <c r="C78" i="25"/>
  <c r="C86" i="25"/>
  <c r="C94" i="25"/>
  <c r="C102" i="25"/>
  <c r="C110" i="25"/>
  <c r="D16" i="25"/>
  <c r="D48" i="25"/>
  <c r="D96" i="25"/>
  <c r="C4" i="25"/>
  <c r="C44" i="25"/>
  <c r="C76" i="25"/>
  <c r="C116" i="25"/>
  <c r="D3" i="25"/>
  <c r="D11" i="25"/>
  <c r="D19" i="25"/>
  <c r="D27" i="25"/>
  <c r="D35" i="25"/>
  <c r="D43" i="25"/>
  <c r="D51" i="25"/>
  <c r="D59" i="25"/>
  <c r="D67" i="25"/>
  <c r="D75" i="25"/>
  <c r="D83" i="25"/>
  <c r="D91" i="25"/>
  <c r="D99" i="25"/>
  <c r="D107" i="25"/>
  <c r="D115" i="25"/>
  <c r="C7" i="25"/>
  <c r="C15" i="25"/>
  <c r="C23" i="25"/>
  <c r="C31" i="25"/>
  <c r="C39" i="25"/>
  <c r="C47" i="25"/>
  <c r="C55" i="25"/>
  <c r="C63" i="25"/>
  <c r="C71" i="25"/>
  <c r="C79" i="25"/>
  <c r="C87" i="25"/>
  <c r="C95" i="25"/>
  <c r="C103" i="25"/>
  <c r="C111" i="25"/>
  <c r="D32" i="25"/>
  <c r="D56" i="25"/>
  <c r="D88" i="25"/>
  <c r="C12" i="25"/>
  <c r="C52" i="25"/>
  <c r="C92" i="25"/>
  <c r="D4" i="25"/>
  <c r="D12" i="25"/>
  <c r="D20" i="25"/>
  <c r="D28" i="25"/>
  <c r="D36" i="25"/>
  <c r="D44" i="25"/>
  <c r="D52" i="25"/>
  <c r="D60" i="25"/>
  <c r="D68" i="25"/>
  <c r="D76" i="25"/>
  <c r="D84" i="25"/>
  <c r="D92" i="25"/>
  <c r="D100" i="25"/>
  <c r="D108" i="25"/>
  <c r="D116" i="25"/>
  <c r="C8" i="25"/>
  <c r="C16" i="25"/>
  <c r="C24" i="25"/>
  <c r="C32" i="25"/>
  <c r="C40" i="25"/>
  <c r="C48" i="25"/>
  <c r="C56" i="25"/>
  <c r="C64" i="25"/>
  <c r="C72" i="25"/>
  <c r="C80" i="25"/>
  <c r="C88" i="25"/>
  <c r="C96" i="25"/>
  <c r="C104" i="25"/>
  <c r="C112" i="25"/>
  <c r="C28" i="25"/>
  <c r="D5" i="25"/>
  <c r="D13" i="25"/>
  <c r="D21" i="25"/>
  <c r="D29" i="25"/>
  <c r="D37" i="25"/>
  <c r="D45" i="25"/>
  <c r="D53" i="25"/>
  <c r="D61" i="25"/>
  <c r="D69" i="25"/>
  <c r="D77" i="25"/>
  <c r="D85" i="25"/>
  <c r="D93" i="25"/>
  <c r="D101" i="25"/>
  <c r="D109" i="25"/>
  <c r="D117" i="25"/>
  <c r="C9" i="25"/>
  <c r="C17" i="25"/>
  <c r="C25" i="25"/>
  <c r="C33" i="25"/>
  <c r="C41" i="25"/>
  <c r="C49" i="25"/>
  <c r="C57" i="25"/>
  <c r="C65" i="25"/>
  <c r="C73" i="25"/>
  <c r="C81" i="25"/>
  <c r="C89" i="25"/>
  <c r="C97" i="25"/>
  <c r="C105" i="25"/>
  <c r="C113" i="25"/>
  <c r="D8" i="25"/>
  <c r="D40" i="25"/>
  <c r="D80" i="25"/>
  <c r="C20" i="25"/>
  <c r="C60" i="25"/>
  <c r="C100" i="25"/>
  <c r="D6" i="25"/>
  <c r="D14" i="25"/>
  <c r="D22" i="25"/>
  <c r="D30" i="25"/>
  <c r="D38" i="25"/>
  <c r="D46" i="25"/>
  <c r="D54" i="25"/>
  <c r="D62" i="25"/>
  <c r="D70" i="25"/>
  <c r="D78" i="25"/>
  <c r="D86" i="25"/>
  <c r="D94" i="25"/>
  <c r="D102" i="25"/>
  <c r="D110" i="25"/>
  <c r="C10" i="25"/>
  <c r="C18" i="25"/>
  <c r="C26" i="25"/>
  <c r="C34" i="25"/>
  <c r="C42" i="25"/>
  <c r="C50" i="25"/>
  <c r="C58" i="25"/>
  <c r="C66" i="25"/>
  <c r="C74" i="25"/>
  <c r="C82" i="25"/>
  <c r="C90" i="25"/>
  <c r="C98" i="25"/>
  <c r="C106" i="25"/>
  <c r="C114" i="25"/>
  <c r="D72" i="25"/>
  <c r="D7" i="25"/>
  <c r="D15" i="25"/>
  <c r="D23" i="25"/>
  <c r="D31" i="25"/>
  <c r="D39" i="25"/>
  <c r="D47" i="25"/>
  <c r="D55" i="25"/>
  <c r="D63" i="25"/>
  <c r="D71" i="25"/>
  <c r="D79" i="25"/>
  <c r="D87" i="25"/>
  <c r="D95" i="25"/>
  <c r="D103" i="25"/>
  <c r="D111" i="25"/>
  <c r="C3" i="25"/>
  <c r="C11" i="25"/>
  <c r="C19" i="25"/>
  <c r="C27" i="25"/>
  <c r="C35" i="25"/>
  <c r="C43" i="25"/>
  <c r="C51" i="25"/>
  <c r="C59" i="25"/>
  <c r="C67" i="25"/>
  <c r="C75" i="25"/>
  <c r="C83" i="25"/>
  <c r="C91" i="25"/>
  <c r="C99" i="25"/>
  <c r="C107" i="25"/>
  <c r="C115" i="25"/>
  <c r="D112" i="25"/>
  <c r="C84" i="25"/>
  <c r="A2" i="25"/>
  <c r="B4" i="25"/>
  <c r="B12" i="25"/>
  <c r="B20" i="25"/>
  <c r="B28" i="25"/>
  <c r="B36" i="25"/>
  <c r="B44" i="25"/>
  <c r="B52" i="25"/>
  <c r="B60" i="25"/>
  <c r="B68" i="25"/>
  <c r="B76" i="25"/>
  <c r="B84" i="25"/>
  <c r="B92" i="25"/>
  <c r="B100" i="25"/>
  <c r="B108" i="25"/>
  <c r="B116" i="25"/>
  <c r="B7" i="25"/>
  <c r="B15" i="25"/>
  <c r="B23" i="25"/>
  <c r="B31" i="25"/>
  <c r="B39" i="25"/>
  <c r="B47" i="25"/>
  <c r="B55" i="25"/>
  <c r="B63" i="25"/>
  <c r="B71" i="25"/>
  <c r="B79" i="25"/>
  <c r="B87" i="25"/>
  <c r="B95" i="25"/>
  <c r="B103" i="25"/>
  <c r="B111" i="25"/>
  <c r="B8" i="25"/>
  <c r="B16" i="25"/>
  <c r="B24" i="25"/>
  <c r="B32" i="25"/>
  <c r="B40" i="25"/>
  <c r="B48" i="25"/>
  <c r="B56" i="25"/>
  <c r="B64" i="25"/>
  <c r="B72" i="25"/>
  <c r="B80" i="25"/>
  <c r="B88" i="25"/>
  <c r="B96" i="25"/>
  <c r="B104" i="25"/>
  <c r="B112" i="25"/>
  <c r="B10" i="25"/>
  <c r="B18" i="25"/>
  <c r="B26" i="25"/>
  <c r="B34" i="25"/>
  <c r="B42" i="25"/>
  <c r="B50" i="25"/>
  <c r="B58" i="25"/>
  <c r="B66" i="25"/>
  <c r="B74" i="25"/>
  <c r="B82" i="25"/>
  <c r="B90" i="25"/>
  <c r="B98" i="25"/>
  <c r="B106" i="25"/>
  <c r="B114" i="25"/>
  <c r="B3" i="25"/>
  <c r="B11" i="25"/>
  <c r="B19" i="25"/>
  <c r="B27" i="25"/>
  <c r="B35" i="25"/>
  <c r="B43" i="25"/>
  <c r="B51" i="25"/>
  <c r="B59" i="25"/>
  <c r="B67" i="25"/>
  <c r="B75" i="25"/>
  <c r="B83" i="25"/>
  <c r="B91" i="25"/>
  <c r="B99" i="25"/>
  <c r="B107" i="25"/>
  <c r="B115" i="25"/>
  <c r="B9" i="25"/>
  <c r="B30" i="25"/>
  <c r="B53" i="25"/>
  <c r="B73" i="25"/>
  <c r="B94" i="25"/>
  <c r="B117" i="25"/>
  <c r="B113" i="25"/>
  <c r="B13" i="25"/>
  <c r="B33" i="25"/>
  <c r="B54" i="25"/>
  <c r="B77" i="25"/>
  <c r="B97" i="25"/>
  <c r="B17" i="25"/>
  <c r="B102" i="25"/>
  <c r="B62" i="25"/>
  <c r="B45" i="25"/>
  <c r="B109" i="25"/>
  <c r="B70" i="25"/>
  <c r="B14" i="25"/>
  <c r="B37" i="25"/>
  <c r="B57" i="25"/>
  <c r="B78" i="25"/>
  <c r="B101" i="25"/>
  <c r="B38" i="25"/>
  <c r="B81" i="25"/>
  <c r="B21" i="25"/>
  <c r="B105" i="25"/>
  <c r="B86" i="25"/>
  <c r="B49" i="25"/>
  <c r="B61" i="25"/>
  <c r="B41" i="25"/>
  <c r="B85" i="25"/>
  <c r="B22" i="25"/>
  <c r="B65" i="25"/>
  <c r="B29" i="25"/>
  <c r="B5" i="25"/>
  <c r="B25" i="25"/>
  <c r="B46" i="25"/>
  <c r="B69" i="25"/>
  <c r="B89" i="25"/>
  <c r="B110" i="25"/>
  <c r="B6" i="25"/>
  <c r="B93" i="25"/>
  <c r="T133" i="13"/>
  <c r="C2" i="25" l="1"/>
  <c r="D2" i="25"/>
  <c r="B2" i="25"/>
  <c r="A2" i="26" s="1" a="1"/>
  <c r="T67" i="13"/>
  <c r="T15" i="13"/>
  <c r="T92" i="13"/>
  <c r="T81" i="13"/>
  <c r="T69" i="13"/>
  <c r="T52" i="13"/>
  <c r="T54" i="13"/>
  <c r="T55" i="13"/>
  <c r="T56" i="13"/>
  <c r="T50" i="13"/>
  <c r="T53" i="13"/>
  <c r="T59" i="13"/>
  <c r="T60" i="13"/>
  <c r="T51" i="13"/>
  <c r="T112" i="13"/>
  <c r="T116" i="13"/>
  <c r="T61" i="13"/>
  <c r="T73" i="13"/>
  <c r="T115" i="13"/>
  <c r="T57" i="13"/>
  <c r="T58" i="13"/>
  <c r="T83" i="13"/>
  <c r="T80" i="13"/>
  <c r="T86" i="13"/>
  <c r="T82" i="13"/>
  <c r="T49" i="13"/>
  <c r="T48" i="13"/>
  <c r="T97" i="13"/>
  <c r="T91" i="13"/>
  <c r="T101" i="13"/>
  <c r="T68" i="13"/>
  <c r="T93" i="13"/>
  <c r="T74" i="13"/>
  <c r="T78" i="13"/>
  <c r="T62" i="13"/>
  <c r="T44" i="13"/>
  <c r="T71" i="13"/>
  <c r="T89" i="13"/>
  <c r="T88" i="13"/>
  <c r="T95" i="13"/>
  <c r="T70" i="13"/>
  <c r="T72" i="13"/>
  <c r="T122" i="13"/>
  <c r="T63" i="13"/>
  <c r="T76" i="13"/>
  <c r="T75" i="13"/>
  <c r="T84" i="13"/>
  <c r="T96" i="13"/>
  <c r="T64" i="13"/>
  <c r="T66" i="13"/>
  <c r="T90" i="13"/>
  <c r="T77" i="13"/>
  <c r="T94" i="13"/>
  <c r="T47" i="13"/>
  <c r="T98" i="13"/>
  <c r="T87" i="13"/>
  <c r="T103" i="13"/>
  <c r="T105" i="13"/>
  <c r="T132" i="13"/>
  <c r="T85" i="13"/>
  <c r="T104" i="13"/>
  <c r="T22" i="13"/>
  <c r="T106" i="13"/>
  <c r="T79" i="13"/>
  <c r="T108" i="13"/>
  <c r="T113" i="13"/>
  <c r="T118" i="13"/>
  <c r="T107" i="13"/>
  <c r="T39" i="13"/>
  <c r="T65" i="13"/>
  <c r="T99" i="13"/>
  <c r="T45" i="13"/>
  <c r="T117" i="13"/>
  <c r="T32" i="13"/>
  <c r="T13" i="13"/>
  <c r="T42" i="13"/>
  <c r="T40" i="13"/>
  <c r="T114" i="13"/>
  <c r="T111" i="13"/>
  <c r="T102" i="13"/>
  <c r="T100" i="13"/>
  <c r="T109" i="13"/>
  <c r="T110" i="13"/>
  <c r="T28" i="13"/>
  <c r="T30" i="13"/>
  <c r="T26" i="13"/>
  <c r="T43" i="13"/>
  <c r="T5" i="13"/>
  <c r="T38" i="13"/>
  <c r="T37" i="13"/>
  <c r="T46" i="13"/>
  <c r="T29" i="13"/>
  <c r="T24" i="13"/>
  <c r="T25" i="13"/>
  <c r="T41" i="13"/>
  <c r="T131" i="13"/>
  <c r="T14" i="13"/>
  <c r="T27" i="13"/>
  <c r="T124" i="13"/>
  <c r="T33" i="13"/>
  <c r="T23" i="13"/>
  <c r="T130" i="13"/>
  <c r="T129" i="13"/>
  <c r="T36" i="13"/>
  <c r="T35" i="13"/>
  <c r="T11" i="13"/>
  <c r="T10" i="13"/>
  <c r="T4" i="13"/>
  <c r="T7" i="13"/>
  <c r="T126" i="13"/>
  <c r="T21" i="13"/>
  <c r="T119" i="13"/>
  <c r="T18" i="13"/>
  <c r="T20" i="13"/>
  <c r="T19" i="13"/>
  <c r="T17" i="13"/>
  <c r="T9" i="13"/>
  <c r="T8" i="13"/>
  <c r="T31" i="13"/>
  <c r="T16" i="13"/>
  <c r="T127" i="13"/>
  <c r="T120" i="13"/>
  <c r="T125" i="13"/>
  <c r="T3" i="13"/>
  <c r="T128" i="13"/>
  <c r="T121" i="13"/>
  <c r="T123" i="13"/>
  <c r="T2" i="13"/>
  <c r="T6" i="13"/>
  <c r="T12" i="13"/>
  <c r="T34" i="13"/>
  <c r="T60" i="14"/>
  <c r="T113" i="14"/>
  <c r="T114" i="14"/>
  <c r="T75" i="14"/>
  <c r="T115" i="14"/>
  <c r="T116" i="14"/>
  <c r="T117" i="14"/>
  <c r="T118" i="14"/>
  <c r="T119" i="14"/>
  <c r="T84" i="14"/>
  <c r="T120" i="14"/>
  <c r="T77" i="14"/>
  <c r="T121" i="14"/>
  <c r="T76" i="14"/>
  <c r="T122" i="14"/>
  <c r="T123" i="14"/>
  <c r="T78" i="14"/>
  <c r="T124" i="14"/>
  <c r="T125" i="14"/>
  <c r="T85" i="14"/>
  <c r="T79" i="14"/>
  <c r="T80" i="14"/>
  <c r="T126" i="14"/>
  <c r="T127" i="14"/>
  <c r="T81" i="14"/>
  <c r="T128" i="14"/>
  <c r="T129" i="14"/>
  <c r="T98" i="14"/>
  <c r="T99" i="14"/>
  <c r="T100" i="14"/>
  <c r="T101" i="14"/>
  <c r="T102" i="14"/>
  <c r="T103" i="14"/>
  <c r="T65" i="14"/>
  <c r="T69" i="14"/>
  <c r="T70" i="14"/>
  <c r="T104" i="14"/>
  <c r="T66" i="14"/>
  <c r="T67" i="14"/>
  <c r="T105" i="14"/>
  <c r="T106" i="14"/>
  <c r="T107" i="14"/>
  <c r="T154" i="14"/>
  <c r="T108" i="14"/>
  <c r="T109" i="14"/>
  <c r="T110" i="14"/>
  <c r="T71" i="14"/>
  <c r="T150" i="14"/>
  <c r="T143" i="14"/>
  <c r="T55" i="14"/>
  <c r="T56" i="14"/>
  <c r="T57" i="14"/>
  <c r="T111" i="14"/>
  <c r="T151" i="14"/>
  <c r="T58" i="14"/>
  <c r="T59" i="14"/>
  <c r="T132" i="14"/>
  <c r="T72" i="14"/>
  <c r="T73" i="14"/>
  <c r="T133" i="14"/>
  <c r="T74" i="14"/>
  <c r="T61" i="14"/>
  <c r="T62" i="14"/>
  <c r="T63" i="14"/>
  <c r="T64" i="14"/>
  <c r="T68" i="14"/>
  <c r="T134" i="14"/>
  <c r="T40" i="14"/>
  <c r="T135" i="14"/>
  <c r="T41" i="14"/>
  <c r="T2" i="14"/>
  <c r="T3" i="14"/>
  <c r="T4" i="14"/>
  <c r="T82" i="14"/>
  <c r="T5" i="14"/>
  <c r="T42" i="14"/>
  <c r="T6" i="14"/>
  <c r="T7" i="14"/>
  <c r="T43" i="14"/>
  <c r="T8" i="14"/>
  <c r="T44" i="14"/>
  <c r="T9" i="14"/>
  <c r="T10" i="14"/>
  <c r="T11" i="14"/>
  <c r="T12" i="14"/>
  <c r="T13" i="14"/>
  <c r="T45" i="14"/>
  <c r="T14" i="14"/>
  <c r="T15" i="14"/>
  <c r="T16" i="14"/>
  <c r="T17" i="14"/>
  <c r="T86" i="14"/>
  <c r="T18" i="14"/>
  <c r="T46" i="14"/>
  <c r="T47" i="14"/>
  <c r="T48" i="14"/>
  <c r="T49" i="14"/>
  <c r="T19" i="14"/>
  <c r="T20" i="14"/>
  <c r="T155" i="14"/>
  <c r="T156" i="14"/>
  <c r="T21" i="14"/>
  <c r="T50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51" i="14"/>
  <c r="T35" i="14"/>
  <c r="T36" i="14"/>
  <c r="T52" i="14"/>
  <c r="T37" i="14"/>
  <c r="T136" i="14"/>
  <c r="T38" i="14"/>
  <c r="T39" i="14"/>
  <c r="T53" i="14"/>
  <c r="T54" i="14"/>
  <c r="T144" i="14"/>
  <c r="T145" i="14"/>
  <c r="T152" i="14"/>
  <c r="T146" i="14"/>
  <c r="T153" i="14"/>
  <c r="T87" i="14"/>
  <c r="T148" i="14"/>
  <c r="T137" i="14"/>
  <c r="T138" i="14"/>
  <c r="T139" i="14"/>
  <c r="T130" i="14"/>
  <c r="T140" i="14"/>
  <c r="T141" i="14"/>
  <c r="T142" i="14"/>
  <c r="T131" i="14"/>
  <c r="T149" i="14"/>
  <c r="T95" i="14"/>
  <c r="T96" i="14"/>
  <c r="T83" i="14"/>
  <c r="T97" i="14"/>
  <c r="T88" i="14"/>
  <c r="T89" i="14"/>
  <c r="T90" i="14"/>
  <c r="T91" i="14"/>
  <c r="T92" i="14"/>
  <c r="T93" i="14"/>
  <c r="T94" i="14"/>
  <c r="T147" i="14"/>
  <c r="T112" i="14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2" i="8"/>
  <c r="P113" i="14"/>
  <c r="P114" i="14"/>
  <c r="P75" i="14"/>
  <c r="P115" i="14"/>
  <c r="P116" i="14"/>
  <c r="P117" i="14"/>
  <c r="P118" i="14"/>
  <c r="P119" i="14"/>
  <c r="P84" i="14"/>
  <c r="P120" i="14"/>
  <c r="P77" i="14"/>
  <c r="P121" i="14"/>
  <c r="P76" i="14"/>
  <c r="P122" i="14"/>
  <c r="P123" i="14"/>
  <c r="P78" i="14"/>
  <c r="P124" i="14"/>
  <c r="P125" i="14"/>
  <c r="P85" i="14"/>
  <c r="P79" i="14"/>
  <c r="P80" i="14"/>
  <c r="P126" i="14"/>
  <c r="P127" i="14"/>
  <c r="P81" i="14"/>
  <c r="P128" i="14"/>
  <c r="P129" i="14"/>
  <c r="P98" i="14"/>
  <c r="P99" i="14"/>
  <c r="P100" i="14"/>
  <c r="P101" i="14"/>
  <c r="P102" i="14"/>
  <c r="P103" i="14"/>
  <c r="P65" i="14"/>
  <c r="P69" i="14"/>
  <c r="P70" i="14"/>
  <c r="P104" i="14"/>
  <c r="P66" i="14"/>
  <c r="P67" i="14"/>
  <c r="P105" i="14"/>
  <c r="P106" i="14"/>
  <c r="P107" i="14"/>
  <c r="P154" i="14"/>
  <c r="P108" i="14"/>
  <c r="P109" i="14"/>
  <c r="P110" i="14"/>
  <c r="P71" i="14"/>
  <c r="P150" i="14"/>
  <c r="P143" i="14"/>
  <c r="P55" i="14"/>
  <c r="P56" i="14"/>
  <c r="P57" i="14"/>
  <c r="P111" i="14"/>
  <c r="P151" i="14"/>
  <c r="P58" i="14"/>
  <c r="P59" i="14"/>
  <c r="P132" i="14"/>
  <c r="P60" i="14"/>
  <c r="P72" i="14"/>
  <c r="P73" i="14"/>
  <c r="P133" i="14"/>
  <c r="P74" i="14"/>
  <c r="P61" i="14"/>
  <c r="P62" i="14"/>
  <c r="P63" i="14"/>
  <c r="P64" i="14"/>
  <c r="P68" i="14"/>
  <c r="P134" i="14"/>
  <c r="P40" i="14"/>
  <c r="P135" i="14"/>
  <c r="P41" i="14"/>
  <c r="P2" i="14"/>
  <c r="P3" i="14"/>
  <c r="P4" i="14"/>
  <c r="P82" i="14"/>
  <c r="P5" i="14"/>
  <c r="P42" i="14"/>
  <c r="P6" i="14"/>
  <c r="P7" i="14"/>
  <c r="P43" i="14"/>
  <c r="P8" i="14"/>
  <c r="P44" i="14"/>
  <c r="P9" i="14"/>
  <c r="P10" i="14"/>
  <c r="P11" i="14"/>
  <c r="P12" i="14"/>
  <c r="P13" i="14"/>
  <c r="P45" i="14"/>
  <c r="P14" i="14"/>
  <c r="P15" i="14"/>
  <c r="P16" i="14"/>
  <c r="P17" i="14"/>
  <c r="P86" i="14"/>
  <c r="P18" i="14"/>
  <c r="P46" i="14"/>
  <c r="P47" i="14"/>
  <c r="P48" i="14"/>
  <c r="P49" i="14"/>
  <c r="P19" i="14"/>
  <c r="P20" i="14"/>
  <c r="P155" i="14"/>
  <c r="P156" i="14"/>
  <c r="P21" i="14"/>
  <c r="P50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51" i="14"/>
  <c r="P35" i="14"/>
  <c r="P36" i="14"/>
  <c r="P52" i="14"/>
  <c r="P37" i="14"/>
  <c r="P136" i="14"/>
  <c r="P38" i="14"/>
  <c r="P39" i="14"/>
  <c r="P53" i="14"/>
  <c r="P54" i="14"/>
  <c r="P144" i="14"/>
  <c r="P145" i="14"/>
  <c r="P152" i="14"/>
  <c r="P146" i="14"/>
  <c r="P153" i="14"/>
  <c r="P87" i="14"/>
  <c r="P148" i="14"/>
  <c r="P137" i="14"/>
  <c r="P138" i="14"/>
  <c r="P139" i="14"/>
  <c r="P130" i="14"/>
  <c r="P140" i="14"/>
  <c r="P141" i="14"/>
  <c r="P142" i="14"/>
  <c r="P131" i="14"/>
  <c r="P149" i="14"/>
  <c r="P95" i="14"/>
  <c r="P96" i="14"/>
  <c r="P83" i="14"/>
  <c r="P97" i="14"/>
  <c r="P88" i="14"/>
  <c r="P89" i="14"/>
  <c r="P90" i="14"/>
  <c r="P91" i="14"/>
  <c r="P92" i="14"/>
  <c r="P93" i="14"/>
  <c r="P94" i="14"/>
  <c r="P147" i="14"/>
  <c r="P112" i="14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F10" i="26" l="1"/>
  <c r="F18" i="26"/>
  <c r="F26" i="26"/>
  <c r="F11" i="26"/>
  <c r="F19" i="26"/>
  <c r="F27" i="26"/>
  <c r="F9" i="26"/>
  <c r="F28" i="26"/>
  <c r="F12" i="26"/>
  <c r="F20" i="26"/>
  <c r="F25" i="26"/>
  <c r="F5" i="26"/>
  <c r="F13" i="26"/>
  <c r="F21" i="26"/>
  <c r="F3" i="26"/>
  <c r="F6" i="26"/>
  <c r="F14" i="26"/>
  <c r="F22" i="26"/>
  <c r="F4" i="26"/>
  <c r="F7" i="26"/>
  <c r="F15" i="26"/>
  <c r="F23" i="26"/>
  <c r="F8" i="26"/>
  <c r="F16" i="26"/>
  <c r="F24" i="26"/>
  <c r="F17" i="26"/>
  <c r="A2" i="19" a="1"/>
  <c r="D26" i="26"/>
  <c r="P23" i="26"/>
  <c r="M28" i="26"/>
  <c r="P24" i="26"/>
  <c r="G23" i="26"/>
  <c r="A2" i="26"/>
  <c r="F2" i="26" s="1"/>
  <c r="J24" i="26"/>
  <c r="I25" i="26"/>
  <c r="P27" i="26"/>
  <c r="M25" i="26"/>
  <c r="G25" i="26"/>
  <c r="P28" i="26"/>
  <c r="Q28" i="26" s="1"/>
  <c r="P26" i="26"/>
  <c r="M23" i="26"/>
  <c r="C28" i="26"/>
  <c r="D23" i="26"/>
  <c r="G27" i="26"/>
  <c r="I24" i="26"/>
  <c r="C27" i="26"/>
  <c r="I33" i="1" s="1"/>
  <c r="F47" i="5" s="1"/>
  <c r="J25" i="26"/>
  <c r="J28" i="26"/>
  <c r="G28" i="26"/>
  <c r="C24" i="26"/>
  <c r="I30" i="1" s="1"/>
  <c r="F44" i="5" s="1"/>
  <c r="G24" i="26"/>
  <c r="C26" i="26"/>
  <c r="I32" i="1" s="1"/>
  <c r="F46" i="5" s="1"/>
  <c r="M27" i="26"/>
  <c r="I27" i="26"/>
  <c r="G26" i="26"/>
  <c r="M24" i="26"/>
  <c r="I28" i="26"/>
  <c r="I26" i="26"/>
  <c r="D28" i="26"/>
  <c r="M26" i="26"/>
  <c r="J23" i="26"/>
  <c r="J27" i="26"/>
  <c r="I23" i="26"/>
  <c r="D27" i="26"/>
  <c r="C23" i="26"/>
  <c r="I28" i="1" s="1"/>
  <c r="F42" i="5" s="1"/>
  <c r="D24" i="26"/>
  <c r="C25" i="26"/>
  <c r="I31" i="1" s="1"/>
  <c r="F45" i="5" s="1"/>
  <c r="D25" i="26"/>
  <c r="J26" i="26"/>
  <c r="P25" i="26"/>
  <c r="A2" i="27" a="1"/>
  <c r="C22" i="26"/>
  <c r="I27" i="1" s="1"/>
  <c r="F41" i="5" s="1"/>
  <c r="D20" i="26"/>
  <c r="D18" i="26"/>
  <c r="D16" i="26"/>
  <c r="D14" i="26"/>
  <c r="D12" i="26"/>
  <c r="D10" i="26"/>
  <c r="D8" i="26"/>
  <c r="D6" i="26"/>
  <c r="D4" i="26"/>
  <c r="P22" i="26"/>
  <c r="C20" i="26"/>
  <c r="I25" i="1" s="1"/>
  <c r="F39" i="5" s="1"/>
  <c r="C16" i="26"/>
  <c r="I19" i="1" s="1"/>
  <c r="F33" i="5" s="1"/>
  <c r="C14" i="26"/>
  <c r="C10" i="26"/>
  <c r="I12" i="1" s="1"/>
  <c r="F26" i="5" s="1"/>
  <c r="C6" i="26"/>
  <c r="C4" i="26"/>
  <c r="I3" i="1" s="1"/>
  <c r="D22" i="26"/>
  <c r="G22" i="26"/>
  <c r="D21" i="26"/>
  <c r="D19" i="26"/>
  <c r="D17" i="26"/>
  <c r="D15" i="26"/>
  <c r="D13" i="26"/>
  <c r="D11" i="26"/>
  <c r="D9" i="26"/>
  <c r="D7" i="26"/>
  <c r="D5" i="26"/>
  <c r="D3" i="26"/>
  <c r="I22" i="26"/>
  <c r="C21" i="26"/>
  <c r="C19" i="26"/>
  <c r="I24" i="1" s="1"/>
  <c r="F38" i="5" s="1"/>
  <c r="C17" i="26"/>
  <c r="C15" i="26"/>
  <c r="I18" i="1" s="1"/>
  <c r="F32" i="5" s="1"/>
  <c r="C13" i="26"/>
  <c r="C11" i="26"/>
  <c r="I15" i="1" s="1"/>
  <c r="F29" i="5" s="1"/>
  <c r="C9" i="26"/>
  <c r="C7" i="26"/>
  <c r="I10" i="1" s="1"/>
  <c r="F24" i="5" s="1"/>
  <c r="J22" i="26"/>
  <c r="G20" i="26"/>
  <c r="G18" i="26"/>
  <c r="G16" i="26"/>
  <c r="G14" i="26"/>
  <c r="G12" i="26"/>
  <c r="G10" i="26"/>
  <c r="G8" i="26"/>
  <c r="G6" i="26"/>
  <c r="G4" i="26"/>
  <c r="J19" i="26"/>
  <c r="M22" i="26"/>
  <c r="C18" i="26"/>
  <c r="I22" i="1" s="1"/>
  <c r="F36" i="5" s="1"/>
  <c r="C12" i="26"/>
  <c r="I16" i="1" s="1"/>
  <c r="F30" i="5" s="1"/>
  <c r="C8" i="26"/>
  <c r="I11" i="1" s="1"/>
  <c r="F25" i="5" s="1"/>
  <c r="G11" i="26"/>
  <c r="G19" i="26"/>
  <c r="G9" i="26"/>
  <c r="C5" i="26"/>
  <c r="I7" i="1" s="1"/>
  <c r="F22" i="5" s="1"/>
  <c r="G3" i="26"/>
  <c r="H3" i="26" s="1"/>
  <c r="G7" i="26"/>
  <c r="G17" i="26"/>
  <c r="G21" i="26"/>
  <c r="G5" i="26"/>
  <c r="G15" i="26"/>
  <c r="C3" i="26"/>
  <c r="G13" i="26"/>
  <c r="P6" i="26"/>
  <c r="Q6" i="26" s="1"/>
  <c r="P19" i="26"/>
  <c r="M15" i="26"/>
  <c r="I16" i="26"/>
  <c r="P10" i="26"/>
  <c r="J9" i="26"/>
  <c r="J14" i="26"/>
  <c r="P8" i="26"/>
  <c r="P21" i="26"/>
  <c r="Q21" i="26" s="1"/>
  <c r="M11" i="26"/>
  <c r="M5" i="26"/>
  <c r="J16" i="26"/>
  <c r="P12" i="26"/>
  <c r="J7" i="26"/>
  <c r="J8" i="26"/>
  <c r="I17" i="26"/>
  <c r="J13" i="26"/>
  <c r="I19" i="26"/>
  <c r="P18" i="26"/>
  <c r="P11" i="26"/>
  <c r="J4" i="26"/>
  <c r="I18" i="26"/>
  <c r="I14" i="26"/>
  <c r="I9" i="26"/>
  <c r="M7" i="26"/>
  <c r="I8" i="26"/>
  <c r="M4" i="26"/>
  <c r="I20" i="26"/>
  <c r="J18" i="26"/>
  <c r="P17" i="26"/>
  <c r="Q17" i="26" s="1"/>
  <c r="M13" i="26"/>
  <c r="I12" i="26"/>
  <c r="I13" i="26"/>
  <c r="M10" i="26"/>
  <c r="J10" i="26"/>
  <c r="J5" i="26"/>
  <c r="M20" i="26"/>
  <c r="J12" i="26"/>
  <c r="I4" i="26"/>
  <c r="M16" i="26"/>
  <c r="I10" i="26"/>
  <c r="I21" i="26"/>
  <c r="P20" i="26"/>
  <c r="M14" i="26"/>
  <c r="I5" i="26"/>
  <c r="J17" i="26"/>
  <c r="I7" i="26"/>
  <c r="P9" i="26"/>
  <c r="Q9" i="26" s="1"/>
  <c r="P15" i="26"/>
  <c r="I6" i="26"/>
  <c r="P16" i="26"/>
  <c r="M3" i="26"/>
  <c r="P5" i="26"/>
  <c r="M19" i="26"/>
  <c r="I11" i="26"/>
  <c r="J15" i="26"/>
  <c r="P3" i="26"/>
  <c r="Q3" i="26" s="1"/>
  <c r="J3" i="26"/>
  <c r="J11" i="26"/>
  <c r="M17" i="26"/>
  <c r="P13" i="26"/>
  <c r="Q13" i="26" s="1"/>
  <c r="I15" i="26"/>
  <c r="M12" i="26"/>
  <c r="J21" i="26"/>
  <c r="M18" i="26"/>
  <c r="M9" i="26"/>
  <c r="P7" i="26"/>
  <c r="J6" i="26"/>
  <c r="M21" i="26"/>
  <c r="J20" i="26"/>
  <c r="M8" i="26"/>
  <c r="I3" i="26"/>
  <c r="P14" i="26"/>
  <c r="Q14" i="26" s="1"/>
  <c r="M6" i="26"/>
  <c r="P4" i="26"/>
  <c r="F20" i="5" l="1"/>
  <c r="A2" i="19"/>
  <c r="C165" i="19"/>
  <c r="B168" i="19"/>
  <c r="D170" i="19"/>
  <c r="C173" i="19"/>
  <c r="D165" i="19"/>
  <c r="C168" i="19"/>
  <c r="B171" i="19"/>
  <c r="D173" i="19"/>
  <c r="B166" i="19"/>
  <c r="D168" i="19"/>
  <c r="C171" i="19"/>
  <c r="B174" i="19"/>
  <c r="C166" i="19"/>
  <c r="B169" i="19"/>
  <c r="D171" i="19"/>
  <c r="C174" i="19"/>
  <c r="D166" i="19"/>
  <c r="C169" i="19"/>
  <c r="B172" i="19"/>
  <c r="D174" i="19"/>
  <c r="B167" i="19"/>
  <c r="D169" i="19"/>
  <c r="C172" i="19"/>
  <c r="D167" i="19"/>
  <c r="B173" i="19"/>
  <c r="C167" i="19"/>
  <c r="B170" i="19"/>
  <c r="D172" i="19"/>
  <c r="B165" i="19"/>
  <c r="C170" i="19"/>
  <c r="B157" i="19"/>
  <c r="D159" i="19"/>
  <c r="C162" i="19"/>
  <c r="C157" i="19"/>
  <c r="B160" i="19"/>
  <c r="D162" i="19"/>
  <c r="D157" i="19"/>
  <c r="C160" i="19"/>
  <c r="B163" i="19"/>
  <c r="B158" i="19"/>
  <c r="D160" i="19"/>
  <c r="C163" i="19"/>
  <c r="D158" i="19"/>
  <c r="B164" i="19"/>
  <c r="C158" i="19"/>
  <c r="B161" i="19"/>
  <c r="D163" i="19"/>
  <c r="C161" i="19"/>
  <c r="B159" i="19"/>
  <c r="D161" i="19"/>
  <c r="C164" i="19"/>
  <c r="C159" i="19"/>
  <c r="B162" i="19"/>
  <c r="D164" i="19"/>
  <c r="D9" i="19"/>
  <c r="D17" i="19"/>
  <c r="D25" i="19"/>
  <c r="D33" i="19"/>
  <c r="D41" i="19"/>
  <c r="D49" i="19"/>
  <c r="D57" i="19"/>
  <c r="D65" i="19"/>
  <c r="D73" i="19"/>
  <c r="D81" i="19"/>
  <c r="D89" i="19"/>
  <c r="D97" i="19"/>
  <c r="D105" i="19"/>
  <c r="D113" i="19"/>
  <c r="D121" i="19"/>
  <c r="D129" i="19"/>
  <c r="D137" i="19"/>
  <c r="D145" i="19"/>
  <c r="D153" i="19"/>
  <c r="C36" i="19"/>
  <c r="C44" i="19"/>
  <c r="C52" i="19"/>
  <c r="C60" i="19"/>
  <c r="C68" i="19"/>
  <c r="C76" i="19"/>
  <c r="C84" i="19"/>
  <c r="C92" i="19"/>
  <c r="C100" i="19"/>
  <c r="C108" i="19"/>
  <c r="C116" i="19"/>
  <c r="C124" i="19"/>
  <c r="C132" i="19"/>
  <c r="C140" i="19"/>
  <c r="C148" i="19"/>
  <c r="C156" i="19"/>
  <c r="C29" i="19"/>
  <c r="C7" i="19"/>
  <c r="C15" i="19"/>
  <c r="D10" i="19"/>
  <c r="D18" i="19"/>
  <c r="D26" i="19"/>
  <c r="D34" i="19"/>
  <c r="D42" i="19"/>
  <c r="D50" i="19"/>
  <c r="D58" i="19"/>
  <c r="D66" i="19"/>
  <c r="D74" i="19"/>
  <c r="D82" i="19"/>
  <c r="D90" i="19"/>
  <c r="D98" i="19"/>
  <c r="D106" i="19"/>
  <c r="D114" i="19"/>
  <c r="D122" i="19"/>
  <c r="D130" i="19"/>
  <c r="D138" i="19"/>
  <c r="D146" i="19"/>
  <c r="D154" i="19"/>
  <c r="C37" i="19"/>
  <c r="C45" i="19"/>
  <c r="C53" i="19"/>
  <c r="C61" i="19"/>
  <c r="C69" i="19"/>
  <c r="C77" i="19"/>
  <c r="C85" i="19"/>
  <c r="C93" i="19"/>
  <c r="C101" i="19"/>
  <c r="C109" i="19"/>
  <c r="C117" i="19"/>
  <c r="C125" i="19"/>
  <c r="C133" i="19"/>
  <c r="C141" i="19"/>
  <c r="C149" i="19"/>
  <c r="C22" i="19"/>
  <c r="C30" i="19"/>
  <c r="C8" i="19"/>
  <c r="C16" i="19"/>
  <c r="D3" i="19"/>
  <c r="D11" i="19"/>
  <c r="D19" i="19"/>
  <c r="D27" i="19"/>
  <c r="D35" i="19"/>
  <c r="D43" i="19"/>
  <c r="D51" i="19"/>
  <c r="D59" i="19"/>
  <c r="D67" i="19"/>
  <c r="D75" i="19"/>
  <c r="D83" i="19"/>
  <c r="D91" i="19"/>
  <c r="D99" i="19"/>
  <c r="D107" i="19"/>
  <c r="D115" i="19"/>
  <c r="D123" i="19"/>
  <c r="D131" i="19"/>
  <c r="D139" i="19"/>
  <c r="D147" i="19"/>
  <c r="D155" i="19"/>
  <c r="C38" i="19"/>
  <c r="C46" i="19"/>
  <c r="C54" i="19"/>
  <c r="C62" i="19"/>
  <c r="C70" i="19"/>
  <c r="C78" i="19"/>
  <c r="C86" i="19"/>
  <c r="C94" i="19"/>
  <c r="C102" i="19"/>
  <c r="C110" i="19"/>
  <c r="C118" i="19"/>
  <c r="C126" i="19"/>
  <c r="C134" i="19"/>
  <c r="C142" i="19"/>
  <c r="C150" i="19"/>
  <c r="C23" i="19"/>
  <c r="C31" i="19"/>
  <c r="C9" i="19"/>
  <c r="C17" i="19"/>
  <c r="D4" i="19"/>
  <c r="D12" i="19"/>
  <c r="D20" i="19"/>
  <c r="D28" i="19"/>
  <c r="D36" i="19"/>
  <c r="D44" i="19"/>
  <c r="D52" i="19"/>
  <c r="D60" i="19"/>
  <c r="D68" i="19"/>
  <c r="D76" i="19"/>
  <c r="D84" i="19"/>
  <c r="D92" i="19"/>
  <c r="D100" i="19"/>
  <c r="D108" i="19"/>
  <c r="D116" i="19"/>
  <c r="D124" i="19"/>
  <c r="D132" i="19"/>
  <c r="D140" i="19"/>
  <c r="D148" i="19"/>
  <c r="D156" i="19"/>
  <c r="C39" i="19"/>
  <c r="C47" i="19"/>
  <c r="C55" i="19"/>
  <c r="C63" i="19"/>
  <c r="C71" i="19"/>
  <c r="C79" i="19"/>
  <c r="C87" i="19"/>
  <c r="C95" i="19"/>
  <c r="C103" i="19"/>
  <c r="C111" i="19"/>
  <c r="C119" i="19"/>
  <c r="C127" i="19"/>
  <c r="C135" i="19"/>
  <c r="C143" i="19"/>
  <c r="C151" i="19"/>
  <c r="C24" i="19"/>
  <c r="C32" i="19"/>
  <c r="C10" i="19"/>
  <c r="C18" i="19"/>
  <c r="D5" i="19"/>
  <c r="D13" i="19"/>
  <c r="D21" i="19"/>
  <c r="D29" i="19"/>
  <c r="D37" i="19"/>
  <c r="D45" i="19"/>
  <c r="D53" i="19"/>
  <c r="D61" i="19"/>
  <c r="D69" i="19"/>
  <c r="D77" i="19"/>
  <c r="D85" i="19"/>
  <c r="D93" i="19"/>
  <c r="D101" i="19"/>
  <c r="D109" i="19"/>
  <c r="D117" i="19"/>
  <c r="D125" i="19"/>
  <c r="D133" i="19"/>
  <c r="D141" i="19"/>
  <c r="D149" i="19"/>
  <c r="C40" i="19"/>
  <c r="C48" i="19"/>
  <c r="C56" i="19"/>
  <c r="C64" i="19"/>
  <c r="C72" i="19"/>
  <c r="C80" i="19"/>
  <c r="C88" i="19"/>
  <c r="C96" i="19"/>
  <c r="C104" i="19"/>
  <c r="C112" i="19"/>
  <c r="C120" i="19"/>
  <c r="C128" i="19"/>
  <c r="C136" i="19"/>
  <c r="C144" i="19"/>
  <c r="C152" i="19"/>
  <c r="C25" i="19"/>
  <c r="C21" i="19"/>
  <c r="C11" i="19"/>
  <c r="C19" i="19"/>
  <c r="D6" i="19"/>
  <c r="D14" i="19"/>
  <c r="D22" i="19"/>
  <c r="D30" i="19"/>
  <c r="D38" i="19"/>
  <c r="D46" i="19"/>
  <c r="D54" i="19"/>
  <c r="D62" i="19"/>
  <c r="D70" i="19"/>
  <c r="D78" i="19"/>
  <c r="D86" i="19"/>
  <c r="D94" i="19"/>
  <c r="D102" i="19"/>
  <c r="D110" i="19"/>
  <c r="D118" i="19"/>
  <c r="D126" i="19"/>
  <c r="D134" i="19"/>
  <c r="D142" i="19"/>
  <c r="D150" i="19"/>
  <c r="C33" i="19"/>
  <c r="C41" i="19"/>
  <c r="C49" i="19"/>
  <c r="C57" i="19"/>
  <c r="C65" i="19"/>
  <c r="C73" i="19"/>
  <c r="C81" i="19"/>
  <c r="C89" i="19"/>
  <c r="C97" i="19"/>
  <c r="C105" i="19"/>
  <c r="C113" i="19"/>
  <c r="C121" i="19"/>
  <c r="C129" i="19"/>
  <c r="C137" i="19"/>
  <c r="C145" i="19"/>
  <c r="C153" i="19"/>
  <c r="C26" i="19"/>
  <c r="C4" i="19"/>
  <c r="C12" i="19"/>
  <c r="C20" i="19"/>
  <c r="D7" i="19"/>
  <c r="D15" i="19"/>
  <c r="D23" i="19"/>
  <c r="D31" i="19"/>
  <c r="D39" i="19"/>
  <c r="D47" i="19"/>
  <c r="D55" i="19"/>
  <c r="D63" i="19"/>
  <c r="D71" i="19"/>
  <c r="D79" i="19"/>
  <c r="D87" i="19"/>
  <c r="D95" i="19"/>
  <c r="D103" i="19"/>
  <c r="D111" i="19"/>
  <c r="D119" i="19"/>
  <c r="D127" i="19"/>
  <c r="D135" i="19"/>
  <c r="D143" i="19"/>
  <c r="D151" i="19"/>
  <c r="C34" i="19"/>
  <c r="C42" i="19"/>
  <c r="C50" i="19"/>
  <c r="C58" i="19"/>
  <c r="C66" i="19"/>
  <c r="C74" i="19"/>
  <c r="C82" i="19"/>
  <c r="C90" i="19"/>
  <c r="C98" i="19"/>
  <c r="C106" i="19"/>
  <c r="C114" i="19"/>
  <c r="C122" i="19"/>
  <c r="C130" i="19"/>
  <c r="C138" i="19"/>
  <c r="C146" i="19"/>
  <c r="C154" i="19"/>
  <c r="C27" i="19"/>
  <c r="C5" i="19"/>
  <c r="C13" i="19"/>
  <c r="C3" i="19"/>
  <c r="D56" i="19"/>
  <c r="D120" i="19"/>
  <c r="C59" i="19"/>
  <c r="C123" i="19"/>
  <c r="D64" i="19"/>
  <c r="D128" i="19"/>
  <c r="C67" i="19"/>
  <c r="C131" i="19"/>
  <c r="D8" i="19"/>
  <c r="D72" i="19"/>
  <c r="D136" i="19"/>
  <c r="C75" i="19"/>
  <c r="C139" i="19"/>
  <c r="C35" i="19"/>
  <c r="D16" i="19"/>
  <c r="D80" i="19"/>
  <c r="D144" i="19"/>
  <c r="C83" i="19"/>
  <c r="C147" i="19"/>
  <c r="D32" i="19"/>
  <c r="C99" i="19"/>
  <c r="C28" i="19"/>
  <c r="D24" i="19"/>
  <c r="D88" i="19"/>
  <c r="D152" i="19"/>
  <c r="C91" i="19"/>
  <c r="C155" i="19"/>
  <c r="D96" i="19"/>
  <c r="D40" i="19"/>
  <c r="D104" i="19"/>
  <c r="C43" i="19"/>
  <c r="C107" i="19"/>
  <c r="C6" i="19"/>
  <c r="D48" i="19"/>
  <c r="D112" i="19"/>
  <c r="C51" i="19"/>
  <c r="C115" i="19"/>
  <c r="C14" i="19"/>
  <c r="Q25" i="26"/>
  <c r="K45" i="5" s="1"/>
  <c r="Q8" i="26"/>
  <c r="K25" i="5" s="1"/>
  <c r="Q26" i="26"/>
  <c r="K46" i="5" s="1"/>
  <c r="Q15" i="26"/>
  <c r="K32" i="5" s="1"/>
  <c r="L19" i="26"/>
  <c r="Q19" i="26"/>
  <c r="K38" i="5" s="1"/>
  <c r="Q22" i="26"/>
  <c r="K41" i="5" s="1"/>
  <c r="E28" i="26"/>
  <c r="Q24" i="26"/>
  <c r="K44" i="5" s="1"/>
  <c r="Q12" i="26"/>
  <c r="K30" i="5" s="1"/>
  <c r="Q11" i="26"/>
  <c r="K29" i="5" s="1"/>
  <c r="Q5" i="26"/>
  <c r="K22" i="5" s="1"/>
  <c r="Q10" i="26"/>
  <c r="K26" i="5" s="1"/>
  <c r="Q4" i="26"/>
  <c r="K20" i="5" s="1"/>
  <c r="Q7" i="26"/>
  <c r="K24" i="5" s="1"/>
  <c r="Q16" i="26"/>
  <c r="K33" i="5" s="1"/>
  <c r="Q20" i="26"/>
  <c r="K39" i="5" s="1"/>
  <c r="Q18" i="26"/>
  <c r="K36" i="5" s="1"/>
  <c r="Q27" i="26"/>
  <c r="K47" i="5" s="1"/>
  <c r="Q23" i="26"/>
  <c r="K42" i="5" s="1"/>
  <c r="H11" i="26"/>
  <c r="H29" i="5" s="1"/>
  <c r="H15" i="26"/>
  <c r="H32" i="5" s="1"/>
  <c r="E24" i="26"/>
  <c r="G44" i="5" s="1"/>
  <c r="G44" i="23" s="1"/>
  <c r="H44" i="23" s="1"/>
  <c r="H13" i="26"/>
  <c r="H7" i="26"/>
  <c r="H24" i="5" s="1"/>
  <c r="H26" i="26"/>
  <c r="H46" i="5" s="1"/>
  <c r="H21" i="26"/>
  <c r="E6" i="26"/>
  <c r="H9" i="26"/>
  <c r="H22" i="26"/>
  <c r="H41" i="5" s="1"/>
  <c r="E22" i="26"/>
  <c r="G41" i="5" s="1"/>
  <c r="G41" i="23" s="1"/>
  <c r="H14" i="26"/>
  <c r="E7" i="26"/>
  <c r="G24" i="5" s="1"/>
  <c r="G24" i="23" s="1"/>
  <c r="E12" i="26"/>
  <c r="G30" i="5" s="1"/>
  <c r="G30" i="23" s="1"/>
  <c r="H16" i="26"/>
  <c r="H33" i="5" s="1"/>
  <c r="E9" i="26"/>
  <c r="E25" i="26"/>
  <c r="G45" i="5" s="1"/>
  <c r="G45" i="23" s="1"/>
  <c r="H45" i="23" s="1"/>
  <c r="H18" i="26"/>
  <c r="H36" i="5" s="1"/>
  <c r="E11" i="26"/>
  <c r="G29" i="5" s="1"/>
  <c r="G29" i="23" s="1"/>
  <c r="H17" i="26"/>
  <c r="H28" i="26"/>
  <c r="E14" i="26"/>
  <c r="E16" i="26"/>
  <c r="G33" i="5" s="1"/>
  <c r="G33" i="23" s="1"/>
  <c r="H19" i="26"/>
  <c r="H38" i="5" s="1"/>
  <c r="H4" i="26"/>
  <c r="H20" i="5" s="1"/>
  <c r="H20" i="26"/>
  <c r="H39" i="5" s="1"/>
  <c r="E13" i="26"/>
  <c r="E18" i="26"/>
  <c r="G36" i="5" s="1"/>
  <c r="G36" i="23" s="1"/>
  <c r="H27" i="26"/>
  <c r="H47" i="5" s="1"/>
  <c r="H25" i="26"/>
  <c r="H45" i="5" s="1"/>
  <c r="H23" i="26"/>
  <c r="H42" i="5" s="1"/>
  <c r="H5" i="26"/>
  <c r="H22" i="5" s="1"/>
  <c r="H6" i="26"/>
  <c r="E15" i="26"/>
  <c r="G32" i="5" s="1"/>
  <c r="G32" i="23" s="1"/>
  <c r="E4" i="26"/>
  <c r="G20" i="5" s="1"/>
  <c r="G20" i="23" s="1"/>
  <c r="E20" i="26"/>
  <c r="G39" i="5" s="1"/>
  <c r="G39" i="23" s="1"/>
  <c r="H24" i="26"/>
  <c r="H44" i="5" s="1"/>
  <c r="H8" i="26"/>
  <c r="H25" i="5" s="1"/>
  <c r="H25" i="23" s="1"/>
  <c r="E17" i="26"/>
  <c r="E27" i="26"/>
  <c r="G47" i="5" s="1"/>
  <c r="G47" i="23" s="1"/>
  <c r="E23" i="26"/>
  <c r="G42" i="5" s="1"/>
  <c r="G42" i="23" s="1"/>
  <c r="H42" i="23" s="1"/>
  <c r="H10" i="26"/>
  <c r="H26" i="5" s="1"/>
  <c r="E3" i="26"/>
  <c r="E19" i="26"/>
  <c r="G38" i="5" s="1"/>
  <c r="G38" i="23" s="1"/>
  <c r="H38" i="23" s="1"/>
  <c r="E8" i="26"/>
  <c r="G25" i="5" s="1"/>
  <c r="G25" i="23" s="1"/>
  <c r="H12" i="26"/>
  <c r="H30" i="5" s="1"/>
  <c r="E5" i="26"/>
  <c r="G22" i="5" s="1"/>
  <c r="G22" i="23" s="1"/>
  <c r="E21" i="26"/>
  <c r="E10" i="26"/>
  <c r="G26" i="5" s="1"/>
  <c r="G26" i="23" s="1"/>
  <c r="E26" i="26"/>
  <c r="G46" i="5" s="1"/>
  <c r="G46" i="23" s="1"/>
  <c r="K23" i="26"/>
  <c r="I42" i="5" s="1"/>
  <c r="L23" i="26"/>
  <c r="L26" i="26"/>
  <c r="K26" i="26"/>
  <c r="I46" i="5" s="1"/>
  <c r="K24" i="26"/>
  <c r="I44" i="5" s="1"/>
  <c r="L24" i="26"/>
  <c r="L28" i="26"/>
  <c r="O28" i="26" s="1"/>
  <c r="K28" i="26"/>
  <c r="L25" i="26"/>
  <c r="K25" i="26"/>
  <c r="I45" i="5" s="1"/>
  <c r="L27" i="26"/>
  <c r="K27" i="26"/>
  <c r="I47" i="5" s="1"/>
  <c r="K19" i="26"/>
  <c r="I38" i="5" s="1"/>
  <c r="A2" i="27"/>
  <c r="C4" i="27"/>
  <c r="C6" i="27"/>
  <c r="C8" i="27"/>
  <c r="C10" i="27"/>
  <c r="C12" i="27"/>
  <c r="C14" i="27"/>
  <c r="C16" i="27"/>
  <c r="C18" i="27"/>
  <c r="C20" i="27"/>
  <c r="C22" i="27"/>
  <c r="C24" i="27"/>
  <c r="C26" i="27"/>
  <c r="C28" i="27"/>
  <c r="C30" i="27"/>
  <c r="C32" i="27"/>
  <c r="C34" i="27"/>
  <c r="C36" i="27"/>
  <c r="C38" i="27"/>
  <c r="C40" i="27"/>
  <c r="C42" i="27"/>
  <c r="C44" i="27"/>
  <c r="C46" i="27"/>
  <c r="C48" i="27"/>
  <c r="C50" i="27"/>
  <c r="C52" i="27"/>
  <c r="C54" i="27"/>
  <c r="C56" i="27"/>
  <c r="C58" i="27"/>
  <c r="C60" i="27"/>
  <c r="C62" i="27"/>
  <c r="C64" i="27"/>
  <c r="C66" i="27"/>
  <c r="C68" i="27"/>
  <c r="C70" i="27"/>
  <c r="C72" i="27"/>
  <c r="C74" i="27"/>
  <c r="C76" i="27"/>
  <c r="C78" i="27"/>
  <c r="C80" i="27"/>
  <c r="C82" i="27"/>
  <c r="C84" i="27"/>
  <c r="C86" i="27"/>
  <c r="C88" i="27"/>
  <c r="C90" i="27"/>
  <c r="C92" i="27"/>
  <c r="C94" i="27"/>
  <c r="C96" i="27"/>
  <c r="C98" i="27"/>
  <c r="C100" i="27"/>
  <c r="C102" i="27"/>
  <c r="C104" i="27"/>
  <c r="C106" i="27"/>
  <c r="C108" i="27"/>
  <c r="D14" i="27"/>
  <c r="D18" i="27"/>
  <c r="D24" i="27"/>
  <c r="E14" i="27"/>
  <c r="E18" i="27"/>
  <c r="E24" i="27"/>
  <c r="C3" i="27"/>
  <c r="C5" i="27"/>
  <c r="C7" i="27"/>
  <c r="C9" i="27"/>
  <c r="C11" i="27"/>
  <c r="C13" i="27"/>
  <c r="C15" i="27"/>
  <c r="C17" i="27"/>
  <c r="C19" i="27"/>
  <c r="C21" i="27"/>
  <c r="C23" i="27"/>
  <c r="C25" i="27"/>
  <c r="C27" i="27"/>
  <c r="C29" i="27"/>
  <c r="C31" i="27"/>
  <c r="C33" i="27"/>
  <c r="C35" i="27"/>
  <c r="C37" i="27"/>
  <c r="C39" i="27"/>
  <c r="C41" i="27"/>
  <c r="C43" i="27"/>
  <c r="C45" i="27"/>
  <c r="C47" i="27"/>
  <c r="C49" i="27"/>
  <c r="C51" i="27"/>
  <c r="C53" i="27"/>
  <c r="C55" i="27"/>
  <c r="C57" i="27"/>
  <c r="C59" i="27"/>
  <c r="C61" i="27"/>
  <c r="C63" i="27"/>
  <c r="C65" i="27"/>
  <c r="C67" i="27"/>
  <c r="C69" i="27"/>
  <c r="C71" i="27"/>
  <c r="C73" i="27"/>
  <c r="C75" i="27"/>
  <c r="C77" i="27"/>
  <c r="C79" i="27"/>
  <c r="C81" i="27"/>
  <c r="C83" i="27"/>
  <c r="C85" i="27"/>
  <c r="C87" i="27"/>
  <c r="C89" i="27"/>
  <c r="C91" i="27"/>
  <c r="C93" i="27"/>
  <c r="C95" i="27"/>
  <c r="C97" i="27"/>
  <c r="C99" i="27"/>
  <c r="C101" i="27"/>
  <c r="C103" i="27"/>
  <c r="C105" i="27"/>
  <c r="C107" i="27"/>
  <c r="C109" i="27"/>
  <c r="B4" i="27"/>
  <c r="B8" i="27"/>
  <c r="B5" i="27"/>
  <c r="B9" i="27"/>
  <c r="B13" i="27"/>
  <c r="B17" i="27"/>
  <c r="B21" i="27"/>
  <c r="B25" i="27"/>
  <c r="B29" i="27"/>
  <c r="B33" i="27"/>
  <c r="B37" i="27"/>
  <c r="B41" i="27"/>
  <c r="B45" i="27"/>
  <c r="B49" i="27"/>
  <c r="B53" i="27"/>
  <c r="B57" i="27"/>
  <c r="B61" i="27"/>
  <c r="B65" i="27"/>
  <c r="B69" i="27"/>
  <c r="B73" i="27"/>
  <c r="B77" i="27"/>
  <c r="B81" i="27"/>
  <c r="B85" i="27"/>
  <c r="B89" i="27"/>
  <c r="B93" i="27"/>
  <c r="B96" i="27"/>
  <c r="B109" i="27"/>
  <c r="C111" i="27"/>
  <c r="C113" i="27"/>
  <c r="C115" i="27"/>
  <c r="C117" i="27"/>
  <c r="C119" i="27"/>
  <c r="C121" i="27"/>
  <c r="C123" i="27"/>
  <c r="C125" i="27"/>
  <c r="C127" i="27"/>
  <c r="C129" i="27"/>
  <c r="C131" i="27"/>
  <c r="C133" i="27"/>
  <c r="D5" i="27"/>
  <c r="D21" i="27"/>
  <c r="B103" i="27"/>
  <c r="B106" i="27"/>
  <c r="E5" i="27"/>
  <c r="E21" i="27"/>
  <c r="B97" i="27"/>
  <c r="B95" i="27"/>
  <c r="B98" i="27"/>
  <c r="B10" i="27"/>
  <c r="B20" i="27"/>
  <c r="B31" i="27"/>
  <c r="B42" i="27"/>
  <c r="B52" i="27"/>
  <c r="B63" i="27"/>
  <c r="B101" i="27"/>
  <c r="B114" i="27"/>
  <c r="B117" i="27"/>
  <c r="C120" i="27"/>
  <c r="B130" i="27"/>
  <c r="B133" i="27"/>
  <c r="B111" i="27"/>
  <c r="C114" i="27"/>
  <c r="B127" i="27"/>
  <c r="C130" i="27"/>
  <c r="B12" i="27"/>
  <c r="B34" i="27"/>
  <c r="B55" i="27"/>
  <c r="B74" i="27"/>
  <c r="B90" i="27"/>
  <c r="B102" i="27"/>
  <c r="B118" i="27"/>
  <c r="B121" i="27"/>
  <c r="B15" i="27"/>
  <c r="B36" i="27"/>
  <c r="B58" i="27"/>
  <c r="B125" i="27"/>
  <c r="B11" i="27"/>
  <c r="B22" i="27"/>
  <c r="B32" i="27"/>
  <c r="B43" i="27"/>
  <c r="B54" i="27"/>
  <c r="B64" i="27"/>
  <c r="B72" i="27"/>
  <c r="B80" i="27"/>
  <c r="B88" i="27"/>
  <c r="B107" i="27"/>
  <c r="B124" i="27"/>
  <c r="B23" i="27"/>
  <c r="B44" i="27"/>
  <c r="B66" i="27"/>
  <c r="B82" i="27"/>
  <c r="C124" i="27"/>
  <c r="B26" i="27"/>
  <c r="B122" i="27"/>
  <c r="B16" i="27"/>
  <c r="B48" i="27"/>
  <c r="B68" i="27"/>
  <c r="B84" i="27"/>
  <c r="B104" i="27"/>
  <c r="B116" i="27"/>
  <c r="C122" i="27"/>
  <c r="B18" i="27"/>
  <c r="B50" i="27"/>
  <c r="B78" i="27"/>
  <c r="B100" i="27"/>
  <c r="B110" i="27"/>
  <c r="C116" i="27"/>
  <c r="B126" i="27"/>
  <c r="B51" i="27"/>
  <c r="C110" i="27"/>
  <c r="B120" i="27"/>
  <c r="B132" i="27"/>
  <c r="B60" i="27"/>
  <c r="B94" i="27"/>
  <c r="B113" i="27"/>
  <c r="C132" i="27"/>
  <c r="B19" i="27"/>
  <c r="B40" i="27"/>
  <c r="B71" i="27"/>
  <c r="B79" i="27"/>
  <c r="B123" i="27"/>
  <c r="B14" i="27"/>
  <c r="B24" i="27"/>
  <c r="B35" i="27"/>
  <c r="B46" i="27"/>
  <c r="B56" i="27"/>
  <c r="B67" i="27"/>
  <c r="B75" i="27"/>
  <c r="B83" i="27"/>
  <c r="B91" i="27"/>
  <c r="B108" i="27"/>
  <c r="B112" i="27"/>
  <c r="B115" i="27"/>
  <c r="C118" i="27"/>
  <c r="B128" i="27"/>
  <c r="B131" i="27"/>
  <c r="B47" i="27"/>
  <c r="C112" i="27"/>
  <c r="C128" i="27"/>
  <c r="B3" i="27"/>
  <c r="B27" i="27"/>
  <c r="B38" i="27"/>
  <c r="B59" i="27"/>
  <c r="B76" i="27"/>
  <c r="B92" i="27"/>
  <c r="B99" i="27"/>
  <c r="B119" i="27"/>
  <c r="B6" i="27"/>
  <c r="B28" i="27"/>
  <c r="B39" i="27"/>
  <c r="B70" i="27"/>
  <c r="B86" i="27"/>
  <c r="B105" i="27"/>
  <c r="B129" i="27"/>
  <c r="B7" i="27"/>
  <c r="B30" i="27"/>
  <c r="B62" i="27"/>
  <c r="B87" i="27"/>
  <c r="C126" i="27"/>
  <c r="L10" i="26"/>
  <c r="K10" i="26"/>
  <c r="I26" i="5" s="1"/>
  <c r="K22" i="26"/>
  <c r="I41" i="5" s="1"/>
  <c r="L22" i="26"/>
  <c r="K15" i="26"/>
  <c r="I32" i="5" s="1"/>
  <c r="L15" i="26"/>
  <c r="L3" i="26"/>
  <c r="O3" i="26" s="1"/>
  <c r="K3" i="26"/>
  <c r="K13" i="26"/>
  <c r="L13" i="26"/>
  <c r="O13" i="26" s="1"/>
  <c r="L8" i="26"/>
  <c r="K8" i="26"/>
  <c r="I25" i="5" s="1"/>
  <c r="L20" i="26"/>
  <c r="K20" i="26"/>
  <c r="I39" i="5" s="1"/>
  <c r="L17" i="26"/>
  <c r="O17" i="26" s="1"/>
  <c r="K17" i="26"/>
  <c r="K12" i="26"/>
  <c r="I30" i="5" s="1"/>
  <c r="L12" i="26"/>
  <c r="K7" i="26"/>
  <c r="I24" i="5" s="1"/>
  <c r="L7" i="26"/>
  <c r="K9" i="26"/>
  <c r="L9" i="26"/>
  <c r="O9" i="26" s="1"/>
  <c r="L14" i="26"/>
  <c r="O14" i="26" s="1"/>
  <c r="K14" i="26"/>
  <c r="L18" i="26"/>
  <c r="K18" i="26"/>
  <c r="I36" i="5" s="1"/>
  <c r="L4" i="26"/>
  <c r="K4" i="26"/>
  <c r="I20" i="5" s="1"/>
  <c r="L21" i="26"/>
  <c r="O21" i="26" s="1"/>
  <c r="K21" i="26"/>
  <c r="L6" i="26"/>
  <c r="O6" i="26" s="1"/>
  <c r="K6" i="26"/>
  <c r="K5" i="26"/>
  <c r="I22" i="5" s="1"/>
  <c r="L5" i="26"/>
  <c r="L16" i="26"/>
  <c r="K16" i="26"/>
  <c r="I33" i="5" s="1"/>
  <c r="L11" i="26"/>
  <c r="K11" i="26"/>
  <c r="I29" i="5" s="1"/>
  <c r="G2" i="26"/>
  <c r="D2" i="26"/>
  <c r="C2" i="26"/>
  <c r="M2" i="26"/>
  <c r="J2" i="26"/>
  <c r="I2" i="26"/>
  <c r="P2" i="26"/>
  <c r="Q2" i="26" s="1"/>
  <c r="B3" i="19"/>
  <c r="B11" i="19"/>
  <c r="B19" i="19"/>
  <c r="B27" i="19"/>
  <c r="B35" i="19"/>
  <c r="B43" i="19"/>
  <c r="B51" i="19"/>
  <c r="B59" i="19"/>
  <c r="B67" i="19"/>
  <c r="B75" i="19"/>
  <c r="B83" i="19"/>
  <c r="B91" i="19"/>
  <c r="B99" i="19"/>
  <c r="B107" i="19"/>
  <c r="B115" i="19"/>
  <c r="B123" i="19"/>
  <c r="B131" i="19"/>
  <c r="B139" i="19"/>
  <c r="B147" i="19"/>
  <c r="B155" i="19"/>
  <c r="B4" i="19"/>
  <c r="B12" i="19"/>
  <c r="B20" i="19"/>
  <c r="B28" i="19"/>
  <c r="B36" i="19"/>
  <c r="B44" i="19"/>
  <c r="B52" i="19"/>
  <c r="B60" i="19"/>
  <c r="B68" i="19"/>
  <c r="B76" i="19"/>
  <c r="B84" i="19"/>
  <c r="B92" i="19"/>
  <c r="B100" i="19"/>
  <c r="B108" i="19"/>
  <c r="B116" i="19"/>
  <c r="B124" i="19"/>
  <c r="B132" i="19"/>
  <c r="B140" i="19"/>
  <c r="B148" i="19"/>
  <c r="B156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34" i="19"/>
  <c r="B58" i="19"/>
  <c r="B82" i="19"/>
  <c r="B106" i="19"/>
  <c r="B122" i="19"/>
  <c r="B138" i="19"/>
  <c r="B8" i="19"/>
  <c r="B16" i="19"/>
  <c r="B24" i="19"/>
  <c r="B32" i="19"/>
  <c r="B40" i="19"/>
  <c r="B48" i="19"/>
  <c r="B56" i="19"/>
  <c r="B64" i="19"/>
  <c r="B72" i="19"/>
  <c r="B80" i="19"/>
  <c r="B88" i="19"/>
  <c r="B96" i="19"/>
  <c r="B104" i="19"/>
  <c r="B112" i="19"/>
  <c r="B120" i="19"/>
  <c r="B128" i="19"/>
  <c r="B136" i="19"/>
  <c r="B144" i="19"/>
  <c r="B152" i="19"/>
  <c r="B18" i="19"/>
  <c r="B42" i="19"/>
  <c r="B66" i="19"/>
  <c r="B98" i="19"/>
  <c r="B130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21" i="19"/>
  <c r="B129" i="19"/>
  <c r="B137" i="19"/>
  <c r="B145" i="19"/>
  <c r="B153" i="19"/>
  <c r="B10" i="19"/>
  <c r="B26" i="19"/>
  <c r="B50" i="19"/>
  <c r="B74" i="19"/>
  <c r="B90" i="19"/>
  <c r="B114" i="19"/>
  <c r="B146" i="19"/>
  <c r="B154" i="19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2" i="8"/>
  <c r="H26" i="23" l="1"/>
  <c r="I26" i="23" s="1"/>
  <c r="I45" i="23"/>
  <c r="I42" i="23"/>
  <c r="H39" i="23"/>
  <c r="I39" i="23" s="1"/>
  <c r="H36" i="23"/>
  <c r="I36" i="23" s="1"/>
  <c r="H22" i="23"/>
  <c r="I22" i="23" s="1"/>
  <c r="H46" i="23"/>
  <c r="I46" i="23" s="1"/>
  <c r="I38" i="23"/>
  <c r="I44" i="23"/>
  <c r="H33" i="23"/>
  <c r="I33" i="23" s="1"/>
  <c r="H47" i="23"/>
  <c r="I47" i="23" s="1"/>
  <c r="H24" i="23"/>
  <c r="I24" i="23" s="1"/>
  <c r="H30" i="23"/>
  <c r="I30" i="23" s="1"/>
  <c r="H41" i="23"/>
  <c r="I41" i="23" s="1"/>
  <c r="H32" i="23"/>
  <c r="I32" i="23" s="1"/>
  <c r="H20" i="23"/>
  <c r="I20" i="23" s="1"/>
  <c r="H29" i="23"/>
  <c r="I29" i="23" s="1"/>
  <c r="I25" i="23"/>
  <c r="D2" i="19"/>
  <c r="C2" i="19"/>
  <c r="O25" i="26"/>
  <c r="O15" i="26"/>
  <c r="O19" i="26"/>
  <c r="O16" i="26"/>
  <c r="O4" i="26"/>
  <c r="O8" i="26"/>
  <c r="O22" i="26"/>
  <c r="O5" i="26"/>
  <c r="O12" i="26"/>
  <c r="O11" i="26"/>
  <c r="O20" i="26"/>
  <c r="O24" i="26"/>
  <c r="O18" i="26"/>
  <c r="O10" i="26"/>
  <c r="O27" i="26"/>
  <c r="O26" i="26"/>
  <c r="O7" i="26"/>
  <c r="O23" i="26"/>
  <c r="E2" i="26"/>
  <c r="H2" i="26"/>
  <c r="B2" i="27"/>
  <c r="C2" i="27"/>
  <c r="K2" i="26"/>
  <c r="L2" i="26"/>
  <c r="O2" i="26" s="1"/>
  <c r="B2" i="19"/>
  <c r="A2" i="20" s="1" a="1"/>
  <c r="F6" i="20" l="1"/>
  <c r="F14" i="20"/>
  <c r="F22" i="20"/>
  <c r="F30" i="20"/>
  <c r="F7" i="20"/>
  <c r="F15" i="20"/>
  <c r="F23" i="20"/>
  <c r="F31" i="20"/>
  <c r="F17" i="20"/>
  <c r="F33" i="20"/>
  <c r="F10" i="20"/>
  <c r="F8" i="20"/>
  <c r="F16" i="20"/>
  <c r="F24" i="20"/>
  <c r="F32" i="20"/>
  <c r="F9" i="20"/>
  <c r="F25" i="20"/>
  <c r="F18" i="20"/>
  <c r="F3" i="20"/>
  <c r="F11" i="20"/>
  <c r="F19" i="20"/>
  <c r="F27" i="20"/>
  <c r="F4" i="20"/>
  <c r="F12" i="20"/>
  <c r="F20" i="20"/>
  <c r="F28" i="20"/>
  <c r="F26" i="20"/>
  <c r="F5" i="20"/>
  <c r="F13" i="20"/>
  <c r="F21" i="20"/>
  <c r="F29" i="20"/>
  <c r="C32" i="20"/>
  <c r="F18" i="5" s="1"/>
  <c r="D32" i="20"/>
  <c r="C33" i="20"/>
  <c r="F19" i="5" s="1"/>
  <c r="D33" i="20"/>
  <c r="G32" i="20"/>
  <c r="I32" i="20"/>
  <c r="G33" i="20"/>
  <c r="J32" i="20"/>
  <c r="I33" i="20"/>
  <c r="J33" i="20"/>
  <c r="A2" i="20"/>
  <c r="F2" i="20" s="1"/>
  <c r="J3" i="20"/>
  <c r="J4" i="20"/>
  <c r="J5" i="20"/>
  <c r="J6" i="20"/>
  <c r="J7" i="20"/>
  <c r="J23" i="20"/>
  <c r="J24" i="20"/>
  <c r="J25" i="20"/>
  <c r="J26" i="20"/>
  <c r="J27" i="20"/>
  <c r="J28" i="20"/>
  <c r="C3" i="20"/>
  <c r="C4" i="20"/>
  <c r="C5" i="20"/>
  <c r="E3" i="1" s="1"/>
  <c r="C6" i="20"/>
  <c r="C7" i="20"/>
  <c r="C8" i="20"/>
  <c r="C24" i="20"/>
  <c r="F10" i="5" s="1"/>
  <c r="C25" i="20"/>
  <c r="F11" i="5" s="1"/>
  <c r="C26" i="20"/>
  <c r="F12" i="5" s="1"/>
  <c r="C27" i="20"/>
  <c r="F13" i="5" s="1"/>
  <c r="C28" i="20"/>
  <c r="F14" i="5" s="1"/>
  <c r="D3" i="20"/>
  <c r="D4" i="20"/>
  <c r="D5" i="20"/>
  <c r="D6" i="20"/>
  <c r="D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D24" i="20"/>
  <c r="D25" i="20"/>
  <c r="D26" i="20"/>
  <c r="D27" i="20"/>
  <c r="D28" i="20"/>
  <c r="D29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C23" i="20"/>
  <c r="F9" i="5" s="1"/>
  <c r="G3" i="20"/>
  <c r="G4" i="20"/>
  <c r="G5" i="20"/>
  <c r="G6" i="20"/>
  <c r="G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D23" i="20"/>
  <c r="G24" i="20"/>
  <c r="G25" i="20"/>
  <c r="G26" i="20"/>
  <c r="G27" i="20"/>
  <c r="G28" i="20"/>
  <c r="G29" i="20"/>
  <c r="C11" i="20"/>
  <c r="D11" i="20"/>
  <c r="C14" i="20"/>
  <c r="D19" i="20"/>
  <c r="I22" i="20"/>
  <c r="I25" i="20"/>
  <c r="I3" i="20"/>
  <c r="C9" i="20"/>
  <c r="E4" i="1" s="1"/>
  <c r="F3" i="5" s="1"/>
  <c r="D14" i="20"/>
  <c r="C17" i="20"/>
  <c r="J22" i="20"/>
  <c r="I28" i="20"/>
  <c r="I6" i="20"/>
  <c r="D9" i="20"/>
  <c r="C12" i="20"/>
  <c r="E5" i="1" s="1"/>
  <c r="F4" i="5" s="1"/>
  <c r="D17" i="20"/>
  <c r="C20" i="20"/>
  <c r="E6" i="1" s="1"/>
  <c r="F5" i="5" s="1"/>
  <c r="I23" i="20"/>
  <c r="C30" i="20"/>
  <c r="F16" i="5" s="1"/>
  <c r="C31" i="20"/>
  <c r="F17" i="5" s="1"/>
  <c r="D31" i="20"/>
  <c r="I4" i="20"/>
  <c r="C10" i="20"/>
  <c r="D15" i="20"/>
  <c r="C18" i="20"/>
  <c r="C29" i="20"/>
  <c r="F15" i="5" s="1"/>
  <c r="D16" i="20"/>
  <c r="J30" i="20"/>
  <c r="D12" i="20"/>
  <c r="C15" i="20"/>
  <c r="D20" i="20"/>
  <c r="I26" i="20"/>
  <c r="D30" i="20"/>
  <c r="I5" i="20"/>
  <c r="C19" i="20"/>
  <c r="J31" i="20"/>
  <c r="I7" i="20"/>
  <c r="D10" i="20"/>
  <c r="C13" i="20"/>
  <c r="D18" i="20"/>
  <c r="C21" i="20"/>
  <c r="E7" i="1" s="1"/>
  <c r="F6" i="5" s="1"/>
  <c r="I24" i="20"/>
  <c r="G30" i="20"/>
  <c r="G31" i="20"/>
  <c r="D13" i="20"/>
  <c r="C16" i="20"/>
  <c r="D21" i="20"/>
  <c r="I27" i="20"/>
  <c r="I29" i="20"/>
  <c r="I30" i="20"/>
  <c r="I31" i="20"/>
  <c r="J29" i="20"/>
  <c r="G22" i="20"/>
  <c r="C22" i="20"/>
  <c r="E8" i="1" s="1"/>
  <c r="F7" i="5" s="1"/>
  <c r="D22" i="20"/>
  <c r="D8" i="20"/>
  <c r="G23" i="20"/>
  <c r="D2" i="20"/>
  <c r="C2" i="20"/>
  <c r="G2" i="20"/>
  <c r="F2" i="5" l="1"/>
  <c r="E35" i="1"/>
  <c r="E68" i="1"/>
  <c r="E101" i="1"/>
  <c r="H32" i="20"/>
  <c r="H18" i="5" s="1"/>
  <c r="E33" i="20"/>
  <c r="G19" i="5" s="1"/>
  <c r="K32" i="20"/>
  <c r="I18" i="5" s="1"/>
  <c r="L32" i="20"/>
  <c r="H33" i="20"/>
  <c r="H19" i="5" s="1"/>
  <c r="L33" i="20"/>
  <c r="K33" i="20"/>
  <c r="I19" i="5" s="1"/>
  <c r="E32" i="20"/>
  <c r="G18" i="5" s="1"/>
  <c r="H15" i="20"/>
  <c r="E7" i="20"/>
  <c r="H7" i="20"/>
  <c r="H3" i="20"/>
  <c r="H14" i="20"/>
  <c r="E6" i="20"/>
  <c r="H6" i="20"/>
  <c r="H17" i="20"/>
  <c r="H9" i="20"/>
  <c r="H3" i="5" s="1"/>
  <c r="H12" i="20"/>
  <c r="H4" i="5" s="1"/>
  <c r="E4" i="20"/>
  <c r="E14" i="20"/>
  <c r="E12" i="20"/>
  <c r="G4" i="5" s="1"/>
  <c r="E18" i="20"/>
  <c r="E10" i="20"/>
  <c r="E17" i="20"/>
  <c r="H4" i="20"/>
  <c r="H18" i="20"/>
  <c r="H10" i="20"/>
  <c r="H13" i="20"/>
  <c r="E5" i="20"/>
  <c r="G2" i="5" s="1"/>
  <c r="E9" i="20"/>
  <c r="G3" i="5" s="1"/>
  <c r="H5" i="20"/>
  <c r="H2" i="5" s="1"/>
  <c r="H16" i="20"/>
  <c r="E13" i="20"/>
  <c r="E30" i="20"/>
  <c r="G16" i="5" s="1"/>
  <c r="E19" i="20"/>
  <c r="H29" i="20"/>
  <c r="H15" i="5" s="1"/>
  <c r="L20" i="20"/>
  <c r="K20" i="20"/>
  <c r="I5" i="5" s="1"/>
  <c r="L12" i="20"/>
  <c r="K12" i="20"/>
  <c r="I4" i="5" s="1"/>
  <c r="E24" i="20"/>
  <c r="G10" i="5" s="1"/>
  <c r="L26" i="20"/>
  <c r="K26" i="20"/>
  <c r="I12" i="5" s="1"/>
  <c r="H24" i="20"/>
  <c r="H10" i="5" s="1"/>
  <c r="H23" i="20"/>
  <c r="H9" i="5" s="1"/>
  <c r="E8" i="20"/>
  <c r="H28" i="20"/>
  <c r="H14" i="5" s="1"/>
  <c r="L19" i="20"/>
  <c r="K19" i="20"/>
  <c r="L11" i="20"/>
  <c r="K11" i="20"/>
  <c r="K25" i="20"/>
  <c r="I11" i="5" s="1"/>
  <c r="L25" i="20"/>
  <c r="K15" i="20"/>
  <c r="L15" i="20"/>
  <c r="O15" i="20" s="1"/>
  <c r="E22" i="20"/>
  <c r="G7" i="5" s="1"/>
  <c r="L31" i="20"/>
  <c r="K31" i="20"/>
  <c r="I17" i="5" s="1"/>
  <c r="L30" i="20"/>
  <c r="K30" i="20"/>
  <c r="I16" i="5" s="1"/>
  <c r="L22" i="20"/>
  <c r="K22" i="20"/>
  <c r="I7" i="5" s="1"/>
  <c r="H27" i="20"/>
  <c r="H13" i="5" s="1"/>
  <c r="L18" i="20"/>
  <c r="O18" i="20" s="1"/>
  <c r="K18" i="20"/>
  <c r="L10" i="20"/>
  <c r="O10" i="20" s="1"/>
  <c r="K10" i="20"/>
  <c r="H21" i="20"/>
  <c r="H6" i="5" s="1"/>
  <c r="L24" i="20"/>
  <c r="K24" i="20"/>
  <c r="I10" i="5" s="1"/>
  <c r="L7" i="20"/>
  <c r="O7" i="20" s="1"/>
  <c r="K7" i="20"/>
  <c r="E20" i="20"/>
  <c r="G5" i="5" s="1"/>
  <c r="E15" i="20"/>
  <c r="E11" i="20"/>
  <c r="H26" i="20"/>
  <c r="H12" i="5" s="1"/>
  <c r="K17" i="20"/>
  <c r="L17" i="20"/>
  <c r="O17" i="20" s="1"/>
  <c r="L9" i="20"/>
  <c r="K9" i="20"/>
  <c r="I3" i="5" s="1"/>
  <c r="E29" i="20"/>
  <c r="G15" i="5" s="1"/>
  <c r="H20" i="20"/>
  <c r="H5" i="5" s="1"/>
  <c r="L23" i="20"/>
  <c r="K23" i="20"/>
  <c r="I9" i="5" s="1"/>
  <c r="L6" i="20"/>
  <c r="O6" i="20" s="1"/>
  <c r="K6" i="20"/>
  <c r="E27" i="20"/>
  <c r="G13" i="5" s="1"/>
  <c r="E16" i="20"/>
  <c r="H25" i="20"/>
  <c r="H11" i="5" s="1"/>
  <c r="L16" i="20"/>
  <c r="O16" i="20" s="1"/>
  <c r="K16" i="20"/>
  <c r="K8" i="20"/>
  <c r="L8" i="20"/>
  <c r="E28" i="20"/>
  <c r="G14" i="5" s="1"/>
  <c r="H19" i="20"/>
  <c r="H11" i="20"/>
  <c r="E3" i="20"/>
  <c r="L5" i="20"/>
  <c r="K5" i="20"/>
  <c r="I2" i="5" s="1"/>
  <c r="L4" i="20"/>
  <c r="O4" i="20" s="1"/>
  <c r="K4" i="20"/>
  <c r="H22" i="20"/>
  <c r="H7" i="5" s="1"/>
  <c r="H31" i="20"/>
  <c r="H17" i="5" s="1"/>
  <c r="E23" i="20"/>
  <c r="G9" i="5" s="1"/>
  <c r="L14" i="20"/>
  <c r="O14" i="20" s="1"/>
  <c r="K14" i="20"/>
  <c r="E26" i="20"/>
  <c r="G12" i="5" s="1"/>
  <c r="L28" i="20"/>
  <c r="K28" i="20"/>
  <c r="I14" i="5" s="1"/>
  <c r="L3" i="20"/>
  <c r="O3" i="20" s="1"/>
  <c r="K3" i="20"/>
  <c r="L29" i="20"/>
  <c r="K29" i="20"/>
  <c r="I15" i="5" s="1"/>
  <c r="E21" i="20"/>
  <c r="G6" i="5" s="1"/>
  <c r="H30" i="20"/>
  <c r="H16" i="5" s="1"/>
  <c r="E31" i="20"/>
  <c r="G17" i="5" s="1"/>
  <c r="L21" i="20"/>
  <c r="K21" i="20"/>
  <c r="I6" i="5" s="1"/>
  <c r="L13" i="20"/>
  <c r="O13" i="20" s="1"/>
  <c r="K13" i="20"/>
  <c r="E25" i="20"/>
  <c r="G11" i="5" s="1"/>
  <c r="H8" i="20"/>
  <c r="K27" i="20"/>
  <c r="I13" i="5" s="1"/>
  <c r="L27" i="20"/>
  <c r="H2" i="20"/>
  <c r="E2" i="20"/>
  <c r="J2" i="20"/>
  <c r="I2" i="20"/>
  <c r="O32" i="20" l="1"/>
  <c r="O12" i="20"/>
  <c r="O5" i="20"/>
  <c r="O33" i="20"/>
  <c r="H2" i="23"/>
  <c r="I2" i="23" s="1"/>
  <c r="O9" i="20"/>
  <c r="O22" i="20"/>
  <c r="O31" i="20"/>
  <c r="O19" i="20"/>
  <c r="O29" i="20"/>
  <c r="O8" i="20"/>
  <c r="O24" i="20"/>
  <c r="O30" i="20"/>
  <c r="O26" i="20"/>
  <c r="O21" i="20"/>
  <c r="O20" i="20"/>
  <c r="O27" i="20"/>
  <c r="O28" i="20"/>
  <c r="O23" i="20"/>
  <c r="O11" i="20"/>
  <c r="O25" i="20"/>
  <c r="K2" i="20"/>
  <c r="L2" i="20"/>
  <c r="O2" i="20" s="1"/>
  <c r="AF133" i="13"/>
  <c r="AG133" i="13" s="1"/>
  <c r="AF110" i="13"/>
  <c r="AG110" i="13" s="1"/>
  <c r="AF109" i="13"/>
  <c r="AH109" i="13" s="1"/>
  <c r="AF100" i="13"/>
  <c r="AG100" i="13" s="1"/>
  <c r="AF102" i="13"/>
  <c r="AG102" i="13" s="1"/>
  <c r="AF111" i="13"/>
  <c r="AG111" i="13" s="1"/>
  <c r="AF114" i="13"/>
  <c r="AH114" i="13" s="1"/>
  <c r="AF42" i="13"/>
  <c r="AH42" i="13" s="1"/>
  <c r="AF13" i="13"/>
  <c r="AG13" i="13" s="1"/>
  <c r="AF32" i="13"/>
  <c r="AH32" i="13" s="1"/>
  <c r="AF117" i="13"/>
  <c r="AH117" i="13" s="1"/>
  <c r="AF99" i="13"/>
  <c r="AH99" i="13" s="1"/>
  <c r="AF65" i="13"/>
  <c r="AG65" i="13" s="1"/>
  <c r="AF39" i="13"/>
  <c r="AG39" i="13" s="1"/>
  <c r="AF107" i="13"/>
  <c r="AH107" i="13" s="1"/>
  <c r="AF118" i="13"/>
  <c r="AH118" i="13" s="1"/>
  <c r="AF113" i="13"/>
  <c r="AG113" i="13" s="1"/>
  <c r="AF108" i="13"/>
  <c r="AH108" i="13" s="1"/>
  <c r="AF79" i="13"/>
  <c r="AH79" i="13" s="1"/>
  <c r="AF106" i="13"/>
  <c r="AH106" i="13" s="1"/>
  <c r="AF22" i="13"/>
  <c r="AG22" i="13" s="1"/>
  <c r="AF104" i="13"/>
  <c r="AG104" i="13" s="1"/>
  <c r="AF85" i="13"/>
  <c r="AH85" i="13" s="1"/>
  <c r="AF132" i="13"/>
  <c r="AH132" i="13" s="1"/>
  <c r="AF105" i="13"/>
  <c r="AG105" i="13" s="1"/>
  <c r="AF103" i="13"/>
  <c r="AH103" i="13" s="1"/>
  <c r="AF87" i="13"/>
  <c r="AH87" i="13" s="1"/>
  <c r="AF98" i="13"/>
  <c r="AG98" i="13" s="1"/>
  <c r="AF47" i="13"/>
  <c r="AG47" i="13" s="1"/>
  <c r="AF94" i="13"/>
  <c r="AG94" i="13" s="1"/>
  <c r="AF77" i="13"/>
  <c r="AH77" i="13" s="1"/>
  <c r="AF90" i="13"/>
  <c r="AH90" i="13" s="1"/>
  <c r="AF66" i="13"/>
  <c r="AG66" i="13" s="1"/>
  <c r="AF64" i="13"/>
  <c r="AH64" i="13" s="1"/>
  <c r="AF84" i="13"/>
  <c r="AH84" i="13" s="1"/>
  <c r="AF75" i="13"/>
  <c r="AH75" i="13" s="1"/>
  <c r="AF76" i="13"/>
  <c r="AG76" i="13" s="1"/>
  <c r="AF63" i="13"/>
  <c r="AG63" i="13" s="1"/>
  <c r="AF122" i="13"/>
  <c r="AH122" i="13" s="1"/>
  <c r="E85" i="27" s="1"/>
  <c r="AF72" i="13"/>
  <c r="AH72" i="13" s="1"/>
  <c r="AF70" i="13"/>
  <c r="AG70" i="13" s="1"/>
  <c r="AF89" i="13"/>
  <c r="AH89" i="13" s="1"/>
  <c r="AF71" i="13"/>
  <c r="AH71" i="13" s="1"/>
  <c r="AF62" i="13"/>
  <c r="AH62" i="13" s="1"/>
  <c r="AF101" i="13"/>
  <c r="AG101" i="13" s="1"/>
  <c r="AF97" i="13"/>
  <c r="AG97" i="13" s="1"/>
  <c r="AF48" i="13"/>
  <c r="AH48" i="13" s="1"/>
  <c r="AF49" i="13"/>
  <c r="AH49" i="13" s="1"/>
  <c r="AF82" i="13"/>
  <c r="AG82" i="13" s="1"/>
  <c r="AF86" i="13"/>
  <c r="AG86" i="13" s="1"/>
  <c r="AF80" i="13"/>
  <c r="AH80" i="13" s="1"/>
  <c r="AF83" i="13"/>
  <c r="AG83" i="13" s="1"/>
  <c r="AF58" i="13"/>
  <c r="AG58" i="13" s="1"/>
  <c r="AF57" i="13"/>
  <c r="AH57" i="13" s="1"/>
  <c r="E29" i="27" s="1"/>
  <c r="AF73" i="13"/>
  <c r="AH73" i="13" s="1"/>
  <c r="AF61" i="13"/>
  <c r="AH61" i="13" s="1"/>
  <c r="AF116" i="13"/>
  <c r="AG116" i="13" s="1"/>
  <c r="AF51" i="13"/>
  <c r="AH51" i="13" s="1"/>
  <c r="E13" i="27" s="1"/>
  <c r="AF60" i="13"/>
  <c r="AH60" i="13" s="1"/>
  <c r="AF59" i="13"/>
  <c r="AH59" i="13" s="1"/>
  <c r="AF53" i="13"/>
  <c r="AG53" i="13" s="1"/>
  <c r="D15" i="27" s="1"/>
  <c r="AF50" i="13"/>
  <c r="AH50" i="13" s="1"/>
  <c r="E12" i="27" s="1"/>
  <c r="AF56" i="13"/>
  <c r="AH56" i="13" s="1"/>
  <c r="AF55" i="13"/>
  <c r="AH55" i="13" s="1"/>
  <c r="E17" i="27" s="1"/>
  <c r="AF54" i="13"/>
  <c r="AG54" i="13" s="1"/>
  <c r="D16" i="27" s="1"/>
  <c r="AF69" i="13"/>
  <c r="AG69" i="13" s="1"/>
  <c r="AF81" i="13"/>
  <c r="AH81" i="13" s="1"/>
  <c r="AF67" i="13"/>
  <c r="AG67" i="13" s="1"/>
  <c r="AF28" i="13"/>
  <c r="AG28" i="13" s="1"/>
  <c r="AF30" i="13"/>
  <c r="AG30" i="13" s="1"/>
  <c r="AF26" i="13"/>
  <c r="AH26" i="13" s="1"/>
  <c r="AF43" i="13"/>
  <c r="AH43" i="13" s="1"/>
  <c r="AF38" i="13"/>
  <c r="AG38" i="13" s="1"/>
  <c r="AF37" i="13"/>
  <c r="AH37" i="13" s="1"/>
  <c r="AF46" i="13"/>
  <c r="AH46" i="13" s="1"/>
  <c r="AF29" i="13"/>
  <c r="AH29" i="13" s="1"/>
  <c r="AF24" i="13"/>
  <c r="AG24" i="13" s="1"/>
  <c r="AF25" i="13"/>
  <c r="AH25" i="13" s="1"/>
  <c r="AF41" i="13"/>
  <c r="AH41" i="13" s="1"/>
  <c r="AF131" i="13"/>
  <c r="AH131" i="13" s="1"/>
  <c r="AF14" i="13"/>
  <c r="AG14" i="13" s="1"/>
  <c r="D20" i="27" s="1"/>
  <c r="AF124" i="13"/>
  <c r="AG124" i="13" s="1"/>
  <c r="AF33" i="13"/>
  <c r="AH33" i="13" s="1"/>
  <c r="AF23" i="13"/>
  <c r="AG23" i="13" s="1"/>
  <c r="AF129" i="13"/>
  <c r="AG129" i="13" s="1"/>
  <c r="AF11" i="13"/>
  <c r="AG11" i="13" s="1"/>
  <c r="AF10" i="13"/>
  <c r="AH10" i="13" s="1"/>
  <c r="E11" i="27" s="1"/>
  <c r="AF4" i="13"/>
  <c r="AH4" i="13" s="1"/>
  <c r="E4" i="27" s="1"/>
  <c r="AF7" i="13"/>
  <c r="AG7" i="13" s="1"/>
  <c r="D7" i="27" s="1"/>
  <c r="AF126" i="13"/>
  <c r="AH126" i="13" s="1"/>
  <c r="AF21" i="13"/>
  <c r="AH21" i="13" s="1"/>
  <c r="AF119" i="13"/>
  <c r="AG119" i="13" s="1"/>
  <c r="AF20" i="13"/>
  <c r="AG20" i="13" s="1"/>
  <c r="D26" i="27" s="1"/>
  <c r="AF19" i="13"/>
  <c r="AH19" i="13" s="1"/>
  <c r="E25" i="27" s="1"/>
  <c r="AF17" i="13"/>
  <c r="AH17" i="13" s="1"/>
  <c r="AF9" i="13"/>
  <c r="AH9" i="13" s="1"/>
  <c r="E10" i="27" s="1"/>
  <c r="AF8" i="13"/>
  <c r="AG8" i="13" s="1"/>
  <c r="AF31" i="13"/>
  <c r="AG31" i="13" s="1"/>
  <c r="AF16" i="13"/>
  <c r="AH16" i="13" s="1"/>
  <c r="E22" i="27" s="1"/>
  <c r="AF127" i="13"/>
  <c r="AG127" i="13" s="1"/>
  <c r="AF120" i="13"/>
  <c r="AG120" i="13" s="1"/>
  <c r="AF125" i="13"/>
  <c r="AH125" i="13" s="1"/>
  <c r="AF3" i="13"/>
  <c r="AH3" i="13" s="1"/>
  <c r="E3" i="27" s="1"/>
  <c r="AF128" i="13"/>
  <c r="AG128" i="13" s="1"/>
  <c r="AF121" i="13"/>
  <c r="AH121" i="13" s="1"/>
  <c r="AF123" i="13"/>
  <c r="AH123" i="13" s="1"/>
  <c r="AF2" i="13"/>
  <c r="AH2" i="13" s="1"/>
  <c r="E2" i="27" s="1"/>
  <c r="AF6" i="13"/>
  <c r="AG6" i="13" s="1"/>
  <c r="D6" i="27" s="1"/>
  <c r="AF34" i="13"/>
  <c r="AH34" i="13" s="1"/>
  <c r="E134" i="1" l="1"/>
  <c r="E167" i="1"/>
  <c r="D33" i="27"/>
  <c r="D8" i="27"/>
  <c r="D124" i="27"/>
  <c r="D122" i="27"/>
  <c r="D19" i="27"/>
  <c r="E60" i="27"/>
  <c r="E28" i="27"/>
  <c r="E56" i="27"/>
  <c r="E100" i="27"/>
  <c r="E128" i="27"/>
  <c r="E23" i="27"/>
  <c r="D9" i="27"/>
  <c r="D34" i="27"/>
  <c r="D30" i="27"/>
  <c r="D58" i="27"/>
  <c r="E27" i="27"/>
  <c r="E43" i="27"/>
  <c r="E80" i="27"/>
  <c r="E120" i="27"/>
  <c r="E42" i="27"/>
  <c r="E70" i="27"/>
  <c r="AH97" i="13"/>
  <c r="E133" i="27" s="1"/>
  <c r="AH102" i="13"/>
  <c r="AG19" i="13"/>
  <c r="D25" i="27" s="1"/>
  <c r="AH101" i="13"/>
  <c r="E116" i="27" s="1"/>
  <c r="AH120" i="13"/>
  <c r="E131" i="27" s="1"/>
  <c r="AH20" i="13"/>
  <c r="E26" i="27" s="1"/>
  <c r="AH100" i="13"/>
  <c r="AH119" i="13"/>
  <c r="AH83" i="13"/>
  <c r="E86" i="27" s="1"/>
  <c r="AH76" i="13"/>
  <c r="E75" i="27" s="1"/>
  <c r="AG2" i="13"/>
  <c r="D2" i="27" s="1"/>
  <c r="AG62" i="13"/>
  <c r="AH111" i="13"/>
  <c r="E123" i="27" s="1"/>
  <c r="AG85" i="13"/>
  <c r="AH11" i="13"/>
  <c r="E52" i="27" s="1"/>
  <c r="AG25" i="13"/>
  <c r="AG106" i="13"/>
  <c r="AH129" i="13"/>
  <c r="AH47" i="13"/>
  <c r="E83" i="27" s="1"/>
  <c r="AG29" i="13"/>
  <c r="AH30" i="13"/>
  <c r="E41" i="27" s="1"/>
  <c r="AG50" i="13"/>
  <c r="D12" i="27" s="1"/>
  <c r="AH28" i="13"/>
  <c r="E38" i="27" s="1"/>
  <c r="AH104" i="13"/>
  <c r="AG132" i="13"/>
  <c r="D126" i="27" s="1"/>
  <c r="AH98" i="13"/>
  <c r="E111" i="27" s="1"/>
  <c r="AG59" i="13"/>
  <c r="AH6" i="13"/>
  <c r="E6" i="27" s="1"/>
  <c r="AH67" i="13"/>
  <c r="AH22" i="13"/>
  <c r="AG3" i="13"/>
  <c r="D3" i="27" s="1"/>
  <c r="AG72" i="13"/>
  <c r="AG125" i="13"/>
  <c r="AG10" i="13"/>
  <c r="D11" i="27" s="1"/>
  <c r="AG26" i="13"/>
  <c r="AG73" i="13"/>
  <c r="AG122" i="13"/>
  <c r="AG118" i="13"/>
  <c r="AG57" i="13"/>
  <c r="AG75" i="13"/>
  <c r="AG107" i="13"/>
  <c r="AH23" i="13"/>
  <c r="AH53" i="13"/>
  <c r="E15" i="27" s="1"/>
  <c r="AH63" i="13"/>
  <c r="AG43" i="13"/>
  <c r="D54" i="27" s="1"/>
  <c r="AG90" i="13"/>
  <c r="D93" i="27" s="1"/>
  <c r="AH39" i="13"/>
  <c r="E88" i="27" s="1"/>
  <c r="AG9" i="13"/>
  <c r="D10" i="27" s="1"/>
  <c r="AG131" i="13"/>
  <c r="AG55" i="13"/>
  <c r="D17" i="27" s="1"/>
  <c r="AG49" i="13"/>
  <c r="D98" i="27" s="1"/>
  <c r="AG77" i="13"/>
  <c r="D114" i="27" s="1"/>
  <c r="AG42" i="13"/>
  <c r="AH127" i="13"/>
  <c r="AH24" i="13"/>
  <c r="E72" i="27" s="1"/>
  <c r="AH65" i="13"/>
  <c r="AG4" i="13"/>
  <c r="D4" i="27" s="1"/>
  <c r="AG61" i="13"/>
  <c r="AG99" i="13"/>
  <c r="D129" i="27" s="1"/>
  <c r="AG17" i="13"/>
  <c r="D61" i="27" s="1"/>
  <c r="AG41" i="13"/>
  <c r="D52" i="27" s="1"/>
  <c r="AG56" i="13"/>
  <c r="AG48" i="13"/>
  <c r="D59" i="27" s="1"/>
  <c r="AG114" i="13"/>
  <c r="D127" i="27" s="1"/>
  <c r="AH58" i="13"/>
  <c r="E30" i="27" s="1"/>
  <c r="AH94" i="13"/>
  <c r="AH31" i="13"/>
  <c r="E39" i="27" s="1"/>
  <c r="AH124" i="13"/>
  <c r="E126" i="27" s="1"/>
  <c r="AH69" i="13"/>
  <c r="E90" i="27" s="1"/>
  <c r="AH86" i="13"/>
  <c r="E89" i="27" s="1"/>
  <c r="AH110" i="13"/>
  <c r="E121" i="27" s="1"/>
  <c r="AG123" i="13"/>
  <c r="AG21" i="13"/>
  <c r="AG46" i="13"/>
  <c r="D57" i="27" s="1"/>
  <c r="AG80" i="13"/>
  <c r="AG84" i="13"/>
  <c r="AG79" i="13"/>
  <c r="D89" i="27" s="1"/>
  <c r="AG109" i="13"/>
  <c r="AH8" i="13"/>
  <c r="AH14" i="13"/>
  <c r="E20" i="27" s="1"/>
  <c r="AH54" i="13"/>
  <c r="E16" i="27" s="1"/>
  <c r="AH82" i="13"/>
  <c r="AH105" i="13"/>
  <c r="E115" i="27" s="1"/>
  <c r="AH13" i="13"/>
  <c r="E57" i="27" s="1"/>
  <c r="AG121" i="13"/>
  <c r="D81" i="27" s="1"/>
  <c r="AG126" i="13"/>
  <c r="D106" i="27" s="1"/>
  <c r="AG37" i="13"/>
  <c r="D48" i="27" s="1"/>
  <c r="AG51" i="13"/>
  <c r="D13" i="27" s="1"/>
  <c r="AG89" i="13"/>
  <c r="AG64" i="13"/>
  <c r="D62" i="27" s="1"/>
  <c r="AG103" i="13"/>
  <c r="AG108" i="13"/>
  <c r="AG32" i="13"/>
  <c r="AG16" i="13"/>
  <c r="D22" i="27" s="1"/>
  <c r="AG33" i="13"/>
  <c r="D43" i="27" s="1"/>
  <c r="AG81" i="13"/>
  <c r="AG60" i="13"/>
  <c r="D32" i="27" s="1"/>
  <c r="AG71" i="13"/>
  <c r="AG87" i="13"/>
  <c r="D99" i="27" s="1"/>
  <c r="AG117" i="13"/>
  <c r="AH128" i="13"/>
  <c r="E113" i="27" s="1"/>
  <c r="AH7" i="13"/>
  <c r="E7" i="27" s="1"/>
  <c r="AH38" i="13"/>
  <c r="E49" i="27" s="1"/>
  <c r="AH116" i="13"/>
  <c r="E129" i="27" s="1"/>
  <c r="AH70" i="13"/>
  <c r="E104" i="27" s="1"/>
  <c r="AH66" i="13"/>
  <c r="E64" i="27" s="1"/>
  <c r="AH113" i="13"/>
  <c r="E124" i="27" s="1"/>
  <c r="AH133" i="13"/>
  <c r="E132" i="27" s="1"/>
  <c r="D94" i="27" l="1"/>
  <c r="D113" i="27"/>
  <c r="E110" i="27"/>
  <c r="E95" i="27"/>
  <c r="E119" i="27"/>
  <c r="E106" i="27"/>
  <c r="E98" i="27"/>
  <c r="D131" i="27"/>
  <c r="D35" i="27"/>
  <c r="E51" i="27"/>
  <c r="D29" i="27"/>
  <c r="E55" i="27"/>
  <c r="E74" i="27"/>
  <c r="D53" i="27"/>
  <c r="D84" i="27"/>
  <c r="D117" i="27"/>
  <c r="D107" i="27"/>
  <c r="D78" i="27"/>
  <c r="E31" i="27"/>
  <c r="D36" i="27"/>
  <c r="E96" i="27"/>
  <c r="E40" i="27"/>
  <c r="E33" i="27"/>
  <c r="D105" i="27"/>
  <c r="E32" i="27"/>
  <c r="D37" i="27"/>
  <c r="D77" i="27"/>
  <c r="E93" i="27"/>
  <c r="D87" i="27"/>
  <c r="D65" i="27"/>
  <c r="D103" i="27"/>
  <c r="D66" i="27"/>
  <c r="E109" i="27"/>
  <c r="D133" i="27"/>
  <c r="D79" i="27"/>
  <c r="E62" i="27"/>
  <c r="E73" i="27"/>
  <c r="D47" i="27"/>
  <c r="D46" i="27"/>
  <c r="D75" i="27"/>
  <c r="E84" i="27"/>
  <c r="E114" i="27"/>
  <c r="E118" i="27"/>
  <c r="D116" i="27"/>
  <c r="E108" i="27"/>
  <c r="P7" i="20" s="1"/>
  <c r="Q7" i="20" s="1"/>
  <c r="E81" i="27"/>
  <c r="E82" i="27"/>
  <c r="E59" i="27"/>
  <c r="D118" i="27"/>
  <c r="D74" i="27"/>
  <c r="E77" i="27"/>
  <c r="D125" i="27"/>
  <c r="E76" i="27"/>
  <c r="E8" i="27"/>
  <c r="E46" i="27"/>
  <c r="D91" i="27"/>
  <c r="D49" i="27"/>
  <c r="D119" i="27"/>
  <c r="E79" i="27"/>
  <c r="E45" i="27"/>
  <c r="D80" i="27"/>
  <c r="D130" i="27"/>
  <c r="E101" i="27"/>
  <c r="D69" i="27"/>
  <c r="E53" i="27"/>
  <c r="D123" i="27"/>
  <c r="E127" i="27"/>
  <c r="E102" i="27"/>
  <c r="E87" i="27"/>
  <c r="D112" i="27"/>
  <c r="E68" i="27"/>
  <c r="D86" i="27"/>
  <c r="D28" i="27"/>
  <c r="D56" i="27"/>
  <c r="D90" i="27"/>
  <c r="D111" i="27"/>
  <c r="D82" i="27"/>
  <c r="D104" i="27"/>
  <c r="D60" i="27"/>
  <c r="D31" i="27"/>
  <c r="E58" i="27"/>
  <c r="E117" i="27"/>
  <c r="E67" i="27"/>
  <c r="E69" i="27"/>
  <c r="D110" i="27"/>
  <c r="D108" i="27"/>
  <c r="E66" i="27"/>
  <c r="E94" i="27"/>
  <c r="P17" i="20" s="1"/>
  <c r="Q17" i="20" s="1"/>
  <c r="D92" i="27"/>
  <c r="D120" i="27"/>
  <c r="D102" i="27"/>
  <c r="D41" i="27"/>
  <c r="D115" i="27"/>
  <c r="E36" i="27"/>
  <c r="D64" i="27"/>
  <c r="D67" i="27"/>
  <c r="D95" i="27"/>
  <c r="D27" i="27"/>
  <c r="D55" i="27"/>
  <c r="D68" i="27"/>
  <c r="D96" i="27"/>
  <c r="E130" i="27"/>
  <c r="D63" i="27"/>
  <c r="E35" i="27"/>
  <c r="E34" i="27"/>
  <c r="E50" i="27"/>
  <c r="E78" i="27"/>
  <c r="E9" i="27"/>
  <c r="E37" i="27"/>
  <c r="E105" i="27"/>
  <c r="E92" i="27"/>
  <c r="D50" i="27"/>
  <c r="D109" i="27"/>
  <c r="E44" i="27"/>
  <c r="E112" i="27"/>
  <c r="D121" i="27"/>
  <c r="D71" i="27"/>
  <c r="E54" i="27"/>
  <c r="E97" i="27"/>
  <c r="E125" i="27"/>
  <c r="P3" i="20" s="1"/>
  <c r="Q3" i="20" s="1"/>
  <c r="D44" i="27"/>
  <c r="D72" i="27"/>
  <c r="E63" i="27"/>
  <c r="P28" i="20" s="1"/>
  <c r="E91" i="27"/>
  <c r="D42" i="27"/>
  <c r="D85" i="27"/>
  <c r="E71" i="27"/>
  <c r="E99" i="27"/>
  <c r="E48" i="27"/>
  <c r="E103" i="27"/>
  <c r="D100" i="27"/>
  <c r="D128" i="27"/>
  <c r="E19" i="27"/>
  <c r="E47" i="27"/>
  <c r="D23" i="27"/>
  <c r="D51" i="27"/>
  <c r="D76" i="27"/>
  <c r="E61" i="27"/>
  <c r="D40" i="27"/>
  <c r="E107" i="27"/>
  <c r="D101" i="27"/>
  <c r="D38" i="27"/>
  <c r="D97" i="27"/>
  <c r="D132" i="27"/>
  <c r="D39" i="27"/>
  <c r="E65" i="27"/>
  <c r="E122" i="27"/>
  <c r="P15" i="20" s="1"/>
  <c r="Q15" i="20" s="1"/>
  <c r="P48" i="13"/>
  <c r="P49" i="13"/>
  <c r="P58" i="13"/>
  <c r="P57" i="13"/>
  <c r="P61" i="13"/>
  <c r="P51" i="13"/>
  <c r="P60" i="13"/>
  <c r="P59" i="13"/>
  <c r="P53" i="13"/>
  <c r="P50" i="13"/>
  <c r="P56" i="13"/>
  <c r="P55" i="13"/>
  <c r="P54" i="13"/>
  <c r="P52" i="13"/>
  <c r="P67" i="13"/>
  <c r="P92" i="13"/>
  <c r="P69" i="13"/>
  <c r="P73" i="13"/>
  <c r="P101" i="13"/>
  <c r="P84" i="13"/>
  <c r="P64" i="13"/>
  <c r="P66" i="13"/>
  <c r="P90" i="13"/>
  <c r="P77" i="13"/>
  <c r="P94" i="13"/>
  <c r="P98" i="13"/>
  <c r="P87" i="13"/>
  <c r="P103" i="13"/>
  <c r="P105" i="13"/>
  <c r="P85" i="13"/>
  <c r="P104" i="13"/>
  <c r="P106" i="13"/>
  <c r="P79" i="13"/>
  <c r="P108" i="13"/>
  <c r="P118" i="13"/>
  <c r="P107" i="13"/>
  <c r="P100" i="13"/>
  <c r="P109" i="13"/>
  <c r="P133" i="13"/>
  <c r="P132" i="13"/>
  <c r="P22" i="13"/>
  <c r="P113" i="13"/>
  <c r="P110" i="13"/>
  <c r="P99" i="13"/>
  <c r="P102" i="13"/>
  <c r="P117" i="13"/>
  <c r="P114" i="13"/>
  <c r="P111" i="13"/>
  <c r="P11" i="20" l="1"/>
  <c r="Q11" i="20" s="1"/>
  <c r="P5" i="20"/>
  <c r="M6" i="20"/>
  <c r="P22" i="20"/>
  <c r="P14" i="20"/>
  <c r="Q14" i="20" s="1"/>
  <c r="P12" i="20"/>
  <c r="P31" i="20"/>
  <c r="P18" i="20"/>
  <c r="Q18" i="20" s="1"/>
  <c r="M8" i="20"/>
  <c r="M5" i="20"/>
  <c r="P30" i="20"/>
  <c r="M7" i="20"/>
  <c r="P26" i="20"/>
  <c r="P21" i="20"/>
  <c r="M12" i="20"/>
  <c r="P33" i="20"/>
  <c r="M22" i="20"/>
  <c r="M11" i="20"/>
  <c r="Q28" i="20"/>
  <c r="K14" i="5" s="1"/>
  <c r="M3" i="20"/>
  <c r="P29" i="20"/>
  <c r="P19" i="20"/>
  <c r="Q19" i="20" s="1"/>
  <c r="P6" i="20"/>
  <c r="Q6" i="20" s="1"/>
  <c r="P32" i="20"/>
  <c r="P27" i="20"/>
  <c r="P9" i="20"/>
  <c r="P20" i="20"/>
  <c r="P13" i="20"/>
  <c r="Q13" i="20" s="1"/>
  <c r="P24" i="20"/>
  <c r="M4" i="20"/>
  <c r="P4" i="20"/>
  <c r="Q4" i="20" s="1"/>
  <c r="P25" i="20"/>
  <c r="P10" i="20"/>
  <c r="Q10" i="20" s="1"/>
  <c r="P16" i="20"/>
  <c r="Q16" i="20" s="1"/>
  <c r="P8" i="20"/>
  <c r="P23" i="20"/>
  <c r="M19" i="20"/>
  <c r="M17" i="20"/>
  <c r="Q22" i="20"/>
  <c r="K7" i="5" s="1"/>
  <c r="P2" i="20"/>
  <c r="Q2" i="20" s="1"/>
  <c r="AG34" i="13"/>
  <c r="D70" i="27" s="1"/>
  <c r="Q32" i="20" l="1"/>
  <c r="K18" i="5" s="1"/>
  <c r="Q31" i="20"/>
  <c r="K17" i="5" s="1"/>
  <c r="Q21" i="20"/>
  <c r="K6" i="5" s="1"/>
  <c r="Q12" i="20"/>
  <c r="K4" i="5" s="1"/>
  <c r="Q26" i="20"/>
  <c r="K12" i="5" s="1"/>
  <c r="Q25" i="20"/>
  <c r="K11" i="5" s="1"/>
  <c r="Q33" i="20"/>
  <c r="K19" i="5" s="1"/>
  <c r="Q20" i="20"/>
  <c r="K5" i="5" s="1"/>
  <c r="Q9" i="20"/>
  <c r="K3" i="5" s="1"/>
  <c r="Q5" i="20"/>
  <c r="K2" i="5" s="1"/>
  <c r="Q30" i="20"/>
  <c r="K16" i="5" s="1"/>
  <c r="Q24" i="20"/>
  <c r="K10" i="5" s="1"/>
  <c r="Q27" i="20"/>
  <c r="K13" i="5" s="1"/>
  <c r="Q29" i="20"/>
  <c r="K15" i="5" s="1"/>
  <c r="Q8" i="20"/>
  <c r="D83" i="27"/>
  <c r="D88" i="27"/>
  <c r="M20" i="20" s="1"/>
  <c r="Q23" i="20"/>
  <c r="K9" i="5" s="1"/>
  <c r="D45" i="27"/>
  <c r="M21" i="20" s="1"/>
  <c r="N34" i="20" s="1"/>
  <c r="D73" i="27"/>
  <c r="M15" i="20" s="1"/>
  <c r="P12" i="13"/>
  <c r="P6" i="13"/>
  <c r="P2" i="13"/>
  <c r="P3" i="13"/>
  <c r="P16" i="13"/>
  <c r="P31" i="13"/>
  <c r="P8" i="13"/>
  <c r="P9" i="13"/>
  <c r="P17" i="13"/>
  <c r="P19" i="13"/>
  <c r="P20" i="13"/>
  <c r="P18" i="13"/>
  <c r="P21" i="13"/>
  <c r="P7" i="13"/>
  <c r="P4" i="13"/>
  <c r="P10" i="13"/>
  <c r="P11" i="13"/>
  <c r="P35" i="13"/>
  <c r="P36" i="13"/>
  <c r="P23" i="13"/>
  <c r="P33" i="13"/>
  <c r="P27" i="13"/>
  <c r="P14" i="13"/>
  <c r="P41" i="13"/>
  <c r="P25" i="13"/>
  <c r="P24" i="13"/>
  <c r="P29" i="13"/>
  <c r="P46" i="13"/>
  <c r="P123" i="13"/>
  <c r="P121" i="13"/>
  <c r="P128" i="13"/>
  <c r="P125" i="13"/>
  <c r="P120" i="13"/>
  <c r="P127" i="13"/>
  <c r="P126" i="13"/>
  <c r="P129" i="13"/>
  <c r="P130" i="13"/>
  <c r="P124" i="13"/>
  <c r="P131" i="13"/>
  <c r="P119" i="13"/>
  <c r="P44" i="13"/>
  <c r="P47" i="13"/>
  <c r="P81" i="13"/>
  <c r="P83" i="13"/>
  <c r="P80" i="13"/>
  <c r="P86" i="13"/>
  <c r="P82" i="13"/>
  <c r="P39" i="13"/>
  <c r="P45" i="13"/>
  <c r="P32" i="13"/>
  <c r="P13" i="13"/>
  <c r="P42" i="13"/>
  <c r="P40" i="13"/>
  <c r="P65" i="13"/>
  <c r="P37" i="13"/>
  <c r="P38" i="13"/>
  <c r="P5" i="13"/>
  <c r="P43" i="13"/>
  <c r="P26" i="13"/>
  <c r="P30" i="13"/>
  <c r="P28" i="13"/>
  <c r="P15" i="13"/>
  <c r="P97" i="13"/>
  <c r="P91" i="13"/>
  <c r="P68" i="13"/>
  <c r="P93" i="13"/>
  <c r="P74" i="13"/>
  <c r="P78" i="13"/>
  <c r="P62" i="13"/>
  <c r="P71" i="13"/>
  <c r="P89" i="13"/>
  <c r="P88" i="13"/>
  <c r="P95" i="13"/>
  <c r="P70" i="13"/>
  <c r="P72" i="13"/>
  <c r="P63" i="13"/>
  <c r="P76" i="13"/>
  <c r="P75" i="13"/>
  <c r="P96" i="13"/>
  <c r="P112" i="13"/>
  <c r="P116" i="13"/>
  <c r="P115" i="13"/>
  <c r="P122" i="13"/>
  <c r="P34" i="13"/>
  <c r="N21" i="20" l="1"/>
  <c r="J6" i="5" s="1"/>
  <c r="N2" i="26"/>
  <c r="N21" i="26"/>
  <c r="N18" i="26"/>
  <c r="N14" i="26"/>
  <c r="N22" i="26"/>
  <c r="N19" i="26"/>
  <c r="N12" i="26"/>
  <c r="N24" i="26"/>
  <c r="N6" i="26"/>
  <c r="N7" i="26"/>
  <c r="N28" i="26"/>
  <c r="N8" i="26"/>
  <c r="N27" i="26"/>
  <c r="N16" i="26"/>
  <c r="N9" i="26"/>
  <c r="N3" i="26"/>
  <c r="N4" i="26"/>
  <c r="N26" i="26"/>
  <c r="N17" i="26"/>
  <c r="N13" i="26"/>
  <c r="N23" i="26"/>
  <c r="N11" i="26"/>
  <c r="N15" i="26"/>
  <c r="N25" i="26"/>
  <c r="N20" i="26"/>
  <c r="N5" i="26"/>
  <c r="N10" i="26"/>
  <c r="N19" i="20"/>
  <c r="N6" i="20"/>
  <c r="N15" i="20"/>
  <c r="N17" i="20"/>
  <c r="N12" i="20"/>
  <c r="J4" i="5" s="1"/>
  <c r="N8" i="20"/>
  <c r="N7" i="20"/>
  <c r="N20" i="20"/>
  <c r="J5" i="5" s="1"/>
  <c r="N4" i="20"/>
  <c r="N5" i="20"/>
  <c r="J2" i="5" s="1"/>
  <c r="J2" i="23" s="1"/>
  <c r="K2" i="23" s="1"/>
  <c r="N11" i="20"/>
  <c r="N22" i="20"/>
  <c r="J7" i="5" s="1"/>
  <c r="N3" i="20"/>
  <c r="M9" i="20"/>
  <c r="M23" i="20"/>
  <c r="M24" i="20"/>
  <c r="M16" i="20"/>
  <c r="N16" i="20" s="1"/>
  <c r="M30" i="20"/>
  <c r="M28" i="20"/>
  <c r="M29" i="20"/>
  <c r="M32" i="20"/>
  <c r="M31" i="20"/>
  <c r="M10" i="20"/>
  <c r="N10" i="20" s="1"/>
  <c r="M27" i="20"/>
  <c r="M2" i="20"/>
  <c r="N2" i="20" s="1"/>
  <c r="M33" i="20"/>
  <c r="M18" i="20"/>
  <c r="N18" i="20" s="1"/>
  <c r="M26" i="20"/>
  <c r="M13" i="20"/>
  <c r="N13" i="20" s="1"/>
  <c r="M14" i="20"/>
  <c r="N14" i="20" s="1"/>
  <c r="M25" i="20"/>
  <c r="AK186" i="8"/>
  <c r="AJ186" i="8"/>
  <c r="AK185" i="8"/>
  <c r="AJ185" i="8"/>
  <c r="Z185" i="8"/>
  <c r="AK184" i="8"/>
  <c r="AJ184" i="8"/>
  <c r="Z184" i="8"/>
  <c r="AK183" i="8"/>
  <c r="AJ183" i="8"/>
  <c r="Z183" i="8"/>
  <c r="AK182" i="8"/>
  <c r="AJ182" i="8"/>
  <c r="Z182" i="8"/>
  <c r="AH181" i="8"/>
  <c r="AG181" i="8"/>
  <c r="AF181" i="8"/>
  <c r="AE181" i="8"/>
  <c r="AD181" i="8"/>
  <c r="AC181" i="8"/>
  <c r="AB181" i="8"/>
  <c r="Z181" i="8"/>
  <c r="Z180" i="8"/>
  <c r="AH180" i="8" s="1"/>
  <c r="AK179" i="8"/>
  <c r="AJ179" i="8"/>
  <c r="Z179" i="8"/>
  <c r="AK178" i="8"/>
  <c r="AJ178" i="8"/>
  <c r="Z178" i="8"/>
  <c r="AK177" i="8"/>
  <c r="AJ177" i="8"/>
  <c r="Z177" i="8"/>
  <c r="Z176" i="8"/>
  <c r="AH176" i="8" s="1"/>
  <c r="AK175" i="8"/>
  <c r="AJ175" i="8"/>
  <c r="Z175" i="8"/>
  <c r="AK174" i="8"/>
  <c r="AJ174" i="8"/>
  <c r="Z174" i="8"/>
  <c r="Z173" i="8"/>
  <c r="AA173" i="8" s="1"/>
  <c r="Z172" i="8"/>
  <c r="AH172" i="8" s="1"/>
  <c r="AK171" i="8"/>
  <c r="AJ171" i="8"/>
  <c r="Z171" i="8"/>
  <c r="AK170" i="8"/>
  <c r="AJ170" i="8"/>
  <c r="Z170" i="8"/>
  <c r="Z169" i="8"/>
  <c r="AH169" i="8" s="1"/>
  <c r="Z168" i="8"/>
  <c r="AH168" i="8" s="1"/>
  <c r="AK167" i="8"/>
  <c r="AJ167" i="8"/>
  <c r="Z167" i="8"/>
  <c r="Z166" i="8"/>
  <c r="AH166" i="8" s="1"/>
  <c r="Z165" i="8"/>
  <c r="AC165" i="8" s="1"/>
  <c r="AH164" i="8"/>
  <c r="AG164" i="8"/>
  <c r="AF164" i="8"/>
  <c r="AE164" i="8"/>
  <c r="AD164" i="8"/>
  <c r="AC164" i="8"/>
  <c r="AB164" i="8"/>
  <c r="Z164" i="8"/>
  <c r="AK163" i="8"/>
  <c r="AJ163" i="8"/>
  <c r="Z163" i="8"/>
  <c r="AK162" i="8"/>
  <c r="AJ162" i="8"/>
  <c r="Z162" i="8"/>
  <c r="AK161" i="8"/>
  <c r="AJ161" i="8"/>
  <c r="Z161" i="8"/>
  <c r="AK160" i="8"/>
  <c r="AJ160" i="8"/>
  <c r="Z160" i="8"/>
  <c r="AK159" i="8"/>
  <c r="AJ159" i="8"/>
  <c r="Z159" i="8"/>
  <c r="AK158" i="8"/>
  <c r="AJ158" i="8"/>
  <c r="Z158" i="8"/>
  <c r="AK157" i="8"/>
  <c r="AJ157" i="8"/>
  <c r="Z157" i="8"/>
  <c r="AJ156" i="8"/>
  <c r="AL156" i="8" s="1"/>
  <c r="AM156" i="8" s="1"/>
  <c r="O156" i="8"/>
  <c r="T156" i="8" s="1"/>
  <c r="AJ155" i="8"/>
  <c r="AL155" i="8" s="1"/>
  <c r="AM155" i="8" s="1"/>
  <c r="O155" i="8"/>
  <c r="T155" i="8" s="1"/>
  <c r="AM154" i="8"/>
  <c r="O154" i="8"/>
  <c r="T154" i="8" s="1"/>
  <c r="AJ153" i="8"/>
  <c r="AL153" i="8" s="1"/>
  <c r="AM153" i="8" s="1"/>
  <c r="O153" i="8"/>
  <c r="T153" i="8" s="1"/>
  <c r="AJ152" i="8"/>
  <c r="AL152" i="8" s="1"/>
  <c r="AM152" i="8" s="1"/>
  <c r="O152" i="8"/>
  <c r="T152" i="8" s="1"/>
  <c r="AJ151" i="8"/>
  <c r="AL151" i="8" s="1"/>
  <c r="AM151" i="8" s="1"/>
  <c r="O151" i="8"/>
  <c r="T151" i="8" s="1"/>
  <c r="AJ150" i="8"/>
  <c r="AL150" i="8" s="1"/>
  <c r="AM150" i="8" s="1"/>
  <c r="O150" i="8"/>
  <c r="T150" i="8" s="1"/>
  <c r="AJ149" i="8"/>
  <c r="AL149" i="8" s="1"/>
  <c r="AM149" i="8" s="1"/>
  <c r="O149" i="8"/>
  <c r="T149" i="8" s="1"/>
  <c r="AJ148" i="8"/>
  <c r="AL148" i="8" s="1"/>
  <c r="AM148" i="8" s="1"/>
  <c r="O148" i="8"/>
  <c r="T148" i="8" s="1"/>
  <c r="AJ147" i="8"/>
  <c r="AL147" i="8" s="1"/>
  <c r="AM147" i="8" s="1"/>
  <c r="O147" i="8"/>
  <c r="T147" i="8" s="1"/>
  <c r="AJ146" i="8"/>
  <c r="AL146" i="8" s="1"/>
  <c r="AM146" i="8" s="1"/>
  <c r="O146" i="8"/>
  <c r="T146" i="8" s="1"/>
  <c r="AJ145" i="8"/>
  <c r="AL145" i="8" s="1"/>
  <c r="AM145" i="8" s="1"/>
  <c r="O145" i="8"/>
  <c r="T145" i="8" s="1"/>
  <c r="AJ144" i="8"/>
  <c r="AL144" i="8" s="1"/>
  <c r="AM144" i="8" s="1"/>
  <c r="O144" i="8"/>
  <c r="T144" i="8" s="1"/>
  <c r="Z143" i="8"/>
  <c r="AA143" i="8" s="1"/>
  <c r="O143" i="8"/>
  <c r="T143" i="8" s="1"/>
  <c r="Z142" i="8"/>
  <c r="AF142" i="8" s="1"/>
  <c r="O142" i="8"/>
  <c r="T142" i="8" s="1"/>
  <c r="AJ141" i="8"/>
  <c r="AL141" i="8" s="1"/>
  <c r="AM141" i="8" s="1"/>
  <c r="O141" i="8"/>
  <c r="T141" i="8" s="1"/>
  <c r="AJ140" i="8"/>
  <c r="AL140" i="8" s="1"/>
  <c r="AM140" i="8" s="1"/>
  <c r="O140" i="8"/>
  <c r="T140" i="8" s="1"/>
  <c r="AJ139" i="8"/>
  <c r="AL139" i="8" s="1"/>
  <c r="AM139" i="8" s="1"/>
  <c r="O139" i="8"/>
  <c r="T139" i="8" s="1"/>
  <c r="AJ138" i="8"/>
  <c r="AL138" i="8" s="1"/>
  <c r="AM138" i="8" s="1"/>
  <c r="O138" i="8"/>
  <c r="T138" i="8" s="1"/>
  <c r="AJ137" i="8"/>
  <c r="AL137" i="8" s="1"/>
  <c r="AM137" i="8" s="1"/>
  <c r="O137" i="8"/>
  <c r="T137" i="8" s="1"/>
  <c r="Z136" i="8"/>
  <c r="O136" i="8"/>
  <c r="T136" i="8" s="1"/>
  <c r="AJ135" i="8"/>
  <c r="AL135" i="8" s="1"/>
  <c r="AM135" i="8" s="1"/>
  <c r="O135" i="8"/>
  <c r="T135" i="8" s="1"/>
  <c r="AJ134" i="8"/>
  <c r="AL134" i="8" s="1"/>
  <c r="AM134" i="8" s="1"/>
  <c r="Z134" i="8"/>
  <c r="O134" i="8"/>
  <c r="T134" i="8" s="1"/>
  <c r="AJ133" i="8"/>
  <c r="AL133" i="8" s="1"/>
  <c r="AM133" i="8" s="1"/>
  <c r="Z133" i="8"/>
  <c r="O133" i="8"/>
  <c r="T133" i="8" s="1"/>
  <c r="AJ132" i="8"/>
  <c r="AL132" i="8" s="1"/>
  <c r="AM132" i="8" s="1"/>
  <c r="Z132" i="8"/>
  <c r="O132" i="8"/>
  <c r="T132" i="8" s="1"/>
  <c r="AH131" i="8"/>
  <c r="AG131" i="8"/>
  <c r="AF131" i="8"/>
  <c r="AE131" i="8"/>
  <c r="AD131" i="8"/>
  <c r="AC131" i="8"/>
  <c r="AB131" i="8"/>
  <c r="Z131" i="8"/>
  <c r="O131" i="8"/>
  <c r="T131" i="8" s="1"/>
  <c r="AJ130" i="8"/>
  <c r="AL130" i="8" s="1"/>
  <c r="AM130" i="8" s="1"/>
  <c r="Z130" i="8"/>
  <c r="O130" i="8"/>
  <c r="T130" i="8" s="1"/>
  <c r="AJ129" i="8"/>
  <c r="AL129" i="8" s="1"/>
  <c r="AM129" i="8" s="1"/>
  <c r="Z129" i="8"/>
  <c r="O129" i="8"/>
  <c r="T129" i="8" s="1"/>
  <c r="AJ128" i="8"/>
  <c r="AL128" i="8" s="1"/>
  <c r="AM128" i="8" s="1"/>
  <c r="Z128" i="8"/>
  <c r="O128" i="8"/>
  <c r="T128" i="8" s="1"/>
  <c r="Z127" i="8"/>
  <c r="AH127" i="8" s="1"/>
  <c r="O127" i="8"/>
  <c r="T127" i="8" s="1"/>
  <c r="AJ126" i="8"/>
  <c r="AL126" i="8" s="1"/>
  <c r="AM126" i="8" s="1"/>
  <c r="Z126" i="8"/>
  <c r="O126" i="8"/>
  <c r="T126" i="8" s="1"/>
  <c r="AH125" i="8"/>
  <c r="AG125" i="8"/>
  <c r="AF125" i="8"/>
  <c r="AE125" i="8"/>
  <c r="AD125" i="8"/>
  <c r="AC125" i="8"/>
  <c r="AB125" i="8"/>
  <c r="Z125" i="8"/>
  <c r="O125" i="8"/>
  <c r="T125" i="8" s="1"/>
  <c r="AJ124" i="8"/>
  <c r="AL124" i="8" s="1"/>
  <c r="AM124" i="8" s="1"/>
  <c r="Z124" i="8"/>
  <c r="O124" i="8"/>
  <c r="T124" i="8" s="1"/>
  <c r="Z123" i="8"/>
  <c r="AC123" i="8" s="1"/>
  <c r="O123" i="8"/>
  <c r="T123" i="8" s="1"/>
  <c r="AJ122" i="8"/>
  <c r="AL122" i="8" s="1"/>
  <c r="AM122" i="8" s="1"/>
  <c r="Z122" i="8"/>
  <c r="O122" i="8"/>
  <c r="T122" i="8" s="1"/>
  <c r="AJ121" i="8"/>
  <c r="AL121" i="8" s="1"/>
  <c r="AM121" i="8" s="1"/>
  <c r="Z121" i="8"/>
  <c r="O121" i="8"/>
  <c r="T121" i="8" s="1"/>
  <c r="AJ120" i="8"/>
  <c r="AL120" i="8" s="1"/>
  <c r="AM120" i="8" s="1"/>
  <c r="Z120" i="8"/>
  <c r="O120" i="8"/>
  <c r="T120" i="8" s="1"/>
  <c r="Z119" i="8"/>
  <c r="AF119" i="8" s="1"/>
  <c r="O119" i="8"/>
  <c r="T119" i="8" s="1"/>
  <c r="Z118" i="8"/>
  <c r="AH118" i="8" s="1"/>
  <c r="O118" i="8"/>
  <c r="T118" i="8" s="1"/>
  <c r="AJ117" i="8"/>
  <c r="AL117" i="8" s="1"/>
  <c r="AM117" i="8" s="1"/>
  <c r="Z117" i="8"/>
  <c r="O117" i="8"/>
  <c r="T117" i="8" s="1"/>
  <c r="AH116" i="8"/>
  <c r="AG116" i="8"/>
  <c r="AF116" i="8"/>
  <c r="AE116" i="8"/>
  <c r="AD116" i="8"/>
  <c r="AC116" i="8"/>
  <c r="AB116" i="8"/>
  <c r="Z116" i="8"/>
  <c r="O116" i="8"/>
  <c r="T116" i="8" s="1"/>
  <c r="AJ115" i="8"/>
  <c r="AL115" i="8" s="1"/>
  <c r="AM115" i="8" s="1"/>
  <c r="Z115" i="8"/>
  <c r="O115" i="8"/>
  <c r="T115" i="8" s="1"/>
  <c r="AJ114" i="8"/>
  <c r="AL114" i="8" s="1"/>
  <c r="AM114" i="8" s="1"/>
  <c r="Z114" i="8"/>
  <c r="O114" i="8"/>
  <c r="T114" i="8" s="1"/>
  <c r="AJ113" i="8"/>
  <c r="AL113" i="8" s="1"/>
  <c r="AM113" i="8" s="1"/>
  <c r="Z113" i="8"/>
  <c r="O113" i="8"/>
  <c r="T113" i="8" s="1"/>
  <c r="AJ112" i="8"/>
  <c r="AL112" i="8" s="1"/>
  <c r="AM112" i="8" s="1"/>
  <c r="Z112" i="8"/>
  <c r="O112" i="8"/>
  <c r="T112" i="8" s="1"/>
  <c r="AJ111" i="8"/>
  <c r="AL111" i="8" s="1"/>
  <c r="AM111" i="8" s="1"/>
  <c r="Z111" i="8"/>
  <c r="O111" i="8"/>
  <c r="T111" i="8" s="1"/>
  <c r="AH110" i="8"/>
  <c r="AG110" i="8"/>
  <c r="AF110" i="8"/>
  <c r="AE110" i="8"/>
  <c r="AD110" i="8"/>
  <c r="AC110" i="8"/>
  <c r="AB110" i="8"/>
  <c r="Z110" i="8"/>
  <c r="O110" i="8"/>
  <c r="T110" i="8" s="1"/>
  <c r="AJ109" i="8"/>
  <c r="AL109" i="8" s="1"/>
  <c r="AM109" i="8" s="1"/>
  <c r="Z109" i="8"/>
  <c r="O109" i="8"/>
  <c r="T109" i="8" s="1"/>
  <c r="AJ108" i="8"/>
  <c r="AL108" i="8" s="1"/>
  <c r="AM108" i="8" s="1"/>
  <c r="Z108" i="8"/>
  <c r="O108" i="8"/>
  <c r="T108" i="8" s="1"/>
  <c r="AH107" i="8"/>
  <c r="AG107" i="8"/>
  <c r="AF107" i="8"/>
  <c r="AE107" i="8"/>
  <c r="AD107" i="8"/>
  <c r="AC107" i="8"/>
  <c r="AB107" i="8"/>
  <c r="Z107" i="8"/>
  <c r="O107" i="8"/>
  <c r="T107" i="8" s="1"/>
  <c r="AH106" i="8"/>
  <c r="AG106" i="8"/>
  <c r="AF106" i="8"/>
  <c r="AE106" i="8"/>
  <c r="AD106" i="8"/>
  <c r="AC106" i="8"/>
  <c r="AB106" i="8"/>
  <c r="Z106" i="8"/>
  <c r="O106" i="8"/>
  <c r="T106" i="8" s="1"/>
  <c r="Z105" i="8"/>
  <c r="AH105" i="8" s="1"/>
  <c r="O105" i="8"/>
  <c r="T105" i="8" s="1"/>
  <c r="AJ104" i="8"/>
  <c r="AL104" i="8" s="1"/>
  <c r="AM104" i="8" s="1"/>
  <c r="Z104" i="8"/>
  <c r="O104" i="8"/>
  <c r="T104" i="8" s="1"/>
  <c r="AH103" i="8"/>
  <c r="AG103" i="8"/>
  <c r="AF103" i="8"/>
  <c r="AE103" i="8"/>
  <c r="AD103" i="8"/>
  <c r="AC103" i="8"/>
  <c r="AB103" i="8"/>
  <c r="Z103" i="8"/>
  <c r="O103" i="8"/>
  <c r="T103" i="8" s="1"/>
  <c r="AH102" i="8"/>
  <c r="AG102" i="8"/>
  <c r="AF102" i="8"/>
  <c r="AE102" i="8"/>
  <c r="AD102" i="8"/>
  <c r="AC102" i="8"/>
  <c r="AB102" i="8"/>
  <c r="Z102" i="8"/>
  <c r="O102" i="8"/>
  <c r="T102" i="8" s="1"/>
  <c r="Z101" i="8"/>
  <c r="AH101" i="8" s="1"/>
  <c r="O101" i="8"/>
  <c r="T101" i="8" s="1"/>
  <c r="AK100" i="8"/>
  <c r="AJ100" i="8"/>
  <c r="Z100" i="8"/>
  <c r="O100" i="8"/>
  <c r="T100" i="8" s="1"/>
  <c r="AK99" i="8"/>
  <c r="AJ99" i="8"/>
  <c r="Z99" i="8"/>
  <c r="O99" i="8"/>
  <c r="T99" i="8" s="1"/>
  <c r="AK98" i="8"/>
  <c r="AJ98" i="8"/>
  <c r="Z98" i="8"/>
  <c r="O98" i="8"/>
  <c r="T98" i="8" s="1"/>
  <c r="AK97" i="8"/>
  <c r="AJ97" i="8"/>
  <c r="O97" i="8"/>
  <c r="T97" i="8" s="1"/>
  <c r="AK96" i="8"/>
  <c r="AJ96" i="8"/>
  <c r="Z96" i="8"/>
  <c r="O96" i="8"/>
  <c r="T96" i="8" s="1"/>
  <c r="AH95" i="8"/>
  <c r="AG95" i="8"/>
  <c r="AF95" i="8"/>
  <c r="AE95" i="8"/>
  <c r="AD95" i="8"/>
  <c r="AC95" i="8"/>
  <c r="AB95" i="8"/>
  <c r="O95" i="8"/>
  <c r="T95" i="8" s="1"/>
  <c r="AK94" i="8"/>
  <c r="AJ94" i="8"/>
  <c r="Z94" i="8"/>
  <c r="O94" i="8"/>
  <c r="T94" i="8" s="1"/>
  <c r="AH93" i="8"/>
  <c r="AG93" i="8"/>
  <c r="AF93" i="8"/>
  <c r="AE93" i="8"/>
  <c r="AD93" i="8"/>
  <c r="AC93" i="8"/>
  <c r="AB93" i="8"/>
  <c r="AA93" i="8"/>
  <c r="O93" i="8"/>
  <c r="T93" i="8" s="1"/>
  <c r="Z92" i="8"/>
  <c r="AA92" i="8" s="1"/>
  <c r="O92" i="8"/>
  <c r="T92" i="8" s="1"/>
  <c r="Z91" i="8"/>
  <c r="AH91" i="8" s="1"/>
  <c r="O91" i="8"/>
  <c r="T91" i="8" s="1"/>
  <c r="Z90" i="8"/>
  <c r="O90" i="8"/>
  <c r="T90" i="8" s="1"/>
  <c r="AK89" i="8"/>
  <c r="AJ89" i="8"/>
  <c r="Z89" i="8"/>
  <c r="O89" i="8"/>
  <c r="T89" i="8" s="1"/>
  <c r="Z88" i="8"/>
  <c r="AC88" i="8" s="1"/>
  <c r="O88" i="8"/>
  <c r="T88" i="8" s="1"/>
  <c r="Z87" i="8"/>
  <c r="AE87" i="8" s="1"/>
  <c r="O87" i="8"/>
  <c r="T87" i="8" s="1"/>
  <c r="Z86" i="8"/>
  <c r="AC86" i="8" s="1"/>
  <c r="O86" i="8"/>
  <c r="T86" i="8" s="1"/>
  <c r="Z85" i="8"/>
  <c r="AH85" i="8" s="1"/>
  <c r="O85" i="8"/>
  <c r="T85" i="8" s="1"/>
  <c r="Z84" i="8"/>
  <c r="AC84" i="8" s="1"/>
  <c r="O84" i="8"/>
  <c r="T84" i="8" s="1"/>
  <c r="Z83" i="8"/>
  <c r="AH83" i="8" s="1"/>
  <c r="O83" i="8"/>
  <c r="T83" i="8" s="1"/>
  <c r="Z82" i="8"/>
  <c r="AC82" i="8" s="1"/>
  <c r="O82" i="8"/>
  <c r="T82" i="8" s="1"/>
  <c r="AK81" i="8"/>
  <c r="AJ81" i="8"/>
  <c r="Z81" i="8"/>
  <c r="O81" i="8"/>
  <c r="T81" i="8" s="1"/>
  <c r="Z80" i="8"/>
  <c r="AH80" i="8" s="1"/>
  <c r="O80" i="8"/>
  <c r="T80" i="8" s="1"/>
  <c r="Z79" i="8"/>
  <c r="AE79" i="8" s="1"/>
  <c r="O79" i="8"/>
  <c r="T79" i="8" s="1"/>
  <c r="Z78" i="8"/>
  <c r="AH78" i="8" s="1"/>
  <c r="O78" i="8"/>
  <c r="T78" i="8" s="1"/>
  <c r="Z77" i="8"/>
  <c r="AG77" i="8" s="1"/>
  <c r="O77" i="8"/>
  <c r="T77" i="8" s="1"/>
  <c r="Z76" i="8"/>
  <c r="AH76" i="8" s="1"/>
  <c r="O76" i="8"/>
  <c r="T76" i="8" s="1"/>
  <c r="Z75" i="8"/>
  <c r="AG75" i="8" s="1"/>
  <c r="O75" i="8"/>
  <c r="T75" i="8" s="1"/>
  <c r="Z74" i="8"/>
  <c r="AH74" i="8" s="1"/>
  <c r="O74" i="8"/>
  <c r="T74" i="8" s="1"/>
  <c r="Z73" i="8"/>
  <c r="AH73" i="8" s="1"/>
  <c r="O73" i="8"/>
  <c r="T73" i="8" s="1"/>
  <c r="Z72" i="8"/>
  <c r="AH72" i="8" s="1"/>
  <c r="O72" i="8"/>
  <c r="T72" i="8" s="1"/>
  <c r="AK71" i="8"/>
  <c r="AJ71" i="8"/>
  <c r="Z71" i="8"/>
  <c r="O71" i="8"/>
  <c r="T71" i="8" s="1"/>
  <c r="Z70" i="8"/>
  <c r="O70" i="8"/>
  <c r="T70" i="8" s="1"/>
  <c r="Z69" i="8"/>
  <c r="AH69" i="8" s="1"/>
  <c r="O69" i="8"/>
  <c r="T69" i="8" s="1"/>
  <c r="Z68" i="8"/>
  <c r="O68" i="8"/>
  <c r="T68" i="8" s="1"/>
  <c r="Z67" i="8"/>
  <c r="AG67" i="8" s="1"/>
  <c r="O67" i="8"/>
  <c r="T67" i="8" s="1"/>
  <c r="Z66" i="8"/>
  <c r="AH66" i="8" s="1"/>
  <c r="O66" i="8"/>
  <c r="T66" i="8" s="1"/>
  <c r="Z65" i="8"/>
  <c r="AE65" i="8" s="1"/>
  <c r="O65" i="8"/>
  <c r="T65" i="8" s="1"/>
  <c r="AH64" i="8"/>
  <c r="AG64" i="8"/>
  <c r="AF64" i="8"/>
  <c r="AE64" i="8"/>
  <c r="AD64" i="8"/>
  <c r="AC64" i="8"/>
  <c r="AB64" i="8"/>
  <c r="AA64" i="8"/>
  <c r="O64" i="8"/>
  <c r="T64" i="8" s="1"/>
  <c r="AK63" i="8"/>
  <c r="AJ63" i="8"/>
  <c r="Z63" i="8"/>
  <c r="O63" i="8"/>
  <c r="T63" i="8" s="1"/>
  <c r="AH62" i="8"/>
  <c r="AG62" i="8"/>
  <c r="AF62" i="8"/>
  <c r="AE62" i="8"/>
  <c r="AD62" i="8"/>
  <c r="AC62" i="8"/>
  <c r="AB62" i="8"/>
  <c r="O62" i="8"/>
  <c r="T62" i="8" s="1"/>
  <c r="AK61" i="8"/>
  <c r="AJ61" i="8"/>
  <c r="Z61" i="8"/>
  <c r="O61" i="8"/>
  <c r="T61" i="8" s="1"/>
  <c r="AK60" i="8"/>
  <c r="AJ60" i="8"/>
  <c r="Z60" i="8"/>
  <c r="O60" i="8"/>
  <c r="T60" i="8" s="1"/>
  <c r="AK59" i="8"/>
  <c r="AJ59" i="8"/>
  <c r="Z59" i="8"/>
  <c r="O59" i="8"/>
  <c r="T59" i="8" s="1"/>
  <c r="AK58" i="8"/>
  <c r="AJ58" i="8"/>
  <c r="Z58" i="8"/>
  <c r="O58" i="8"/>
  <c r="T58" i="8" s="1"/>
  <c r="Z57" i="8"/>
  <c r="AH57" i="8" s="1"/>
  <c r="O57" i="8"/>
  <c r="T57" i="8" s="1"/>
  <c r="Z56" i="8"/>
  <c r="AC56" i="8" s="1"/>
  <c r="O56" i="8"/>
  <c r="T56" i="8" s="1"/>
  <c r="AK55" i="8"/>
  <c r="AJ55" i="8"/>
  <c r="Z55" i="8"/>
  <c r="O55" i="8"/>
  <c r="T55" i="8" s="1"/>
  <c r="Z54" i="8"/>
  <c r="AH54" i="8" s="1"/>
  <c r="O54" i="8"/>
  <c r="T54" i="8" s="1"/>
  <c r="AK53" i="8"/>
  <c r="AJ53" i="8"/>
  <c r="Z53" i="8"/>
  <c r="O53" i="8"/>
  <c r="T53" i="8" s="1"/>
  <c r="Z52" i="8"/>
  <c r="AD52" i="8" s="1"/>
  <c r="O52" i="8"/>
  <c r="T52" i="8" s="1"/>
  <c r="Z51" i="8"/>
  <c r="AG51" i="8" s="1"/>
  <c r="O51" i="8"/>
  <c r="T51" i="8" s="1"/>
  <c r="AK50" i="8"/>
  <c r="AJ50" i="8"/>
  <c r="Z50" i="8"/>
  <c r="O50" i="8"/>
  <c r="T50" i="8" s="1"/>
  <c r="AH49" i="8"/>
  <c r="AG49" i="8"/>
  <c r="AF49" i="8"/>
  <c r="AE49" i="8"/>
  <c r="AD49" i="8"/>
  <c r="AC49" i="8"/>
  <c r="AB49" i="8"/>
  <c r="O49" i="8"/>
  <c r="T49" i="8" s="1"/>
  <c r="AK48" i="8"/>
  <c r="AJ48" i="8"/>
  <c r="Z48" i="8"/>
  <c r="O48" i="8"/>
  <c r="T48" i="8" s="1"/>
  <c r="AK47" i="8"/>
  <c r="AJ47" i="8"/>
  <c r="O47" i="8"/>
  <c r="T47" i="8" s="1"/>
  <c r="Z46" i="8"/>
  <c r="AH46" i="8" s="1"/>
  <c r="O46" i="8"/>
  <c r="T46" i="8" s="1"/>
  <c r="AK45" i="8"/>
  <c r="AJ45" i="8"/>
  <c r="Z45" i="8"/>
  <c r="O45" i="8"/>
  <c r="T45" i="8" s="1"/>
  <c r="AK44" i="8"/>
  <c r="AJ44" i="8"/>
  <c r="Z44" i="8"/>
  <c r="O44" i="8"/>
  <c r="T44" i="8" s="1"/>
  <c r="AH43" i="8"/>
  <c r="AG43" i="8"/>
  <c r="AF43" i="8"/>
  <c r="AE43" i="8"/>
  <c r="AD43" i="8"/>
  <c r="AC43" i="8"/>
  <c r="AB43" i="8"/>
  <c r="O43" i="8"/>
  <c r="T43" i="8" s="1"/>
  <c r="AH42" i="8"/>
  <c r="AG42" i="8"/>
  <c r="AF42" i="8"/>
  <c r="AE42" i="8"/>
  <c r="AD42" i="8"/>
  <c r="AC42" i="8"/>
  <c r="AB42" i="8"/>
  <c r="O42" i="8"/>
  <c r="T42" i="8" s="1"/>
  <c r="Z41" i="8"/>
  <c r="AH41" i="8" s="1"/>
  <c r="O41" i="8"/>
  <c r="T41" i="8" s="1"/>
  <c r="AK40" i="8"/>
  <c r="AJ40" i="8"/>
  <c r="O40" i="8"/>
  <c r="T40" i="8" s="1"/>
  <c r="AH39" i="8"/>
  <c r="AG39" i="8"/>
  <c r="AF39" i="8"/>
  <c r="AE39" i="8"/>
  <c r="AD39" i="8"/>
  <c r="AC39" i="8"/>
  <c r="AB39" i="8"/>
  <c r="O39" i="8"/>
  <c r="T39" i="8" s="1"/>
  <c r="Z38" i="8"/>
  <c r="AH38" i="8" s="1"/>
  <c r="O38" i="8"/>
  <c r="T38" i="8" s="1"/>
  <c r="Z37" i="8"/>
  <c r="AB37" i="8" s="1"/>
  <c r="O37" i="8"/>
  <c r="T37" i="8" s="1"/>
  <c r="Z36" i="8"/>
  <c r="AH36" i="8" s="1"/>
  <c r="O36" i="8"/>
  <c r="T36" i="8" s="1"/>
  <c r="Z35" i="8"/>
  <c r="AB35" i="8" s="1"/>
  <c r="O35" i="8"/>
  <c r="T35" i="8" s="1"/>
  <c r="Z34" i="8"/>
  <c r="AG34" i="8" s="1"/>
  <c r="O34" i="8"/>
  <c r="T34" i="8" s="1"/>
  <c r="Z33" i="8"/>
  <c r="AB33" i="8" s="1"/>
  <c r="O33" i="8"/>
  <c r="T33" i="8" s="1"/>
  <c r="AH32" i="8"/>
  <c r="AG32" i="8"/>
  <c r="AF32" i="8"/>
  <c r="AE32" i="8"/>
  <c r="AD32" i="8"/>
  <c r="AC32" i="8"/>
  <c r="AB32" i="8"/>
  <c r="O32" i="8"/>
  <c r="T32" i="8" s="1"/>
  <c r="Z31" i="8"/>
  <c r="AH31" i="8" s="1"/>
  <c r="O31" i="8"/>
  <c r="T31" i="8" s="1"/>
  <c r="Z30" i="8"/>
  <c r="AH30" i="8" s="1"/>
  <c r="O30" i="8"/>
  <c r="T30" i="8" s="1"/>
  <c r="Z29" i="8"/>
  <c r="O29" i="8"/>
  <c r="T29" i="8" s="1"/>
  <c r="Z28" i="8"/>
  <c r="AH28" i="8" s="1"/>
  <c r="O28" i="8"/>
  <c r="T28" i="8" s="1"/>
  <c r="AH27" i="8"/>
  <c r="AG27" i="8"/>
  <c r="AF27" i="8"/>
  <c r="AE27" i="8"/>
  <c r="AD27" i="8"/>
  <c r="AC27" i="8"/>
  <c r="AB27" i="8"/>
  <c r="O27" i="8"/>
  <c r="T27" i="8" s="1"/>
  <c r="AK26" i="8"/>
  <c r="AJ26" i="8"/>
  <c r="Z26" i="8"/>
  <c r="O26" i="8"/>
  <c r="T26" i="8" s="1"/>
  <c r="Z25" i="8"/>
  <c r="AH25" i="8" s="1"/>
  <c r="O25" i="8"/>
  <c r="T25" i="8" s="1"/>
  <c r="AK24" i="8"/>
  <c r="AJ24" i="8"/>
  <c r="Z24" i="8"/>
  <c r="O24" i="8"/>
  <c r="T24" i="8" s="1"/>
  <c r="AK23" i="8"/>
  <c r="AJ23" i="8"/>
  <c r="Z23" i="8"/>
  <c r="O23" i="8"/>
  <c r="T23" i="8" s="1"/>
  <c r="AK22" i="8"/>
  <c r="AJ22" i="8"/>
  <c r="Z22" i="8"/>
  <c r="O22" i="8"/>
  <c r="T22" i="8" s="1"/>
  <c r="AK21" i="8"/>
  <c r="AJ21" i="8"/>
  <c r="Z21" i="8"/>
  <c r="O21" i="8"/>
  <c r="T21" i="8" s="1"/>
  <c r="Z20" i="8"/>
  <c r="AC20" i="8" s="1"/>
  <c r="O20" i="8"/>
  <c r="T20" i="8" s="1"/>
  <c r="Z19" i="8"/>
  <c r="AG19" i="8" s="1"/>
  <c r="O19" i="8"/>
  <c r="T19" i="8" s="1"/>
  <c r="AK18" i="8"/>
  <c r="AJ18" i="8"/>
  <c r="Z18" i="8"/>
  <c r="O18" i="8"/>
  <c r="T18" i="8" s="1"/>
  <c r="Z17" i="8"/>
  <c r="AH17" i="8" s="1"/>
  <c r="O17" i="8"/>
  <c r="T17" i="8" s="1"/>
  <c r="Z16" i="8"/>
  <c r="AH16" i="8" s="1"/>
  <c r="O16" i="8"/>
  <c r="T16" i="8" s="1"/>
  <c r="AH15" i="8"/>
  <c r="AG15" i="8"/>
  <c r="AF15" i="8"/>
  <c r="AE15" i="8"/>
  <c r="AD15" i="8"/>
  <c r="AC15" i="8"/>
  <c r="AB15" i="8"/>
  <c r="O15" i="8"/>
  <c r="T15" i="8" s="1"/>
  <c r="AK14" i="8"/>
  <c r="AJ14" i="8"/>
  <c r="Z14" i="8"/>
  <c r="O14" i="8"/>
  <c r="T14" i="8" s="1"/>
  <c r="AK13" i="8"/>
  <c r="AJ13" i="8"/>
  <c r="Z13" i="8"/>
  <c r="O13" i="8"/>
  <c r="T13" i="8" s="1"/>
  <c r="Z12" i="8"/>
  <c r="AG12" i="8" s="1"/>
  <c r="O12" i="8"/>
  <c r="T12" i="8" s="1"/>
  <c r="Z11" i="8"/>
  <c r="AH11" i="8" s="1"/>
  <c r="O11" i="8"/>
  <c r="T11" i="8" s="1"/>
  <c r="Z10" i="8"/>
  <c r="AE10" i="8" s="1"/>
  <c r="O10" i="8"/>
  <c r="T10" i="8" s="1"/>
  <c r="Z9" i="8"/>
  <c r="AH9" i="8" s="1"/>
  <c r="O9" i="8"/>
  <c r="T9" i="8" s="1"/>
  <c r="AH8" i="8"/>
  <c r="AG8" i="8"/>
  <c r="AF8" i="8"/>
  <c r="AE8" i="8"/>
  <c r="AD8" i="8"/>
  <c r="AC8" i="8"/>
  <c r="AB8" i="8"/>
  <c r="O8" i="8"/>
  <c r="T8" i="8" s="1"/>
  <c r="Z7" i="8"/>
  <c r="AH7" i="8" s="1"/>
  <c r="O7" i="8"/>
  <c r="T7" i="8" s="1"/>
  <c r="Z6" i="8"/>
  <c r="AB6" i="8" s="1"/>
  <c r="O6" i="8"/>
  <c r="T6" i="8" s="1"/>
  <c r="Z5" i="8"/>
  <c r="AB5" i="8" s="1"/>
  <c r="O5" i="8"/>
  <c r="T5" i="8" s="1"/>
  <c r="Z4" i="8"/>
  <c r="AB4" i="8" s="1"/>
  <c r="O4" i="8"/>
  <c r="T4" i="8" s="1"/>
  <c r="AK3" i="8"/>
  <c r="AJ3" i="8"/>
  <c r="Z3" i="8"/>
  <c r="O3" i="8"/>
  <c r="T3" i="8" s="1"/>
  <c r="AK2" i="8"/>
  <c r="AJ2" i="8"/>
  <c r="Z2" i="8"/>
  <c r="O2" i="8"/>
  <c r="T2" i="8" s="1"/>
  <c r="J29" i="5" l="1"/>
  <c r="J29" i="23" s="1"/>
  <c r="K29" i="23" s="1"/>
  <c r="J33" i="5"/>
  <c r="J33" i="23" s="1"/>
  <c r="K33" i="23" s="1"/>
  <c r="N33" i="20"/>
  <c r="J19" i="5" s="1"/>
  <c r="N30" i="20"/>
  <c r="J16" i="5" s="1"/>
  <c r="J42" i="5"/>
  <c r="J42" i="23" s="1"/>
  <c r="K42" i="23" s="1"/>
  <c r="J47" i="5"/>
  <c r="J47" i="23" s="1"/>
  <c r="K47" i="23" s="1"/>
  <c r="J41" i="5"/>
  <c r="J41" i="23" s="1"/>
  <c r="K41" i="23" s="1"/>
  <c r="J25" i="5"/>
  <c r="J25" i="23" s="1"/>
  <c r="K25" i="23" s="1"/>
  <c r="N28" i="20"/>
  <c r="J14" i="5" s="1"/>
  <c r="J38" i="5"/>
  <c r="J38" i="23" s="1"/>
  <c r="K38" i="23" s="1"/>
  <c r="N27" i="20"/>
  <c r="J13" i="5" s="1"/>
  <c r="N24" i="20"/>
  <c r="J10" i="5" s="1"/>
  <c r="J26" i="5"/>
  <c r="J26" i="23" s="1"/>
  <c r="K26" i="23" s="1"/>
  <c r="J36" i="5"/>
  <c r="J36" i="23" s="1"/>
  <c r="K36" i="23" s="1"/>
  <c r="N25" i="20"/>
  <c r="J11" i="5" s="1"/>
  <c r="N23" i="20"/>
  <c r="J9" i="5" s="1"/>
  <c r="J22" i="5"/>
  <c r="J22" i="23" s="1"/>
  <c r="K22" i="23" s="1"/>
  <c r="J46" i="5"/>
  <c r="J46" i="23" s="1"/>
  <c r="K46" i="23" s="1"/>
  <c r="J24" i="5"/>
  <c r="J24" i="23" s="1"/>
  <c r="K24" i="23" s="1"/>
  <c r="N31" i="20"/>
  <c r="J17" i="5" s="1"/>
  <c r="N9" i="20"/>
  <c r="J3" i="5" s="1"/>
  <c r="J39" i="5"/>
  <c r="J39" i="23" s="1"/>
  <c r="K39" i="23" s="1"/>
  <c r="J20" i="5"/>
  <c r="J20" i="23" s="1"/>
  <c r="K20" i="23" s="1"/>
  <c r="N32" i="20"/>
  <c r="J18" i="5" s="1"/>
  <c r="J45" i="5"/>
  <c r="J45" i="23" s="1"/>
  <c r="K45" i="23" s="1"/>
  <c r="J44" i="5"/>
  <c r="J44" i="23" s="1"/>
  <c r="K44" i="23" s="1"/>
  <c r="N26" i="20"/>
  <c r="J12" i="5" s="1"/>
  <c r="N29" i="20"/>
  <c r="J15" i="5" s="1"/>
  <c r="J32" i="5"/>
  <c r="J32" i="23" s="1"/>
  <c r="K32" i="23" s="1"/>
  <c r="J30" i="5"/>
  <c r="J30" i="23" s="1"/>
  <c r="K30" i="23" s="1"/>
  <c r="A2" i="15" a="1"/>
  <c r="AL63" i="8"/>
  <c r="AM63" i="8" s="1"/>
  <c r="AD180" i="8"/>
  <c r="AB54" i="8"/>
  <c r="AA72" i="8"/>
  <c r="AC37" i="8"/>
  <c r="AD41" i="8"/>
  <c r="AA57" i="8"/>
  <c r="AD92" i="8"/>
  <c r="AF169" i="8"/>
  <c r="AL170" i="8"/>
  <c r="AN170" i="8" s="1"/>
  <c r="AF33" i="8"/>
  <c r="AA83" i="8"/>
  <c r="AL2" i="8"/>
  <c r="AN2" i="8" s="1"/>
  <c r="AF57" i="8"/>
  <c r="AG72" i="8"/>
  <c r="AD56" i="8"/>
  <c r="AL171" i="8"/>
  <c r="AM171" i="8" s="1"/>
  <c r="AE56" i="8"/>
  <c r="AG78" i="8"/>
  <c r="AL60" i="8"/>
  <c r="AM60" i="8" s="1"/>
  <c r="AG65" i="8"/>
  <c r="AF83" i="8"/>
  <c r="AL22" i="8"/>
  <c r="AM22" i="8" s="1"/>
  <c r="AF37" i="8"/>
  <c r="AA84" i="8"/>
  <c r="AB86" i="8"/>
  <c r="AG92" i="8"/>
  <c r="AE105" i="8"/>
  <c r="AG37" i="8"/>
  <c r="AB84" i="8"/>
  <c r="AD86" i="8"/>
  <c r="AH92" i="8"/>
  <c r="AG6" i="8"/>
  <c r="AD9" i="8"/>
  <c r="AL26" i="8"/>
  <c r="AM26" i="8" s="1"/>
  <c r="AC46" i="8"/>
  <c r="AA54" i="8"/>
  <c r="AC57" i="8"/>
  <c r="AD65" i="8"/>
  <c r="AE86" i="8"/>
  <c r="AG142" i="8"/>
  <c r="AH77" i="8"/>
  <c r="AA37" i="8"/>
  <c r="AL53" i="8"/>
  <c r="AN53" i="8" s="1"/>
  <c r="AA180" i="8"/>
  <c r="AE28" i="8"/>
  <c r="AG41" i="8"/>
  <c r="AG46" i="8"/>
  <c r="AL50" i="8"/>
  <c r="AM50" i="8" s="1"/>
  <c r="AL61" i="8"/>
  <c r="AM61" i="8" s="1"/>
  <c r="AB72" i="8"/>
  <c r="AA74" i="8"/>
  <c r="AB79" i="8"/>
  <c r="AC80" i="8"/>
  <c r="AG143" i="8"/>
  <c r="AL162" i="8"/>
  <c r="AM162" i="8" s="1"/>
  <c r="AL184" i="8"/>
  <c r="AM184" i="8" s="1"/>
  <c r="AL186" i="8"/>
  <c r="AN186" i="8" s="1"/>
  <c r="AD74" i="8"/>
  <c r="AD69" i="8"/>
  <c r="AG74" i="8"/>
  <c r="AF79" i="8"/>
  <c r="AG101" i="8"/>
  <c r="AG54" i="8"/>
  <c r="AE57" i="8"/>
  <c r="AC78" i="8"/>
  <c r="AG79" i="8"/>
  <c r="AE84" i="8"/>
  <c r="AA86" i="8"/>
  <c r="AE176" i="8"/>
  <c r="AC79" i="8"/>
  <c r="AH79" i="8"/>
  <c r="AL81" i="8"/>
  <c r="AM81" i="8" s="1"/>
  <c r="AE118" i="8"/>
  <c r="AH119" i="8"/>
  <c r="AL185" i="8"/>
  <c r="AM185" i="8" s="1"/>
  <c r="AG28" i="8"/>
  <c r="AL3" i="8"/>
  <c r="AN3" i="8" s="1"/>
  <c r="AE33" i="8"/>
  <c r="AA41" i="8"/>
  <c r="AB46" i="8"/>
  <c r="AH75" i="8"/>
  <c r="AC77" i="8"/>
  <c r="AH34" i="8"/>
  <c r="AG35" i="8"/>
  <c r="AF52" i="8"/>
  <c r="AG4" i="8"/>
  <c r="AF9" i="8"/>
  <c r="AF11" i="8"/>
  <c r="AL13" i="8"/>
  <c r="AM13" i="8" s="1"/>
  <c r="AF31" i="8"/>
  <c r="AG33" i="8"/>
  <c r="AB41" i="8"/>
  <c r="AL47" i="8"/>
  <c r="AM47" i="8" s="1"/>
  <c r="AG52" i="8"/>
  <c r="AA56" i="8"/>
  <c r="AH65" i="8"/>
  <c r="AB69" i="8"/>
  <c r="AB74" i="8"/>
  <c r="AE78" i="8"/>
  <c r="AA80" i="8"/>
  <c r="AC83" i="8"/>
  <c r="AD84" i="8"/>
  <c r="AC101" i="8"/>
  <c r="AE119" i="8"/>
  <c r="AH142" i="8"/>
  <c r="AL157" i="8"/>
  <c r="AM157" i="8" s="1"/>
  <c r="AG9" i="8"/>
  <c r="AL18" i="8"/>
  <c r="AM18" i="8" s="1"/>
  <c r="AC41" i="8"/>
  <c r="AH52" i="8"/>
  <c r="AB56" i="8"/>
  <c r="AC69" i="8"/>
  <c r="AC74" i="8"/>
  <c r="AF78" i="8"/>
  <c r="AB80" i="8"/>
  <c r="AE83" i="8"/>
  <c r="AL98" i="8"/>
  <c r="AM98" i="8" s="1"/>
  <c r="AF101" i="8"/>
  <c r="AG119" i="8"/>
  <c r="AE69" i="8"/>
  <c r="AD80" i="8"/>
  <c r="AL161" i="8"/>
  <c r="AM161" i="8" s="1"/>
  <c r="AL179" i="8"/>
  <c r="AM179" i="8" s="1"/>
  <c r="AC4" i="8"/>
  <c r="AH12" i="8"/>
  <c r="AD35" i="8"/>
  <c r="AA52" i="8"/>
  <c r="AC54" i="8"/>
  <c r="AL55" i="8"/>
  <c r="AM55" i="8" s="1"/>
  <c r="AF56" i="8"/>
  <c r="AA66" i="8"/>
  <c r="AG69" i="8"/>
  <c r="AC72" i="8"/>
  <c r="AD76" i="8"/>
  <c r="AC35" i="8"/>
  <c r="AB36" i="8"/>
  <c r="AA34" i="8"/>
  <c r="AC36" i="8"/>
  <c r="AD37" i="8"/>
  <c r="AD4" i="8"/>
  <c r="AL14" i="8"/>
  <c r="AM14" i="8" s="1"/>
  <c r="AC33" i="8"/>
  <c r="AB34" i="8"/>
  <c r="AE35" i="8"/>
  <c r="AG36" i="8"/>
  <c r="AE37" i="8"/>
  <c r="AC52" i="8"/>
  <c r="AD54" i="8"/>
  <c r="AG56" i="8"/>
  <c r="AC66" i="8"/>
  <c r="AD72" i="8"/>
  <c r="AF76" i="8"/>
  <c r="AL97" i="8"/>
  <c r="AM97" i="8" s="1"/>
  <c r="AA142" i="8"/>
  <c r="AA165" i="8"/>
  <c r="AL167" i="8"/>
  <c r="AM167" i="8" s="1"/>
  <c r="AD169" i="8"/>
  <c r="AG176" i="8"/>
  <c r="AE4" i="8"/>
  <c r="AL21" i="8"/>
  <c r="AM21" i="8" s="1"/>
  <c r="AF35" i="8"/>
  <c r="AF54" i="8"/>
  <c r="AD66" i="8"/>
  <c r="AG76" i="8"/>
  <c r="AL89" i="8"/>
  <c r="AM89" i="8" s="1"/>
  <c r="AL99" i="8"/>
  <c r="AM99" i="8" s="1"/>
  <c r="AL160" i="8"/>
  <c r="AM160" i="8" s="1"/>
  <c r="AB165" i="8"/>
  <c r="AE169" i="8"/>
  <c r="AF4" i="8"/>
  <c r="AB25" i="8"/>
  <c r="AD51" i="8"/>
  <c r="AD82" i="8"/>
  <c r="AA85" i="8"/>
  <c r="AA87" i="8"/>
  <c r="AD88" i="8"/>
  <c r="AC91" i="8"/>
  <c r="AD123" i="8"/>
  <c r="AA166" i="8"/>
  <c r="AC168" i="8"/>
  <c r="AB173" i="8"/>
  <c r="AB17" i="8"/>
  <c r="AA16" i="8"/>
  <c r="AL24" i="8"/>
  <c r="AM24" i="8" s="1"/>
  <c r="AB31" i="8"/>
  <c r="AB75" i="8"/>
  <c r="AE82" i="8"/>
  <c r="AB85" i="8"/>
  <c r="AH87" i="8"/>
  <c r="AE88" i="8"/>
  <c r="AE91" i="8"/>
  <c r="AL96" i="8"/>
  <c r="AM96" i="8" s="1"/>
  <c r="AE123" i="8"/>
  <c r="AB143" i="8"/>
  <c r="AL159" i="8"/>
  <c r="AL163" i="8"/>
  <c r="AM163" i="8" s="1"/>
  <c r="AD165" i="8"/>
  <c r="AB166" i="8"/>
  <c r="AC173" i="8"/>
  <c r="AA176" i="8"/>
  <c r="AL183" i="8"/>
  <c r="AM183" i="8" s="1"/>
  <c r="AB88" i="8"/>
  <c r="AA6" i="8"/>
  <c r="AA31" i="8"/>
  <c r="AL45" i="8"/>
  <c r="AM45" i="8" s="1"/>
  <c r="AC6" i="8"/>
  <c r="AB11" i="8"/>
  <c r="AE16" i="8"/>
  <c r="AL23" i="8"/>
  <c r="AM23" i="8" s="1"/>
  <c r="AC25" i="8"/>
  <c r="AE30" i="8"/>
  <c r="AD6" i="8"/>
  <c r="AE7" i="8"/>
  <c r="AA9" i="8"/>
  <c r="AC11" i="8"/>
  <c r="AE12" i="8"/>
  <c r="AF16" i="8"/>
  <c r="AE17" i="8"/>
  <c r="AD25" i="8"/>
  <c r="AB28" i="8"/>
  <c r="AF30" i="8"/>
  <c r="AC31" i="8"/>
  <c r="AL44" i="8"/>
  <c r="AM44" i="8" s="1"/>
  <c r="AL71" i="8"/>
  <c r="AM71" i="8" s="1"/>
  <c r="AF73" i="8"/>
  <c r="AE75" i="8"/>
  <c r="AA76" i="8"/>
  <c r="AF82" i="8"/>
  <c r="AC85" i="8"/>
  <c r="AF88" i="8"/>
  <c r="AF91" i="8"/>
  <c r="AL94" i="8"/>
  <c r="AM94" i="8" s="1"/>
  <c r="AF123" i="8"/>
  <c r="AC143" i="8"/>
  <c r="AE165" i="8"/>
  <c r="AC166" i="8"/>
  <c r="AD173" i="8"/>
  <c r="AB176" i="8"/>
  <c r="AB38" i="8"/>
  <c r="AB82" i="8"/>
  <c r="AB123" i="8"/>
  <c r="AC17" i="8"/>
  <c r="AA28" i="8"/>
  <c r="AG7" i="8"/>
  <c r="AB9" i="8"/>
  <c r="AD11" i="8"/>
  <c r="AF12" i="8"/>
  <c r="AF17" i="8"/>
  <c r="AC28" i="8"/>
  <c r="AG30" i="8"/>
  <c r="AD31" i="8"/>
  <c r="AL40" i="8"/>
  <c r="AN40" i="8" s="1"/>
  <c r="AE41" i="8"/>
  <c r="AB65" i="8"/>
  <c r="AC67" i="8"/>
  <c r="AE72" i="8"/>
  <c r="AE74" i="8"/>
  <c r="AF75" i="8"/>
  <c r="AB76" i="8"/>
  <c r="AA78" i="8"/>
  <c r="AF80" i="8"/>
  <c r="AG82" i="8"/>
  <c r="AF84" i="8"/>
  <c r="AF86" i="8"/>
  <c r="AG88" i="8"/>
  <c r="AA101" i="8"/>
  <c r="AG123" i="8"/>
  <c r="AB127" i="8"/>
  <c r="AD143" i="8"/>
  <c r="AL158" i="8"/>
  <c r="AM158" i="8" s="1"/>
  <c r="AF165" i="8"/>
  <c r="AD166" i="8"/>
  <c r="AB172" i="8"/>
  <c r="AE173" i="8"/>
  <c r="AC176" i="8"/>
  <c r="AB180" i="8"/>
  <c r="AL182" i="8"/>
  <c r="AM182" i="8" s="1"/>
  <c r="AA11" i="8"/>
  <c r="AC38" i="8"/>
  <c r="AC7" i="8"/>
  <c r="AD17" i="8"/>
  <c r="AE6" i="8"/>
  <c r="AA4" i="8"/>
  <c r="AF6" i="8"/>
  <c r="AC9" i="8"/>
  <c r="AE11" i="8"/>
  <c r="AG17" i="8"/>
  <c r="AD28" i="8"/>
  <c r="AE31" i="8"/>
  <c r="AA33" i="8"/>
  <c r="AA35" i="8"/>
  <c r="AF41" i="8"/>
  <c r="AA46" i="8"/>
  <c r="AL48" i="8"/>
  <c r="AM48" i="8" s="1"/>
  <c r="AC65" i="8"/>
  <c r="AH67" i="8"/>
  <c r="AF72" i="8"/>
  <c r="AF74" i="8"/>
  <c r="AC76" i="8"/>
  <c r="AB78" i="8"/>
  <c r="AG80" i="8"/>
  <c r="AG84" i="8"/>
  <c r="AG86" i="8"/>
  <c r="AB101" i="8"/>
  <c r="AE143" i="8"/>
  <c r="AG165" i="8"/>
  <c r="AE166" i="8"/>
  <c r="AG173" i="8"/>
  <c r="AL175" i="8"/>
  <c r="AM175" i="8" s="1"/>
  <c r="AD176" i="8"/>
  <c r="AF166" i="8"/>
  <c r="AE9" i="8"/>
  <c r="AG11" i="8"/>
  <c r="AA17" i="8"/>
  <c r="AF28" i="8"/>
  <c r="AG31" i="8"/>
  <c r="AD33" i="8"/>
  <c r="AA38" i="8"/>
  <c r="AE76" i="8"/>
  <c r="AD78" i="8"/>
  <c r="AA82" i="8"/>
  <c r="AA88" i="8"/>
  <c r="AL100" i="8"/>
  <c r="AM100" i="8" s="1"/>
  <c r="AD101" i="8"/>
  <c r="AA123" i="8"/>
  <c r="AG166" i="8"/>
  <c r="AF176" i="8"/>
  <c r="AD29" i="8"/>
  <c r="AC29" i="8"/>
  <c r="AB29" i="8"/>
  <c r="AF90" i="8"/>
  <c r="AE90" i="8"/>
  <c r="AC90" i="8"/>
  <c r="AH90" i="8"/>
  <c r="AG90" i="8"/>
  <c r="AD90" i="8"/>
  <c r="AB90" i="8"/>
  <c r="AA90" i="8"/>
  <c r="AA10" i="8"/>
  <c r="AG16" i="8"/>
  <c r="AE19" i="8"/>
  <c r="AA20" i="8"/>
  <c r="AA29" i="8"/>
  <c r="AF34" i="8"/>
  <c r="AE34" i="8"/>
  <c r="AD34" i="8"/>
  <c r="AG38" i="8"/>
  <c r="AF5" i="8"/>
  <c r="AD5" i="8"/>
  <c r="AA5" i="8"/>
  <c r="AC5" i="8"/>
  <c r="AD19" i="8"/>
  <c r="AB20" i="8"/>
  <c r="AE29" i="8"/>
  <c r="AE5" i="8"/>
  <c r="AG25" i="8"/>
  <c r="AF25" i="8"/>
  <c r="AE25" i="8"/>
  <c r="AF29" i="8"/>
  <c r="AD30" i="8"/>
  <c r="AC30" i="8"/>
  <c r="AB30" i="8"/>
  <c r="AF36" i="8"/>
  <c r="AE36" i="8"/>
  <c r="AD36" i="8"/>
  <c r="AL58" i="8"/>
  <c r="AM58" i="8" s="1"/>
  <c r="AL59" i="8"/>
  <c r="AM59" i="8" s="1"/>
  <c r="AC19" i="8"/>
  <c r="AB19" i="8"/>
  <c r="AA19" i="8"/>
  <c r="AD10" i="8"/>
  <c r="AC10" i="8"/>
  <c r="AB10" i="8"/>
  <c r="AG20" i="8"/>
  <c r="AF20" i="8"/>
  <c r="AE20" i="8"/>
  <c r="AF7" i="8"/>
  <c r="AD7" i="8"/>
  <c r="AF19" i="8"/>
  <c r="AA7" i="8"/>
  <c r="AF10" i="8"/>
  <c r="AD12" i="8"/>
  <c r="AC12" i="8"/>
  <c r="AB12" i="8"/>
  <c r="AG5" i="8"/>
  <c r="AB7" i="8"/>
  <c r="AG10" i="8"/>
  <c r="AA12" i="8"/>
  <c r="AH19" i="8"/>
  <c r="AD20" i="8"/>
  <c r="AA25" i="8"/>
  <c r="AG29" i="8"/>
  <c r="AA30" i="8"/>
  <c r="AC34" i="8"/>
  <c r="AA36" i="8"/>
  <c r="AH5" i="8"/>
  <c r="AH10" i="8"/>
  <c r="AD16" i="8"/>
  <c r="AC16" i="8"/>
  <c r="AB16" i="8"/>
  <c r="AH20" i="8"/>
  <c r="AH29" i="8"/>
  <c r="AF38" i="8"/>
  <c r="AE38" i="8"/>
  <c r="AD38" i="8"/>
  <c r="AF51" i="8"/>
  <c r="AH51" i="8"/>
  <c r="AE51" i="8"/>
  <c r="AC51" i="8"/>
  <c r="AB51" i="8"/>
  <c r="AA51" i="8"/>
  <c r="AG136" i="8"/>
  <c r="AF136" i="8"/>
  <c r="AD136" i="8"/>
  <c r="AH136" i="8"/>
  <c r="AE136" i="8"/>
  <c r="AC136" i="8"/>
  <c r="AB136" i="8"/>
  <c r="AA136" i="8"/>
  <c r="AH4" i="8"/>
  <c r="AH6" i="8"/>
  <c r="AH33" i="8"/>
  <c r="AH35" i="8"/>
  <c r="AH37" i="8"/>
  <c r="AD46" i="8"/>
  <c r="AG57" i="8"/>
  <c r="AD57" i="8"/>
  <c r="AF66" i="8"/>
  <c r="AD67" i="8"/>
  <c r="AG73" i="8"/>
  <c r="AD75" i="8"/>
  <c r="AA75" i="8"/>
  <c r="AE77" i="8"/>
  <c r="AG83" i="8"/>
  <c r="AD83" i="8"/>
  <c r="AE85" i="8"/>
  <c r="AB87" i="8"/>
  <c r="AB91" i="8"/>
  <c r="AA91" i="8"/>
  <c r="AG91" i="8"/>
  <c r="AF92" i="8"/>
  <c r="AE92" i="8"/>
  <c r="AC92" i="8"/>
  <c r="AD127" i="8"/>
  <c r="AE142" i="8"/>
  <c r="AD142" i="8"/>
  <c r="AB142" i="8"/>
  <c r="AG168" i="8"/>
  <c r="AE46" i="8"/>
  <c r="AG66" i="8"/>
  <c r="AE67" i="8"/>
  <c r="AF77" i="8"/>
  <c r="AC87" i="8"/>
  <c r="AD119" i="8"/>
  <c r="AC119" i="8"/>
  <c r="AA119" i="8"/>
  <c r="AG127" i="8"/>
  <c r="AF46" i="8"/>
  <c r="AE52" i="8"/>
  <c r="AB52" i="8"/>
  <c r="AB57" i="8"/>
  <c r="AA65" i="8"/>
  <c r="AF65" i="8"/>
  <c r="AA69" i="8"/>
  <c r="AF69" i="8"/>
  <c r="AC75" i="8"/>
  <c r="AD79" i="8"/>
  <c r="AA79" i="8"/>
  <c r="AB83" i="8"/>
  <c r="AD91" i="8"/>
  <c r="AB92" i="8"/>
  <c r="AB119" i="8"/>
  <c r="AC142" i="8"/>
  <c r="AD73" i="8"/>
  <c r="AA73" i="8"/>
  <c r="AG105" i="8"/>
  <c r="AF105" i="8"/>
  <c r="AD105" i="8"/>
  <c r="AG118" i="8"/>
  <c r="AF118" i="8"/>
  <c r="AD118" i="8"/>
  <c r="AL178" i="8"/>
  <c r="AM178" i="8" s="1"/>
  <c r="AE66" i="8"/>
  <c r="AB66" i="8"/>
  <c r="AB73" i="8"/>
  <c r="AG85" i="8"/>
  <c r="AF85" i="8"/>
  <c r="AD85" i="8"/>
  <c r="AA105" i="8"/>
  <c r="AA118" i="8"/>
  <c r="AC169" i="8"/>
  <c r="AB169" i="8"/>
  <c r="AA169" i="8"/>
  <c r="AG169" i="8"/>
  <c r="AG172" i="8"/>
  <c r="AF172" i="8"/>
  <c r="AE172" i="8"/>
  <c r="AD172" i="8"/>
  <c r="AC172" i="8"/>
  <c r="AA172" i="8"/>
  <c r="AA67" i="8"/>
  <c r="AF67" i="8"/>
  <c r="AC73" i="8"/>
  <c r="AD77" i="8"/>
  <c r="AA77" i="8"/>
  <c r="AB105" i="8"/>
  <c r="AB118" i="8"/>
  <c r="AF127" i="8"/>
  <c r="AE127" i="8"/>
  <c r="AC127" i="8"/>
  <c r="AF168" i="8"/>
  <c r="AE168" i="8"/>
  <c r="AD168" i="8"/>
  <c r="AB168" i="8"/>
  <c r="AB67" i="8"/>
  <c r="AE73" i="8"/>
  <c r="AB77" i="8"/>
  <c r="AG87" i="8"/>
  <c r="AF87" i="8"/>
  <c r="AD87" i="8"/>
  <c r="AC105" i="8"/>
  <c r="AC118" i="8"/>
  <c r="AA127" i="8"/>
  <c r="AA168" i="8"/>
  <c r="AL177" i="8"/>
  <c r="AM177" i="8" s="1"/>
  <c r="AE54" i="8"/>
  <c r="AH56" i="8"/>
  <c r="AE80" i="8"/>
  <c r="AH82" i="8"/>
  <c r="AH84" i="8"/>
  <c r="AH86" i="8"/>
  <c r="AH88" i="8"/>
  <c r="AE101" i="8"/>
  <c r="AH123" i="8"/>
  <c r="AF143" i="8"/>
  <c r="AH165" i="8"/>
  <c r="AF173" i="8"/>
  <c r="AC180" i="8"/>
  <c r="AH143" i="8"/>
  <c r="AH173" i="8"/>
  <c r="AE180" i="8"/>
  <c r="AL174" i="8"/>
  <c r="AM174" i="8" s="1"/>
  <c r="AF180" i="8"/>
  <c r="AG180" i="8"/>
  <c r="G256" i="15" l="1"/>
  <c r="F257" i="15"/>
  <c r="E258" i="15"/>
  <c r="D260" i="15"/>
  <c r="C262" i="15"/>
  <c r="B263" i="15"/>
  <c r="H263" i="15"/>
  <c r="G264" i="15"/>
  <c r="F265" i="15"/>
  <c r="E266" i="15"/>
  <c r="D268" i="15"/>
  <c r="C270" i="15"/>
  <c r="B271" i="15"/>
  <c r="H271" i="15"/>
  <c r="G272" i="15"/>
  <c r="F273" i="15"/>
  <c r="E274" i="15"/>
  <c r="D276" i="15"/>
  <c r="C278" i="15"/>
  <c r="B279" i="15"/>
  <c r="H279" i="15"/>
  <c r="G280" i="15"/>
  <c r="F281" i="15"/>
  <c r="E282" i="15"/>
  <c r="D284" i="15"/>
  <c r="C286" i="15"/>
  <c r="B287" i="15"/>
  <c r="H287" i="15"/>
  <c r="G288" i="15"/>
  <c r="F289" i="15"/>
  <c r="E290" i="15"/>
  <c r="D292" i="15"/>
  <c r="C294" i="15"/>
  <c r="B240" i="15"/>
  <c r="H240" i="15"/>
  <c r="G241" i="15"/>
  <c r="F242" i="15"/>
  <c r="E243" i="15"/>
  <c r="D245" i="15"/>
  <c r="C247" i="15"/>
  <c r="B248" i="15"/>
  <c r="H248" i="15"/>
  <c r="G249" i="15"/>
  <c r="F250" i="15"/>
  <c r="E251" i="15"/>
  <c r="D253" i="15"/>
  <c r="C255" i="15"/>
  <c r="B256" i="15"/>
  <c r="H256" i="15"/>
  <c r="G257" i="15"/>
  <c r="F258" i="15"/>
  <c r="E259" i="15"/>
  <c r="D261" i="15"/>
  <c r="C263" i="15"/>
  <c r="B264" i="15"/>
  <c r="H264" i="15"/>
  <c r="G265" i="15"/>
  <c r="F266" i="15"/>
  <c r="E267" i="15"/>
  <c r="D269" i="15"/>
  <c r="C271" i="15"/>
  <c r="B272" i="15"/>
  <c r="H272" i="15"/>
  <c r="G273" i="15"/>
  <c r="F274" i="15"/>
  <c r="E275" i="15"/>
  <c r="D277" i="15"/>
  <c r="C279" i="15"/>
  <c r="B280" i="15"/>
  <c r="H280" i="15"/>
  <c r="G281" i="15"/>
  <c r="F282" i="15"/>
  <c r="E283" i="15"/>
  <c r="D285" i="15"/>
  <c r="C287" i="15"/>
  <c r="B288" i="15"/>
  <c r="H288" i="15"/>
  <c r="G289" i="15"/>
  <c r="F290" i="15"/>
  <c r="E291" i="15"/>
  <c r="D293" i="15"/>
  <c r="C240" i="15"/>
  <c r="B241" i="15"/>
  <c r="H241" i="15"/>
  <c r="G242" i="15"/>
  <c r="F243" i="15"/>
  <c r="E244" i="15"/>
  <c r="D246" i="15"/>
  <c r="C248" i="15"/>
  <c r="B249" i="15"/>
  <c r="H249" i="15"/>
  <c r="G250" i="15"/>
  <c r="F251" i="15"/>
  <c r="E252" i="15"/>
  <c r="D254" i="15"/>
  <c r="C256" i="15"/>
  <c r="B257" i="15"/>
  <c r="H257" i="15"/>
  <c r="G258" i="15"/>
  <c r="F259" i="15"/>
  <c r="E260" i="15"/>
  <c r="D262" i="15"/>
  <c r="C264" i="15"/>
  <c r="B265" i="15"/>
  <c r="H265" i="15"/>
  <c r="G266" i="15"/>
  <c r="F267" i="15"/>
  <c r="E268" i="15"/>
  <c r="D270" i="15"/>
  <c r="C272" i="15"/>
  <c r="B273" i="15"/>
  <c r="H273" i="15"/>
  <c r="G274" i="15"/>
  <c r="F275" i="15"/>
  <c r="E276" i="15"/>
  <c r="D278" i="15"/>
  <c r="C280" i="15"/>
  <c r="B281" i="15"/>
  <c r="H281" i="15"/>
  <c r="G282" i="15"/>
  <c r="F283" i="15"/>
  <c r="E284" i="15"/>
  <c r="D286" i="15"/>
  <c r="C288" i="15"/>
  <c r="B289" i="15"/>
  <c r="H289" i="15"/>
  <c r="G290" i="15"/>
  <c r="F291" i="15"/>
  <c r="E292" i="15"/>
  <c r="D294" i="15"/>
  <c r="C241" i="15"/>
  <c r="B242" i="15"/>
  <c r="H242" i="15"/>
  <c r="G243" i="15"/>
  <c r="F244" i="15"/>
  <c r="E245" i="15"/>
  <c r="D247" i="15"/>
  <c r="C249" i="15"/>
  <c r="B250" i="15"/>
  <c r="H250" i="15"/>
  <c r="G251" i="15"/>
  <c r="F252" i="15"/>
  <c r="E253" i="15"/>
  <c r="D255" i="15"/>
  <c r="C257" i="15"/>
  <c r="B258" i="15"/>
  <c r="H258" i="15"/>
  <c r="G259" i="15"/>
  <c r="F260" i="15"/>
  <c r="E261" i="15"/>
  <c r="D263" i="15"/>
  <c r="C265" i="15"/>
  <c r="B266" i="15"/>
  <c r="H266" i="15"/>
  <c r="G267" i="15"/>
  <c r="F268" i="15"/>
  <c r="E269" i="15"/>
  <c r="D271" i="15"/>
  <c r="C273" i="15"/>
  <c r="B274" i="15"/>
  <c r="H274" i="15"/>
  <c r="G275" i="15"/>
  <c r="F276" i="15"/>
  <c r="E277" i="15"/>
  <c r="D279" i="15"/>
  <c r="C281" i="15"/>
  <c r="B282" i="15"/>
  <c r="H282" i="15"/>
  <c r="G283" i="15"/>
  <c r="F284" i="15"/>
  <c r="E285" i="15"/>
  <c r="D287" i="15"/>
  <c r="C289" i="15"/>
  <c r="B290" i="15"/>
  <c r="H290" i="15"/>
  <c r="G291" i="15"/>
  <c r="F292" i="15"/>
  <c r="E293" i="15"/>
  <c r="D240" i="15"/>
  <c r="C242" i="15"/>
  <c r="B243" i="15"/>
  <c r="H243" i="15"/>
  <c r="G244" i="15"/>
  <c r="F245" i="15"/>
  <c r="E246" i="15"/>
  <c r="D248" i="15"/>
  <c r="C250" i="15"/>
  <c r="B251" i="15"/>
  <c r="H251" i="15"/>
  <c r="G252" i="15"/>
  <c r="F253" i="15"/>
  <c r="E254" i="15"/>
  <c r="D256" i="15"/>
  <c r="C258" i="15"/>
  <c r="B259" i="15"/>
  <c r="H259" i="15"/>
  <c r="G260" i="15"/>
  <c r="F261" i="15"/>
  <c r="E262" i="15"/>
  <c r="D264" i="15"/>
  <c r="C266" i="15"/>
  <c r="B267" i="15"/>
  <c r="H267" i="15"/>
  <c r="G268" i="15"/>
  <c r="F269" i="15"/>
  <c r="E270" i="15"/>
  <c r="D272" i="15"/>
  <c r="C274" i="15"/>
  <c r="B275" i="15"/>
  <c r="H275" i="15"/>
  <c r="G276" i="15"/>
  <c r="F277" i="15"/>
  <c r="E278" i="15"/>
  <c r="D280" i="15"/>
  <c r="C282" i="15"/>
  <c r="B283" i="15"/>
  <c r="H283" i="15"/>
  <c r="G284" i="15"/>
  <c r="F285" i="15"/>
  <c r="E286" i="15"/>
  <c r="D288" i="15"/>
  <c r="C290" i="15"/>
  <c r="B291" i="15"/>
  <c r="H291" i="15"/>
  <c r="G292" i="15"/>
  <c r="F293" i="15"/>
  <c r="E294" i="15"/>
  <c r="D241" i="15"/>
  <c r="C243" i="15"/>
  <c r="B244" i="15"/>
  <c r="H244" i="15"/>
  <c r="G245" i="15"/>
  <c r="F246" i="15"/>
  <c r="E247" i="15"/>
  <c r="D249" i="15"/>
  <c r="C251" i="15"/>
  <c r="B252" i="15"/>
  <c r="H252" i="15"/>
  <c r="G253" i="15"/>
  <c r="F254" i="15"/>
  <c r="E255" i="15"/>
  <c r="D257" i="15"/>
  <c r="C259" i="15"/>
  <c r="B260" i="15"/>
  <c r="H260" i="15"/>
  <c r="G261" i="15"/>
  <c r="F262" i="15"/>
  <c r="E263" i="15"/>
  <c r="D265" i="15"/>
  <c r="C267" i="15"/>
  <c r="B268" i="15"/>
  <c r="H268" i="15"/>
  <c r="G269" i="15"/>
  <c r="F270" i="15"/>
  <c r="E271" i="15"/>
  <c r="D273" i="15"/>
  <c r="C275" i="15"/>
  <c r="B276" i="15"/>
  <c r="H276" i="15"/>
  <c r="G277" i="15"/>
  <c r="F278" i="15"/>
  <c r="E279" i="15"/>
  <c r="D281" i="15"/>
  <c r="C283" i="15"/>
  <c r="B284" i="15"/>
  <c r="H284" i="15"/>
  <c r="G285" i="15"/>
  <c r="F286" i="15"/>
  <c r="E287" i="15"/>
  <c r="D289" i="15"/>
  <c r="C291" i="15"/>
  <c r="B292" i="15"/>
  <c r="H292" i="15"/>
  <c r="G293" i="15"/>
  <c r="F294" i="15"/>
  <c r="E240" i="15"/>
  <c r="D242" i="15"/>
  <c r="C244" i="15"/>
  <c r="B245" i="15"/>
  <c r="H245" i="15"/>
  <c r="G246" i="15"/>
  <c r="F247" i="15"/>
  <c r="E248" i="15"/>
  <c r="D250" i="15"/>
  <c r="C252" i="15"/>
  <c r="B253" i="15"/>
  <c r="H253" i="15"/>
  <c r="G254" i="15"/>
  <c r="F255" i="15"/>
  <c r="E256" i="15"/>
  <c r="D258" i="15"/>
  <c r="C260" i="15"/>
  <c r="B261" i="15"/>
  <c r="H261" i="15"/>
  <c r="G262" i="15"/>
  <c r="F263" i="15"/>
  <c r="E264" i="15"/>
  <c r="D266" i="15"/>
  <c r="C268" i="15"/>
  <c r="B269" i="15"/>
  <c r="H269" i="15"/>
  <c r="G270" i="15"/>
  <c r="F271" i="15"/>
  <c r="E272" i="15"/>
  <c r="D274" i="15"/>
  <c r="C276" i="15"/>
  <c r="B277" i="15"/>
  <c r="H277" i="15"/>
  <c r="G278" i="15"/>
  <c r="F279" i="15"/>
  <c r="E280" i="15"/>
  <c r="D282" i="15"/>
  <c r="C284" i="15"/>
  <c r="B285" i="15"/>
  <c r="H285" i="15"/>
  <c r="G286" i="15"/>
  <c r="F287" i="15"/>
  <c r="E288" i="15"/>
  <c r="D290" i="15"/>
  <c r="C292" i="15"/>
  <c r="B293" i="15"/>
  <c r="H293" i="15"/>
  <c r="G294" i="15"/>
  <c r="F240" i="15"/>
  <c r="E241" i="15"/>
  <c r="D243" i="15"/>
  <c r="C245" i="15"/>
  <c r="B246" i="15"/>
  <c r="H246" i="15"/>
  <c r="G247" i="15"/>
  <c r="F248" i="15"/>
  <c r="E249" i="15"/>
  <c r="D251" i="15"/>
  <c r="C253" i="15"/>
  <c r="B254" i="15"/>
  <c r="H254" i="15"/>
  <c r="G255" i="15"/>
  <c r="F256" i="15"/>
  <c r="E257" i="15"/>
  <c r="D259" i="15"/>
  <c r="C261" i="15"/>
  <c r="B262" i="15"/>
  <c r="H262" i="15"/>
  <c r="G263" i="15"/>
  <c r="F264" i="15"/>
  <c r="E265" i="15"/>
  <c r="D267" i="15"/>
  <c r="C269" i="15"/>
  <c r="B270" i="15"/>
  <c r="G271" i="15"/>
  <c r="F272" i="15"/>
  <c r="E273" i="15"/>
  <c r="D275" i="15"/>
  <c r="C277" i="15"/>
  <c r="E289" i="15"/>
  <c r="F241" i="15"/>
  <c r="G248" i="15"/>
  <c r="H255" i="15"/>
  <c r="H270" i="15"/>
  <c r="D283" i="15"/>
  <c r="E242" i="15"/>
  <c r="F249" i="15"/>
  <c r="H294" i="15"/>
  <c r="C254" i="15"/>
  <c r="D291" i="15"/>
  <c r="E250" i="15"/>
  <c r="B278" i="15"/>
  <c r="C285" i="15"/>
  <c r="D244" i="15"/>
  <c r="F280" i="15"/>
  <c r="H278" i="15"/>
  <c r="B286" i="15"/>
  <c r="C293" i="15"/>
  <c r="D252" i="15"/>
  <c r="G279" i="15"/>
  <c r="H286" i="15"/>
  <c r="B294" i="15"/>
  <c r="C246" i="15"/>
  <c r="G287" i="15"/>
  <c r="B247" i="15"/>
  <c r="E281" i="15"/>
  <c r="F288" i="15"/>
  <c r="G240" i="15"/>
  <c r="H247" i="15"/>
  <c r="B255" i="15"/>
  <c r="B187" i="15"/>
  <c r="H187" i="15"/>
  <c r="G188" i="15"/>
  <c r="F189" i="15"/>
  <c r="E190" i="15"/>
  <c r="D192" i="15"/>
  <c r="C194" i="15"/>
  <c r="B195" i="15"/>
  <c r="H195" i="15"/>
  <c r="G196" i="15"/>
  <c r="F197" i="15"/>
  <c r="E198" i="15"/>
  <c r="D200" i="15"/>
  <c r="C202" i="15"/>
  <c r="B203" i="15"/>
  <c r="H203" i="15"/>
  <c r="G204" i="15"/>
  <c r="F205" i="15"/>
  <c r="E206" i="15"/>
  <c r="D208" i="15"/>
  <c r="C210" i="15"/>
  <c r="B211" i="15"/>
  <c r="H211" i="15"/>
  <c r="G212" i="15"/>
  <c r="F213" i="15"/>
  <c r="E214" i="15"/>
  <c r="D216" i="15"/>
  <c r="C218" i="15"/>
  <c r="B219" i="15"/>
  <c r="H219" i="15"/>
  <c r="G220" i="15"/>
  <c r="F221" i="15"/>
  <c r="E222" i="15"/>
  <c r="D224" i="15"/>
  <c r="C226" i="15"/>
  <c r="B227" i="15"/>
  <c r="H227" i="15"/>
  <c r="G228" i="15"/>
  <c r="F229" i="15"/>
  <c r="E230" i="15"/>
  <c r="D232" i="15"/>
  <c r="C234" i="15"/>
  <c r="B235" i="15"/>
  <c r="H235" i="15"/>
  <c r="G236" i="15"/>
  <c r="F237" i="15"/>
  <c r="E238" i="15"/>
  <c r="H199" i="15"/>
  <c r="E210" i="15"/>
  <c r="F217" i="15"/>
  <c r="H223" i="15"/>
  <c r="C230" i="15"/>
  <c r="E187" i="15"/>
  <c r="H192" i="15"/>
  <c r="B200" i="15"/>
  <c r="D205" i="15"/>
  <c r="D213" i="15"/>
  <c r="F218" i="15"/>
  <c r="B224" i="15"/>
  <c r="H232" i="15"/>
  <c r="C187" i="15"/>
  <c r="B188" i="15"/>
  <c r="H188" i="15"/>
  <c r="G189" i="15"/>
  <c r="F190" i="15"/>
  <c r="E191" i="15"/>
  <c r="D193" i="15"/>
  <c r="C195" i="15"/>
  <c r="B196" i="15"/>
  <c r="H196" i="15"/>
  <c r="G197" i="15"/>
  <c r="F198" i="15"/>
  <c r="E199" i="15"/>
  <c r="D201" i="15"/>
  <c r="C203" i="15"/>
  <c r="B204" i="15"/>
  <c r="H204" i="15"/>
  <c r="G205" i="15"/>
  <c r="F206" i="15"/>
  <c r="E207" i="15"/>
  <c r="D209" i="15"/>
  <c r="C211" i="15"/>
  <c r="B212" i="15"/>
  <c r="H212" i="15"/>
  <c r="G213" i="15"/>
  <c r="F214" i="15"/>
  <c r="E215" i="15"/>
  <c r="D217" i="15"/>
  <c r="C219" i="15"/>
  <c r="B220" i="15"/>
  <c r="H220" i="15"/>
  <c r="G221" i="15"/>
  <c r="F222" i="15"/>
  <c r="E223" i="15"/>
  <c r="D225" i="15"/>
  <c r="C227" i="15"/>
  <c r="B228" i="15"/>
  <c r="H228" i="15"/>
  <c r="G229" i="15"/>
  <c r="F230" i="15"/>
  <c r="E231" i="15"/>
  <c r="D233" i="15"/>
  <c r="C235" i="15"/>
  <c r="B236" i="15"/>
  <c r="H236" i="15"/>
  <c r="G237" i="15"/>
  <c r="F238" i="15"/>
  <c r="E239" i="15"/>
  <c r="H191" i="15"/>
  <c r="C198" i="15"/>
  <c r="B207" i="15"/>
  <c r="G224" i="15"/>
  <c r="B231" i="15"/>
  <c r="D236" i="15"/>
  <c r="G193" i="15"/>
  <c r="G201" i="15"/>
  <c r="E211" i="15"/>
  <c r="G217" i="15"/>
  <c r="C223" i="15"/>
  <c r="G233" i="15"/>
  <c r="C188" i="15"/>
  <c r="B189" i="15"/>
  <c r="H189" i="15"/>
  <c r="G190" i="15"/>
  <c r="F191" i="15"/>
  <c r="E192" i="15"/>
  <c r="D194" i="15"/>
  <c r="C196" i="15"/>
  <c r="B197" i="15"/>
  <c r="H197" i="15"/>
  <c r="G198" i="15"/>
  <c r="F199" i="15"/>
  <c r="E200" i="15"/>
  <c r="D202" i="15"/>
  <c r="C204" i="15"/>
  <c r="B205" i="15"/>
  <c r="H205" i="15"/>
  <c r="G206" i="15"/>
  <c r="F207" i="15"/>
  <c r="E208" i="15"/>
  <c r="D210" i="15"/>
  <c r="C212" i="15"/>
  <c r="B213" i="15"/>
  <c r="H213" i="15"/>
  <c r="G214" i="15"/>
  <c r="F215" i="15"/>
  <c r="E216" i="15"/>
  <c r="D218" i="15"/>
  <c r="C220" i="15"/>
  <c r="B221" i="15"/>
  <c r="H221" i="15"/>
  <c r="G222" i="15"/>
  <c r="F223" i="15"/>
  <c r="E224" i="15"/>
  <c r="D226" i="15"/>
  <c r="C228" i="15"/>
  <c r="B229" i="15"/>
  <c r="H229" i="15"/>
  <c r="G230" i="15"/>
  <c r="F231" i="15"/>
  <c r="E232" i="15"/>
  <c r="D234" i="15"/>
  <c r="C236" i="15"/>
  <c r="B237" i="15"/>
  <c r="H237" i="15"/>
  <c r="G238" i="15"/>
  <c r="F239" i="15"/>
  <c r="C190" i="15"/>
  <c r="D204" i="15"/>
  <c r="H215" i="15"/>
  <c r="C222" i="15"/>
  <c r="D228" i="15"/>
  <c r="E234" i="15"/>
  <c r="B192" i="15"/>
  <c r="H200" i="15"/>
  <c r="B208" i="15"/>
  <c r="E219" i="15"/>
  <c r="H224" i="15"/>
  <c r="F234" i="15"/>
  <c r="D187" i="15"/>
  <c r="C189" i="15"/>
  <c r="B190" i="15"/>
  <c r="H190" i="15"/>
  <c r="G191" i="15"/>
  <c r="F192" i="15"/>
  <c r="E193" i="15"/>
  <c r="D195" i="15"/>
  <c r="C197" i="15"/>
  <c r="B198" i="15"/>
  <c r="H198" i="15"/>
  <c r="G199" i="15"/>
  <c r="F200" i="15"/>
  <c r="E201" i="15"/>
  <c r="D203" i="15"/>
  <c r="C205" i="15"/>
  <c r="B206" i="15"/>
  <c r="H206" i="15"/>
  <c r="G207" i="15"/>
  <c r="F208" i="15"/>
  <c r="E209" i="15"/>
  <c r="D211" i="15"/>
  <c r="C213" i="15"/>
  <c r="B214" i="15"/>
  <c r="H214" i="15"/>
  <c r="G215" i="15"/>
  <c r="F216" i="15"/>
  <c r="E217" i="15"/>
  <c r="D219" i="15"/>
  <c r="C221" i="15"/>
  <c r="B222" i="15"/>
  <c r="H222" i="15"/>
  <c r="G223" i="15"/>
  <c r="F224" i="15"/>
  <c r="E225" i="15"/>
  <c r="D227" i="15"/>
  <c r="C229" i="15"/>
  <c r="B230" i="15"/>
  <c r="H230" i="15"/>
  <c r="G231" i="15"/>
  <c r="F232" i="15"/>
  <c r="E233" i="15"/>
  <c r="D235" i="15"/>
  <c r="C237" i="15"/>
  <c r="B238" i="15"/>
  <c r="H238" i="15"/>
  <c r="G239" i="15"/>
  <c r="B191" i="15"/>
  <c r="C214" i="15"/>
  <c r="E226" i="15"/>
  <c r="F233" i="15"/>
  <c r="H239" i="15"/>
  <c r="C191" i="15"/>
  <c r="D197" i="15"/>
  <c r="F202" i="15"/>
  <c r="G209" i="15"/>
  <c r="C215" i="15"/>
  <c r="F226" i="15"/>
  <c r="C231" i="15"/>
  <c r="D237" i="15"/>
  <c r="F187" i="15"/>
  <c r="E188" i="15"/>
  <c r="D190" i="15"/>
  <c r="C192" i="15"/>
  <c r="B193" i="15"/>
  <c r="H193" i="15"/>
  <c r="G194" i="15"/>
  <c r="F195" i="15"/>
  <c r="E196" i="15"/>
  <c r="D198" i="15"/>
  <c r="C200" i="15"/>
  <c r="B201" i="15"/>
  <c r="H201" i="15"/>
  <c r="G202" i="15"/>
  <c r="F203" i="15"/>
  <c r="E204" i="15"/>
  <c r="D206" i="15"/>
  <c r="C208" i="15"/>
  <c r="B209" i="15"/>
  <c r="H209" i="15"/>
  <c r="G210" i="15"/>
  <c r="F211" i="15"/>
  <c r="E212" i="15"/>
  <c r="D214" i="15"/>
  <c r="C216" i="15"/>
  <c r="B217" i="15"/>
  <c r="H217" i="15"/>
  <c r="G218" i="15"/>
  <c r="F219" i="15"/>
  <c r="E220" i="15"/>
  <c r="D222" i="15"/>
  <c r="C224" i="15"/>
  <c r="B225" i="15"/>
  <c r="H225" i="15"/>
  <c r="G226" i="15"/>
  <c r="F227" i="15"/>
  <c r="E228" i="15"/>
  <c r="D230" i="15"/>
  <c r="C232" i="15"/>
  <c r="B233" i="15"/>
  <c r="H233" i="15"/>
  <c r="G234" i="15"/>
  <c r="F235" i="15"/>
  <c r="E236" i="15"/>
  <c r="D238" i="15"/>
  <c r="G192" i="15"/>
  <c r="E194" i="15"/>
  <c r="G200" i="15"/>
  <c r="E202" i="15"/>
  <c r="H207" i="15"/>
  <c r="F209" i="15"/>
  <c r="B215" i="15"/>
  <c r="E218" i="15"/>
  <c r="B223" i="15"/>
  <c r="H231" i="15"/>
  <c r="B239" i="15"/>
  <c r="D189" i="15"/>
  <c r="E195" i="15"/>
  <c r="C199" i="15"/>
  <c r="E203" i="15"/>
  <c r="C207" i="15"/>
  <c r="F210" i="15"/>
  <c r="B216" i="15"/>
  <c r="G225" i="15"/>
  <c r="D229" i="15"/>
  <c r="G187" i="15"/>
  <c r="F188" i="15"/>
  <c r="E189" i="15"/>
  <c r="D191" i="15"/>
  <c r="C193" i="15"/>
  <c r="B194" i="15"/>
  <c r="H194" i="15"/>
  <c r="G195" i="15"/>
  <c r="F196" i="15"/>
  <c r="E197" i="15"/>
  <c r="D199" i="15"/>
  <c r="C201" i="15"/>
  <c r="B202" i="15"/>
  <c r="H202" i="15"/>
  <c r="G203" i="15"/>
  <c r="F204" i="15"/>
  <c r="E205" i="15"/>
  <c r="D207" i="15"/>
  <c r="C209" i="15"/>
  <c r="B210" i="15"/>
  <c r="H210" i="15"/>
  <c r="G211" i="15"/>
  <c r="F212" i="15"/>
  <c r="E213" i="15"/>
  <c r="D215" i="15"/>
  <c r="C217" i="15"/>
  <c r="B218" i="15"/>
  <c r="H218" i="15"/>
  <c r="G219" i="15"/>
  <c r="F220" i="15"/>
  <c r="E221" i="15"/>
  <c r="D223" i="15"/>
  <c r="C225" i="15"/>
  <c r="B226" i="15"/>
  <c r="H226" i="15"/>
  <c r="G227" i="15"/>
  <c r="F228" i="15"/>
  <c r="E229" i="15"/>
  <c r="D231" i="15"/>
  <c r="C233" i="15"/>
  <c r="B234" i="15"/>
  <c r="H234" i="15"/>
  <c r="G235" i="15"/>
  <c r="F236" i="15"/>
  <c r="E237" i="15"/>
  <c r="D239" i="15"/>
  <c r="D188" i="15"/>
  <c r="F193" i="15"/>
  <c r="D196" i="15"/>
  <c r="B199" i="15"/>
  <c r="F201" i="15"/>
  <c r="C206" i="15"/>
  <c r="G208" i="15"/>
  <c r="D212" i="15"/>
  <c r="G216" i="15"/>
  <c r="D220" i="15"/>
  <c r="F225" i="15"/>
  <c r="G232" i="15"/>
  <c r="C238" i="15"/>
  <c r="F194" i="15"/>
  <c r="H208" i="15"/>
  <c r="H216" i="15"/>
  <c r="D221" i="15"/>
  <c r="E227" i="15"/>
  <c r="B232" i="15"/>
  <c r="E235" i="15"/>
  <c r="C239" i="15"/>
  <c r="D3" i="15"/>
  <c r="D11" i="15"/>
  <c r="D19" i="15"/>
  <c r="D27" i="15"/>
  <c r="D35" i="15"/>
  <c r="D43" i="15"/>
  <c r="D51" i="15"/>
  <c r="D59" i="15"/>
  <c r="D67" i="15"/>
  <c r="D75" i="15"/>
  <c r="D83" i="15"/>
  <c r="D91" i="15"/>
  <c r="D99" i="15"/>
  <c r="D107" i="15"/>
  <c r="D115" i="15"/>
  <c r="D123" i="15"/>
  <c r="D131" i="15"/>
  <c r="D139" i="15"/>
  <c r="D147" i="15"/>
  <c r="D155" i="15"/>
  <c r="D163" i="15"/>
  <c r="D171" i="15"/>
  <c r="D179" i="15"/>
  <c r="C10" i="15"/>
  <c r="C18" i="15"/>
  <c r="C26" i="15"/>
  <c r="C34" i="15"/>
  <c r="C42" i="15"/>
  <c r="C50" i="15"/>
  <c r="C58" i="15"/>
  <c r="C66" i="15"/>
  <c r="C74" i="15"/>
  <c r="C82" i="15"/>
  <c r="C90" i="15"/>
  <c r="C98" i="15"/>
  <c r="C106" i="15"/>
  <c r="C114" i="15"/>
  <c r="C122" i="15"/>
  <c r="C130" i="15"/>
  <c r="C138" i="15"/>
  <c r="C146" i="15"/>
  <c r="C154" i="15"/>
  <c r="C162" i="15"/>
  <c r="C170" i="15"/>
  <c r="C178" i="15"/>
  <c r="C186" i="15"/>
  <c r="C43" i="15"/>
  <c r="C83" i="15"/>
  <c r="C99" i="15"/>
  <c r="C115" i="15"/>
  <c r="C123" i="15"/>
  <c r="C139" i="15"/>
  <c r="C147" i="15"/>
  <c r="C155" i="15"/>
  <c r="C163" i="15"/>
  <c r="C179" i="15"/>
  <c r="D45" i="15"/>
  <c r="D61" i="15"/>
  <c r="D85" i="15"/>
  <c r="D101" i="15"/>
  <c r="D109" i="15"/>
  <c r="D133" i="15"/>
  <c r="D141" i="15"/>
  <c r="D157" i="15"/>
  <c r="D181" i="15"/>
  <c r="D4" i="15"/>
  <c r="D12" i="15"/>
  <c r="D20" i="15"/>
  <c r="D28" i="15"/>
  <c r="D36" i="15"/>
  <c r="D44" i="15"/>
  <c r="D52" i="15"/>
  <c r="D60" i="15"/>
  <c r="D68" i="15"/>
  <c r="D76" i="15"/>
  <c r="D84" i="15"/>
  <c r="D92" i="15"/>
  <c r="D100" i="15"/>
  <c r="D108" i="15"/>
  <c r="D116" i="15"/>
  <c r="D124" i="15"/>
  <c r="D132" i="15"/>
  <c r="D140" i="15"/>
  <c r="D148" i="15"/>
  <c r="D156" i="15"/>
  <c r="D164" i="15"/>
  <c r="D172" i="15"/>
  <c r="D180" i="15"/>
  <c r="C3" i="15"/>
  <c r="C11" i="15"/>
  <c r="C19" i="15"/>
  <c r="C27" i="15"/>
  <c r="C35" i="15"/>
  <c r="C51" i="15"/>
  <c r="C59" i="15"/>
  <c r="C67" i="15"/>
  <c r="C75" i="15"/>
  <c r="C91" i="15"/>
  <c r="C107" i="15"/>
  <c r="C131" i="15"/>
  <c r="C171" i="15"/>
  <c r="D77" i="15"/>
  <c r="D117" i="15"/>
  <c r="D149" i="15"/>
  <c r="D173" i="15"/>
  <c r="C4" i="15"/>
  <c r="C20" i="15"/>
  <c r="D5" i="15"/>
  <c r="D13" i="15"/>
  <c r="D21" i="15"/>
  <c r="D29" i="15"/>
  <c r="D37" i="15"/>
  <c r="D53" i="15"/>
  <c r="D69" i="15"/>
  <c r="D93" i="15"/>
  <c r="D125" i="15"/>
  <c r="D165" i="15"/>
  <c r="D6" i="15"/>
  <c r="D14" i="15"/>
  <c r="D22" i="15"/>
  <c r="D30" i="15"/>
  <c r="D38" i="15"/>
  <c r="D46" i="15"/>
  <c r="D54" i="15"/>
  <c r="D62" i="15"/>
  <c r="D70" i="15"/>
  <c r="D78" i="15"/>
  <c r="D86" i="15"/>
  <c r="D94" i="15"/>
  <c r="D102" i="15"/>
  <c r="D110" i="15"/>
  <c r="D118" i="15"/>
  <c r="D126" i="15"/>
  <c r="D134" i="15"/>
  <c r="D142" i="15"/>
  <c r="D150" i="15"/>
  <c r="D158" i="15"/>
  <c r="D166" i="15"/>
  <c r="D174" i="15"/>
  <c r="D182" i="15"/>
  <c r="C5" i="15"/>
  <c r="C13" i="15"/>
  <c r="C21" i="15"/>
  <c r="C29" i="15"/>
  <c r="C37" i="15"/>
  <c r="C45" i="15"/>
  <c r="C53" i="15"/>
  <c r="C61" i="15"/>
  <c r="C69" i="15"/>
  <c r="C77" i="15"/>
  <c r="C85" i="15"/>
  <c r="C93" i="15"/>
  <c r="C101" i="15"/>
  <c r="C109" i="15"/>
  <c r="C117" i="15"/>
  <c r="C125" i="15"/>
  <c r="C133" i="15"/>
  <c r="C141" i="15"/>
  <c r="C149" i="15"/>
  <c r="C157" i="15"/>
  <c r="C165" i="15"/>
  <c r="C173" i="15"/>
  <c r="C181" i="15"/>
  <c r="D16" i="15"/>
  <c r="D80" i="15"/>
  <c r="D128" i="15"/>
  <c r="D144" i="15"/>
  <c r="C22" i="15"/>
  <c r="C72" i="15"/>
  <c r="C150" i="15"/>
  <c r="D17" i="15"/>
  <c r="D33" i="15"/>
  <c r="D49" i="15"/>
  <c r="D65" i="15"/>
  <c r="D81" i="15"/>
  <c r="D97" i="15"/>
  <c r="D113" i="15"/>
  <c r="D129" i="15"/>
  <c r="D145" i="15"/>
  <c r="D161" i="15"/>
  <c r="D177" i="15"/>
  <c r="C8" i="15"/>
  <c r="C23" i="15"/>
  <c r="C36" i="15"/>
  <c r="C48" i="15"/>
  <c r="C62" i="15"/>
  <c r="C73" i="15"/>
  <c r="C87" i="15"/>
  <c r="C100" i="15"/>
  <c r="C112" i="15"/>
  <c r="C126" i="15"/>
  <c r="C137" i="15"/>
  <c r="C151" i="15"/>
  <c r="C164" i="15"/>
  <c r="C176" i="15"/>
  <c r="D18" i="15"/>
  <c r="D34" i="15"/>
  <c r="D50" i="15"/>
  <c r="D66" i="15"/>
  <c r="D82" i="15"/>
  <c r="D98" i="15"/>
  <c r="D114" i="15"/>
  <c r="D130" i="15"/>
  <c r="D146" i="15"/>
  <c r="D162" i="15"/>
  <c r="D178" i="15"/>
  <c r="C9" i="15"/>
  <c r="C24" i="15"/>
  <c r="C38" i="15"/>
  <c r="C49" i="15"/>
  <c r="C63" i="15"/>
  <c r="C76" i="15"/>
  <c r="C88" i="15"/>
  <c r="C102" i="15"/>
  <c r="C113" i="15"/>
  <c r="C127" i="15"/>
  <c r="C140" i="15"/>
  <c r="C152" i="15"/>
  <c r="C166" i="15"/>
  <c r="C177" i="15"/>
  <c r="C57" i="15"/>
  <c r="D96" i="15"/>
  <c r="C97" i="15"/>
  <c r="D7" i="15"/>
  <c r="D23" i="15"/>
  <c r="D39" i="15"/>
  <c r="D55" i="15"/>
  <c r="D71" i="15"/>
  <c r="D87" i="15"/>
  <c r="D103" i="15"/>
  <c r="D119" i="15"/>
  <c r="D135" i="15"/>
  <c r="D151" i="15"/>
  <c r="D167" i="15"/>
  <c r="D183" i="15"/>
  <c r="C12" i="15"/>
  <c r="C25" i="15"/>
  <c r="C39" i="15"/>
  <c r="C52" i="15"/>
  <c r="C64" i="15"/>
  <c r="C78" i="15"/>
  <c r="C89" i="15"/>
  <c r="C103" i="15"/>
  <c r="C116" i="15"/>
  <c r="C128" i="15"/>
  <c r="C142" i="15"/>
  <c r="C153" i="15"/>
  <c r="C167" i="15"/>
  <c r="C180" i="15"/>
  <c r="D47" i="15"/>
  <c r="D95" i="15"/>
  <c r="D159" i="15"/>
  <c r="C17" i="15"/>
  <c r="C32" i="15"/>
  <c r="C96" i="15"/>
  <c r="C135" i="15"/>
  <c r="C148" i="15"/>
  <c r="C174" i="15"/>
  <c r="D32" i="15"/>
  <c r="C7" i="15"/>
  <c r="C60" i="15"/>
  <c r="C136" i="15"/>
  <c r="D8" i="15"/>
  <c r="D24" i="15"/>
  <c r="D40" i="15"/>
  <c r="D56" i="15"/>
  <c r="D72" i="15"/>
  <c r="D88" i="15"/>
  <c r="D104" i="15"/>
  <c r="D120" i="15"/>
  <c r="D136" i="15"/>
  <c r="D152" i="15"/>
  <c r="D168" i="15"/>
  <c r="D184" i="15"/>
  <c r="C14" i="15"/>
  <c r="C28" i="15"/>
  <c r="C40" i="15"/>
  <c r="C54" i="15"/>
  <c r="C65" i="15"/>
  <c r="C79" i="15"/>
  <c r="C92" i="15"/>
  <c r="C104" i="15"/>
  <c r="C118" i="15"/>
  <c r="C129" i="15"/>
  <c r="C143" i="15"/>
  <c r="C156" i="15"/>
  <c r="C168" i="15"/>
  <c r="C182" i="15"/>
  <c r="D111" i="15"/>
  <c r="C84" i="15"/>
  <c r="D112" i="15"/>
  <c r="C86" i="15"/>
  <c r="C175" i="15"/>
  <c r="D9" i="15"/>
  <c r="D25" i="15"/>
  <c r="D41" i="15"/>
  <c r="D57" i="15"/>
  <c r="D73" i="15"/>
  <c r="D89" i="15"/>
  <c r="D105" i="15"/>
  <c r="D121" i="15"/>
  <c r="D137" i="15"/>
  <c r="D153" i="15"/>
  <c r="D169" i="15"/>
  <c r="D185" i="15"/>
  <c r="C15" i="15"/>
  <c r="C30" i="15"/>
  <c r="C41" i="15"/>
  <c r="C55" i="15"/>
  <c r="C68" i="15"/>
  <c r="C80" i="15"/>
  <c r="C94" i="15"/>
  <c r="C105" i="15"/>
  <c r="C119" i="15"/>
  <c r="C132" i="15"/>
  <c r="C144" i="15"/>
  <c r="C158" i="15"/>
  <c r="C169" i="15"/>
  <c r="C183" i="15"/>
  <c r="D31" i="15"/>
  <c r="D79" i="15"/>
  <c r="D143" i="15"/>
  <c r="C6" i="15"/>
  <c r="C71" i="15"/>
  <c r="C121" i="15"/>
  <c r="C185" i="15"/>
  <c r="D64" i="15"/>
  <c r="D160" i="15"/>
  <c r="C47" i="15"/>
  <c r="C124" i="15"/>
  <c r="D10" i="15"/>
  <c r="D26" i="15"/>
  <c r="D42" i="15"/>
  <c r="D58" i="15"/>
  <c r="D74" i="15"/>
  <c r="D90" i="15"/>
  <c r="D106" i="15"/>
  <c r="D122" i="15"/>
  <c r="D138" i="15"/>
  <c r="D154" i="15"/>
  <c r="D170" i="15"/>
  <c r="D186" i="15"/>
  <c r="C16" i="15"/>
  <c r="C31" i="15"/>
  <c r="C44" i="15"/>
  <c r="C56" i="15"/>
  <c r="C70" i="15"/>
  <c r="C81" i="15"/>
  <c r="C95" i="15"/>
  <c r="C108" i="15"/>
  <c r="C120" i="15"/>
  <c r="C134" i="15"/>
  <c r="C145" i="15"/>
  <c r="C159" i="15"/>
  <c r="C172" i="15"/>
  <c r="C184" i="15"/>
  <c r="D15" i="15"/>
  <c r="D63" i="15"/>
  <c r="D127" i="15"/>
  <c r="D175" i="15"/>
  <c r="C46" i="15"/>
  <c r="C110" i="15"/>
  <c r="C160" i="15"/>
  <c r="D48" i="15"/>
  <c r="D176" i="15"/>
  <c r="C33" i="15"/>
  <c r="C111" i="15"/>
  <c r="C161" i="15"/>
  <c r="H9" i="15"/>
  <c r="H17" i="15"/>
  <c r="H25" i="15"/>
  <c r="H33" i="15"/>
  <c r="H41" i="15"/>
  <c r="H49" i="15"/>
  <c r="H57" i="15"/>
  <c r="H65" i="15"/>
  <c r="H73" i="15"/>
  <c r="H81" i="15"/>
  <c r="H89" i="15"/>
  <c r="H97" i="15"/>
  <c r="H105" i="15"/>
  <c r="H113" i="15"/>
  <c r="H121" i="15"/>
  <c r="H129" i="15"/>
  <c r="H137" i="15"/>
  <c r="H145" i="15"/>
  <c r="H153" i="15"/>
  <c r="H161" i="15"/>
  <c r="H169" i="15"/>
  <c r="H177" i="15"/>
  <c r="H185" i="15"/>
  <c r="H67" i="15"/>
  <c r="H10" i="15"/>
  <c r="H18" i="15"/>
  <c r="H26" i="15"/>
  <c r="H34" i="15"/>
  <c r="H42" i="15"/>
  <c r="H50" i="15"/>
  <c r="H58" i="15"/>
  <c r="H66" i="15"/>
  <c r="H74" i="15"/>
  <c r="H82" i="15"/>
  <c r="H90" i="15"/>
  <c r="H98" i="15"/>
  <c r="H106" i="15"/>
  <c r="H114" i="15"/>
  <c r="H122" i="15"/>
  <c r="H130" i="15"/>
  <c r="H138" i="15"/>
  <c r="H146" i="15"/>
  <c r="H154" i="15"/>
  <c r="H162" i="15"/>
  <c r="H170" i="15"/>
  <c r="H178" i="15"/>
  <c r="H186" i="15"/>
  <c r="H59" i="15"/>
  <c r="H3" i="15"/>
  <c r="H11" i="15"/>
  <c r="H19" i="15"/>
  <c r="H27" i="15"/>
  <c r="H35" i="15"/>
  <c r="H43" i="15"/>
  <c r="H51" i="15"/>
  <c r="H75" i="15"/>
  <c r="H83" i="15"/>
  <c r="H91" i="15"/>
  <c r="H99" i="15"/>
  <c r="H107" i="15"/>
  <c r="H115" i="15"/>
  <c r="H123" i="15"/>
  <c r="H131" i="15"/>
  <c r="H139" i="15"/>
  <c r="H147" i="15"/>
  <c r="H155" i="15"/>
  <c r="H163" i="15"/>
  <c r="H171" i="15"/>
  <c r="H179" i="15"/>
  <c r="H4" i="15"/>
  <c r="H12" i="15"/>
  <c r="H20" i="15"/>
  <c r="H28" i="15"/>
  <c r="H36" i="15"/>
  <c r="H44" i="15"/>
  <c r="H52" i="15"/>
  <c r="H60" i="15"/>
  <c r="H68" i="15"/>
  <c r="H76" i="15"/>
  <c r="H84" i="15"/>
  <c r="H92" i="15"/>
  <c r="H100" i="15"/>
  <c r="H108" i="15"/>
  <c r="H116" i="15"/>
  <c r="H124" i="15"/>
  <c r="H132" i="15"/>
  <c r="H140" i="15"/>
  <c r="H148" i="15"/>
  <c r="H156" i="15"/>
  <c r="H164" i="15"/>
  <c r="H172" i="15"/>
  <c r="H180" i="15"/>
  <c r="H5" i="15"/>
  <c r="H13" i="15"/>
  <c r="H21" i="15"/>
  <c r="H29" i="15"/>
  <c r="H37" i="15"/>
  <c r="H45" i="15"/>
  <c r="H53" i="15"/>
  <c r="H61" i="15"/>
  <c r="H69" i="15"/>
  <c r="H77" i="15"/>
  <c r="H85" i="15"/>
  <c r="H6" i="15"/>
  <c r="H14" i="15"/>
  <c r="H22" i="15"/>
  <c r="H30" i="15"/>
  <c r="H38" i="15"/>
  <c r="H46" i="15"/>
  <c r="H54" i="15"/>
  <c r="H62" i="15"/>
  <c r="H70" i="15"/>
  <c r="H78" i="15"/>
  <c r="H86" i="15"/>
  <c r="H94" i="15"/>
  <c r="H102" i="15"/>
  <c r="H110" i="15"/>
  <c r="H118" i="15"/>
  <c r="H126" i="15"/>
  <c r="H134" i="15"/>
  <c r="H142" i="15"/>
  <c r="H150" i="15"/>
  <c r="H158" i="15"/>
  <c r="H166" i="15"/>
  <c r="H174" i="15"/>
  <c r="H182" i="15"/>
  <c r="H15" i="15"/>
  <c r="H23" i="15"/>
  <c r="H31" i="15"/>
  <c r="H39" i="15"/>
  <c r="H47" i="15"/>
  <c r="H55" i="15"/>
  <c r="H63" i="15"/>
  <c r="H71" i="15"/>
  <c r="H79" i="15"/>
  <c r="H87" i="15"/>
  <c r="H95" i="15"/>
  <c r="H103" i="15"/>
  <c r="H111" i="15"/>
  <c r="H119" i="15"/>
  <c r="H127" i="15"/>
  <c r="H7" i="15"/>
  <c r="H8" i="15"/>
  <c r="H64" i="15"/>
  <c r="H109" i="15"/>
  <c r="H136" i="15"/>
  <c r="H159" i="15"/>
  <c r="H181" i="15"/>
  <c r="H80" i="15"/>
  <c r="H143" i="15"/>
  <c r="H184" i="15"/>
  <c r="H101" i="15"/>
  <c r="H135" i="15"/>
  <c r="H72" i="15"/>
  <c r="H112" i="15"/>
  <c r="H141" i="15"/>
  <c r="H160" i="15"/>
  <c r="H183" i="15"/>
  <c r="H16" i="15"/>
  <c r="H117" i="15"/>
  <c r="H165" i="15"/>
  <c r="H133" i="15"/>
  <c r="H56" i="15"/>
  <c r="H176" i="15"/>
  <c r="H24" i="15"/>
  <c r="H88" i="15"/>
  <c r="H120" i="15"/>
  <c r="H144" i="15"/>
  <c r="H167" i="15"/>
  <c r="H32" i="15"/>
  <c r="H93" i="15"/>
  <c r="H125" i="15"/>
  <c r="H149" i="15"/>
  <c r="H168" i="15"/>
  <c r="H40" i="15"/>
  <c r="H96" i="15"/>
  <c r="H128" i="15"/>
  <c r="H151" i="15"/>
  <c r="H173" i="15"/>
  <c r="H48" i="15"/>
  <c r="H152" i="15"/>
  <c r="H175" i="15"/>
  <c r="H104" i="15"/>
  <c r="H157" i="15"/>
  <c r="A2" i="15"/>
  <c r="B158" i="15"/>
  <c r="F160" i="15"/>
  <c r="B162" i="15"/>
  <c r="F164" i="15"/>
  <c r="B166" i="15"/>
  <c r="B170" i="15"/>
  <c r="F172" i="15"/>
  <c r="B174" i="15"/>
  <c r="B178" i="15"/>
  <c r="E159" i="15"/>
  <c r="E163" i="15"/>
  <c r="G164" i="15"/>
  <c r="E167" i="15"/>
  <c r="G168" i="15"/>
  <c r="E171" i="15"/>
  <c r="G172" i="15"/>
  <c r="E175" i="15"/>
  <c r="G176" i="15"/>
  <c r="E179" i="15"/>
  <c r="G180" i="15"/>
  <c r="E183" i="15"/>
  <c r="B157" i="15"/>
  <c r="B161" i="15"/>
  <c r="F163" i="15"/>
  <c r="B165" i="15"/>
  <c r="F167" i="15"/>
  <c r="B169" i="15"/>
  <c r="F171" i="15"/>
  <c r="B173" i="15"/>
  <c r="F175" i="15"/>
  <c r="B177" i="15"/>
  <c r="F179" i="15"/>
  <c r="B181" i="15"/>
  <c r="F183" i="15"/>
  <c r="B185" i="15"/>
  <c r="E158" i="15"/>
  <c r="E162" i="15"/>
  <c r="G163" i="15"/>
  <c r="E166" i="15"/>
  <c r="E170" i="15"/>
  <c r="E174" i="15"/>
  <c r="E178" i="15"/>
  <c r="G179" i="15"/>
  <c r="E182" i="15"/>
  <c r="E186" i="15"/>
  <c r="B186" i="15"/>
  <c r="F158" i="15"/>
  <c r="B160" i="15"/>
  <c r="F162" i="15"/>
  <c r="B164" i="15"/>
  <c r="F166" i="15"/>
  <c r="B168" i="15"/>
  <c r="B172" i="15"/>
  <c r="F174" i="15"/>
  <c r="B176" i="15"/>
  <c r="F178" i="15"/>
  <c r="B180" i="15"/>
  <c r="F182" i="15"/>
  <c r="B184" i="15"/>
  <c r="E157" i="15"/>
  <c r="E161" i="15"/>
  <c r="E165" i="15"/>
  <c r="G166" i="15"/>
  <c r="E169" i="15"/>
  <c r="G170" i="15"/>
  <c r="E173" i="15"/>
  <c r="E177" i="15"/>
  <c r="E185" i="15"/>
  <c r="G186" i="15"/>
  <c r="F168" i="15"/>
  <c r="F176" i="15"/>
  <c r="F180" i="15"/>
  <c r="E181" i="15"/>
  <c r="F184" i="15"/>
  <c r="F157" i="15"/>
  <c r="B159" i="15"/>
  <c r="F161" i="15"/>
  <c r="B163" i="15"/>
  <c r="F165" i="15"/>
  <c r="B167" i="15"/>
  <c r="F169" i="15"/>
  <c r="B171" i="15"/>
  <c r="F173" i="15"/>
  <c r="B175" i="15"/>
  <c r="F177" i="15"/>
  <c r="B179" i="15"/>
  <c r="F181" i="15"/>
  <c r="B183" i="15"/>
  <c r="F185" i="15"/>
  <c r="G157" i="15"/>
  <c r="E160" i="15"/>
  <c r="G161" i="15"/>
  <c r="E164" i="15"/>
  <c r="G165" i="15"/>
  <c r="E168" i="15"/>
  <c r="G169" i="15"/>
  <c r="E172" i="15"/>
  <c r="G173" i="15"/>
  <c r="E176" i="15"/>
  <c r="E180" i="15"/>
  <c r="G181" i="15"/>
  <c r="E184" i="15"/>
  <c r="B182" i="15"/>
  <c r="AN98" i="8"/>
  <c r="G98" i="15" s="1"/>
  <c r="F71" i="15"/>
  <c r="F50" i="15"/>
  <c r="B80" i="15"/>
  <c r="F78" i="15"/>
  <c r="G123" i="15"/>
  <c r="B52" i="15"/>
  <c r="E118" i="15"/>
  <c r="E31" i="15"/>
  <c r="B45" i="15"/>
  <c r="B35" i="15"/>
  <c r="F94" i="15"/>
  <c r="E35" i="15"/>
  <c r="G7" i="15"/>
  <c r="F82" i="15"/>
  <c r="B153" i="15"/>
  <c r="E67" i="15"/>
  <c r="B40" i="15"/>
  <c r="E133" i="15"/>
  <c r="B106" i="15"/>
  <c r="B14" i="15"/>
  <c r="B33" i="15"/>
  <c r="B65" i="15"/>
  <c r="E38" i="15"/>
  <c r="E25" i="15"/>
  <c r="B150" i="15"/>
  <c r="F65" i="15"/>
  <c r="E63" i="15"/>
  <c r="E105" i="15"/>
  <c r="F100" i="15"/>
  <c r="F44" i="15"/>
  <c r="E33" i="15"/>
  <c r="B84" i="15"/>
  <c r="G112" i="15"/>
  <c r="B18" i="15"/>
  <c r="B17" i="15"/>
  <c r="E141" i="15"/>
  <c r="F101" i="15"/>
  <c r="E131" i="15"/>
  <c r="E148" i="15"/>
  <c r="E19" i="15"/>
  <c r="E20" i="15"/>
  <c r="E90" i="15"/>
  <c r="E9" i="15"/>
  <c r="F18" i="15"/>
  <c r="E41" i="15"/>
  <c r="F22" i="15"/>
  <c r="G34" i="15"/>
  <c r="G51" i="15"/>
  <c r="F120" i="15"/>
  <c r="G33" i="15"/>
  <c r="E125" i="15"/>
  <c r="B27" i="15"/>
  <c r="B22" i="15"/>
  <c r="B34" i="15"/>
  <c r="F149" i="15"/>
  <c r="B3" i="15"/>
  <c r="G4" i="15"/>
  <c r="E39" i="15"/>
  <c r="B96" i="15"/>
  <c r="E98" i="15"/>
  <c r="F19" i="15"/>
  <c r="B37" i="15"/>
  <c r="E122" i="15"/>
  <c r="G87" i="15"/>
  <c r="E4" i="15"/>
  <c r="G15" i="15"/>
  <c r="E42" i="15"/>
  <c r="B131" i="15"/>
  <c r="F130" i="15"/>
  <c r="E53" i="15"/>
  <c r="E93" i="15"/>
  <c r="G142" i="15"/>
  <c r="B75" i="15"/>
  <c r="B143" i="15"/>
  <c r="G129" i="15"/>
  <c r="G57" i="15"/>
  <c r="F153" i="15"/>
  <c r="F92" i="15"/>
  <c r="F124" i="15"/>
  <c r="G76" i="15"/>
  <c r="G82" i="15"/>
  <c r="B82" i="15"/>
  <c r="E30" i="15"/>
  <c r="E65" i="15"/>
  <c r="F47" i="15"/>
  <c r="B88" i="15"/>
  <c r="G131" i="15"/>
  <c r="E70" i="15"/>
  <c r="B142" i="15"/>
  <c r="E119" i="15"/>
  <c r="E16" i="15"/>
  <c r="E12" i="15"/>
  <c r="E127" i="15"/>
  <c r="G40" i="15"/>
  <c r="F45" i="15"/>
  <c r="E17" i="15"/>
  <c r="F21" i="15"/>
  <c r="F97" i="15"/>
  <c r="E80" i="15"/>
  <c r="E84" i="15"/>
  <c r="B56" i="15"/>
  <c r="B145" i="15"/>
  <c r="B53" i="15"/>
  <c r="B100" i="15"/>
  <c r="F38" i="15"/>
  <c r="E58" i="15"/>
  <c r="B24" i="15"/>
  <c r="B15" i="15"/>
  <c r="E138" i="15"/>
  <c r="F6" i="15"/>
  <c r="E146" i="15"/>
  <c r="B138" i="15"/>
  <c r="B25" i="15"/>
  <c r="G91" i="15"/>
  <c r="F109" i="15"/>
  <c r="G120" i="15"/>
  <c r="G43" i="15"/>
  <c r="F128" i="15"/>
  <c r="B77" i="15"/>
  <c r="B123" i="15"/>
  <c r="G102" i="15"/>
  <c r="B103" i="15"/>
  <c r="F126" i="15"/>
  <c r="B50" i="15"/>
  <c r="B94" i="15"/>
  <c r="F135" i="15"/>
  <c r="E136" i="15"/>
  <c r="E29" i="15"/>
  <c r="F96" i="15"/>
  <c r="F98" i="15"/>
  <c r="F32" i="15"/>
  <c r="E92" i="15"/>
  <c r="E142" i="15"/>
  <c r="F59" i="15"/>
  <c r="E76" i="15"/>
  <c r="E28" i="15"/>
  <c r="E36" i="15"/>
  <c r="F55" i="15"/>
  <c r="E74" i="15"/>
  <c r="E79" i="15"/>
  <c r="E5" i="15"/>
  <c r="E21" i="15"/>
  <c r="E37" i="15"/>
  <c r="B113" i="15"/>
  <c r="G107" i="15"/>
  <c r="E24" i="15"/>
  <c r="G37" i="15"/>
  <c r="B137" i="15"/>
  <c r="F112" i="15"/>
  <c r="F37" i="15"/>
  <c r="B10" i="15"/>
  <c r="B26" i="15"/>
  <c r="F36" i="15"/>
  <c r="G136" i="15"/>
  <c r="F30" i="15"/>
  <c r="B19" i="15"/>
  <c r="F125" i="15"/>
  <c r="G8" i="15"/>
  <c r="E27" i="15"/>
  <c r="B129" i="15"/>
  <c r="F10" i="15"/>
  <c r="E106" i="15"/>
  <c r="B41" i="15"/>
  <c r="F5" i="15"/>
  <c r="F7" i="15"/>
  <c r="G19" i="15"/>
  <c r="B60" i="15"/>
  <c r="G115" i="15"/>
  <c r="F83" i="15"/>
  <c r="B107" i="15"/>
  <c r="G117" i="15"/>
  <c r="G66" i="15"/>
  <c r="F131" i="15"/>
  <c r="B51" i="15"/>
  <c r="B79" i="15"/>
  <c r="E155" i="15"/>
  <c r="G69" i="15"/>
  <c r="B133" i="15"/>
  <c r="G111" i="15"/>
  <c r="G92" i="15"/>
  <c r="E124" i="15"/>
  <c r="F24" i="15"/>
  <c r="F63" i="15"/>
  <c r="B48" i="15"/>
  <c r="F20" i="15"/>
  <c r="E94" i="15"/>
  <c r="G20" i="15"/>
  <c r="F35" i="15"/>
  <c r="E14" i="15"/>
  <c r="B73" i="15"/>
  <c r="G133" i="15"/>
  <c r="G86" i="15"/>
  <c r="F107" i="15"/>
  <c r="E110" i="15"/>
  <c r="E91" i="15"/>
  <c r="F58" i="15"/>
  <c r="E101" i="15"/>
  <c r="E85" i="15"/>
  <c r="F99" i="15"/>
  <c r="E34" i="15"/>
  <c r="E69" i="15"/>
  <c r="F13" i="15"/>
  <c r="G53" i="15"/>
  <c r="F60" i="15"/>
  <c r="G6" i="15"/>
  <c r="G38" i="15"/>
  <c r="F66" i="15"/>
  <c r="F152" i="15"/>
  <c r="E8" i="15"/>
  <c r="G25" i="15"/>
  <c r="F62" i="15"/>
  <c r="B105" i="15"/>
  <c r="G152" i="15"/>
  <c r="B43" i="15"/>
  <c r="F12" i="15"/>
  <c r="B38" i="15"/>
  <c r="G79" i="15"/>
  <c r="E130" i="15"/>
  <c r="G12" i="15"/>
  <c r="G28" i="15"/>
  <c r="E149" i="15"/>
  <c r="B16" i="15"/>
  <c r="B11" i="15"/>
  <c r="B6" i="15"/>
  <c r="F27" i="15"/>
  <c r="B122" i="15"/>
  <c r="B4" i="15"/>
  <c r="F25" i="15"/>
  <c r="E26" i="15"/>
  <c r="B57" i="15"/>
  <c r="B85" i="15"/>
  <c r="G149" i="15"/>
  <c r="F114" i="15"/>
  <c r="B120" i="15"/>
  <c r="E128" i="15"/>
  <c r="B87" i="15"/>
  <c r="E115" i="15"/>
  <c r="F137" i="15"/>
  <c r="B62" i="15"/>
  <c r="B125" i="15"/>
  <c r="G122" i="15"/>
  <c r="E135" i="15"/>
  <c r="F115" i="15"/>
  <c r="F102" i="15"/>
  <c r="E137" i="15"/>
  <c r="E7" i="15"/>
  <c r="E78" i="15"/>
  <c r="E11" i="15"/>
  <c r="G3" i="15"/>
  <c r="E13" i="15"/>
  <c r="G17" i="15"/>
  <c r="B28" i="15"/>
  <c r="B8" i="15"/>
  <c r="E117" i="15"/>
  <c r="F51" i="15"/>
  <c r="G64" i="15"/>
  <c r="E77" i="15"/>
  <c r="E73" i="15"/>
  <c r="E83" i="15"/>
  <c r="E57" i="15"/>
  <c r="E87" i="15"/>
  <c r="E10" i="15"/>
  <c r="E123" i="15"/>
  <c r="E88" i="15"/>
  <c r="F89" i="15"/>
  <c r="E46" i="15"/>
  <c r="F81" i="15"/>
  <c r="E72" i="15"/>
  <c r="F26" i="15"/>
  <c r="B72" i="15"/>
  <c r="G9" i="15"/>
  <c r="E40" i="15"/>
  <c r="B68" i="15"/>
  <c r="E114" i="15"/>
  <c r="F28" i="15"/>
  <c r="F42" i="15"/>
  <c r="F33" i="15"/>
  <c r="F4" i="15"/>
  <c r="G32" i="15"/>
  <c r="B64" i="15"/>
  <c r="B32" i="15"/>
  <c r="F43" i="15"/>
  <c r="E154" i="15"/>
  <c r="B20" i="15"/>
  <c r="B31" i="15"/>
  <c r="B21" i="15"/>
  <c r="G27" i="15"/>
  <c r="F86" i="15"/>
  <c r="F87" i="15"/>
  <c r="F106" i="15"/>
  <c r="B112" i="15"/>
  <c r="E120" i="15"/>
  <c r="E126" i="15"/>
  <c r="B132" i="15"/>
  <c r="F111" i="15"/>
  <c r="F95" i="15"/>
  <c r="F147" i="15"/>
  <c r="E139" i="15"/>
  <c r="E51" i="15"/>
  <c r="E32" i="15"/>
  <c r="F17" i="15"/>
  <c r="B130" i="15"/>
  <c r="G128" i="15"/>
  <c r="G135" i="15"/>
  <c r="E66" i="15"/>
  <c r="E52" i="15"/>
  <c r="F48" i="15"/>
  <c r="E82" i="15"/>
  <c r="F23" i="15"/>
  <c r="E143" i="15"/>
  <c r="E75" i="15"/>
  <c r="F14" i="15"/>
  <c r="E56" i="15"/>
  <c r="F61" i="15"/>
  <c r="E86" i="15"/>
  <c r="E54" i="15"/>
  <c r="G10" i="15"/>
  <c r="G30" i="15"/>
  <c r="G42" i="15"/>
  <c r="G139" i="15"/>
  <c r="G29" i="15"/>
  <c r="G41" i="15"/>
  <c r="F144" i="15"/>
  <c r="B12" i="15"/>
  <c r="B7" i="15"/>
  <c r="G83" i="15"/>
  <c r="F16" i="15"/>
  <c r="B30" i="15"/>
  <c r="B42" i="15"/>
  <c r="G95" i="15"/>
  <c r="F117" i="15"/>
  <c r="B39" i="15"/>
  <c r="E15" i="15"/>
  <c r="F74" i="15"/>
  <c r="F136" i="15"/>
  <c r="B36" i="15"/>
  <c r="F29" i="15"/>
  <c r="B9" i="15"/>
  <c r="F31" i="15"/>
  <c r="E50" i="15"/>
  <c r="B92" i="15"/>
  <c r="B61" i="15"/>
  <c r="E81" i="15"/>
  <c r="F155" i="15"/>
  <c r="G118" i="15"/>
  <c r="F142" i="15"/>
  <c r="G124" i="15"/>
  <c r="F72" i="15"/>
  <c r="F148" i="15"/>
  <c r="G52" i="15"/>
  <c r="B124" i="15"/>
  <c r="G104" i="15"/>
  <c r="B146" i="15"/>
  <c r="E3" i="15"/>
  <c r="G16" i="15"/>
  <c r="E43" i="15"/>
  <c r="F90" i="15"/>
  <c r="F133" i="15"/>
  <c r="B49" i="15"/>
  <c r="F11" i="15"/>
  <c r="B29" i="15"/>
  <c r="F39" i="15"/>
  <c r="G75" i="15"/>
  <c r="F141" i="15"/>
  <c r="B114" i="15"/>
  <c r="F41" i="15"/>
  <c r="B5" i="15"/>
  <c r="E6" i="15"/>
  <c r="E18" i="15"/>
  <c r="G31" i="15"/>
  <c r="F54" i="15"/>
  <c r="F75" i="15"/>
  <c r="B97" i="15"/>
  <c r="B115" i="15"/>
  <c r="F146" i="15"/>
  <c r="E103" i="15"/>
  <c r="G54" i="15"/>
  <c r="G70" i="15"/>
  <c r="E97" i="15"/>
  <c r="B104" i="15"/>
  <c r="E144" i="15"/>
  <c r="E104" i="15"/>
  <c r="B55" i="15"/>
  <c r="B67" i="15"/>
  <c r="F77" i="15"/>
  <c r="B91" i="15"/>
  <c r="B151" i="15"/>
  <c r="G153" i="15"/>
  <c r="G113" i="15"/>
  <c r="E44" i="15"/>
  <c r="E60" i="15"/>
  <c r="G73" i="15"/>
  <c r="G93" i="15"/>
  <c r="B134" i="15"/>
  <c r="E150" i="15"/>
  <c r="G108" i="15"/>
  <c r="B74" i="15"/>
  <c r="F84" i="15"/>
  <c r="B117" i="15"/>
  <c r="E121" i="15"/>
  <c r="F108" i="15"/>
  <c r="G80" i="15"/>
  <c r="E95" i="15"/>
  <c r="B116" i="15"/>
  <c r="G146" i="15"/>
  <c r="E108" i="15"/>
  <c r="B126" i="15"/>
  <c r="G148" i="15"/>
  <c r="E134" i="15"/>
  <c r="F121" i="15"/>
  <c r="F52" i="15"/>
  <c r="F64" i="15"/>
  <c r="B86" i="15"/>
  <c r="B98" i="15"/>
  <c r="B109" i="15"/>
  <c r="E145" i="15"/>
  <c r="F132" i="15"/>
  <c r="G119" i="15"/>
  <c r="E55" i="15"/>
  <c r="G68" i="15"/>
  <c r="B108" i="15"/>
  <c r="E132" i="15"/>
  <c r="F119" i="15"/>
  <c r="G106" i="15"/>
  <c r="G67" i="15"/>
  <c r="G35" i="15"/>
  <c r="B121" i="15"/>
  <c r="E109" i="15"/>
  <c r="B89" i="15"/>
  <c r="B101" i="15"/>
  <c r="G141" i="15"/>
  <c r="E45" i="15"/>
  <c r="G74" i="15"/>
  <c r="B152" i="15"/>
  <c r="G126" i="15"/>
  <c r="F57" i="15"/>
  <c r="F69" i="15"/>
  <c r="F93" i="15"/>
  <c r="B135" i="15"/>
  <c r="F150" i="15"/>
  <c r="G137" i="15"/>
  <c r="F110" i="15"/>
  <c r="E48" i="15"/>
  <c r="E64" i="15"/>
  <c r="G77" i="15"/>
  <c r="E96" i="15"/>
  <c r="B118" i="15"/>
  <c r="G132" i="15"/>
  <c r="F105" i="15"/>
  <c r="B54" i="15"/>
  <c r="B66" i="15"/>
  <c r="F76" i="15"/>
  <c r="F156" i="15"/>
  <c r="G143" i="15"/>
  <c r="G103" i="15"/>
  <c r="G56" i="15"/>
  <c r="G84" i="15"/>
  <c r="E99" i="15"/>
  <c r="E156" i="15"/>
  <c r="F143" i="15"/>
  <c r="G130" i="15"/>
  <c r="F9" i="15"/>
  <c r="B13" i="15"/>
  <c r="G11" i="15"/>
  <c r="E22" i="15"/>
  <c r="F70" i="15"/>
  <c r="F67" i="15"/>
  <c r="F79" i="15"/>
  <c r="B155" i="15"/>
  <c r="F154" i="15"/>
  <c r="G125" i="15"/>
  <c r="E111" i="15"/>
  <c r="G46" i="15"/>
  <c r="E61" i="15"/>
  <c r="E89" i="15"/>
  <c r="B144" i="15"/>
  <c r="E152" i="15"/>
  <c r="F139" i="15"/>
  <c r="E112" i="15"/>
  <c r="B47" i="15"/>
  <c r="B59" i="15"/>
  <c r="B71" i="15"/>
  <c r="B83" i="15"/>
  <c r="B95" i="15"/>
  <c r="B127" i="15"/>
  <c r="G121" i="15"/>
  <c r="G49" i="15"/>
  <c r="G65" i="15"/>
  <c r="B110" i="15"/>
  <c r="F145" i="15"/>
  <c r="G116" i="15"/>
  <c r="B78" i="15"/>
  <c r="F88" i="15"/>
  <c r="B102" i="15"/>
  <c r="E129" i="15"/>
  <c r="F116" i="15"/>
  <c r="E71" i="15"/>
  <c r="B156" i="15"/>
  <c r="G154" i="15"/>
  <c r="E116" i="15"/>
  <c r="F103" i="15"/>
  <c r="E62" i="15"/>
  <c r="F8" i="15"/>
  <c r="E23" i="15"/>
  <c r="G36" i="15"/>
  <c r="G155" i="15"/>
  <c r="F104" i="15"/>
  <c r="B44" i="15"/>
  <c r="B23" i="15"/>
  <c r="G5" i="15"/>
  <c r="F46" i="15"/>
  <c r="B154" i="15"/>
  <c r="F34" i="15"/>
  <c r="G144" i="15"/>
  <c r="F15" i="15"/>
  <c r="G39" i="15"/>
  <c r="B76" i="15"/>
  <c r="G147" i="15"/>
  <c r="B69" i="15"/>
  <c r="B81" i="15"/>
  <c r="F91" i="15"/>
  <c r="B147" i="15"/>
  <c r="F138" i="15"/>
  <c r="G109" i="15"/>
  <c r="G62" i="15"/>
  <c r="G78" i="15"/>
  <c r="G90" i="15"/>
  <c r="B136" i="15"/>
  <c r="G150" i="15"/>
  <c r="F123" i="15"/>
  <c r="G110" i="15"/>
  <c r="B119" i="15"/>
  <c r="E147" i="15"/>
  <c r="F134" i="15"/>
  <c r="E107" i="15"/>
  <c r="E100" i="15"/>
  <c r="G156" i="15"/>
  <c r="F129" i="15"/>
  <c r="E102" i="15"/>
  <c r="F56" i="15"/>
  <c r="F68" i="15"/>
  <c r="B90" i="15"/>
  <c r="B149" i="15"/>
  <c r="E153" i="15"/>
  <c r="F140" i="15"/>
  <c r="G127" i="15"/>
  <c r="E59" i="15"/>
  <c r="G72" i="15"/>
  <c r="G88" i="15"/>
  <c r="B148" i="15"/>
  <c r="E140" i="15"/>
  <c r="F127" i="15"/>
  <c r="G114" i="15"/>
  <c r="B93" i="15"/>
  <c r="B139" i="15"/>
  <c r="E151" i="15"/>
  <c r="F122" i="15"/>
  <c r="E49" i="15"/>
  <c r="B128" i="15"/>
  <c r="G134" i="15"/>
  <c r="F49" i="15"/>
  <c r="B63" i="15"/>
  <c r="F73" i="15"/>
  <c r="F85" i="15"/>
  <c r="B99" i="15"/>
  <c r="B111" i="15"/>
  <c r="G145" i="15"/>
  <c r="F118" i="15"/>
  <c r="G105" i="15"/>
  <c r="E68" i="15"/>
  <c r="G85" i="15"/>
  <c r="G101" i="15"/>
  <c r="G140" i="15"/>
  <c r="F113" i="15"/>
  <c r="B46" i="15"/>
  <c r="B58" i="15"/>
  <c r="B70" i="15"/>
  <c r="F80" i="15"/>
  <c r="B141" i="15"/>
  <c r="G151" i="15"/>
  <c r="E113" i="15"/>
  <c r="E47" i="15"/>
  <c r="B140" i="15"/>
  <c r="F151" i="15"/>
  <c r="G138" i="15"/>
  <c r="AM53" i="8"/>
  <c r="F53" i="15" s="1"/>
  <c r="AN50" i="8"/>
  <c r="G50" i="15" s="1"/>
  <c r="AN22" i="8"/>
  <c r="G22" i="15" s="1"/>
  <c r="AN47" i="8"/>
  <c r="G47" i="15" s="1"/>
  <c r="AN60" i="8"/>
  <c r="G60" i="15" s="1"/>
  <c r="AM170" i="8"/>
  <c r="F170" i="15" s="1"/>
  <c r="AN63" i="8"/>
  <c r="G63" i="15" s="1"/>
  <c r="AM186" i="8"/>
  <c r="F186" i="15" s="1"/>
  <c r="AN81" i="8"/>
  <c r="G81" i="15" s="1"/>
  <c r="AN185" i="8"/>
  <c r="G185" i="15" s="1"/>
  <c r="AN171" i="8"/>
  <c r="G171" i="15" s="1"/>
  <c r="AM2" i="8"/>
  <c r="AM3" i="8"/>
  <c r="F3" i="15" s="1"/>
  <c r="AN97" i="8"/>
  <c r="G97" i="15" s="1"/>
  <c r="AN21" i="8"/>
  <c r="G21" i="15" s="1"/>
  <c r="AN184" i="8"/>
  <c r="G184" i="15" s="1"/>
  <c r="AN61" i="8"/>
  <c r="G61" i="15" s="1"/>
  <c r="AM40" i="8"/>
  <c r="F40" i="15" s="1"/>
  <c r="AN100" i="8"/>
  <c r="G100" i="15" s="1"/>
  <c r="AN26" i="8"/>
  <c r="G26" i="15" s="1"/>
  <c r="AN13" i="8"/>
  <c r="G13" i="15" s="1"/>
  <c r="AN89" i="8"/>
  <c r="G89" i="15" s="1"/>
  <c r="AN71" i="8"/>
  <c r="G71" i="15" s="1"/>
  <c r="AN18" i="8"/>
  <c r="G18" i="15" s="1"/>
  <c r="AN178" i="8"/>
  <c r="G178" i="15" s="1"/>
  <c r="AN162" i="8"/>
  <c r="G162" i="15" s="1"/>
  <c r="AN55" i="8"/>
  <c r="G55" i="15" s="1"/>
  <c r="AN99" i="8"/>
  <c r="G99" i="15" s="1"/>
  <c r="AN174" i="8"/>
  <c r="G174" i="15" s="1"/>
  <c r="AN167" i="8"/>
  <c r="G167" i="15" s="1"/>
  <c r="AN24" i="8"/>
  <c r="G24" i="15" s="1"/>
  <c r="AN59" i="8"/>
  <c r="G59" i="15" s="1"/>
  <c r="AN160" i="8"/>
  <c r="G160" i="15" s="1"/>
  <c r="AN14" i="8"/>
  <c r="G14" i="15" s="1"/>
  <c r="AN45" i="8"/>
  <c r="G45" i="15" s="1"/>
  <c r="AN23" i="8"/>
  <c r="G23" i="15" s="1"/>
  <c r="AN158" i="8"/>
  <c r="G158" i="15" s="1"/>
  <c r="AN44" i="8"/>
  <c r="G44" i="15" s="1"/>
  <c r="AN48" i="8"/>
  <c r="G48" i="15" s="1"/>
  <c r="AN183" i="8"/>
  <c r="G183" i="15" s="1"/>
  <c r="AN177" i="8"/>
  <c r="G177" i="15" s="1"/>
  <c r="AN182" i="8"/>
  <c r="G182" i="15" s="1"/>
  <c r="AN94" i="8"/>
  <c r="G94" i="15" s="1"/>
  <c r="AN175" i="8"/>
  <c r="G175" i="15" s="1"/>
  <c r="AN159" i="8"/>
  <c r="G159" i="15" s="1"/>
  <c r="AM159" i="8"/>
  <c r="F159" i="15" s="1"/>
  <c r="AN96" i="8"/>
  <c r="G96" i="15" s="1"/>
  <c r="AN58" i="8"/>
  <c r="G58" i="15" s="1"/>
  <c r="E2" i="15" l="1"/>
  <c r="D2" i="15"/>
  <c r="C2" i="15"/>
  <c r="F2" i="15"/>
  <c r="B2" i="15"/>
  <c r="A2" i="17" s="1" a="1"/>
  <c r="H2" i="15"/>
  <c r="G2" i="15"/>
  <c r="I23" i="1" l="1"/>
  <c r="F5" i="17"/>
  <c r="I47" i="1" s="1"/>
  <c r="F13" i="17"/>
  <c r="F6" i="17"/>
  <c r="I50" i="1" s="1"/>
  <c r="F7" i="17"/>
  <c r="I53" i="1" s="1"/>
  <c r="F8" i="17"/>
  <c r="I54" i="1" s="1"/>
  <c r="F9" i="17"/>
  <c r="I56" i="1" s="1"/>
  <c r="F10" i="17"/>
  <c r="I59" i="1" s="1"/>
  <c r="F4" i="17"/>
  <c r="I46" i="1" s="1"/>
  <c r="F3" i="17"/>
  <c r="I41" i="1" s="1"/>
  <c r="F11" i="17"/>
  <c r="I62" i="1" s="1"/>
  <c r="F12" i="17"/>
  <c r="I67" i="1" s="1"/>
  <c r="G12" i="17"/>
  <c r="I12" i="17"/>
  <c r="I100" i="1" s="1"/>
  <c r="G13" i="17"/>
  <c r="J12" i="17"/>
  <c r="I13" i="17"/>
  <c r="M12" i="17"/>
  <c r="J13" i="17"/>
  <c r="M13" i="17"/>
  <c r="P12" i="17"/>
  <c r="P13" i="17"/>
  <c r="C13" i="17"/>
  <c r="D13" i="17"/>
  <c r="I8" i="1"/>
  <c r="F23" i="5" s="1"/>
  <c r="A2" i="17"/>
  <c r="I7" i="17"/>
  <c r="I86" i="1" s="1"/>
  <c r="J8" i="17"/>
  <c r="I9" i="17"/>
  <c r="I89" i="1" s="1"/>
  <c r="P5" i="17"/>
  <c r="M4" i="17"/>
  <c r="J3" i="17"/>
  <c r="J7" i="17"/>
  <c r="J9" i="17"/>
  <c r="G10" i="17"/>
  <c r="P6" i="17"/>
  <c r="M5" i="17"/>
  <c r="J4" i="17"/>
  <c r="I3" i="17"/>
  <c r="I74" i="1" s="1"/>
  <c r="P3" i="17"/>
  <c r="I8" i="17"/>
  <c r="I87" i="1" s="1"/>
  <c r="M3" i="17"/>
  <c r="M7" i="17"/>
  <c r="M8" i="17"/>
  <c r="G11" i="17"/>
  <c r="M6" i="17"/>
  <c r="J5" i="17"/>
  <c r="I4" i="17"/>
  <c r="I79" i="1" s="1"/>
  <c r="G3" i="17"/>
  <c r="G5" i="17"/>
  <c r="M10" i="17"/>
  <c r="P7" i="17"/>
  <c r="P8" i="17"/>
  <c r="M9" i="17"/>
  <c r="I10" i="17"/>
  <c r="I92" i="1" s="1"/>
  <c r="I11" i="17"/>
  <c r="I95" i="1" s="1"/>
  <c r="J6" i="17"/>
  <c r="I5" i="17"/>
  <c r="I80" i="1" s="1"/>
  <c r="G4" i="17"/>
  <c r="J10" i="17"/>
  <c r="J11" i="17"/>
  <c r="I6" i="17"/>
  <c r="I83" i="1" s="1"/>
  <c r="P9" i="17"/>
  <c r="M11" i="17"/>
  <c r="G6" i="17"/>
  <c r="G8" i="17"/>
  <c r="P10" i="17"/>
  <c r="P11" i="17"/>
  <c r="G7" i="17"/>
  <c r="G9" i="17"/>
  <c r="P4" i="17"/>
  <c r="N10" i="17" l="1"/>
  <c r="I4" i="1"/>
  <c r="I26" i="1"/>
  <c r="F40" i="5" s="1"/>
  <c r="F37" i="5"/>
  <c r="I13" i="1"/>
  <c r="F27" i="5" s="1"/>
  <c r="I20" i="1"/>
  <c r="F34" i="5" s="1"/>
  <c r="I29" i="1"/>
  <c r="F43" i="5" s="1"/>
  <c r="I34" i="1"/>
  <c r="F48" i="5" s="1"/>
  <c r="I14" i="1"/>
  <c r="F28" i="5" s="1"/>
  <c r="I17" i="1"/>
  <c r="F31" i="5" s="1"/>
  <c r="I21" i="1"/>
  <c r="F35" i="5" s="1"/>
  <c r="N8" i="17"/>
  <c r="N4" i="17"/>
  <c r="N7" i="17"/>
  <c r="N5" i="17"/>
  <c r="N3" i="17"/>
  <c r="N11" i="17"/>
  <c r="N9" i="17"/>
  <c r="Q13" i="17"/>
  <c r="Q12" i="17"/>
  <c r="F2" i="17"/>
  <c r="N13" i="17"/>
  <c r="N6" i="17"/>
  <c r="N12" i="17"/>
  <c r="E13" i="17"/>
  <c r="L13" i="17"/>
  <c r="K13" i="17"/>
  <c r="E12" i="17"/>
  <c r="K12" i="17"/>
  <c r="L12" i="17"/>
  <c r="I133" i="1" s="1"/>
  <c r="H13" i="17"/>
  <c r="H12" i="17"/>
  <c r="E8" i="17"/>
  <c r="E4" i="17"/>
  <c r="H5" i="17"/>
  <c r="H10" i="17"/>
  <c r="H8" i="17"/>
  <c r="E11" i="17"/>
  <c r="H7" i="17"/>
  <c r="E9" i="17"/>
  <c r="H6" i="17"/>
  <c r="E3" i="17"/>
  <c r="E6" i="17"/>
  <c r="H4" i="17"/>
  <c r="E10" i="17"/>
  <c r="H11" i="17"/>
  <c r="E5" i="17"/>
  <c r="E7" i="17"/>
  <c r="H9" i="17"/>
  <c r="H3" i="17"/>
  <c r="Q7" i="17"/>
  <c r="Q9" i="17"/>
  <c r="L6" i="17"/>
  <c r="I116" i="1" s="1"/>
  <c r="Q6" i="17"/>
  <c r="L9" i="17"/>
  <c r="I122" i="1" s="1"/>
  <c r="Q11" i="17"/>
  <c r="Q10" i="17"/>
  <c r="L10" i="17"/>
  <c r="I125" i="1" s="1"/>
  <c r="Q8" i="17"/>
  <c r="L8" i="17"/>
  <c r="I120" i="1" s="1"/>
  <c r="L5" i="17"/>
  <c r="I113" i="1" s="1"/>
  <c r="Q5" i="17"/>
  <c r="Q4" i="17"/>
  <c r="L4" i="17"/>
  <c r="I112" i="1" s="1"/>
  <c r="L3" i="17"/>
  <c r="I107" i="1" s="1"/>
  <c r="Q3" i="17"/>
  <c r="K8" i="17"/>
  <c r="K10" i="17"/>
  <c r="K11" i="17"/>
  <c r="L11" i="17"/>
  <c r="I128" i="1" s="1"/>
  <c r="K7" i="17"/>
  <c r="L7" i="17"/>
  <c r="I119" i="1" s="1"/>
  <c r="K9" i="17"/>
  <c r="G2" i="17"/>
  <c r="P2" i="17"/>
  <c r="M2" i="17"/>
  <c r="I2" i="17"/>
  <c r="J2" i="17"/>
  <c r="K6" i="17"/>
  <c r="K4" i="17"/>
  <c r="K3" i="17"/>
  <c r="K5" i="17"/>
  <c r="K23" i="5" l="1"/>
  <c r="I70" i="1"/>
  <c r="I101" i="1" s="1"/>
  <c r="I48" i="5"/>
  <c r="I35" i="5"/>
  <c r="K34" i="5"/>
  <c r="K48" i="5"/>
  <c r="I23" i="5"/>
  <c r="H23" i="5"/>
  <c r="I37" i="5"/>
  <c r="H35" i="5"/>
  <c r="H37" i="5"/>
  <c r="H28" i="5"/>
  <c r="H31" i="5"/>
  <c r="J37" i="5"/>
  <c r="I27" i="5"/>
  <c r="K40" i="5"/>
  <c r="K43" i="5"/>
  <c r="H48" i="5"/>
  <c r="J48" i="5"/>
  <c r="J40" i="5"/>
  <c r="J43" i="5"/>
  <c r="K28" i="5"/>
  <c r="K31" i="5"/>
  <c r="H40" i="5"/>
  <c r="H43" i="5"/>
  <c r="J28" i="5"/>
  <c r="I37" i="1"/>
  <c r="I68" i="1" s="1"/>
  <c r="J34" i="5"/>
  <c r="K37" i="5"/>
  <c r="H27" i="5"/>
  <c r="J27" i="5"/>
  <c r="I28" i="5"/>
  <c r="I31" i="5"/>
  <c r="I34" i="5"/>
  <c r="K27" i="5"/>
  <c r="H34" i="5"/>
  <c r="J31" i="5"/>
  <c r="J23" i="5"/>
  <c r="I40" i="5"/>
  <c r="I43" i="5"/>
  <c r="K35" i="5"/>
  <c r="J35" i="5"/>
  <c r="G23" i="5"/>
  <c r="G23" i="23" s="1"/>
  <c r="G28" i="5"/>
  <c r="G28" i="23" s="1"/>
  <c r="G31" i="5"/>
  <c r="G31" i="23" s="1"/>
  <c r="G34" i="5"/>
  <c r="G34" i="23" s="1"/>
  <c r="G27" i="5"/>
  <c r="G27" i="23" s="1"/>
  <c r="G43" i="5"/>
  <c r="G43" i="23" s="1"/>
  <c r="G35" i="5"/>
  <c r="G35" i="23" s="1"/>
  <c r="G48" i="5"/>
  <c r="G48" i="23" s="1"/>
  <c r="G37" i="5"/>
  <c r="G37" i="23" s="1"/>
  <c r="G40" i="5"/>
  <c r="G40" i="23" s="1"/>
  <c r="O12" i="17"/>
  <c r="I166" i="1" s="1"/>
  <c r="N2" i="17"/>
  <c r="F21" i="5"/>
  <c r="I35" i="1"/>
  <c r="O13" i="17"/>
  <c r="H2" i="17"/>
  <c r="E2" i="17"/>
  <c r="O10" i="17"/>
  <c r="I158" i="1" s="1"/>
  <c r="O11" i="17"/>
  <c r="I161" i="1" s="1"/>
  <c r="O9" i="17"/>
  <c r="I155" i="1" s="1"/>
  <c r="O8" i="17"/>
  <c r="I153" i="1" s="1"/>
  <c r="O6" i="17"/>
  <c r="I149" i="1" s="1"/>
  <c r="O7" i="17"/>
  <c r="I152" i="1" s="1"/>
  <c r="O5" i="17"/>
  <c r="I146" i="1" s="1"/>
  <c r="O3" i="17"/>
  <c r="I140" i="1" s="1"/>
  <c r="L2" i="17"/>
  <c r="I103" i="1" s="1"/>
  <c r="O4" i="17"/>
  <c r="I145" i="1" s="1"/>
  <c r="Q2" i="17"/>
  <c r="K2" i="17"/>
  <c r="H23" i="23" l="1"/>
  <c r="I23" i="23" s="1"/>
  <c r="J23" i="23" s="1"/>
  <c r="K23" i="23" s="1"/>
  <c r="H34" i="23"/>
  <c r="I34" i="23" s="1"/>
  <c r="J34" i="23" s="1"/>
  <c r="K34" i="23" s="1"/>
  <c r="H35" i="23"/>
  <c r="I35" i="23" s="1"/>
  <c r="J35" i="23" s="1"/>
  <c r="K35" i="23" s="1"/>
  <c r="H27" i="23"/>
  <c r="I27" i="23" s="1"/>
  <c r="J27" i="23" s="1"/>
  <c r="K27" i="23" s="1"/>
  <c r="H43" i="23"/>
  <c r="I43" i="23" s="1"/>
  <c r="J43" i="23" s="1"/>
  <c r="K43" i="23" s="1"/>
  <c r="H40" i="23"/>
  <c r="I40" i="23" s="1"/>
  <c r="J40" i="23" s="1"/>
  <c r="K40" i="23" s="1"/>
  <c r="H31" i="23"/>
  <c r="I31" i="23" s="1"/>
  <c r="J31" i="23" s="1"/>
  <c r="K31" i="23" s="1"/>
  <c r="H48" i="23"/>
  <c r="I48" i="23" s="1"/>
  <c r="J48" i="23" s="1"/>
  <c r="K48" i="23" s="1"/>
  <c r="H28" i="23"/>
  <c r="I28" i="23" s="1"/>
  <c r="J28" i="23" s="1"/>
  <c r="K28" i="23" s="1"/>
  <c r="H37" i="23"/>
  <c r="I37" i="23" s="1"/>
  <c r="J37" i="23" s="1"/>
  <c r="K37" i="23" s="1"/>
  <c r="H21" i="5"/>
  <c r="I21" i="5"/>
  <c r="K21" i="5"/>
  <c r="J21" i="5"/>
  <c r="G21" i="5"/>
  <c r="G21" i="23" s="1"/>
  <c r="I134" i="1"/>
  <c r="O2" i="17"/>
  <c r="H21" i="23" l="1"/>
  <c r="I21" i="23" s="1"/>
  <c r="J21" i="23" s="1"/>
  <c r="K21" i="23" s="1"/>
  <c r="I136" i="1"/>
  <c r="I16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tc={9623AA44-E0A5-4CAE-8B19-A535FFA24C7C}</author>
    <author>tc={9D8C7AEC-AFAD-4456-B412-779070BEC436}</author>
  </authors>
  <commentList>
    <comment ref="M5" authorId="0" shapeId="0" xr:uid="{9623AA44-E0A5-4CAE-8B19-A535FFA24C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Correcciones conespecíficas.</t>
      </text>
    </comment>
    <comment ref="M19" authorId="1" shapeId="0" xr:uid="{9D8C7AEC-AFAD-4456-B412-779070BEC4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Conspecific corrections.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W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Ignorar columna, ya que el intento de cópula NO se registró en 2001. La barrera mecanica 2 será numero de cópulas / tandems!</t>
        </r>
      </text>
    </comment>
    <comment ref="C134" authorId="0" shapeId="0" xr:uid="{3C3B4D69-5A45-425F-816F-5DAEF601030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  <comment ref="D134" authorId="0" shapeId="0" xr:uid="{BF48EE86-D541-43BD-87D8-6192C331A03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<sst xmlns="http://schemas.openxmlformats.org/spreadsheetml/2006/main" count="16447" uniqueCount="955">
  <si>
    <t>Fitness component</t>
  </si>
  <si>
    <t>Cross</t>
  </si>
  <si>
    <t>N</t>
  </si>
  <si>
    <t>Tandem</t>
  </si>
  <si>
    <t>Fecundity</t>
  </si>
  <si>
    <t>Fertility</t>
  </si>
  <si>
    <t>NA</t>
  </si>
  <si>
    <t>Observer</t>
  </si>
  <si>
    <t>Year</t>
  </si>
  <si>
    <t>Generation</t>
  </si>
  <si>
    <t>species-female</t>
  </si>
  <si>
    <t>Origin_female</t>
  </si>
  <si>
    <t>Region</t>
  </si>
  <si>
    <t>Population-female</t>
  </si>
  <si>
    <t>female_phenotype</t>
  </si>
  <si>
    <t>species-male</t>
  </si>
  <si>
    <t>origin_male</t>
  </si>
  <si>
    <t>population-male</t>
  </si>
  <si>
    <t>DATE</t>
  </si>
  <si>
    <t>FEM</t>
  </si>
  <si>
    <t>MALE</t>
  </si>
  <si>
    <t>attempt-T</t>
  </si>
  <si>
    <t>attempt-M</t>
  </si>
  <si>
    <t>mating</t>
  </si>
  <si>
    <t>Mating-Notes</t>
  </si>
  <si>
    <t>ISOLATED_FEMALE</t>
  </si>
  <si>
    <t>N_clutches</t>
  </si>
  <si>
    <t>clutches_with_eggs</t>
  </si>
  <si>
    <t>Fertile_1</t>
  </si>
  <si>
    <t>Steryl_1</t>
  </si>
  <si>
    <t>Fertile_2</t>
  </si>
  <si>
    <t>Steryl_2</t>
  </si>
  <si>
    <t>Fertile_3</t>
  </si>
  <si>
    <t>Steryl_3</t>
  </si>
  <si>
    <t>Fertility-Notes</t>
  </si>
  <si>
    <t>FertilEggs</t>
  </si>
  <si>
    <t>SterilEggs</t>
  </si>
  <si>
    <t>TotalEggs</t>
  </si>
  <si>
    <t>F0</t>
  </si>
  <si>
    <t>elegans</t>
  </si>
  <si>
    <t>Allopatric</t>
  </si>
  <si>
    <t>infuscans</t>
  </si>
  <si>
    <t>Rosana</t>
  </si>
  <si>
    <t>androchrome</t>
  </si>
  <si>
    <t>Intrapopulation</t>
  </si>
  <si>
    <t>A19</t>
  </si>
  <si>
    <t>F1</t>
  </si>
  <si>
    <t>Y</t>
  </si>
  <si>
    <t>orange</t>
  </si>
  <si>
    <t>Laboratory</t>
  </si>
  <si>
    <t>Type</t>
  </si>
  <si>
    <t>Ecology</t>
  </si>
  <si>
    <t>Oviposition</t>
  </si>
  <si>
    <t>F2</t>
  </si>
  <si>
    <t>Sympatry</t>
  </si>
  <si>
    <t>Success</t>
  </si>
  <si>
    <t>Isolation</t>
  </si>
  <si>
    <t>NewNameF2</t>
  </si>
  <si>
    <t>EggsPerBatch</t>
  </si>
  <si>
    <t>Ramses</t>
  </si>
  <si>
    <t>graellsii</t>
  </si>
  <si>
    <t>Galicia</t>
  </si>
  <si>
    <t>Montalvo</t>
  </si>
  <si>
    <t>Introgress</t>
  </si>
  <si>
    <t>Laxe</t>
  </si>
  <si>
    <t>A.12</t>
  </si>
  <si>
    <t>B.1</t>
  </si>
  <si>
    <t>A.13</t>
  </si>
  <si>
    <t>A.20</t>
  </si>
  <si>
    <t>A.14</t>
  </si>
  <si>
    <t>A.1</t>
  </si>
  <si>
    <t>B.2</t>
  </si>
  <si>
    <t>A.2</t>
  </si>
  <si>
    <t>B.3</t>
  </si>
  <si>
    <t>B.6</t>
  </si>
  <si>
    <t>B.7</t>
  </si>
  <si>
    <t>A.3</t>
  </si>
  <si>
    <t>A.4</t>
  </si>
  <si>
    <t>A.22</t>
  </si>
  <si>
    <t>A.6</t>
  </si>
  <si>
    <t>B.4</t>
  </si>
  <si>
    <t>B.9</t>
  </si>
  <si>
    <t>A.7</t>
  </si>
  <si>
    <t>A.23</t>
  </si>
  <si>
    <t>A.8</t>
  </si>
  <si>
    <t>A.9</t>
  </si>
  <si>
    <t>A.21</t>
  </si>
  <si>
    <t>A.11</t>
  </si>
  <si>
    <t>B.22</t>
  </si>
  <si>
    <t>B.25</t>
  </si>
  <si>
    <t>A.5</t>
  </si>
  <si>
    <t>B.13</t>
  </si>
  <si>
    <t>B.14</t>
  </si>
  <si>
    <t>B.15</t>
  </si>
  <si>
    <t>B.17</t>
  </si>
  <si>
    <t>B.18</t>
  </si>
  <si>
    <t>B.19</t>
  </si>
  <si>
    <t>B.8</t>
  </si>
  <si>
    <t>B.20</t>
  </si>
  <si>
    <t>B.11</t>
  </si>
  <si>
    <t>B.31</t>
  </si>
  <si>
    <t>NO OBSERVATION</t>
  </si>
  <si>
    <t xml:space="preserve">B.16 </t>
  </si>
  <si>
    <t>B.26</t>
  </si>
  <si>
    <t>B.16</t>
  </si>
  <si>
    <t>B.37</t>
  </si>
  <si>
    <t>LA SOLTÓ</t>
  </si>
  <si>
    <t>A.24</t>
  </si>
  <si>
    <t>B.38</t>
  </si>
  <si>
    <t>A.25</t>
  </si>
  <si>
    <t>B.32</t>
  </si>
  <si>
    <t>Fertil_1 and Stery_1 represents the sum of all clutches</t>
  </si>
  <si>
    <t>A.26</t>
  </si>
  <si>
    <t>A.27</t>
  </si>
  <si>
    <t>B.35</t>
  </si>
  <si>
    <t>B.41</t>
  </si>
  <si>
    <t>A.28</t>
  </si>
  <si>
    <t>B.33</t>
  </si>
  <si>
    <t>A.29</t>
  </si>
  <si>
    <t>A.30</t>
  </si>
  <si>
    <t>B.39</t>
  </si>
  <si>
    <t>A.31</t>
  </si>
  <si>
    <t>LA SOLTÓ UN MINUTO DESPUÉS</t>
  </si>
  <si>
    <t>Cachadas</t>
  </si>
  <si>
    <t>C.10</t>
  </si>
  <si>
    <t>B.42</t>
  </si>
  <si>
    <t>B.53</t>
  </si>
  <si>
    <t>C.11</t>
  </si>
  <si>
    <t>C.13</t>
  </si>
  <si>
    <t>B.50</t>
  </si>
  <si>
    <t>C.14</t>
  </si>
  <si>
    <t>B.52</t>
  </si>
  <si>
    <t>C.18</t>
  </si>
  <si>
    <t>B.55</t>
  </si>
  <si>
    <t>C.19</t>
  </si>
  <si>
    <t>B.49</t>
  </si>
  <si>
    <t>C.1</t>
  </si>
  <si>
    <t>C.2</t>
  </si>
  <si>
    <t>B.47</t>
  </si>
  <si>
    <t>B.56</t>
  </si>
  <si>
    <t>C.3</t>
  </si>
  <si>
    <t>C.6</t>
  </si>
  <si>
    <t>C.9</t>
  </si>
  <si>
    <t>B.61</t>
  </si>
  <si>
    <t>B.62</t>
  </si>
  <si>
    <t>B.36</t>
  </si>
  <si>
    <t>B.63</t>
  </si>
  <si>
    <t>C.26</t>
  </si>
  <si>
    <t>B.64</t>
  </si>
  <si>
    <t>C.24</t>
  </si>
  <si>
    <t>C.28</t>
  </si>
  <si>
    <t>C.31</t>
  </si>
  <si>
    <t>B.65</t>
  </si>
  <si>
    <t>C.23</t>
  </si>
  <si>
    <t>C.25</t>
  </si>
  <si>
    <t>B.66</t>
  </si>
  <si>
    <t>B.67</t>
  </si>
  <si>
    <t>B.76</t>
  </si>
  <si>
    <t>B.68</t>
  </si>
  <si>
    <t>C.21</t>
  </si>
  <si>
    <t>B.69</t>
  </si>
  <si>
    <t>B.70</t>
  </si>
  <si>
    <t>B.71</t>
  </si>
  <si>
    <t>C.33</t>
  </si>
  <si>
    <t>B.72</t>
  </si>
  <si>
    <t>B.77</t>
  </si>
  <si>
    <t>B.73</t>
  </si>
  <si>
    <t>B.45</t>
  </si>
  <si>
    <t>LA SOLTÓ 8 MINUTOS DESPUÉS</t>
  </si>
  <si>
    <t>B.75</t>
  </si>
  <si>
    <t>C.12</t>
  </si>
  <si>
    <t>C.17</t>
  </si>
  <si>
    <t>COPULA, DURACIÒN DE 5 MINUTOS</t>
  </si>
  <si>
    <t>C.4</t>
  </si>
  <si>
    <t>B.78</t>
  </si>
  <si>
    <t>C.5</t>
  </si>
  <si>
    <t>C.8</t>
  </si>
  <si>
    <t>B.43</t>
  </si>
  <si>
    <t>hybrid</t>
  </si>
  <si>
    <t>Allop-introg</t>
  </si>
  <si>
    <t>MOLD_CONTAMINATED_fertile_eggs_in_fact_are_ALL_EGGS</t>
  </si>
  <si>
    <t>B.5</t>
  </si>
  <si>
    <t>C.7</t>
  </si>
  <si>
    <t>3.10</t>
  </si>
  <si>
    <t>3.19</t>
  </si>
  <si>
    <t>B.10</t>
  </si>
  <si>
    <t>1.20</t>
  </si>
  <si>
    <t>2.5</t>
  </si>
  <si>
    <t>3.13</t>
  </si>
  <si>
    <t>2.8</t>
  </si>
  <si>
    <t>B.12</t>
  </si>
  <si>
    <t>C.27</t>
  </si>
  <si>
    <t>C.30</t>
  </si>
  <si>
    <t>2.15</t>
  </si>
  <si>
    <t>C.29</t>
  </si>
  <si>
    <t>1.29</t>
  </si>
  <si>
    <t>3.34</t>
  </si>
  <si>
    <t>2.22</t>
  </si>
  <si>
    <t>2.24</t>
  </si>
  <si>
    <t>3.31</t>
  </si>
  <si>
    <t>3.37</t>
  </si>
  <si>
    <t>4.22</t>
  </si>
  <si>
    <t>C.40</t>
  </si>
  <si>
    <t>4.33</t>
  </si>
  <si>
    <t>Andrea</t>
  </si>
  <si>
    <t>EH</t>
  </si>
  <si>
    <t>K.2</t>
  </si>
  <si>
    <t>L.1</t>
  </si>
  <si>
    <t>Rodrigo</t>
  </si>
  <si>
    <t>GH</t>
  </si>
  <si>
    <t>K.6</t>
  </si>
  <si>
    <t>K.8</t>
  </si>
  <si>
    <t>K.7</t>
  </si>
  <si>
    <t>K.12</t>
  </si>
  <si>
    <t>K.9</t>
  </si>
  <si>
    <t>L.2</t>
  </si>
  <si>
    <t>HH</t>
  </si>
  <si>
    <t>N.1</t>
  </si>
  <si>
    <t>K.13</t>
  </si>
  <si>
    <t>K.14</t>
  </si>
  <si>
    <t>K.17</t>
  </si>
  <si>
    <t>K.10</t>
  </si>
  <si>
    <t>K.19</t>
  </si>
  <si>
    <t>L.3</t>
  </si>
  <si>
    <t>K.16</t>
  </si>
  <si>
    <t>A.10</t>
  </si>
  <si>
    <t>L4</t>
  </si>
  <si>
    <t>K.20</t>
  </si>
  <si>
    <t>K.21</t>
  </si>
  <si>
    <t>Q.1</t>
  </si>
  <si>
    <t>K.15</t>
  </si>
  <si>
    <t>AndreaRodrigo</t>
  </si>
  <si>
    <t>D.2</t>
  </si>
  <si>
    <t>F.1</t>
  </si>
  <si>
    <t>R.1</t>
  </si>
  <si>
    <t>N.2</t>
  </si>
  <si>
    <t>L.7</t>
  </si>
  <si>
    <t>A.19</t>
  </si>
  <si>
    <t>I.10</t>
  </si>
  <si>
    <t>I.11</t>
  </si>
  <si>
    <t>Nota de Rodrigo: En este cruce todos los huevos eran esteriles, pues se intentaron poner a eclosionar y ninguno lo hizo. Janet registro estos huevos como fertiles, pero esta prueba comprobo que no lo eran, pues ninguno eclosionó en una larva viable.</t>
  </si>
  <si>
    <t>T.1</t>
  </si>
  <si>
    <t>E.5</t>
  </si>
  <si>
    <t>K.26</t>
  </si>
  <si>
    <t>antiguos</t>
  </si>
  <si>
    <t>HETEROSPECIFIC</t>
  </si>
  <si>
    <t xml:space="preserve">HETEROSPECIFIC </t>
  </si>
  <si>
    <t>Alba</t>
  </si>
  <si>
    <t>CONSPECIFIC-Allopatric</t>
  </si>
  <si>
    <t>CONSPECIFIC</t>
  </si>
  <si>
    <t>BCG-F1</t>
  </si>
  <si>
    <t>BCE-F1</t>
  </si>
  <si>
    <t>Mechanical</t>
  </si>
  <si>
    <t>INFUSCANS</t>
  </si>
  <si>
    <t>Aude</t>
  </si>
  <si>
    <t>France</t>
  </si>
  <si>
    <t>Sweden</t>
  </si>
  <si>
    <t>Belgium</t>
  </si>
  <si>
    <t>ANDROCHROME</t>
  </si>
  <si>
    <t>ORANGE</t>
  </si>
  <si>
    <t>Lab-combined</t>
  </si>
  <si>
    <t>Allopatric-Allopatric</t>
  </si>
  <si>
    <t>ELE-FEM-hybrid</t>
  </si>
  <si>
    <t>ELE-FEM-Hybrid</t>
  </si>
  <si>
    <t xml:space="preserve">Rosa Ana </t>
  </si>
  <si>
    <t>?</t>
  </si>
  <si>
    <t>Hybrid-F1</t>
  </si>
  <si>
    <t>Fertility %</t>
  </si>
  <si>
    <t>Total-ESTERIL</t>
  </si>
  <si>
    <t>Total-FERTIL</t>
  </si>
  <si>
    <t>Steryl</t>
  </si>
  <si>
    <t>fertile</t>
  </si>
  <si>
    <t>clutches with eggs</t>
  </si>
  <si>
    <t>N clutches</t>
  </si>
  <si>
    <t>Date</t>
  </si>
  <si>
    <t>cross-Type 2</t>
  </si>
  <si>
    <t>Cross-Type 1</t>
  </si>
  <si>
    <t>Population-male</t>
  </si>
  <si>
    <t>Origin male</t>
  </si>
  <si>
    <t>Species-male</t>
  </si>
  <si>
    <t>female phenotype</t>
  </si>
  <si>
    <t>Origin female</t>
  </si>
  <si>
    <t>Generación</t>
  </si>
  <si>
    <t>Observatror</t>
  </si>
  <si>
    <t>E.10</t>
  </si>
  <si>
    <t>rosa-anais</t>
  </si>
  <si>
    <t>L.14</t>
  </si>
  <si>
    <t>P.24</t>
  </si>
  <si>
    <t>P.21</t>
  </si>
  <si>
    <t>P.16</t>
  </si>
  <si>
    <t>P.18</t>
  </si>
  <si>
    <t>E.17</t>
  </si>
  <si>
    <t>E.7</t>
  </si>
  <si>
    <t>E.6</t>
  </si>
  <si>
    <t>E.3</t>
  </si>
  <si>
    <t>P.5</t>
  </si>
  <si>
    <t>P.1</t>
  </si>
  <si>
    <t>B85</t>
  </si>
  <si>
    <t>A.41</t>
  </si>
  <si>
    <t>INT COPULA</t>
  </si>
  <si>
    <t>int Tandem</t>
  </si>
  <si>
    <t xml:space="preserve"> MALE</t>
  </si>
  <si>
    <t xml:space="preserve">Crose FEM </t>
  </si>
  <si>
    <t>Generation-Cross</t>
  </si>
  <si>
    <t>Eggs/clutch</t>
  </si>
  <si>
    <t>H.1</t>
  </si>
  <si>
    <t>H.2</t>
  </si>
  <si>
    <t>E.15</t>
  </si>
  <si>
    <t>Allopatry</t>
  </si>
  <si>
    <t>Sympatric</t>
  </si>
  <si>
    <t>Groups</t>
  </si>
  <si>
    <t>Mechanical-Tactile-Success</t>
  </si>
  <si>
    <t>Oviposition-N</t>
  </si>
  <si>
    <t>Oviposition-Success</t>
  </si>
  <si>
    <t>Fertility-N</t>
  </si>
  <si>
    <t>Cross_male_x_female</t>
  </si>
  <si>
    <t>1.- Records with unidentified samples were removed!</t>
  </si>
  <si>
    <t>Pair</t>
  </si>
  <si>
    <t>Group</t>
  </si>
  <si>
    <t>Mechanical-Sucess</t>
  </si>
  <si>
    <t>Mechanical-N</t>
  </si>
  <si>
    <t>Mechanical-Isolation</t>
  </si>
  <si>
    <t>Mechanical-Tactile-Isolation</t>
  </si>
  <si>
    <t>Mechanical-Tactile-N</t>
  </si>
  <si>
    <t>Mechanical-Success</t>
  </si>
  <si>
    <t>Oviposition-Isolation</t>
  </si>
  <si>
    <t>EggsPerClutch</t>
  </si>
  <si>
    <t>ClutchesWEggs</t>
  </si>
  <si>
    <t>Fecundity-N</t>
  </si>
  <si>
    <t>Fecundity-Success</t>
  </si>
  <si>
    <t>Fecundity-Isolation</t>
  </si>
  <si>
    <t>Fertility-Success</t>
  </si>
  <si>
    <t>Fertility-Isolation</t>
  </si>
  <si>
    <t>species.female</t>
  </si>
  <si>
    <t>Population.female</t>
  </si>
  <si>
    <t>species.male</t>
  </si>
  <si>
    <t>Region.1</t>
  </si>
  <si>
    <t>population.male</t>
  </si>
  <si>
    <t>Pop</t>
  </si>
  <si>
    <t>Total.Fert</t>
  </si>
  <si>
    <t>Total.Est</t>
  </si>
  <si>
    <t>Fecud.Patch</t>
  </si>
  <si>
    <t>hybrid zone-2</t>
  </si>
  <si>
    <t>Louro</t>
  </si>
  <si>
    <t>graellsiiXelegans</t>
  </si>
  <si>
    <t>Corrubedo</t>
  </si>
  <si>
    <t>elegansXgraellsii</t>
  </si>
  <si>
    <t>Lanzada</t>
  </si>
  <si>
    <t>Interpopulation</t>
  </si>
  <si>
    <t>F8.1</t>
  </si>
  <si>
    <t>D5.3</t>
  </si>
  <si>
    <t>F5.1</t>
  </si>
  <si>
    <t>F8.2</t>
  </si>
  <si>
    <t>L.39</t>
  </si>
  <si>
    <t>Centeans</t>
  </si>
  <si>
    <t>J.1</t>
  </si>
  <si>
    <t>H.11</t>
  </si>
  <si>
    <t>H.14</t>
  </si>
  <si>
    <t>J.49</t>
  </si>
  <si>
    <t>Cuvi</t>
  </si>
  <si>
    <t>G.23</t>
  </si>
  <si>
    <t>90I</t>
  </si>
  <si>
    <t>J.3</t>
  </si>
  <si>
    <t>96I</t>
  </si>
  <si>
    <t>graellsiiXgraellsii</t>
  </si>
  <si>
    <t>A49</t>
  </si>
  <si>
    <t>A50</t>
  </si>
  <si>
    <t>A56</t>
  </si>
  <si>
    <t>A57</t>
  </si>
  <si>
    <t>R.85</t>
  </si>
  <si>
    <t>T9</t>
  </si>
  <si>
    <t>Allopatric-hybrid zone-2</t>
  </si>
  <si>
    <t>graellsiiXhybrid</t>
  </si>
  <si>
    <t>A163</t>
  </si>
  <si>
    <t>H.B.2</t>
  </si>
  <si>
    <t>A170</t>
  </si>
  <si>
    <t>H.A.4</t>
  </si>
  <si>
    <t>elegansXelegans</t>
  </si>
  <si>
    <t>E17</t>
  </si>
  <si>
    <t>D.17</t>
  </si>
  <si>
    <t>F42</t>
  </si>
  <si>
    <t>J.38</t>
  </si>
  <si>
    <t>H13</t>
  </si>
  <si>
    <t>J.39</t>
  </si>
  <si>
    <t>hybridXelegans</t>
  </si>
  <si>
    <t>HB.8</t>
  </si>
  <si>
    <t>HF10</t>
  </si>
  <si>
    <t>E.17.5</t>
  </si>
  <si>
    <t>HF3</t>
  </si>
  <si>
    <t>HF7</t>
  </si>
  <si>
    <t>J47</t>
  </si>
  <si>
    <t>J.?</t>
  </si>
  <si>
    <t>J57</t>
  </si>
  <si>
    <t>L38</t>
  </si>
  <si>
    <t>J.43</t>
  </si>
  <si>
    <t>M31</t>
  </si>
  <si>
    <t>H-F2</t>
  </si>
  <si>
    <t>BCG-F2</t>
  </si>
  <si>
    <t>H5.3</t>
  </si>
  <si>
    <t>BCE-F2</t>
  </si>
  <si>
    <t>H5.33</t>
  </si>
  <si>
    <t>D7.1</t>
  </si>
  <si>
    <t>F.8</t>
  </si>
  <si>
    <t>hybrid-zone-2</t>
  </si>
  <si>
    <t>HYBRID-F2</t>
  </si>
  <si>
    <t>H4.14</t>
  </si>
  <si>
    <t>H4.11</t>
  </si>
  <si>
    <t>H4.15</t>
  </si>
  <si>
    <t>H4.20</t>
  </si>
  <si>
    <t>H4.16</t>
  </si>
  <si>
    <t>H4.24</t>
  </si>
  <si>
    <t>H5.15</t>
  </si>
  <si>
    <t>H4.26</t>
  </si>
  <si>
    <t>R.14</t>
  </si>
  <si>
    <t>H4.27</t>
  </si>
  <si>
    <t>R.17</t>
  </si>
  <si>
    <t>H4.28</t>
  </si>
  <si>
    <t>T2</t>
  </si>
  <si>
    <t>H4.29</t>
  </si>
  <si>
    <t>T1</t>
  </si>
  <si>
    <t>H4.2</t>
  </si>
  <si>
    <t>H4.6</t>
  </si>
  <si>
    <t>H4.3</t>
  </si>
  <si>
    <t>H4.4</t>
  </si>
  <si>
    <t>H4.7</t>
  </si>
  <si>
    <t>H4.9</t>
  </si>
  <si>
    <t>H4.5</t>
  </si>
  <si>
    <t>H5.24</t>
  </si>
  <si>
    <t>H5.26</t>
  </si>
  <si>
    <t>R.12</t>
  </si>
  <si>
    <t>H5.5</t>
  </si>
  <si>
    <t>H5.6</t>
  </si>
  <si>
    <t>H5.9</t>
  </si>
  <si>
    <t>H6.13</t>
  </si>
  <si>
    <t>A.A4</t>
  </si>
  <si>
    <t>H6.4</t>
  </si>
  <si>
    <t>X.8</t>
  </si>
  <si>
    <t>H6.9</t>
  </si>
  <si>
    <t>AA.5</t>
  </si>
  <si>
    <t>H7.8</t>
  </si>
  <si>
    <t>J27.1</t>
  </si>
  <si>
    <t>J.5.1</t>
  </si>
  <si>
    <t>K9.1</t>
  </si>
  <si>
    <t>F8.3</t>
  </si>
  <si>
    <t>R.4</t>
  </si>
  <si>
    <t>H5.8</t>
  </si>
  <si>
    <t>U.27</t>
  </si>
  <si>
    <t>H6.1</t>
  </si>
  <si>
    <t>U.14</t>
  </si>
  <si>
    <t>H6.3</t>
  </si>
  <si>
    <t>X.16</t>
  </si>
  <si>
    <t>H6.5</t>
  </si>
  <si>
    <t>X.7</t>
  </si>
  <si>
    <t>X.9</t>
  </si>
  <si>
    <t>U.24</t>
  </si>
  <si>
    <t>3.- An average success was measured per pair of samples, thus, avoiding using the same as pseudorepetitions.</t>
  </si>
  <si>
    <t>2.- Only one row per pair of samples was allowed in the raw data databases. Tandem attempts from different days were summed.</t>
  </si>
  <si>
    <t>hybridXhybrid</t>
  </si>
  <si>
    <t>elegansXhybrid</t>
  </si>
  <si>
    <t>hybridXgraellsii</t>
  </si>
  <si>
    <t>Laigual</t>
  </si>
  <si>
    <t>MaraixDorx</t>
  </si>
  <si>
    <t>Samples_male_x_female</t>
  </si>
  <si>
    <t>MaleXFemale</t>
  </si>
  <si>
    <t>B.28</t>
  </si>
  <si>
    <t>B.23</t>
  </si>
  <si>
    <t>B.30</t>
  </si>
  <si>
    <t>B.48</t>
  </si>
  <si>
    <t>B.60</t>
  </si>
  <si>
    <t>P.8</t>
  </si>
  <si>
    <t>A.15</t>
  </si>
  <si>
    <t>A.17</t>
  </si>
  <si>
    <t>A.18</t>
  </si>
  <si>
    <t>P.23</t>
  </si>
  <si>
    <t>A.34</t>
  </si>
  <si>
    <t>B.44</t>
  </si>
  <si>
    <t>A.38</t>
  </si>
  <si>
    <t>A.39</t>
  </si>
  <si>
    <t>B.88</t>
  </si>
  <si>
    <t>A.43</t>
  </si>
  <si>
    <t>E.1</t>
  </si>
  <si>
    <t>E.19</t>
  </si>
  <si>
    <t>B.21</t>
  </si>
  <si>
    <t>B.29</t>
  </si>
  <si>
    <t>A.40</t>
  </si>
  <si>
    <t>C.16</t>
  </si>
  <si>
    <t>B.54</t>
  </si>
  <si>
    <t>B.57</t>
  </si>
  <si>
    <t>A.36</t>
  </si>
  <si>
    <t>A.32</t>
  </si>
  <si>
    <t>B.74</t>
  </si>
  <si>
    <t>A.55</t>
  </si>
  <si>
    <t>A.35</t>
  </si>
  <si>
    <t>B9</t>
  </si>
  <si>
    <t>C.22</t>
  </si>
  <si>
    <t>A.46</t>
  </si>
  <si>
    <t>E.2</t>
  </si>
  <si>
    <t>E.11</t>
  </si>
  <si>
    <t>E10</t>
  </si>
  <si>
    <t>K.11</t>
  </si>
  <si>
    <t>P.15</t>
  </si>
  <si>
    <t>L.9</t>
  </si>
  <si>
    <t>L.18</t>
  </si>
  <si>
    <t>P.20</t>
  </si>
  <si>
    <t>P.3</t>
  </si>
  <si>
    <t>P.14</t>
  </si>
  <si>
    <t>V.1</t>
  </si>
  <si>
    <t>E15</t>
  </si>
  <si>
    <t>4.- Conspecific crosses were merged into a single group independently of generation and population of origin.</t>
  </si>
  <si>
    <t>5.- During allopatric experiments, several hybrids were backcrossed to French populations that were not sampled during F0. This severely reduced our samples sizes. Thus, we merged all Elegans samples into a single Allopatric group independently of its origin (Lab-Belgium, Lab-Sweden, Belgium, Sweden, MaraisDorx or LAIgual)</t>
  </si>
  <si>
    <t>6.- F1 heterospecific crosses were treated as F0 heterospecific crosses.</t>
  </si>
  <si>
    <t>Species female</t>
  </si>
  <si>
    <t>Female</t>
  </si>
  <si>
    <t>Male</t>
  </si>
  <si>
    <t>H.5</t>
  </si>
  <si>
    <t>E.14</t>
  </si>
  <si>
    <t>E.22</t>
  </si>
  <si>
    <t>I.1</t>
  </si>
  <si>
    <t>K.5</t>
  </si>
  <si>
    <t>3.5</t>
  </si>
  <si>
    <t>3.9</t>
  </si>
  <si>
    <t>A.224</t>
  </si>
  <si>
    <t>A.226</t>
  </si>
  <si>
    <t>A.231</t>
  </si>
  <si>
    <t>A.234</t>
  </si>
  <si>
    <t>A.235</t>
  </si>
  <si>
    <t>A.253</t>
  </si>
  <si>
    <t>A.255</t>
  </si>
  <si>
    <t>A.257</t>
  </si>
  <si>
    <t>A.259</t>
  </si>
  <si>
    <t>A.285</t>
  </si>
  <si>
    <t>A.300</t>
  </si>
  <si>
    <t>A.301</t>
  </si>
  <si>
    <t>A.66</t>
  </si>
  <si>
    <t>A.68</t>
  </si>
  <si>
    <t>X.3</t>
  </si>
  <si>
    <t>O.3</t>
  </si>
  <si>
    <t>V.15</t>
  </si>
  <si>
    <t>H.10</t>
  </si>
  <si>
    <t>E.13</t>
  </si>
  <si>
    <t>P.31</t>
  </si>
  <si>
    <t>E.23</t>
  </si>
  <si>
    <t>E.20</t>
  </si>
  <si>
    <t>E.9</t>
  </si>
  <si>
    <t>E.25</t>
  </si>
  <si>
    <t>I.2</t>
  </si>
  <si>
    <t>H.12</t>
  </si>
  <si>
    <t>K.30</t>
  </si>
  <si>
    <t>K.28</t>
  </si>
  <si>
    <t>V.4</t>
  </si>
  <si>
    <t>V.7</t>
  </si>
  <si>
    <t>L.20</t>
  </si>
  <si>
    <t>P.29</t>
  </si>
  <si>
    <t>P.28</t>
  </si>
  <si>
    <t>P.22</t>
  </si>
  <si>
    <t>O.4</t>
  </si>
  <si>
    <t>P.6</t>
  </si>
  <si>
    <t>K.27</t>
  </si>
  <si>
    <t>V.6</t>
  </si>
  <si>
    <t>Populations</t>
  </si>
  <si>
    <t>Population</t>
  </si>
  <si>
    <t>Mechanical-Tactile</t>
  </si>
  <si>
    <t>E♂E♀</t>
  </si>
  <si>
    <t>G♂G♀</t>
  </si>
  <si>
    <t>E♂G♀</t>
  </si>
  <si>
    <t>G♂E♀</t>
  </si>
  <si>
    <t>H♂H♀</t>
  </si>
  <si>
    <t>H♂G♀</t>
  </si>
  <si>
    <t>G♂H♀</t>
  </si>
  <si>
    <t>H♂E♀</t>
  </si>
  <si>
    <t>E♂H♀</t>
  </si>
  <si>
    <t>BelgiumXCachadas</t>
  </si>
  <si>
    <t>LaigualXCachadas</t>
  </si>
  <si>
    <t>SwedenXCachadas</t>
  </si>
  <si>
    <t>CachadasXBelgium</t>
  </si>
  <si>
    <t>CachadasXMaraixDorx</t>
  </si>
  <si>
    <t>BelgiumXBelgium</t>
  </si>
  <si>
    <t>LaxeXLaxe</t>
  </si>
  <si>
    <t>MontalvoXMontalvo</t>
  </si>
  <si>
    <t>LaxeXCachadas</t>
  </si>
  <si>
    <t>LaxeXMontalvo</t>
  </si>
  <si>
    <t>CachadasXLaxe</t>
  </si>
  <si>
    <t>Fertility_N</t>
  </si>
  <si>
    <t>J48</t>
  </si>
  <si>
    <t>J51</t>
  </si>
  <si>
    <t>J44</t>
  </si>
  <si>
    <t>J30</t>
  </si>
  <si>
    <t>female-phenotype</t>
  </si>
  <si>
    <t>J49</t>
  </si>
  <si>
    <t>H11</t>
  </si>
  <si>
    <t>K33</t>
  </si>
  <si>
    <t>H14</t>
  </si>
  <si>
    <t>K13</t>
  </si>
  <si>
    <t>L39</t>
  </si>
  <si>
    <t>B10</t>
  </si>
  <si>
    <t>HA3</t>
  </si>
  <si>
    <t>HA2</t>
  </si>
  <si>
    <t>HB2</t>
  </si>
  <si>
    <t>HA4</t>
  </si>
  <si>
    <t>HA6</t>
  </si>
  <si>
    <t>HB3</t>
  </si>
  <si>
    <t>HA1</t>
  </si>
  <si>
    <t>F62</t>
  </si>
  <si>
    <t>H33</t>
  </si>
  <si>
    <t>HB4</t>
  </si>
  <si>
    <t>HA9</t>
  </si>
  <si>
    <t>HA10</t>
  </si>
  <si>
    <t>HB6</t>
  </si>
  <si>
    <t>HA5</t>
  </si>
  <si>
    <t>HC10</t>
  </si>
  <si>
    <t>GC8</t>
  </si>
  <si>
    <t>HC9</t>
  </si>
  <si>
    <t>A17.1</t>
  </si>
  <si>
    <t>HD4</t>
  </si>
  <si>
    <t>H1.4</t>
  </si>
  <si>
    <t>HG3</t>
  </si>
  <si>
    <t>HE3</t>
  </si>
  <si>
    <t>HC15</t>
  </si>
  <si>
    <t>HE4</t>
  </si>
  <si>
    <t>HF6</t>
  </si>
  <si>
    <t>E17.5</t>
  </si>
  <si>
    <t>O7</t>
  </si>
  <si>
    <t>HC18</t>
  </si>
  <si>
    <t>O6</t>
  </si>
  <si>
    <t>E17.6</t>
  </si>
  <si>
    <t>E17.7</t>
  </si>
  <si>
    <t>HF8</t>
  </si>
  <si>
    <t>HC19</t>
  </si>
  <si>
    <t>HF13</t>
  </si>
  <si>
    <t>HC20</t>
  </si>
  <si>
    <t>HF12</t>
  </si>
  <si>
    <t>HF14</t>
  </si>
  <si>
    <t>HF16</t>
  </si>
  <si>
    <t>HC12</t>
  </si>
  <si>
    <t>HF18</t>
  </si>
  <si>
    <t>HF17</t>
  </si>
  <si>
    <t>H3.5</t>
  </si>
  <si>
    <t>IN5</t>
  </si>
  <si>
    <t>IN2</t>
  </si>
  <si>
    <t>HD15</t>
  </si>
  <si>
    <t>14.4.2</t>
  </si>
  <si>
    <t>14.4.1</t>
  </si>
  <si>
    <t>HF22</t>
  </si>
  <si>
    <t>IN13</t>
  </si>
  <si>
    <t>HD16</t>
  </si>
  <si>
    <t>IN15</t>
  </si>
  <si>
    <t>R17</t>
  </si>
  <si>
    <t>R14</t>
  </si>
  <si>
    <t>H5.19</t>
  </si>
  <si>
    <t>H4.25</t>
  </si>
  <si>
    <t>H5.23</t>
  </si>
  <si>
    <t>H5.16</t>
  </si>
  <si>
    <t>R12</t>
  </si>
  <si>
    <t>H5.14</t>
  </si>
  <si>
    <t>R10</t>
  </si>
  <si>
    <t>H5.25</t>
  </si>
  <si>
    <t>R85</t>
  </si>
  <si>
    <t>pop-male</t>
  </si>
  <si>
    <t>pop-female</t>
  </si>
  <si>
    <t>infusncas</t>
  </si>
  <si>
    <t>R68</t>
  </si>
  <si>
    <t>H8.8</t>
  </si>
  <si>
    <t>T11</t>
  </si>
  <si>
    <t>H7.3</t>
  </si>
  <si>
    <t>H7.4</t>
  </si>
  <si>
    <t>R89</t>
  </si>
  <si>
    <t>T1c</t>
  </si>
  <si>
    <t>Notebook Order</t>
  </si>
  <si>
    <t>Samples MaleXFemale</t>
  </si>
  <si>
    <t>HC1</t>
  </si>
  <si>
    <t>GB5</t>
  </si>
  <si>
    <t>HF1</t>
  </si>
  <si>
    <t>Species maleXFemale</t>
  </si>
  <si>
    <t>Order</t>
  </si>
  <si>
    <t>H5.7</t>
  </si>
  <si>
    <t>H-F1</t>
  </si>
  <si>
    <t>F2-Hybrid</t>
  </si>
  <si>
    <t>F1-hybrid</t>
  </si>
  <si>
    <t>F2-hybrid</t>
  </si>
  <si>
    <t>U4</t>
  </si>
  <si>
    <t>cuvi</t>
  </si>
  <si>
    <t>(BelgiumXSweden)</t>
  </si>
  <si>
    <t>(H:BelgiumXCachadas)</t>
  </si>
  <si>
    <t>(E:BelgiumXSweden)</t>
  </si>
  <si>
    <t>Bayonne</t>
  </si>
  <si>
    <t>(H:LaxeXMontalvo)</t>
  </si>
  <si>
    <t>type-male</t>
  </si>
  <si>
    <t>type-female</t>
  </si>
  <si>
    <t>(H:LouroXCenteans)</t>
  </si>
  <si>
    <t>(H:LouroXLanzada)</t>
  </si>
  <si>
    <t>[H:E:BelgiumX(H:LouroXLanzada)]</t>
  </si>
  <si>
    <t>[H:E:LouroX(H:LouroXLanzada)]</t>
  </si>
  <si>
    <t>[H:(H:LouroXCenteans)XG:Cuvi]</t>
  </si>
  <si>
    <t>[H:(H:LouroXLanzada)X(H:LouroXLanzada)]</t>
  </si>
  <si>
    <t>[H:E:LouroX(H:LouroXCenteans)]</t>
  </si>
  <si>
    <t>*Familia_NO_viene_en_fotos*</t>
  </si>
  <si>
    <t>type.male</t>
  </si>
  <si>
    <t>type.female</t>
  </si>
  <si>
    <t>Postzygotics</t>
  </si>
  <si>
    <t>Conspecifics</t>
  </si>
  <si>
    <t>Heterospecifics</t>
  </si>
  <si>
    <t>AlloEle</t>
  </si>
  <si>
    <t>AlloGra</t>
  </si>
  <si>
    <t>region-male</t>
  </si>
  <si>
    <t>region-female</t>
  </si>
  <si>
    <t>SymGra</t>
  </si>
  <si>
    <t>SymEle</t>
  </si>
  <si>
    <t>Include</t>
  </si>
  <si>
    <t>Allopatrics</t>
  </si>
  <si>
    <t>BelgiumXSweden</t>
  </si>
  <si>
    <t>SwedenXSweden</t>
  </si>
  <si>
    <t>CachadasXCachadas</t>
  </si>
  <si>
    <t>Conspecific crosses</t>
  </si>
  <si>
    <t>Heterospecific crosses</t>
  </si>
  <si>
    <t>AlloEleX(H:BelgiumXCachadas)</t>
  </si>
  <si>
    <t>AlloGraX(H:BelgiumXCachadas)</t>
  </si>
  <si>
    <t>(H:BelgiumXCachadas)XAlloEle</t>
  </si>
  <si>
    <t>(H:BelgiumXCachadas)XAlloGra</t>
  </si>
  <si>
    <t>(H:BelgiumXCachadas)X(H:BelgiumXCachadas)</t>
  </si>
  <si>
    <t>LouroXLouro</t>
  </si>
  <si>
    <t>LanzadaXLanzada</t>
  </si>
  <si>
    <t>LouroXCorrubedo</t>
  </si>
  <si>
    <t>LouroXLanzada</t>
  </si>
  <si>
    <t>CorrubedoXLouro</t>
  </si>
  <si>
    <t>LanzadaXLouro</t>
  </si>
  <si>
    <t>SymEleX(H:LouroXLanzada)</t>
  </si>
  <si>
    <t>SymEleX(H:LaxeXMontalvo)</t>
  </si>
  <si>
    <t>SymGraX(H:LouroXLanzada)</t>
  </si>
  <si>
    <t>SymGraX(H:LaxeXMontalvo)</t>
  </si>
  <si>
    <t>(H:LouroxCenteans)XSymEle</t>
  </si>
  <si>
    <t>(H:LouroxLanzada)XSymEle</t>
  </si>
  <si>
    <t>(H:LaxeXMontalvo)XSymEle</t>
  </si>
  <si>
    <t>(H:LouroXCenteans)XSymGra</t>
  </si>
  <si>
    <t>(H:LaxeXMontalvo)XSymGra</t>
  </si>
  <si>
    <t>(H:LouroXCenteans)X(H:LouroXCenteans)</t>
  </si>
  <si>
    <t>(H:LouroXCenteans)X(H:LouroXLanzada)</t>
  </si>
  <si>
    <t>(H:LouroXLanzada)X(H:LouroXCenteans)</t>
  </si>
  <si>
    <t>(H:LouroXLanzada)X(H:LouroXLanzada)</t>
  </si>
  <si>
    <t>(H:LouroXMontalvo)X(H:LouroXMontalvo)</t>
  </si>
  <si>
    <t>[H:E:AlloEleX(H:LouroXLanzada)]</t>
  </si>
  <si>
    <t>AlbaXAlba</t>
  </si>
  <si>
    <t>LouroXCenteans</t>
  </si>
  <si>
    <t>SymEleX(H:LouroXCenteans)</t>
  </si>
  <si>
    <t>Andrea-Ramses</t>
  </si>
  <si>
    <t>Spain-Cachadas</t>
  </si>
  <si>
    <t>introgress</t>
  </si>
  <si>
    <t>Spain-laxe</t>
  </si>
  <si>
    <t>Ruben</t>
  </si>
  <si>
    <t>july-agost</t>
  </si>
  <si>
    <t>A30</t>
  </si>
  <si>
    <t>A11</t>
  </si>
  <si>
    <t>A40</t>
  </si>
  <si>
    <t>A13</t>
  </si>
  <si>
    <t>A34</t>
  </si>
  <si>
    <t>A26</t>
  </si>
  <si>
    <t>A5</t>
  </si>
  <si>
    <t>A38</t>
  </si>
  <si>
    <t>A51</t>
  </si>
  <si>
    <t>A54</t>
  </si>
  <si>
    <t>A55</t>
  </si>
  <si>
    <t>A29</t>
  </si>
  <si>
    <t>A41</t>
  </si>
  <si>
    <t>A6</t>
  </si>
  <si>
    <t>Spain-Laxe</t>
  </si>
  <si>
    <t>A44</t>
  </si>
  <si>
    <t>A33</t>
  </si>
  <si>
    <t>B11</t>
  </si>
  <si>
    <t>A39</t>
  </si>
  <si>
    <t>A42</t>
  </si>
  <si>
    <t>A43</t>
  </si>
  <si>
    <t>A28</t>
  </si>
  <si>
    <t>B12</t>
  </si>
  <si>
    <t>A45</t>
  </si>
  <si>
    <t>spain-laxe</t>
  </si>
  <si>
    <t>A23</t>
  </si>
  <si>
    <t>A35</t>
  </si>
  <si>
    <t>spain-cahcadas</t>
  </si>
  <si>
    <t>B8</t>
  </si>
  <si>
    <t>laboratory</t>
  </si>
  <si>
    <t>D5</t>
  </si>
  <si>
    <t>G3</t>
  </si>
  <si>
    <t>E1</t>
  </si>
  <si>
    <t>G4</t>
  </si>
  <si>
    <t>H1</t>
  </si>
  <si>
    <t>L48</t>
  </si>
  <si>
    <t>L16</t>
  </si>
  <si>
    <t>A89</t>
  </si>
  <si>
    <t>L18</t>
  </si>
  <si>
    <t>A93</t>
  </si>
  <si>
    <t>A97</t>
  </si>
  <si>
    <t>L19</t>
  </si>
  <si>
    <t>A99</t>
  </si>
  <si>
    <t>L20</t>
  </si>
  <si>
    <t>A86</t>
  </si>
  <si>
    <t>L26</t>
  </si>
  <si>
    <t>L01</t>
  </si>
  <si>
    <t>L11</t>
  </si>
  <si>
    <t>L44</t>
  </si>
  <si>
    <t>L30</t>
  </si>
  <si>
    <t>L35</t>
  </si>
  <si>
    <t>A92</t>
  </si>
  <si>
    <t>A95</t>
  </si>
  <si>
    <t>L36</t>
  </si>
  <si>
    <t>A98</t>
  </si>
  <si>
    <t>L46</t>
  </si>
  <si>
    <t>A80</t>
  </si>
  <si>
    <t>L37</t>
  </si>
  <si>
    <t>C2</t>
  </si>
  <si>
    <t>L06</t>
  </si>
  <si>
    <t>A101</t>
  </si>
  <si>
    <t>L50</t>
  </si>
  <si>
    <t>A90</t>
  </si>
  <si>
    <t>L43</t>
  </si>
  <si>
    <t>L58</t>
  </si>
  <si>
    <t>A78</t>
  </si>
  <si>
    <t>L59</t>
  </si>
  <si>
    <t>L63</t>
  </si>
  <si>
    <t>A82</t>
  </si>
  <si>
    <t>L69</t>
  </si>
  <si>
    <t>Conspecific</t>
  </si>
  <si>
    <t>Heterospecific</t>
  </si>
  <si>
    <t>Isab-Rosana-ramses</t>
  </si>
  <si>
    <t>Arles</t>
  </si>
  <si>
    <t>E35</t>
  </si>
  <si>
    <t>E27</t>
  </si>
  <si>
    <t>E28</t>
  </si>
  <si>
    <t>E36</t>
  </si>
  <si>
    <t>E30</t>
  </si>
  <si>
    <t>G19</t>
  </si>
  <si>
    <t>G42</t>
  </si>
  <si>
    <t>G40</t>
  </si>
  <si>
    <t>G57</t>
  </si>
  <si>
    <t>E49</t>
  </si>
  <si>
    <t>G56</t>
  </si>
  <si>
    <t>E53</t>
  </si>
  <si>
    <t>G61</t>
  </si>
  <si>
    <t>G65</t>
  </si>
  <si>
    <t>E54</t>
  </si>
  <si>
    <t>cachadas-Laxe</t>
  </si>
  <si>
    <t>(9/10/14)</t>
  </si>
  <si>
    <t>INTRAPOPULATION</t>
  </si>
  <si>
    <t>(18/7/14)</t>
  </si>
  <si>
    <t>♀ E28 I x ♂ E36</t>
  </si>
  <si>
    <t>(20/7/14)</t>
  </si>
  <si>
    <t>♀ E30 I x ♂ E36</t>
  </si>
  <si>
    <t>(19/7/14)</t>
  </si>
  <si>
    <t>♀ E35 Vi x ♂ E27</t>
  </si>
  <si>
    <t>(26/9/14)</t>
  </si>
  <si>
    <t>♀ F11 I x ♂ F17</t>
  </si>
  <si>
    <t>♀ F19 I x ♂ F15</t>
  </si>
  <si>
    <t>24/9/14)</t>
  </si>
  <si>
    <t xml:space="preserve">♀ F2 I x ♂ F17 </t>
  </si>
  <si>
    <t>(28/9/14)</t>
  </si>
  <si>
    <t>♀ F25 I x ♂ F25?</t>
  </si>
  <si>
    <t>♀ F27 I x ♂ F22</t>
  </si>
  <si>
    <t>18/9/14)</t>
  </si>
  <si>
    <t xml:space="preserve">♀ F4 I x ♂ F17 </t>
  </si>
  <si>
    <t>(3/10/14)</t>
  </si>
  <si>
    <t>♀ F48 I  x ♂ F58</t>
  </si>
  <si>
    <t xml:space="preserve">♀ F5 I x ♂ F12 </t>
  </si>
  <si>
    <t xml:space="preserve"> (3/10/14)</t>
  </si>
  <si>
    <t>♀ F65a I  x ♂ F2</t>
  </si>
  <si>
    <t>♀ F65b I x ♂ F56</t>
  </si>
  <si>
    <t>(5/10/14)</t>
  </si>
  <si>
    <t>♀ F66 I  x ♂ F58</t>
  </si>
  <si>
    <t>(4/10/14)</t>
  </si>
  <si>
    <t>♀ F67 I x ♂ F63</t>
  </si>
  <si>
    <t>♀ F68 I x ♂ F62</t>
  </si>
  <si>
    <t>(8/10/14)</t>
  </si>
  <si>
    <t>♀ F79 I x ♂ F70</t>
  </si>
  <si>
    <t>♀ F81 I  x ♂ F78</t>
  </si>
  <si>
    <t>♀ F83 I  x ♂ F75</t>
  </si>
  <si>
    <t>3/10/14)</t>
  </si>
  <si>
    <t xml:space="preserve">♀A2 I x ♂ F56 </t>
  </si>
  <si>
    <t>22/7/14)</t>
  </si>
  <si>
    <t xml:space="preserve">♀ 19 I x ♂ E27 </t>
  </si>
  <si>
    <t>(22/7/14)</t>
  </si>
  <si>
    <t>♀ G40 I x ♂ E36</t>
  </si>
  <si>
    <t>12/10/14)</t>
  </si>
  <si>
    <t xml:space="preserve">♀A10 I x ♂ F75 </t>
  </si>
  <si>
    <t>19/10/14)</t>
  </si>
  <si>
    <t xml:space="preserve">♀A12 I x ♂ F70 </t>
  </si>
  <si>
    <t>20/10/14)</t>
  </si>
  <si>
    <t xml:space="preserve">♀A14 I x ♂ F70 </t>
  </si>
  <si>
    <t>21/10/14)</t>
  </si>
  <si>
    <t xml:space="preserve">♀A18 I x ♂ F95 </t>
  </si>
  <si>
    <t>(23/10/14)</t>
  </si>
  <si>
    <t>♀A21 I x ♂ F111</t>
  </si>
  <si>
    <t>6/10/14)</t>
  </si>
  <si>
    <t xml:space="preserve">♀A5 I x ♂ F56 </t>
  </si>
  <si>
    <t>♀C1 I x ♂ F1 (24</t>
  </si>
  <si>
    <t>(3/8/14)</t>
  </si>
  <si>
    <t>♀ G56 I x ♂ E56</t>
  </si>
  <si>
    <t>♀ G57 I x ♂ E49</t>
  </si>
  <si>
    <t>(31/7/14)</t>
  </si>
  <si>
    <t>♀ G58 A x ♂ E51</t>
  </si>
  <si>
    <t>(1/8/14)</t>
  </si>
  <si>
    <t>♀ G60 I x  ♂ E49</t>
  </si>
  <si>
    <t>♀ G61 I x ♂ E46</t>
  </si>
  <si>
    <t>♀ G62 I x ♂ E49</t>
  </si>
  <si>
    <t>(5/8/14)</t>
  </si>
  <si>
    <t>♀ G63 I x ♂ E46</t>
  </si>
  <si>
    <t>♀ G64 I x  ♂ E49</t>
  </si>
  <si>
    <t>(2/8/14)</t>
  </si>
  <si>
    <t>♀ G65 I x ♂ E54</t>
  </si>
  <si>
    <t>♀ G67 I x ♂ E49</t>
  </si>
  <si>
    <t>♀ G69 O x  ♂ E54</t>
  </si>
  <si>
    <t>♀ G70 I x ♂ E46</t>
  </si>
  <si>
    <t>♀ G71 I x ♂ E54</t>
  </si>
  <si>
    <t>♀ G72 I x ♂ E53</t>
  </si>
  <si>
    <t>♀ G73 I x ♂ E54</t>
  </si>
  <si>
    <t>♀ G74 I  x ♂ E46</t>
  </si>
  <si>
    <t>RN</t>
  </si>
  <si>
    <t>A52</t>
  </si>
  <si>
    <t>L13</t>
  </si>
  <si>
    <t>B24*B10</t>
  </si>
  <si>
    <t>(H:LaxeXCachadas)</t>
  </si>
  <si>
    <t>2018-Mechs</t>
  </si>
  <si>
    <t>2018-Fertilities</t>
  </si>
  <si>
    <t>SUMS</t>
  </si>
  <si>
    <t>Sympatrics</t>
  </si>
  <si>
    <t>ArlesXCachadas</t>
  </si>
  <si>
    <t>ArlesXArles</t>
  </si>
  <si>
    <t>SymEleX(H:LaxeXCachadas)</t>
  </si>
  <si>
    <t>Mechanical-
Tactile</t>
  </si>
  <si>
    <t>(H:LouroXLanzada)XSymGra</t>
  </si>
  <si>
    <t>ID</t>
  </si>
  <si>
    <t>Asymmetries</t>
  </si>
  <si>
    <t>Total</t>
  </si>
  <si>
    <t>rosa</t>
  </si>
  <si>
    <t>Spain</t>
  </si>
  <si>
    <t>Riomaior</t>
  </si>
  <si>
    <t>2.43</t>
  </si>
  <si>
    <t>1.28</t>
  </si>
  <si>
    <t>2.41</t>
  </si>
  <si>
    <t>2.44</t>
  </si>
  <si>
    <t>2.42</t>
  </si>
  <si>
    <t>2.46</t>
  </si>
  <si>
    <t>2.52</t>
  </si>
  <si>
    <t>2.53</t>
  </si>
  <si>
    <t>2.85</t>
  </si>
  <si>
    <t>2.63</t>
  </si>
  <si>
    <t>2.76</t>
  </si>
  <si>
    <t>2.54</t>
  </si>
  <si>
    <t>2.77</t>
  </si>
  <si>
    <t>2.73</t>
  </si>
  <si>
    <t>2.61</t>
  </si>
  <si>
    <t>2.16</t>
  </si>
  <si>
    <t>2.18</t>
  </si>
  <si>
    <t>2.17</t>
  </si>
  <si>
    <t>2.26</t>
  </si>
  <si>
    <t>RiomaiorXRiomaior</t>
  </si>
  <si>
    <t>Sánchez-Guillén et al. 2012</t>
  </si>
  <si>
    <t>*</t>
  </si>
  <si>
    <t>Cumulative Isolation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</si>
</sst>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"/>
    <numFmt numFmtId="165" formatCode="0.0"/>
    <numFmt numFmtId="166" formatCode="0.000"/>
    <numFmt numFmtId="167" formatCode="0.0000000"/>
    <numFmt numFmtId="168" formatCode="0.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  <fill>
      <patternFill patternType="solid">
        <fgColor rgb="FFF8CBAD"/>
        <bgColor rgb="FFFBE5D6"/>
      </patternFill>
    </fill>
    <fill>
      <patternFill patternType="solid">
        <fgColor rgb="FF92D050"/>
        <bgColor rgb="FFAFABAB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AFABA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9" tint="0.59999389629810485"/>
        <bgColor rgb="FF969696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227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2" xfId="0" applyFont="1" applyBorder="1"/>
    <xf numFmtId="2" fontId="1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8" borderId="0" xfId="1" applyFont="1" applyFill="1" applyAlignment="1">
      <alignment horizontal="center"/>
    </xf>
    <xf numFmtId="0" fontId="5" fillId="9" borderId="0" xfId="1" applyFont="1" applyFill="1" applyAlignment="1">
      <alignment horizontal="center"/>
    </xf>
    <xf numFmtId="0" fontId="5" fillId="10" borderId="0" xfId="1" applyFont="1" applyFill="1" applyAlignment="1">
      <alignment horizontal="center"/>
    </xf>
    <xf numFmtId="0" fontId="6" fillId="11" borderId="0" xfId="1" applyFont="1" applyFill="1" applyAlignment="1">
      <alignment horizontal="center"/>
    </xf>
    <xf numFmtId="49" fontId="5" fillId="8" borderId="0" xfId="1" applyNumberFormat="1" applyFont="1" applyFill="1" applyAlignment="1">
      <alignment horizontal="center"/>
    </xf>
    <xf numFmtId="0" fontId="5" fillId="11" borderId="0" xfId="1" applyFont="1" applyFill="1" applyAlignment="1">
      <alignment horizontal="center"/>
    </xf>
    <xf numFmtId="0" fontId="5" fillId="13" borderId="0" xfId="1" applyFont="1" applyFill="1" applyAlignment="1">
      <alignment horizontal="center"/>
    </xf>
    <xf numFmtId="0" fontId="5" fillId="8" borderId="0" xfId="1" applyFont="1" applyFill="1" applyAlignment="1">
      <alignment horizontal="left"/>
    </xf>
    <xf numFmtId="0" fontId="5" fillId="12" borderId="0" xfId="1" applyFont="1" applyFill="1" applyAlignment="1">
      <alignment horizontal="center"/>
    </xf>
    <xf numFmtId="0" fontId="5" fillId="12" borderId="0" xfId="1" applyFont="1" applyFill="1" applyAlignment="1">
      <alignment horizontal="left"/>
    </xf>
    <xf numFmtId="0" fontId="5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164" fontId="7" fillId="0" borderId="0" xfId="1" applyNumberFormat="1" applyFont="1" applyAlignment="1">
      <alignment horizontal="center"/>
    </xf>
    <xf numFmtId="49" fontId="7" fillId="0" borderId="0" xfId="1" applyNumberFormat="1" applyFont="1" applyAlignment="1">
      <alignment horizontal="center"/>
    </xf>
    <xf numFmtId="0" fontId="7" fillId="0" borderId="0" xfId="1" applyFont="1" applyAlignment="1">
      <alignment horizontal="left"/>
    </xf>
    <xf numFmtId="0" fontId="13" fillId="0" borderId="0" xfId="1" applyFont="1" applyAlignment="1">
      <alignment horizontal="center"/>
    </xf>
    <xf numFmtId="0" fontId="12" fillId="0" borderId="0" xfId="1"/>
    <xf numFmtId="0" fontId="15" fillId="0" borderId="0" xfId="0" applyFont="1" applyAlignment="1">
      <alignment horizontal="center"/>
    </xf>
    <xf numFmtId="0" fontId="14" fillId="0" borderId="0" xfId="0" applyFont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" fontId="17" fillId="0" borderId="0" xfId="0" applyNumberFormat="1" applyFont="1" applyAlignment="1">
      <alignment horizontal="center"/>
    </xf>
    <xf numFmtId="0" fontId="18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4" fillId="2" borderId="4" xfId="0" applyFont="1" applyFill="1" applyBorder="1"/>
    <xf numFmtId="0" fontId="14" fillId="0" borderId="0" xfId="0" applyFont="1" applyAlignment="1">
      <alignment horizontal="left"/>
    </xf>
    <xf numFmtId="1" fontId="18" fillId="2" borderId="4" xfId="0" applyNumberFormat="1" applyFont="1" applyFill="1" applyBorder="1" applyAlignment="1">
      <alignment horizontal="center"/>
    </xf>
    <xf numFmtId="166" fontId="18" fillId="2" borderId="4" xfId="0" applyNumberFormat="1" applyFont="1" applyFill="1" applyBorder="1" applyAlignment="1">
      <alignment horizontal="center"/>
    </xf>
    <xf numFmtId="1" fontId="0" fillId="7" borderId="4" xfId="0" applyNumberFormat="1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4" fillId="7" borderId="4" xfId="0" quotePrefix="1" applyFont="1" applyFill="1" applyBorder="1" applyAlignment="1">
      <alignment horizontal="center"/>
    </xf>
    <xf numFmtId="0" fontId="14" fillId="15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9" fillId="0" borderId="0" xfId="0" applyFont="1"/>
    <xf numFmtId="0" fontId="21" fillId="0" borderId="0" xfId="0" applyFont="1"/>
    <xf numFmtId="2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1" fillId="2" borderId="0" xfId="0" applyFont="1" applyFill="1" applyAlignment="1">
      <alignment horizontal="center"/>
    </xf>
    <xf numFmtId="0" fontId="21" fillId="2" borderId="4" xfId="0" applyFont="1" applyFill="1" applyBorder="1" applyAlignment="1">
      <alignment horizontal="center"/>
    </xf>
    <xf numFmtId="0" fontId="21" fillId="7" borderId="4" xfId="0" applyFont="1" applyFill="1" applyBorder="1" applyAlignment="1">
      <alignment horizontal="center"/>
    </xf>
    <xf numFmtId="0" fontId="21" fillId="7" borderId="4" xfId="0" quotePrefix="1" applyFont="1" applyFill="1" applyBorder="1" applyAlignment="1">
      <alignment horizontal="center"/>
    </xf>
    <xf numFmtId="0" fontId="21" fillId="15" borderId="4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 vertical="center"/>
    </xf>
    <xf numFmtId="166" fontId="16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5" fillId="18" borderId="0" xfId="1" applyFont="1" applyFill="1" applyAlignment="1">
      <alignment horizontal="center"/>
    </xf>
    <xf numFmtId="0" fontId="14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4" fillId="16" borderId="0" xfId="0" applyFont="1" applyFill="1"/>
    <xf numFmtId="0" fontId="14" fillId="19" borderId="0" xfId="0" applyFont="1" applyFill="1"/>
    <xf numFmtId="0" fontId="14" fillId="20" borderId="0" xfId="0" applyFont="1" applyFill="1"/>
    <xf numFmtId="0" fontId="14" fillId="21" borderId="0" xfId="0" applyFont="1" applyFill="1"/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/>
    </xf>
    <xf numFmtId="16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22" borderId="4" xfId="0" applyFont="1" applyFill="1" applyBorder="1" applyAlignment="1">
      <alignment horizontal="center"/>
    </xf>
    <xf numFmtId="0" fontId="21" fillId="15" borderId="0" xfId="0" applyFont="1" applyFill="1" applyAlignment="1">
      <alignment horizontal="center"/>
    </xf>
    <xf numFmtId="49" fontId="21" fillId="2" borderId="4" xfId="0" applyNumberFormat="1" applyFont="1" applyFill="1" applyBorder="1" applyAlignment="1">
      <alignment horizontal="center"/>
    </xf>
    <xf numFmtId="49" fontId="21" fillId="2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4" fillId="22" borderId="4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3" fillId="17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2" fontId="4" fillId="0" borderId="12" xfId="0" applyNumberFormat="1" applyFont="1" applyBorder="1" applyAlignment="1">
      <alignment horizontal="left" vertical="center"/>
    </xf>
    <xf numFmtId="0" fontId="3" fillId="17" borderId="9" xfId="0" applyFont="1" applyFill="1" applyBorder="1" applyAlignment="1">
      <alignment horizontal="center" vertical="center"/>
    </xf>
    <xf numFmtId="166" fontId="1" fillId="0" borderId="7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166" fontId="4" fillId="0" borderId="7" xfId="0" applyNumberFormat="1" applyFont="1" applyBorder="1" applyAlignment="1">
      <alignment horizontal="center" vertical="center"/>
    </xf>
    <xf numFmtId="166" fontId="1" fillId="0" borderId="9" xfId="0" applyNumberFormat="1" applyFont="1" applyBorder="1" applyAlignment="1">
      <alignment horizontal="center"/>
    </xf>
    <xf numFmtId="2" fontId="3" fillId="3" borderId="10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4" fillId="23" borderId="0" xfId="0" applyFont="1" applyFill="1"/>
    <xf numFmtId="2" fontId="4" fillId="0" borderId="13" xfId="0" applyNumberFormat="1" applyFont="1" applyBorder="1" applyAlignment="1">
      <alignment horizontal="left" vertical="center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5" fillId="24" borderId="0" xfId="1" applyFont="1" applyFill="1" applyAlignment="1">
      <alignment horizontal="center"/>
    </xf>
    <xf numFmtId="49" fontId="5" fillId="25" borderId="0" xfId="1" applyNumberFormat="1" applyFont="1" applyFill="1" applyAlignment="1">
      <alignment horizontal="center"/>
    </xf>
    <xf numFmtId="0" fontId="5" fillId="26" borderId="0" xfId="1" applyFont="1" applyFill="1" applyAlignment="1">
      <alignment horizontal="center"/>
    </xf>
    <xf numFmtId="0" fontId="14" fillId="2" borderId="0" xfId="0" applyFont="1" applyFill="1"/>
    <xf numFmtId="0" fontId="14" fillId="4" borderId="0" xfId="0" applyFont="1" applyFill="1" applyAlignment="1">
      <alignment horizontal="center" vertical="center"/>
    </xf>
    <xf numFmtId="0" fontId="23" fillId="0" borderId="0" xfId="0" applyFont="1" applyAlignment="1">
      <alignment horizontal="center"/>
    </xf>
    <xf numFmtId="0" fontId="14" fillId="20" borderId="0" xfId="0" applyFont="1" applyFill="1" applyAlignment="1">
      <alignment horizontal="left"/>
    </xf>
    <xf numFmtId="0" fontId="14" fillId="4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14" fillId="0" borderId="0" xfId="0" applyFont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166" fontId="1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2" fontId="1" fillId="0" borderId="0" xfId="0" applyNumberFormat="1" applyFont="1" applyAlignment="1">
      <alignment horizontal="left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1" fontId="1" fillId="0" borderId="14" xfId="0" applyNumberFormat="1" applyFont="1" applyBorder="1" applyAlignment="1">
      <alignment horizontal="center"/>
    </xf>
    <xf numFmtId="166" fontId="1" fillId="0" borderId="16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1" fontId="1" fillId="0" borderId="17" xfId="0" applyNumberFormat="1" applyFont="1" applyBorder="1" applyAlignment="1">
      <alignment horizontal="center"/>
    </xf>
    <xf numFmtId="166" fontId="1" fillId="0" borderId="19" xfId="0" applyNumberFormat="1" applyFont="1" applyBorder="1" applyAlignment="1">
      <alignment horizontal="center"/>
    </xf>
    <xf numFmtId="2" fontId="4" fillId="0" borderId="18" xfId="0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1" fontId="1" fillId="0" borderId="20" xfId="0" applyNumberFormat="1" applyFont="1" applyBorder="1" applyAlignment="1">
      <alignment horizontal="center"/>
    </xf>
    <xf numFmtId="166" fontId="1" fillId="0" borderId="22" xfId="0" applyNumberFormat="1" applyFont="1" applyBorder="1" applyAlignment="1">
      <alignment horizontal="center"/>
    </xf>
    <xf numFmtId="2" fontId="4" fillId="0" borderId="21" xfId="0" applyNumberFormat="1" applyFont="1" applyBorder="1" applyAlignment="1">
      <alignment horizontal="left" vertical="center"/>
    </xf>
    <xf numFmtId="166" fontId="4" fillId="0" borderId="22" xfId="0" applyNumberFormat="1" applyFont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6" fontId="4" fillId="0" borderId="16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12" xfId="0" applyFont="1" applyBorder="1"/>
    <xf numFmtId="0" fontId="4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/>
    <xf numFmtId="16" fontId="17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/>
    </xf>
    <xf numFmtId="1" fontId="2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2" fontId="14" fillId="0" borderId="0" xfId="0" applyNumberFormat="1" applyFont="1" applyAlignment="1">
      <alignment horizontal="center"/>
    </xf>
    <xf numFmtId="1" fontId="26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14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5" fontId="0" fillId="27" borderId="0" xfId="0" applyNumberFormat="1" applyFill="1" applyAlignment="1">
      <alignment horizontal="center" vertical="center"/>
    </xf>
    <xf numFmtId="168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3" xfId="0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17" xfId="0" applyNumberFormat="1" applyFont="1" applyBorder="1" applyAlignment="1">
      <alignment horizontal="center"/>
    </xf>
    <xf numFmtId="165" fontId="1" fillId="0" borderId="20" xfId="0" applyNumberFormat="1" applyFont="1" applyBorder="1" applyAlignment="1">
      <alignment horizontal="center"/>
    </xf>
    <xf numFmtId="165" fontId="4" fillId="0" borderId="20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14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66" fontId="1" fillId="0" borderId="1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1" fillId="0" borderId="17" xfId="0" applyNumberFormat="1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166" fontId="4" fillId="0" borderId="20" xfId="0" applyNumberFormat="1" applyFont="1" applyBorder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4" fillId="0" borderId="14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/>
    </xf>
    <xf numFmtId="0" fontId="3" fillId="6" borderId="4" xfId="0" applyFont="1" applyFill="1" applyBorder="1" applyAlignment="1">
      <alignment horizontal="center" vertical="center"/>
    </xf>
    <xf numFmtId="0" fontId="1" fillId="0" borderId="4" xfId="0" applyFont="1" applyBorder="1"/>
    <xf numFmtId="0" fontId="4" fillId="0" borderId="4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/>
    </xf>
    <xf numFmtId="166" fontId="1" fillId="0" borderId="23" xfId="0" applyNumberFormat="1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3" fillId="23" borderId="4" xfId="0" applyFont="1" applyFill="1" applyBorder="1" applyAlignment="1">
      <alignment horizontal="center" vertical="center"/>
    </xf>
    <xf numFmtId="0" fontId="3" fillId="28" borderId="4" xfId="0" applyFont="1" applyFill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/>
    </xf>
    <xf numFmtId="0" fontId="3" fillId="15" borderId="4" xfId="0" applyFont="1" applyFill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right" vertical="center"/>
    </xf>
    <xf numFmtId="14" fontId="0" fillId="0" borderId="0" xfId="0" applyNumberFormat="1"/>
    <xf numFmtId="0" fontId="3" fillId="28" borderId="0" xfId="0" applyFont="1" applyFill="1" applyAlignment="1">
      <alignment horizontal="center" vertical="center" wrapText="1"/>
    </xf>
    <xf numFmtId="0" fontId="3" fillId="28" borderId="0" xfId="0" applyFont="1" applyFill="1" applyAlignment="1">
      <alignment horizontal="center" vertical="center"/>
    </xf>
    <xf numFmtId="0" fontId="3" fillId="28" borderId="2" xfId="0" applyFont="1" applyFill="1" applyBorder="1" applyAlignment="1">
      <alignment horizontal="center" vertical="center"/>
    </xf>
    <xf numFmtId="0" fontId="3" fillId="15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7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3" borderId="0" xfId="0" applyFont="1" applyFill="1" applyAlignment="1">
      <alignment horizontal="center" vertical="center" wrapText="1"/>
    </xf>
    <xf numFmtId="0" fontId="3" fillId="23" borderId="0" xfId="0" applyFont="1" applyFill="1" applyAlignment="1">
      <alignment horizontal="center" vertical="center"/>
    </xf>
    <xf numFmtId="0" fontId="3" fillId="23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9933"/>
      <color rgb="FFFFFF99"/>
      <color rgb="FFFFCCFF"/>
      <color rgb="FFFF9966"/>
      <color rgb="FFFF99FF"/>
      <color rgb="FFFFCC66"/>
      <color rgb="FFFFFF66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is Rodrigo Arce Valdés" id="{A8DB44FA-C6AD-418E-B92A-E41A1295187A}" userId="S::estudiante058@inecol.mx::bd8f75ec-4cac-4396-9453-1557476eb9f5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" dT="2023-05-15T20:05:34.72" personId="{A8DB44FA-C6AD-418E-B92A-E41A1295187A}" id="{9623AA44-E0A5-4CAE-8B19-A535FFA24C7C}">
    <text>Correcciones conespecíficas.</text>
  </threadedComment>
  <threadedComment ref="M19" dT="2023-05-11T19:39:51.60" personId="{A8DB44FA-C6AD-418E-B92A-E41A1295187A}" id="{9D8C7AEC-AFAD-4456-B412-779070BEC436}">
    <text>Conspecific corrections.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7390-82E3-4839-9BE3-7FAA9B5EC588}">
  <sheetPr>
    <tabColor rgb="FFFFCC66"/>
  </sheetPr>
  <dimension ref="A1:A6"/>
  <sheetViews>
    <sheetView workbookViewId="0"/>
  </sheetViews>
  <sheetFormatPr baseColWidth="10" defaultRowHeight="15" x14ac:dyDescent="0.25"/>
  <cols>
    <col min="1" max="1" width="11.42578125" style="33"/>
  </cols>
  <sheetData>
    <row r="1" spans="1:1" x14ac:dyDescent="0.25">
      <c r="A1" s="47" t="s">
        <v>316</v>
      </c>
    </row>
    <row r="2" spans="1:1" x14ac:dyDescent="0.25">
      <c r="A2" s="33" t="s">
        <v>456</v>
      </c>
    </row>
    <row r="3" spans="1:1" x14ac:dyDescent="0.25">
      <c r="A3" s="33" t="s">
        <v>455</v>
      </c>
    </row>
    <row r="4" spans="1:1" x14ac:dyDescent="0.25">
      <c r="A4" s="33" t="s">
        <v>508</v>
      </c>
    </row>
    <row r="5" spans="1:1" x14ac:dyDescent="0.25">
      <c r="A5" s="33" t="s">
        <v>509</v>
      </c>
    </row>
    <row r="6" spans="1:1" x14ac:dyDescent="0.25">
      <c r="A6" s="33" t="s">
        <v>510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AB188"/>
  <sheetViews>
    <sheetView workbookViewId="0">
      <pane ySplit="1" topLeftCell="A173" activePane="bottomLeft" state="frozen"/>
      <selection pane="bottomLeft" activeCell="G189" sqref="G189"/>
    </sheetView>
  </sheetViews>
  <sheetFormatPr baseColWidth="10" defaultRowHeight="15" x14ac:dyDescent="0.25"/>
  <cols>
    <col min="1" max="1" width="17.28515625" bestFit="1" customWidth="1"/>
    <col min="4" max="4" width="13.140625" bestFit="1" customWidth="1"/>
    <col min="5" max="5" width="15" bestFit="1" customWidth="1"/>
    <col min="7" max="7" width="15.5703125" bestFit="1" customWidth="1"/>
    <col min="8" max="8" width="23.7109375" bestFit="1" customWidth="1"/>
    <col min="9" max="9" width="16.28515625" bestFit="1" customWidth="1"/>
    <col min="11" max="11" width="15.5703125" bestFit="1" customWidth="1"/>
    <col min="12" max="12" width="23.7109375" bestFit="1" customWidth="1"/>
    <col min="13" max="13" width="18.42578125" bestFit="1" customWidth="1"/>
    <col min="15" max="15" width="18.85546875" bestFit="1" customWidth="1"/>
    <col min="16" max="16" width="59.140625" bestFit="1" customWidth="1"/>
    <col min="18" max="19" width="11.42578125" style="90"/>
    <col min="20" max="20" width="19.140625" bestFit="1" customWidth="1"/>
  </cols>
  <sheetData>
    <row r="1" spans="1:28" s="58" customFormat="1" ht="12.75" thickBot="1" x14ac:dyDescent="0.25">
      <c r="A1" s="61" t="s">
        <v>283</v>
      </c>
      <c r="B1" s="61" t="s">
        <v>8</v>
      </c>
      <c r="C1" s="61" t="s">
        <v>9</v>
      </c>
      <c r="D1" s="61" t="s">
        <v>318</v>
      </c>
      <c r="E1" s="64" t="s">
        <v>279</v>
      </c>
      <c r="F1" s="63" t="s">
        <v>278</v>
      </c>
      <c r="G1" s="63" t="s">
        <v>12</v>
      </c>
      <c r="H1" s="63" t="s">
        <v>277</v>
      </c>
      <c r="I1" s="85" t="s">
        <v>511</v>
      </c>
      <c r="J1" s="65" t="s">
        <v>281</v>
      </c>
      <c r="K1" s="65" t="s">
        <v>12</v>
      </c>
      <c r="L1" s="65" t="s">
        <v>13</v>
      </c>
      <c r="M1" s="65" t="s">
        <v>280</v>
      </c>
      <c r="N1" s="62" t="s">
        <v>276</v>
      </c>
      <c r="O1" s="62" t="s">
        <v>275</v>
      </c>
      <c r="P1" s="84" t="s">
        <v>310</v>
      </c>
      <c r="Q1" s="62" t="s">
        <v>274</v>
      </c>
      <c r="R1" s="87" t="s">
        <v>301</v>
      </c>
      <c r="S1" s="86" t="s">
        <v>302</v>
      </c>
      <c r="T1" s="61" t="s">
        <v>463</v>
      </c>
      <c r="U1" s="61" t="s">
        <v>300</v>
      </c>
      <c r="V1" s="61" t="s">
        <v>3</v>
      </c>
      <c r="W1" s="61" t="s">
        <v>299</v>
      </c>
      <c r="X1" s="61" t="s">
        <v>23</v>
      </c>
      <c r="Y1" s="60"/>
      <c r="AB1" s="59"/>
    </row>
    <row r="2" spans="1:28" s="57" customFormat="1" ht="12" x14ac:dyDescent="0.2">
      <c r="A2" s="81" t="s">
        <v>285</v>
      </c>
      <c r="B2" s="81">
        <v>2015</v>
      </c>
      <c r="C2" s="81" t="s">
        <v>38</v>
      </c>
      <c r="D2" s="81" t="s">
        <v>700</v>
      </c>
      <c r="E2" s="81" t="s">
        <v>39</v>
      </c>
      <c r="F2" s="81" t="s">
        <v>40</v>
      </c>
      <c r="G2" s="81" t="s">
        <v>257</v>
      </c>
      <c r="H2" s="81" t="s">
        <v>257</v>
      </c>
      <c r="I2" s="81" t="s">
        <v>60</v>
      </c>
      <c r="J2" s="81" t="s">
        <v>40</v>
      </c>
      <c r="K2" s="81" t="s">
        <v>61</v>
      </c>
      <c r="L2" s="81" t="s">
        <v>123</v>
      </c>
      <c r="M2" s="81" t="s">
        <v>259</v>
      </c>
      <c r="N2" s="83" t="s">
        <v>245</v>
      </c>
      <c r="O2" s="81" t="str">
        <f>_xlfn.CONCAT(E2,"X",I2)</f>
        <v>elegansXgraellsii</v>
      </c>
      <c r="P2" s="81" t="str">
        <f t="shared" ref="P2:P33" si="0">CONCATENATE(D2,"-",O2,"-",H2,"X",L2)</f>
        <v>Heterospecifics-elegansXgraellsii-BelgiumXCachadas</v>
      </c>
      <c r="Q2" s="82">
        <v>42550</v>
      </c>
      <c r="R2" s="88" t="s">
        <v>471</v>
      </c>
      <c r="S2" s="88" t="s">
        <v>95</v>
      </c>
      <c r="T2" s="81" t="str">
        <f t="shared" ref="T2:T33" si="1">_xlfn.CONCAT(R2,"X",S2)</f>
        <v>A.17XB.18</v>
      </c>
      <c r="U2" s="81">
        <v>1</v>
      </c>
      <c r="V2" s="81">
        <v>1</v>
      </c>
      <c r="W2" s="81"/>
      <c r="X2" s="81">
        <v>0</v>
      </c>
    </row>
    <row r="3" spans="1:28" s="57" customFormat="1" ht="12" x14ac:dyDescent="0.2">
      <c r="A3" s="81" t="s">
        <v>285</v>
      </c>
      <c r="B3" s="81">
        <v>2015</v>
      </c>
      <c r="C3" s="81" t="s">
        <v>38</v>
      </c>
      <c r="D3" s="81" t="s">
        <v>700</v>
      </c>
      <c r="E3" s="81" t="s">
        <v>39</v>
      </c>
      <c r="F3" s="81" t="s">
        <v>40</v>
      </c>
      <c r="G3" s="81" t="s">
        <v>257</v>
      </c>
      <c r="H3" s="81" t="s">
        <v>257</v>
      </c>
      <c r="I3" s="81" t="s">
        <v>60</v>
      </c>
      <c r="J3" s="81" t="s">
        <v>40</v>
      </c>
      <c r="K3" s="81" t="s">
        <v>61</v>
      </c>
      <c r="L3" s="81" t="s">
        <v>123</v>
      </c>
      <c r="M3" s="81" t="s">
        <v>259</v>
      </c>
      <c r="N3" s="83" t="s">
        <v>245</v>
      </c>
      <c r="O3" s="81" t="str">
        <f t="shared" ref="O3:O66" si="2">_xlfn.CONCAT(E3,"X",I3)</f>
        <v>elegansXgraellsii</v>
      </c>
      <c r="P3" s="81" t="str">
        <f t="shared" si="0"/>
        <v>Heterospecifics-elegansXgraellsii-BelgiumXCachadas</v>
      </c>
      <c r="Q3" s="82">
        <v>42550</v>
      </c>
      <c r="R3" s="88" t="s">
        <v>113</v>
      </c>
      <c r="S3" s="88" t="s">
        <v>95</v>
      </c>
      <c r="T3" s="81" t="str">
        <f t="shared" si="1"/>
        <v>A.27XB.18</v>
      </c>
      <c r="U3" s="81">
        <v>1</v>
      </c>
      <c r="V3" s="81">
        <v>0</v>
      </c>
      <c r="W3" s="81"/>
      <c r="X3" s="81">
        <v>0</v>
      </c>
    </row>
    <row r="4" spans="1:28" s="57" customFormat="1" ht="12" x14ac:dyDescent="0.2">
      <c r="A4" s="81" t="s">
        <v>285</v>
      </c>
      <c r="B4" s="81">
        <v>2015</v>
      </c>
      <c r="C4" s="81" t="s">
        <v>38</v>
      </c>
      <c r="D4" s="81" t="s">
        <v>700</v>
      </c>
      <c r="E4" s="81" t="s">
        <v>39</v>
      </c>
      <c r="F4" s="81" t="s">
        <v>40</v>
      </c>
      <c r="G4" s="81" t="s">
        <v>257</v>
      </c>
      <c r="H4" s="81" t="s">
        <v>257</v>
      </c>
      <c r="I4" s="81" t="s">
        <v>60</v>
      </c>
      <c r="J4" s="81" t="s">
        <v>40</v>
      </c>
      <c r="K4" s="81" t="s">
        <v>61</v>
      </c>
      <c r="L4" s="81" t="s">
        <v>123</v>
      </c>
      <c r="M4" s="81" t="s">
        <v>253</v>
      </c>
      <c r="N4" s="83" t="s">
        <v>245</v>
      </c>
      <c r="O4" s="81" t="str">
        <f t="shared" si="2"/>
        <v>elegansXgraellsii</v>
      </c>
      <c r="P4" s="81" t="str">
        <f t="shared" si="0"/>
        <v>Heterospecifics-elegansXgraellsii-BelgiumXCachadas</v>
      </c>
      <c r="Q4" s="82">
        <v>42551</v>
      </c>
      <c r="R4" s="88" t="s">
        <v>237</v>
      </c>
      <c r="S4" s="88" t="s">
        <v>96</v>
      </c>
      <c r="T4" s="81" t="str">
        <f t="shared" si="1"/>
        <v>A.19XB.19</v>
      </c>
      <c r="U4" s="81">
        <v>1</v>
      </c>
      <c r="V4" s="81">
        <v>0</v>
      </c>
      <c r="W4" s="81"/>
      <c r="X4" s="81">
        <v>0</v>
      </c>
    </row>
    <row r="5" spans="1:28" s="57" customFormat="1" ht="12" x14ac:dyDescent="0.2">
      <c r="A5" s="81" t="s">
        <v>285</v>
      </c>
      <c r="B5" s="81">
        <v>2015</v>
      </c>
      <c r="C5" s="81" t="s">
        <v>38</v>
      </c>
      <c r="D5" s="81" t="s">
        <v>700</v>
      </c>
      <c r="E5" s="81" t="s">
        <v>39</v>
      </c>
      <c r="F5" s="81" t="s">
        <v>40</v>
      </c>
      <c r="G5" s="81" t="s">
        <v>257</v>
      </c>
      <c r="H5" s="81" t="s">
        <v>257</v>
      </c>
      <c r="I5" s="81" t="s">
        <v>60</v>
      </c>
      <c r="J5" s="81" t="s">
        <v>40</v>
      </c>
      <c r="K5" s="81" t="s">
        <v>61</v>
      </c>
      <c r="L5" s="81" t="s">
        <v>123</v>
      </c>
      <c r="M5" s="81" t="s">
        <v>253</v>
      </c>
      <c r="N5" s="83" t="s">
        <v>245</v>
      </c>
      <c r="O5" s="81" t="str">
        <f t="shared" si="2"/>
        <v>elegansXgraellsii</v>
      </c>
      <c r="P5" s="81" t="str">
        <f t="shared" si="0"/>
        <v>Heterospecifics-elegansXgraellsii-BelgiumXCachadas</v>
      </c>
      <c r="Q5" s="82">
        <v>42548</v>
      </c>
      <c r="R5" s="88" t="s">
        <v>72</v>
      </c>
      <c r="S5" s="88" t="s">
        <v>71</v>
      </c>
      <c r="T5" s="81" t="str">
        <f t="shared" si="1"/>
        <v>A.2XB.2</v>
      </c>
      <c r="U5" s="81">
        <v>1</v>
      </c>
      <c r="V5" s="81">
        <v>1</v>
      </c>
      <c r="W5" s="81"/>
      <c r="X5" s="81">
        <v>1</v>
      </c>
    </row>
    <row r="6" spans="1:28" s="57" customFormat="1" ht="12" x14ac:dyDescent="0.2">
      <c r="A6" s="81" t="s">
        <v>285</v>
      </c>
      <c r="B6" s="81">
        <v>2015</v>
      </c>
      <c r="C6" s="81" t="s">
        <v>38</v>
      </c>
      <c r="D6" s="81" t="s">
        <v>700</v>
      </c>
      <c r="E6" s="81" t="s">
        <v>39</v>
      </c>
      <c r="F6" s="81" t="s">
        <v>40</v>
      </c>
      <c r="G6" s="81" t="s">
        <v>257</v>
      </c>
      <c r="H6" s="81" t="s">
        <v>257</v>
      </c>
      <c r="I6" s="81" t="s">
        <v>60</v>
      </c>
      <c r="J6" s="81" t="s">
        <v>40</v>
      </c>
      <c r="K6" s="81" t="s">
        <v>61</v>
      </c>
      <c r="L6" s="81" t="s">
        <v>123</v>
      </c>
      <c r="M6" s="81" t="s">
        <v>253</v>
      </c>
      <c r="N6" s="83" t="s">
        <v>245</v>
      </c>
      <c r="O6" s="81" t="str">
        <f t="shared" si="2"/>
        <v>elegansXgraellsii</v>
      </c>
      <c r="P6" s="81" t="str">
        <f t="shared" si="0"/>
        <v>Heterospecifics-elegansXgraellsii-BelgiumXCachadas</v>
      </c>
      <c r="Q6" s="82">
        <v>42550</v>
      </c>
      <c r="R6" s="88" t="s">
        <v>471</v>
      </c>
      <c r="S6" s="88" t="s">
        <v>482</v>
      </c>
      <c r="T6" s="81" t="str">
        <f t="shared" si="1"/>
        <v>A.17XB.21</v>
      </c>
      <c r="U6" s="81">
        <v>1</v>
      </c>
      <c r="V6" s="81">
        <v>1</v>
      </c>
      <c r="W6" s="81"/>
      <c r="X6" s="81">
        <v>1</v>
      </c>
    </row>
    <row r="7" spans="1:28" s="57" customFormat="1" ht="12" x14ac:dyDescent="0.2">
      <c r="A7" s="81" t="s">
        <v>285</v>
      </c>
      <c r="B7" s="81">
        <v>2015</v>
      </c>
      <c r="C7" s="81" t="s">
        <v>38</v>
      </c>
      <c r="D7" s="81" t="s">
        <v>700</v>
      </c>
      <c r="E7" s="81" t="s">
        <v>39</v>
      </c>
      <c r="F7" s="81" t="s">
        <v>40</v>
      </c>
      <c r="G7" s="81" t="s">
        <v>257</v>
      </c>
      <c r="H7" s="81" t="s">
        <v>257</v>
      </c>
      <c r="I7" s="81" t="s">
        <v>60</v>
      </c>
      <c r="J7" s="81" t="s">
        <v>40</v>
      </c>
      <c r="K7" s="81" t="s">
        <v>61</v>
      </c>
      <c r="L7" s="81" t="s">
        <v>123</v>
      </c>
      <c r="M7" s="81" t="s">
        <v>253</v>
      </c>
      <c r="N7" s="83" t="s">
        <v>245</v>
      </c>
      <c r="O7" s="81" t="str">
        <f t="shared" si="2"/>
        <v>elegansXgraellsii</v>
      </c>
      <c r="P7" s="81" t="str">
        <f t="shared" si="0"/>
        <v>Heterospecifics-elegansXgraellsii-BelgiumXCachadas</v>
      </c>
      <c r="Q7" s="82">
        <v>42551</v>
      </c>
      <c r="R7" s="88" t="s">
        <v>78</v>
      </c>
      <c r="S7" s="88" t="s">
        <v>482</v>
      </c>
      <c r="T7" s="81" t="str">
        <f t="shared" si="1"/>
        <v>A.22XB.21</v>
      </c>
      <c r="U7" s="81">
        <v>1</v>
      </c>
      <c r="V7" s="81">
        <v>0</v>
      </c>
      <c r="W7" s="81"/>
      <c r="X7" s="81">
        <v>0</v>
      </c>
    </row>
    <row r="8" spans="1:28" s="57" customFormat="1" ht="12" x14ac:dyDescent="0.2">
      <c r="A8" s="81" t="s">
        <v>285</v>
      </c>
      <c r="B8" s="81">
        <v>2015</v>
      </c>
      <c r="C8" s="81" t="s">
        <v>38</v>
      </c>
      <c r="D8" s="81" t="s">
        <v>700</v>
      </c>
      <c r="E8" s="81" t="s">
        <v>39</v>
      </c>
      <c r="F8" s="81" t="s">
        <v>40</v>
      </c>
      <c r="G8" s="81" t="s">
        <v>257</v>
      </c>
      <c r="H8" s="81" t="s">
        <v>257</v>
      </c>
      <c r="I8" s="81" t="s">
        <v>60</v>
      </c>
      <c r="J8" s="81" t="s">
        <v>40</v>
      </c>
      <c r="K8" s="81" t="s">
        <v>61</v>
      </c>
      <c r="L8" s="81" t="s">
        <v>123</v>
      </c>
      <c r="M8" s="81" t="s">
        <v>253</v>
      </c>
      <c r="N8" s="83" t="s">
        <v>245</v>
      </c>
      <c r="O8" s="81" t="str">
        <f t="shared" si="2"/>
        <v>elegansXgraellsii</v>
      </c>
      <c r="P8" s="81" t="str">
        <f t="shared" si="0"/>
        <v>Heterospecifics-elegansXgraellsii-BelgiumXCachadas</v>
      </c>
      <c r="Q8" s="82">
        <v>42550</v>
      </c>
      <c r="R8" s="88" t="s">
        <v>72</v>
      </c>
      <c r="S8" s="88" t="s">
        <v>464</v>
      </c>
      <c r="T8" s="81" t="str">
        <f t="shared" si="1"/>
        <v>A.2XB.28</v>
      </c>
      <c r="U8" s="81">
        <v>1</v>
      </c>
      <c r="V8" s="81">
        <v>1</v>
      </c>
      <c r="W8" s="81"/>
      <c r="X8" s="81">
        <v>1</v>
      </c>
    </row>
    <row r="9" spans="1:28" s="57" customFormat="1" ht="12" x14ac:dyDescent="0.2">
      <c r="A9" s="81" t="s">
        <v>285</v>
      </c>
      <c r="B9" s="81">
        <v>2015</v>
      </c>
      <c r="C9" s="81" t="s">
        <v>38</v>
      </c>
      <c r="D9" s="81" t="s">
        <v>700</v>
      </c>
      <c r="E9" s="81" t="s">
        <v>39</v>
      </c>
      <c r="F9" s="81" t="s">
        <v>40</v>
      </c>
      <c r="G9" s="81" t="s">
        <v>257</v>
      </c>
      <c r="H9" s="81" t="s">
        <v>257</v>
      </c>
      <c r="I9" s="81" t="s">
        <v>60</v>
      </c>
      <c r="J9" s="81" t="s">
        <v>40</v>
      </c>
      <c r="K9" s="81" t="s">
        <v>61</v>
      </c>
      <c r="L9" s="81" t="s">
        <v>123</v>
      </c>
      <c r="M9" s="81" t="s">
        <v>253</v>
      </c>
      <c r="N9" s="83" t="s">
        <v>245</v>
      </c>
      <c r="O9" s="81" t="str">
        <f t="shared" si="2"/>
        <v>elegansXgraellsii</v>
      </c>
      <c r="P9" s="81" t="str">
        <f t="shared" si="0"/>
        <v>Heterospecifics-elegansXgraellsii-BelgiumXCachadas</v>
      </c>
      <c r="Q9" s="82">
        <v>42551</v>
      </c>
      <c r="R9" s="88" t="s">
        <v>472</v>
      </c>
      <c r="S9" s="88" t="s">
        <v>483</v>
      </c>
      <c r="T9" s="81" t="str">
        <f t="shared" si="1"/>
        <v>A.18XB.29</v>
      </c>
      <c r="U9" s="81">
        <v>1</v>
      </c>
      <c r="V9" s="81">
        <v>1</v>
      </c>
      <c r="W9" s="81"/>
      <c r="X9" s="81">
        <v>1</v>
      </c>
    </row>
    <row r="10" spans="1:28" s="57" customFormat="1" ht="12" x14ac:dyDescent="0.2">
      <c r="A10" s="81" t="s">
        <v>285</v>
      </c>
      <c r="B10" s="81">
        <v>2015</v>
      </c>
      <c r="C10" s="81" t="s">
        <v>38</v>
      </c>
      <c r="D10" s="81" t="s">
        <v>700</v>
      </c>
      <c r="E10" s="81" t="s">
        <v>39</v>
      </c>
      <c r="F10" s="81" t="s">
        <v>40</v>
      </c>
      <c r="G10" s="81" t="s">
        <v>257</v>
      </c>
      <c r="H10" s="81" t="s">
        <v>257</v>
      </c>
      <c r="I10" s="81" t="s">
        <v>60</v>
      </c>
      <c r="J10" s="81" t="s">
        <v>40</v>
      </c>
      <c r="K10" s="81" t="s">
        <v>61</v>
      </c>
      <c r="L10" s="81" t="s">
        <v>123</v>
      </c>
      <c r="M10" s="81" t="s">
        <v>253</v>
      </c>
      <c r="N10" s="83" t="s">
        <v>245</v>
      </c>
      <c r="O10" s="81" t="str">
        <f t="shared" si="2"/>
        <v>elegansXgraellsii</v>
      </c>
      <c r="P10" s="81" t="str">
        <f t="shared" si="0"/>
        <v>Heterospecifics-elegansXgraellsii-BelgiumXCachadas</v>
      </c>
      <c r="Q10" s="82">
        <v>42551</v>
      </c>
      <c r="R10" s="88" t="s">
        <v>113</v>
      </c>
      <c r="S10" s="88" t="s">
        <v>483</v>
      </c>
      <c r="T10" s="81" t="str">
        <f t="shared" si="1"/>
        <v>A.27XB.29</v>
      </c>
      <c r="U10" s="81">
        <v>1</v>
      </c>
      <c r="V10" s="81">
        <v>1</v>
      </c>
      <c r="W10" s="81"/>
      <c r="X10" s="81">
        <v>1</v>
      </c>
    </row>
    <row r="11" spans="1:28" s="57" customFormat="1" ht="12" x14ac:dyDescent="0.2">
      <c r="A11" s="81" t="s">
        <v>285</v>
      </c>
      <c r="B11" s="81">
        <v>2015</v>
      </c>
      <c r="C11" s="81" t="s">
        <v>38</v>
      </c>
      <c r="D11" s="81" t="s">
        <v>700</v>
      </c>
      <c r="E11" s="81" t="s">
        <v>39</v>
      </c>
      <c r="F11" s="81" t="s">
        <v>40</v>
      </c>
      <c r="G11" s="81" t="s">
        <v>257</v>
      </c>
      <c r="H11" s="81" t="s">
        <v>257</v>
      </c>
      <c r="I11" s="81" t="s">
        <v>60</v>
      </c>
      <c r="J11" s="81" t="s">
        <v>40</v>
      </c>
      <c r="K11" s="81" t="s">
        <v>61</v>
      </c>
      <c r="L11" s="81" t="s">
        <v>123</v>
      </c>
      <c r="M11" s="81" t="s">
        <v>259</v>
      </c>
      <c r="N11" s="83" t="s">
        <v>245</v>
      </c>
      <c r="O11" s="81" t="str">
        <f t="shared" si="2"/>
        <v>elegansXgraellsii</v>
      </c>
      <c r="P11" s="81" t="str">
        <f t="shared" si="0"/>
        <v>Heterospecifics-elegansXgraellsii-BelgiumXCachadas</v>
      </c>
      <c r="Q11" s="82">
        <v>42552</v>
      </c>
      <c r="R11" s="88" t="s">
        <v>225</v>
      </c>
      <c r="S11" s="88" t="s">
        <v>466</v>
      </c>
      <c r="T11" s="81" t="str">
        <f t="shared" si="1"/>
        <v>A.10XB.30</v>
      </c>
      <c r="U11" s="81">
        <v>1</v>
      </c>
      <c r="V11" s="81">
        <v>0</v>
      </c>
      <c r="W11" s="81"/>
      <c r="X11" s="81">
        <v>0</v>
      </c>
    </row>
    <row r="12" spans="1:28" s="57" customFormat="1" ht="12" x14ac:dyDescent="0.2">
      <c r="A12" s="81" t="s">
        <v>285</v>
      </c>
      <c r="B12" s="81">
        <v>2015</v>
      </c>
      <c r="C12" s="81" t="s">
        <v>38</v>
      </c>
      <c r="D12" s="81" t="s">
        <v>700</v>
      </c>
      <c r="E12" s="81" t="s">
        <v>39</v>
      </c>
      <c r="F12" s="81" t="s">
        <v>40</v>
      </c>
      <c r="G12" s="81" t="s">
        <v>257</v>
      </c>
      <c r="H12" s="81" t="s">
        <v>257</v>
      </c>
      <c r="I12" s="81" t="s">
        <v>60</v>
      </c>
      <c r="J12" s="81" t="s">
        <v>40</v>
      </c>
      <c r="K12" s="81" t="s">
        <v>61</v>
      </c>
      <c r="L12" s="81" t="s">
        <v>123</v>
      </c>
      <c r="M12" s="81" t="s">
        <v>259</v>
      </c>
      <c r="N12" s="83" t="s">
        <v>245</v>
      </c>
      <c r="O12" s="81" t="str">
        <f t="shared" si="2"/>
        <v>elegansXgraellsii</v>
      </c>
      <c r="P12" s="81" t="str">
        <f t="shared" si="0"/>
        <v>Heterospecifics-elegansXgraellsii-BelgiumXCachadas</v>
      </c>
      <c r="Q12" s="82">
        <v>42552</v>
      </c>
      <c r="R12" s="88" t="s">
        <v>109</v>
      </c>
      <c r="S12" s="88" t="s">
        <v>466</v>
      </c>
      <c r="T12" s="81" t="str">
        <f t="shared" si="1"/>
        <v>A.25XB.30</v>
      </c>
      <c r="U12" s="81">
        <v>1</v>
      </c>
      <c r="V12" s="81">
        <v>1</v>
      </c>
      <c r="W12" s="81"/>
      <c r="X12" s="81">
        <v>1</v>
      </c>
    </row>
    <row r="13" spans="1:28" s="57" customFormat="1" ht="12" x14ac:dyDescent="0.2">
      <c r="A13" s="81" t="s">
        <v>285</v>
      </c>
      <c r="B13" s="81">
        <v>2015</v>
      </c>
      <c r="C13" s="81" t="s">
        <v>38</v>
      </c>
      <c r="D13" s="81" t="s">
        <v>700</v>
      </c>
      <c r="E13" s="81" t="s">
        <v>39</v>
      </c>
      <c r="F13" s="81" t="s">
        <v>40</v>
      </c>
      <c r="G13" s="81" t="s">
        <v>257</v>
      </c>
      <c r="H13" s="81" t="s">
        <v>257</v>
      </c>
      <c r="I13" s="81" t="s">
        <v>60</v>
      </c>
      <c r="J13" s="81" t="s">
        <v>40</v>
      </c>
      <c r="K13" s="81" t="s">
        <v>61</v>
      </c>
      <c r="L13" s="81" t="s">
        <v>123</v>
      </c>
      <c r="M13" s="81" t="s">
        <v>259</v>
      </c>
      <c r="N13" s="83" t="s">
        <v>245</v>
      </c>
      <c r="O13" s="81" t="str">
        <f t="shared" si="2"/>
        <v>elegansXgraellsii</v>
      </c>
      <c r="P13" s="81" t="str">
        <f t="shared" si="0"/>
        <v>Heterospecifics-elegansXgraellsii-BelgiumXCachadas</v>
      </c>
      <c r="Q13" s="82">
        <v>42551</v>
      </c>
      <c r="R13" s="88" t="s">
        <v>237</v>
      </c>
      <c r="S13" s="88" t="s">
        <v>466</v>
      </c>
      <c r="T13" s="81" t="str">
        <f t="shared" si="1"/>
        <v>A.19XB.30</v>
      </c>
      <c r="U13" s="81">
        <v>1</v>
      </c>
      <c r="V13" s="81">
        <v>1</v>
      </c>
      <c r="W13" s="81"/>
      <c r="X13" s="81">
        <v>1</v>
      </c>
    </row>
    <row r="14" spans="1:28" s="57" customFormat="1" ht="12" x14ac:dyDescent="0.2">
      <c r="A14" s="81" t="s">
        <v>285</v>
      </c>
      <c r="B14" s="81">
        <v>2015</v>
      </c>
      <c r="C14" s="81" t="s">
        <v>38</v>
      </c>
      <c r="D14" s="81" t="s">
        <v>700</v>
      </c>
      <c r="E14" s="81" t="s">
        <v>39</v>
      </c>
      <c r="F14" s="81" t="s">
        <v>40</v>
      </c>
      <c r="G14" s="81" t="s">
        <v>257</v>
      </c>
      <c r="H14" s="81" t="s">
        <v>257</v>
      </c>
      <c r="I14" s="81" t="s">
        <v>60</v>
      </c>
      <c r="J14" s="81" t="s">
        <v>40</v>
      </c>
      <c r="K14" s="81" t="s">
        <v>61</v>
      </c>
      <c r="L14" s="81" t="s">
        <v>123</v>
      </c>
      <c r="M14" s="81" t="s">
        <v>259</v>
      </c>
      <c r="N14" s="83" t="s">
        <v>245</v>
      </c>
      <c r="O14" s="81" t="str">
        <f t="shared" si="2"/>
        <v>elegansXgraellsii</v>
      </c>
      <c r="P14" s="81" t="str">
        <f t="shared" si="0"/>
        <v>Heterospecifics-elegansXgraellsii-BelgiumXCachadas</v>
      </c>
      <c r="Q14" s="82">
        <v>42552</v>
      </c>
      <c r="R14" s="88" t="s">
        <v>68</v>
      </c>
      <c r="S14" s="88" t="s">
        <v>117</v>
      </c>
      <c r="T14" s="81" t="str">
        <f t="shared" si="1"/>
        <v>A.20XB.33</v>
      </c>
      <c r="U14" s="81">
        <v>1</v>
      </c>
      <c r="V14" s="81">
        <v>1</v>
      </c>
      <c r="W14" s="81"/>
      <c r="X14" s="81">
        <v>1</v>
      </c>
    </row>
    <row r="15" spans="1:28" s="57" customFormat="1" ht="12" x14ac:dyDescent="0.2">
      <c r="A15" s="81" t="s">
        <v>285</v>
      </c>
      <c r="B15" s="81">
        <v>2015</v>
      </c>
      <c r="C15" s="81" t="s">
        <v>38</v>
      </c>
      <c r="D15" s="81" t="s">
        <v>700</v>
      </c>
      <c r="E15" s="81" t="s">
        <v>39</v>
      </c>
      <c r="F15" s="81" t="s">
        <v>40</v>
      </c>
      <c r="G15" s="81" t="s">
        <v>257</v>
      </c>
      <c r="H15" s="81" t="s">
        <v>257</v>
      </c>
      <c r="I15" s="81" t="s">
        <v>60</v>
      </c>
      <c r="J15" s="81" t="s">
        <v>40</v>
      </c>
      <c r="K15" s="81" t="s">
        <v>61</v>
      </c>
      <c r="L15" s="81" t="s">
        <v>123</v>
      </c>
      <c r="M15" s="81" t="s">
        <v>253</v>
      </c>
      <c r="N15" s="83" t="s">
        <v>245</v>
      </c>
      <c r="O15" s="81" t="str">
        <f t="shared" si="2"/>
        <v>elegansXgraellsii</v>
      </c>
      <c r="P15" s="81" t="str">
        <f t="shared" si="0"/>
        <v>Heterospecifics-elegansXgraellsii-BelgiumXCachadas</v>
      </c>
      <c r="Q15" s="82">
        <v>42558</v>
      </c>
      <c r="R15" s="88" t="s">
        <v>484</v>
      </c>
      <c r="S15" s="88" t="s">
        <v>108</v>
      </c>
      <c r="T15" s="81" t="str">
        <f t="shared" si="1"/>
        <v>A.40XB.38</v>
      </c>
      <c r="U15" s="81">
        <v>1</v>
      </c>
      <c r="V15" s="81">
        <v>0</v>
      </c>
      <c r="W15" s="81"/>
      <c r="X15" s="81">
        <v>0</v>
      </c>
    </row>
    <row r="16" spans="1:28" s="57" customFormat="1" ht="12" x14ac:dyDescent="0.2">
      <c r="A16" s="81" t="s">
        <v>285</v>
      </c>
      <c r="B16" s="81">
        <v>2015</v>
      </c>
      <c r="C16" s="81" t="s">
        <v>38</v>
      </c>
      <c r="D16" s="81" t="s">
        <v>700</v>
      </c>
      <c r="E16" s="81" t="s">
        <v>39</v>
      </c>
      <c r="F16" s="81" t="s">
        <v>40</v>
      </c>
      <c r="G16" s="81" t="s">
        <v>257</v>
      </c>
      <c r="H16" s="81" t="s">
        <v>257</v>
      </c>
      <c r="I16" s="81" t="s">
        <v>60</v>
      </c>
      <c r="J16" s="81" t="s">
        <v>40</v>
      </c>
      <c r="K16" s="81" t="s">
        <v>61</v>
      </c>
      <c r="L16" s="81" t="s">
        <v>123</v>
      </c>
      <c r="M16" s="81" t="s">
        <v>253</v>
      </c>
      <c r="N16" s="83" t="s">
        <v>245</v>
      </c>
      <c r="O16" s="81" t="str">
        <f t="shared" si="2"/>
        <v>elegansXgraellsii</v>
      </c>
      <c r="P16" s="81" t="str">
        <f t="shared" si="0"/>
        <v>Heterospecifics-elegansXgraellsii-BelgiumXCachadas</v>
      </c>
      <c r="Q16" s="82">
        <v>42549</v>
      </c>
      <c r="R16" s="88" t="s">
        <v>82</v>
      </c>
      <c r="S16" s="88" t="s">
        <v>80</v>
      </c>
      <c r="T16" s="81" t="str">
        <f t="shared" si="1"/>
        <v>A.7XB.4</v>
      </c>
      <c r="U16" s="81">
        <v>1</v>
      </c>
      <c r="V16" s="81">
        <v>1</v>
      </c>
      <c r="W16" s="81"/>
      <c r="X16" s="81">
        <v>1</v>
      </c>
    </row>
    <row r="17" spans="1:24" s="57" customFormat="1" ht="12" x14ac:dyDescent="0.2">
      <c r="A17" s="81" t="s">
        <v>285</v>
      </c>
      <c r="B17" s="81">
        <v>2015</v>
      </c>
      <c r="C17" s="81" t="s">
        <v>38</v>
      </c>
      <c r="D17" s="81" t="s">
        <v>700</v>
      </c>
      <c r="E17" s="81" t="s">
        <v>39</v>
      </c>
      <c r="F17" s="81" t="s">
        <v>40</v>
      </c>
      <c r="G17" s="81" t="s">
        <v>257</v>
      </c>
      <c r="H17" s="81" t="s">
        <v>257</v>
      </c>
      <c r="I17" s="81" t="s">
        <v>60</v>
      </c>
      <c r="J17" s="81" t="s">
        <v>40</v>
      </c>
      <c r="K17" s="81" t="s">
        <v>61</v>
      </c>
      <c r="L17" s="81" t="s">
        <v>123</v>
      </c>
      <c r="M17" s="81" t="s">
        <v>253</v>
      </c>
      <c r="N17" s="83" t="s">
        <v>245</v>
      </c>
      <c r="O17" s="81" t="str">
        <f t="shared" si="2"/>
        <v>elegansXgraellsii</v>
      </c>
      <c r="P17" s="81" t="str">
        <f t="shared" si="0"/>
        <v>Heterospecifics-elegansXgraellsii-BelgiumXCachadas</v>
      </c>
      <c r="Q17" s="82">
        <v>42552</v>
      </c>
      <c r="R17" s="88" t="s">
        <v>119</v>
      </c>
      <c r="S17" s="88" t="s">
        <v>467</v>
      </c>
      <c r="T17" s="81" t="str">
        <f t="shared" si="1"/>
        <v>A.30XB.48</v>
      </c>
      <c r="U17" s="81">
        <v>1</v>
      </c>
      <c r="V17" s="81">
        <v>1</v>
      </c>
      <c r="W17" s="81"/>
      <c r="X17" s="81">
        <v>1</v>
      </c>
    </row>
    <row r="18" spans="1:24" s="57" customFormat="1" ht="12" x14ac:dyDescent="0.2">
      <c r="A18" s="81" t="s">
        <v>285</v>
      </c>
      <c r="B18" s="81">
        <v>2015</v>
      </c>
      <c r="C18" s="81" t="s">
        <v>38</v>
      </c>
      <c r="D18" s="81" t="s">
        <v>700</v>
      </c>
      <c r="E18" s="81" t="s">
        <v>39</v>
      </c>
      <c r="F18" s="81" t="s">
        <v>40</v>
      </c>
      <c r="G18" s="81" t="s">
        <v>257</v>
      </c>
      <c r="H18" s="81" t="s">
        <v>257</v>
      </c>
      <c r="I18" s="81" t="s">
        <v>60</v>
      </c>
      <c r="J18" s="81" t="s">
        <v>40</v>
      </c>
      <c r="K18" s="81" t="s">
        <v>61</v>
      </c>
      <c r="L18" s="81" t="s">
        <v>123</v>
      </c>
      <c r="M18" s="81" t="s">
        <v>253</v>
      </c>
      <c r="N18" s="83" t="s">
        <v>245</v>
      </c>
      <c r="O18" s="81" t="str">
        <f t="shared" si="2"/>
        <v>elegansXgraellsii</v>
      </c>
      <c r="P18" s="81" t="str">
        <f t="shared" si="0"/>
        <v>Heterospecifics-elegansXgraellsii-BelgiumXCachadas</v>
      </c>
      <c r="Q18" s="82">
        <v>42552</v>
      </c>
      <c r="R18" s="88" t="s">
        <v>112</v>
      </c>
      <c r="S18" s="88" t="s">
        <v>129</v>
      </c>
      <c r="T18" s="81" t="str">
        <f t="shared" si="1"/>
        <v>A.26XB.50</v>
      </c>
      <c r="U18" s="81">
        <v>1</v>
      </c>
      <c r="V18" s="81">
        <v>1</v>
      </c>
      <c r="W18" s="81"/>
      <c r="X18" s="81">
        <v>1</v>
      </c>
    </row>
    <row r="19" spans="1:24" s="57" customFormat="1" ht="12" x14ac:dyDescent="0.2">
      <c r="A19" s="81" t="s">
        <v>285</v>
      </c>
      <c r="B19" s="81">
        <v>2015</v>
      </c>
      <c r="C19" s="81" t="s">
        <v>38</v>
      </c>
      <c r="D19" s="81" t="s">
        <v>700</v>
      </c>
      <c r="E19" s="81" t="s">
        <v>39</v>
      </c>
      <c r="F19" s="81" t="s">
        <v>40</v>
      </c>
      <c r="G19" s="81" t="s">
        <v>257</v>
      </c>
      <c r="H19" s="81" t="s">
        <v>257</v>
      </c>
      <c r="I19" s="81" t="s">
        <v>60</v>
      </c>
      <c r="J19" s="81" t="s">
        <v>40</v>
      </c>
      <c r="K19" s="81" t="s">
        <v>61</v>
      </c>
      <c r="L19" s="81" t="s">
        <v>123</v>
      </c>
      <c r="M19" s="81" t="s">
        <v>259</v>
      </c>
      <c r="N19" s="83" t="s">
        <v>245</v>
      </c>
      <c r="O19" s="81" t="str">
        <f t="shared" si="2"/>
        <v>elegansXgraellsii</v>
      </c>
      <c r="P19" s="81" t="str">
        <f t="shared" si="0"/>
        <v>Heterospecifics-elegansXgraellsii-BelgiumXCachadas</v>
      </c>
      <c r="Q19" s="82">
        <v>42553</v>
      </c>
      <c r="R19" s="88" t="s">
        <v>109</v>
      </c>
      <c r="S19" s="88" t="s">
        <v>486</v>
      </c>
      <c r="T19" s="81" t="str">
        <f t="shared" si="1"/>
        <v>A.25XB.54</v>
      </c>
      <c r="U19" s="81">
        <v>1</v>
      </c>
      <c r="V19" s="81">
        <v>1</v>
      </c>
      <c r="W19" s="81"/>
      <c r="X19" s="81">
        <v>1</v>
      </c>
    </row>
    <row r="20" spans="1:24" s="57" customFormat="1" ht="12" x14ac:dyDescent="0.2">
      <c r="A20" s="81" t="s">
        <v>285</v>
      </c>
      <c r="B20" s="81">
        <v>2015</v>
      </c>
      <c r="C20" s="81" t="s">
        <v>38</v>
      </c>
      <c r="D20" s="81" t="s">
        <v>700</v>
      </c>
      <c r="E20" s="81" t="s">
        <v>39</v>
      </c>
      <c r="F20" s="81" t="s">
        <v>40</v>
      </c>
      <c r="G20" s="81" t="s">
        <v>257</v>
      </c>
      <c r="H20" s="81" t="s">
        <v>257</v>
      </c>
      <c r="I20" s="81" t="s">
        <v>60</v>
      </c>
      <c r="J20" s="81" t="s">
        <v>40</v>
      </c>
      <c r="K20" s="81" t="s">
        <v>61</v>
      </c>
      <c r="L20" s="81" t="s">
        <v>123</v>
      </c>
      <c r="M20" s="81" t="s">
        <v>253</v>
      </c>
      <c r="N20" s="83" t="s">
        <v>245</v>
      </c>
      <c r="O20" s="81" t="str">
        <f t="shared" si="2"/>
        <v>elegansXgraellsii</v>
      </c>
      <c r="P20" s="81" t="str">
        <f t="shared" si="0"/>
        <v>Heterospecifics-elegansXgraellsii-BelgiumXCachadas</v>
      </c>
      <c r="Q20" s="82">
        <v>42553</v>
      </c>
      <c r="R20" s="88" t="s">
        <v>112</v>
      </c>
      <c r="S20" s="88" t="s">
        <v>133</v>
      </c>
      <c r="T20" s="81" t="str">
        <f t="shared" si="1"/>
        <v>A.26XB.55</v>
      </c>
      <c r="U20" s="81">
        <v>1</v>
      </c>
      <c r="V20" s="81">
        <v>1</v>
      </c>
      <c r="W20" s="81"/>
      <c r="X20" s="81">
        <v>1</v>
      </c>
    </row>
    <row r="21" spans="1:24" s="57" customFormat="1" ht="12" x14ac:dyDescent="0.2">
      <c r="A21" s="81" t="s">
        <v>285</v>
      </c>
      <c r="B21" s="81">
        <v>2015</v>
      </c>
      <c r="C21" s="81" t="s">
        <v>38</v>
      </c>
      <c r="D21" s="81" t="s">
        <v>700</v>
      </c>
      <c r="E21" s="81" t="s">
        <v>39</v>
      </c>
      <c r="F21" s="81" t="s">
        <v>40</v>
      </c>
      <c r="G21" s="81" t="s">
        <v>257</v>
      </c>
      <c r="H21" s="81" t="s">
        <v>257</v>
      </c>
      <c r="I21" s="81" t="s">
        <v>60</v>
      </c>
      <c r="J21" s="81" t="s">
        <v>40</v>
      </c>
      <c r="K21" s="81" t="s">
        <v>61</v>
      </c>
      <c r="L21" s="81" t="s">
        <v>123</v>
      </c>
      <c r="M21" s="81" t="s">
        <v>253</v>
      </c>
      <c r="N21" s="83" t="s">
        <v>245</v>
      </c>
      <c r="O21" s="81" t="str">
        <f t="shared" si="2"/>
        <v>elegansXgraellsii</v>
      </c>
      <c r="P21" s="81" t="str">
        <f t="shared" si="0"/>
        <v>Heterospecifics-elegansXgraellsii-BelgiumXCachadas</v>
      </c>
      <c r="Q21" s="82">
        <v>42550</v>
      </c>
      <c r="R21" s="88" t="s">
        <v>225</v>
      </c>
      <c r="S21" s="88" t="s">
        <v>74</v>
      </c>
      <c r="T21" s="81" t="str">
        <f t="shared" si="1"/>
        <v>A.10XB.6</v>
      </c>
      <c r="U21" s="81">
        <v>2</v>
      </c>
      <c r="V21" s="81">
        <v>1</v>
      </c>
      <c r="W21" s="81"/>
      <c r="X21" s="81">
        <v>0</v>
      </c>
    </row>
    <row r="22" spans="1:24" s="57" customFormat="1" ht="12" x14ac:dyDescent="0.2">
      <c r="A22" s="81" t="s">
        <v>285</v>
      </c>
      <c r="B22" s="81">
        <v>2015</v>
      </c>
      <c r="C22" s="81" t="s">
        <v>38</v>
      </c>
      <c r="D22" s="81" t="s">
        <v>700</v>
      </c>
      <c r="E22" s="81" t="s">
        <v>39</v>
      </c>
      <c r="F22" s="81" t="s">
        <v>40</v>
      </c>
      <c r="G22" s="81" t="s">
        <v>257</v>
      </c>
      <c r="H22" s="81" t="s">
        <v>257</v>
      </c>
      <c r="I22" s="81" t="s">
        <v>60</v>
      </c>
      <c r="J22" s="81" t="s">
        <v>40</v>
      </c>
      <c r="K22" s="81" t="s">
        <v>61</v>
      </c>
      <c r="L22" s="81" t="s">
        <v>123</v>
      </c>
      <c r="M22" s="81" t="s">
        <v>253</v>
      </c>
      <c r="N22" s="83" t="s">
        <v>245</v>
      </c>
      <c r="O22" s="81" t="str">
        <f t="shared" si="2"/>
        <v>elegansXgraellsii</v>
      </c>
      <c r="P22" s="81" t="str">
        <f t="shared" si="0"/>
        <v>Heterospecifics-elegansXgraellsii-BelgiumXCachadas</v>
      </c>
      <c r="Q22" s="82">
        <v>42549</v>
      </c>
      <c r="R22" s="88" t="s">
        <v>65</v>
      </c>
      <c r="S22" s="88" t="s">
        <v>74</v>
      </c>
      <c r="T22" s="81" t="str">
        <f t="shared" si="1"/>
        <v>A.12XB.6</v>
      </c>
      <c r="U22" s="81">
        <v>1</v>
      </c>
      <c r="V22" s="81">
        <v>0</v>
      </c>
      <c r="W22" s="81"/>
      <c r="X22" s="81">
        <v>0</v>
      </c>
    </row>
    <row r="23" spans="1:24" s="57" customFormat="1" ht="12" x14ac:dyDescent="0.2">
      <c r="A23" s="81" t="s">
        <v>285</v>
      </c>
      <c r="B23" s="81">
        <v>2015</v>
      </c>
      <c r="C23" s="81" t="s">
        <v>38</v>
      </c>
      <c r="D23" s="81" t="s">
        <v>700</v>
      </c>
      <c r="E23" s="81" t="s">
        <v>39</v>
      </c>
      <c r="F23" s="81" t="s">
        <v>40</v>
      </c>
      <c r="G23" s="81" t="s">
        <v>257</v>
      </c>
      <c r="H23" s="81" t="s">
        <v>257</v>
      </c>
      <c r="I23" s="81" t="s">
        <v>60</v>
      </c>
      <c r="J23" s="81" t="s">
        <v>40</v>
      </c>
      <c r="K23" s="81" t="s">
        <v>61</v>
      </c>
      <c r="L23" s="81" t="s">
        <v>123</v>
      </c>
      <c r="M23" s="81" t="s">
        <v>253</v>
      </c>
      <c r="N23" s="83" t="s">
        <v>245</v>
      </c>
      <c r="O23" s="81" t="str">
        <f t="shared" si="2"/>
        <v>elegansXgraellsii</v>
      </c>
      <c r="P23" s="81" t="str">
        <f t="shared" si="0"/>
        <v>Heterospecifics-elegansXgraellsii-BelgiumXCachadas</v>
      </c>
      <c r="Q23" s="82">
        <v>42549</v>
      </c>
      <c r="R23" s="88" t="s">
        <v>85</v>
      </c>
      <c r="S23" s="88" t="s">
        <v>74</v>
      </c>
      <c r="T23" s="81" t="str">
        <f t="shared" si="1"/>
        <v>A.9XB.6</v>
      </c>
      <c r="U23" s="81">
        <v>1</v>
      </c>
      <c r="V23" s="81">
        <v>0</v>
      </c>
      <c r="W23" s="81"/>
      <c r="X23" s="81">
        <v>0</v>
      </c>
    </row>
    <row r="24" spans="1:24" s="57" customFormat="1" ht="12" x14ac:dyDescent="0.2">
      <c r="A24" s="81" t="s">
        <v>285</v>
      </c>
      <c r="B24" s="81">
        <v>2015</v>
      </c>
      <c r="C24" s="81" t="s">
        <v>38</v>
      </c>
      <c r="D24" s="81" t="s">
        <v>700</v>
      </c>
      <c r="E24" s="81" t="s">
        <v>39</v>
      </c>
      <c r="F24" s="81" t="s">
        <v>40</v>
      </c>
      <c r="G24" s="81" t="s">
        <v>257</v>
      </c>
      <c r="H24" s="81" t="s">
        <v>257</v>
      </c>
      <c r="I24" s="81" t="s">
        <v>60</v>
      </c>
      <c r="J24" s="81" t="s">
        <v>40</v>
      </c>
      <c r="K24" s="81" t="s">
        <v>61</v>
      </c>
      <c r="L24" s="81" t="s">
        <v>123</v>
      </c>
      <c r="M24" s="81" t="s">
        <v>253</v>
      </c>
      <c r="N24" s="83" t="s">
        <v>245</v>
      </c>
      <c r="O24" s="81" t="str">
        <f t="shared" si="2"/>
        <v>elegansXgraellsii</v>
      </c>
      <c r="P24" s="81" t="str">
        <f t="shared" si="0"/>
        <v>Heterospecifics-elegansXgraellsii-BelgiumXCachadas</v>
      </c>
      <c r="Q24" s="82">
        <v>42557</v>
      </c>
      <c r="R24" s="88" t="s">
        <v>488</v>
      </c>
      <c r="S24" s="88" t="s">
        <v>468</v>
      </c>
      <c r="T24" s="81" t="str">
        <f t="shared" si="1"/>
        <v>A.36XB.60</v>
      </c>
      <c r="U24" s="81">
        <v>1</v>
      </c>
      <c r="V24" s="81">
        <v>1</v>
      </c>
      <c r="W24" s="81"/>
      <c r="X24" s="81">
        <v>0</v>
      </c>
    </row>
    <row r="25" spans="1:24" s="57" customFormat="1" ht="12" x14ac:dyDescent="0.2">
      <c r="A25" s="81" t="s">
        <v>285</v>
      </c>
      <c r="B25" s="81">
        <v>2015</v>
      </c>
      <c r="C25" s="81" t="s">
        <v>38</v>
      </c>
      <c r="D25" s="81" t="s">
        <v>700</v>
      </c>
      <c r="E25" s="81" t="s">
        <v>39</v>
      </c>
      <c r="F25" s="81" t="s">
        <v>40</v>
      </c>
      <c r="G25" s="81" t="s">
        <v>257</v>
      </c>
      <c r="H25" s="81" t="s">
        <v>257</v>
      </c>
      <c r="I25" s="81" t="s">
        <v>60</v>
      </c>
      <c r="J25" s="81" t="s">
        <v>40</v>
      </c>
      <c r="K25" s="81" t="s">
        <v>61</v>
      </c>
      <c r="L25" s="81" t="s">
        <v>123</v>
      </c>
      <c r="M25" s="81" t="s">
        <v>253</v>
      </c>
      <c r="N25" s="83" t="s">
        <v>245</v>
      </c>
      <c r="O25" s="81" t="str">
        <f t="shared" si="2"/>
        <v>elegansXgraellsii</v>
      </c>
      <c r="P25" s="81" t="str">
        <f t="shared" si="0"/>
        <v>Heterospecifics-elegansXgraellsii-BelgiumXCachadas</v>
      </c>
      <c r="Q25" s="82">
        <v>42557</v>
      </c>
      <c r="R25" s="88" t="s">
        <v>489</v>
      </c>
      <c r="S25" s="88" t="s">
        <v>152</v>
      </c>
      <c r="T25" s="81" t="str">
        <f t="shared" si="1"/>
        <v>A.32XB.65</v>
      </c>
      <c r="U25" s="81">
        <v>1</v>
      </c>
      <c r="V25" s="81">
        <v>1</v>
      </c>
      <c r="W25" s="81"/>
      <c r="X25" s="81">
        <v>0</v>
      </c>
    </row>
    <row r="26" spans="1:24" s="57" customFormat="1" ht="12" x14ac:dyDescent="0.2">
      <c r="A26" s="81" t="s">
        <v>285</v>
      </c>
      <c r="B26" s="81">
        <v>2015</v>
      </c>
      <c r="C26" s="81" t="s">
        <v>38</v>
      </c>
      <c r="D26" s="81" t="s">
        <v>700</v>
      </c>
      <c r="E26" s="81" t="s">
        <v>39</v>
      </c>
      <c r="F26" s="81" t="s">
        <v>40</v>
      </c>
      <c r="G26" s="81" t="s">
        <v>257</v>
      </c>
      <c r="H26" s="81" t="s">
        <v>257</v>
      </c>
      <c r="I26" s="81" t="s">
        <v>60</v>
      </c>
      <c r="J26" s="81" t="s">
        <v>40</v>
      </c>
      <c r="K26" s="81" t="s">
        <v>61</v>
      </c>
      <c r="L26" s="81" t="s">
        <v>123</v>
      </c>
      <c r="M26" s="81" t="s">
        <v>253</v>
      </c>
      <c r="N26" s="83" t="s">
        <v>245</v>
      </c>
      <c r="O26" s="81" t="str">
        <f t="shared" si="2"/>
        <v>elegansXgraellsii</v>
      </c>
      <c r="P26" s="81" t="str">
        <f t="shared" si="0"/>
        <v>Heterospecifics-elegansXgraellsii-BelgiumXCachadas</v>
      </c>
      <c r="Q26" s="82">
        <v>42549</v>
      </c>
      <c r="R26" s="88" t="s">
        <v>225</v>
      </c>
      <c r="S26" s="88" t="s">
        <v>75</v>
      </c>
      <c r="T26" s="81" t="str">
        <f t="shared" si="1"/>
        <v>A.10XB.7</v>
      </c>
      <c r="U26" s="81">
        <v>1</v>
      </c>
      <c r="V26" s="81">
        <v>1</v>
      </c>
      <c r="W26" s="81"/>
      <c r="X26" s="81">
        <v>1</v>
      </c>
    </row>
    <row r="27" spans="1:24" s="57" customFormat="1" ht="12" x14ac:dyDescent="0.2">
      <c r="A27" s="81" t="s">
        <v>285</v>
      </c>
      <c r="B27" s="81">
        <v>2015</v>
      </c>
      <c r="C27" s="81" t="s">
        <v>38</v>
      </c>
      <c r="D27" s="81" t="s">
        <v>700</v>
      </c>
      <c r="E27" s="81" t="s">
        <v>39</v>
      </c>
      <c r="F27" s="81" t="s">
        <v>40</v>
      </c>
      <c r="G27" s="81" t="s">
        <v>257</v>
      </c>
      <c r="H27" s="81" t="s">
        <v>257</v>
      </c>
      <c r="I27" s="81" t="s">
        <v>60</v>
      </c>
      <c r="J27" s="81" t="s">
        <v>40</v>
      </c>
      <c r="K27" s="81" t="s">
        <v>61</v>
      </c>
      <c r="L27" s="81" t="s">
        <v>123</v>
      </c>
      <c r="M27" s="81" t="s">
        <v>258</v>
      </c>
      <c r="N27" s="83" t="s">
        <v>245</v>
      </c>
      <c r="O27" s="81" t="str">
        <f t="shared" si="2"/>
        <v>elegansXgraellsii</v>
      </c>
      <c r="P27" s="81" t="str">
        <f t="shared" si="0"/>
        <v>Heterospecifics-elegansXgraellsii-BelgiumXCachadas</v>
      </c>
      <c r="Q27" s="82">
        <v>42557</v>
      </c>
      <c r="R27" s="88" t="s">
        <v>107</v>
      </c>
      <c r="S27" s="88" t="s">
        <v>75</v>
      </c>
      <c r="T27" s="81" t="str">
        <f t="shared" si="1"/>
        <v>A.24XB.7</v>
      </c>
      <c r="U27" s="81">
        <v>1</v>
      </c>
      <c r="V27" s="81">
        <v>1</v>
      </c>
      <c r="W27" s="81"/>
      <c r="X27" s="81">
        <v>1</v>
      </c>
    </row>
    <row r="28" spans="1:24" s="57" customFormat="1" ht="12" x14ac:dyDescent="0.2">
      <c r="A28" s="81" t="s">
        <v>285</v>
      </c>
      <c r="B28" s="81">
        <v>2015</v>
      </c>
      <c r="C28" s="81" t="s">
        <v>38</v>
      </c>
      <c r="D28" s="81" t="s">
        <v>700</v>
      </c>
      <c r="E28" s="81" t="s">
        <v>39</v>
      </c>
      <c r="F28" s="81" t="s">
        <v>40</v>
      </c>
      <c r="G28" s="81" t="s">
        <v>257</v>
      </c>
      <c r="H28" s="81" t="s">
        <v>257</v>
      </c>
      <c r="I28" s="81" t="s">
        <v>60</v>
      </c>
      <c r="J28" s="81" t="s">
        <v>40</v>
      </c>
      <c r="K28" s="81" t="s">
        <v>61</v>
      </c>
      <c r="L28" s="81" t="s">
        <v>123</v>
      </c>
      <c r="M28" s="81" t="s">
        <v>253</v>
      </c>
      <c r="N28" s="83" t="s">
        <v>245</v>
      </c>
      <c r="O28" s="81" t="str">
        <f t="shared" si="2"/>
        <v>elegansXgraellsii</v>
      </c>
      <c r="P28" s="81" t="str">
        <f t="shared" si="0"/>
        <v>Heterospecifics-elegansXgraellsii-BelgiumXCachadas</v>
      </c>
      <c r="Q28" s="82">
        <v>42557</v>
      </c>
      <c r="R28" s="88" t="s">
        <v>119</v>
      </c>
      <c r="S28" s="88" t="s">
        <v>161</v>
      </c>
      <c r="T28" s="81" t="str">
        <f t="shared" si="1"/>
        <v>A.30XB.70</v>
      </c>
      <c r="U28" s="81">
        <v>1</v>
      </c>
      <c r="V28" s="81">
        <v>1</v>
      </c>
      <c r="W28" s="81"/>
      <c r="X28" s="81">
        <v>0</v>
      </c>
    </row>
    <row r="29" spans="1:24" s="57" customFormat="1" ht="12" x14ac:dyDescent="0.2">
      <c r="A29" s="81" t="s">
        <v>285</v>
      </c>
      <c r="B29" s="81">
        <v>2015</v>
      </c>
      <c r="C29" s="81" t="s">
        <v>38</v>
      </c>
      <c r="D29" s="81" t="s">
        <v>700</v>
      </c>
      <c r="E29" s="81" t="s">
        <v>39</v>
      </c>
      <c r="F29" s="81" t="s">
        <v>40</v>
      </c>
      <c r="G29" s="81" t="s">
        <v>257</v>
      </c>
      <c r="H29" s="81" t="s">
        <v>257</v>
      </c>
      <c r="I29" s="81" t="s">
        <v>60</v>
      </c>
      <c r="J29" s="81" t="s">
        <v>40</v>
      </c>
      <c r="K29" s="81" t="s">
        <v>61</v>
      </c>
      <c r="L29" s="81" t="s">
        <v>123</v>
      </c>
      <c r="M29" s="81" t="s">
        <v>258</v>
      </c>
      <c r="N29" s="83" t="s">
        <v>245</v>
      </c>
      <c r="O29" s="81" t="str">
        <f t="shared" si="2"/>
        <v>elegansXgraellsii</v>
      </c>
      <c r="P29" s="81" t="str">
        <f t="shared" si="0"/>
        <v>Heterospecifics-elegansXgraellsii-BelgiumXCachadas</v>
      </c>
      <c r="Q29" s="82">
        <v>42557</v>
      </c>
      <c r="R29" s="88" t="s">
        <v>113</v>
      </c>
      <c r="S29" s="88" t="s">
        <v>162</v>
      </c>
      <c r="T29" s="81" t="str">
        <f t="shared" si="1"/>
        <v>A.27XB.71</v>
      </c>
      <c r="U29" s="81">
        <v>1</v>
      </c>
      <c r="V29" s="81">
        <v>1</v>
      </c>
      <c r="W29" s="81"/>
      <c r="X29" s="81">
        <v>1</v>
      </c>
    </row>
    <row r="30" spans="1:24" s="57" customFormat="1" ht="12" x14ac:dyDescent="0.2">
      <c r="A30" s="81" t="s">
        <v>285</v>
      </c>
      <c r="B30" s="81">
        <v>2015</v>
      </c>
      <c r="C30" s="81" t="s">
        <v>38</v>
      </c>
      <c r="D30" s="81" t="s">
        <v>700</v>
      </c>
      <c r="E30" s="81" t="s">
        <v>39</v>
      </c>
      <c r="F30" s="81" t="s">
        <v>40</v>
      </c>
      <c r="G30" s="81" t="s">
        <v>257</v>
      </c>
      <c r="H30" s="81" t="s">
        <v>257</v>
      </c>
      <c r="I30" s="81" t="s">
        <v>60</v>
      </c>
      <c r="J30" s="81" t="s">
        <v>40</v>
      </c>
      <c r="K30" s="81" t="s">
        <v>61</v>
      </c>
      <c r="L30" s="81" t="s">
        <v>123</v>
      </c>
      <c r="M30" s="81" t="s">
        <v>258</v>
      </c>
      <c r="N30" s="83" t="s">
        <v>245</v>
      </c>
      <c r="O30" s="81" t="str">
        <f t="shared" si="2"/>
        <v>elegansXgraellsii</v>
      </c>
      <c r="P30" s="81" t="str">
        <f t="shared" si="0"/>
        <v>Heterospecifics-elegansXgraellsii-BelgiumXCachadas</v>
      </c>
      <c r="Q30" s="82">
        <v>42557</v>
      </c>
      <c r="R30" s="88" t="s">
        <v>119</v>
      </c>
      <c r="S30" s="88" t="s">
        <v>162</v>
      </c>
      <c r="T30" s="81" t="str">
        <f t="shared" si="1"/>
        <v>A.30XB.71</v>
      </c>
      <c r="U30" s="81">
        <v>1</v>
      </c>
      <c r="V30" s="81">
        <v>1</v>
      </c>
      <c r="W30" s="81"/>
      <c r="X30" s="81">
        <v>0</v>
      </c>
    </row>
    <row r="31" spans="1:24" s="57" customFormat="1" ht="12" x14ac:dyDescent="0.2">
      <c r="A31" s="81" t="s">
        <v>285</v>
      </c>
      <c r="B31" s="81">
        <v>2015</v>
      </c>
      <c r="C31" s="81" t="s">
        <v>38</v>
      </c>
      <c r="D31" s="81" t="s">
        <v>700</v>
      </c>
      <c r="E31" s="81" t="s">
        <v>39</v>
      </c>
      <c r="F31" s="81" t="s">
        <v>40</v>
      </c>
      <c r="G31" s="81" t="s">
        <v>257</v>
      </c>
      <c r="H31" s="81" t="s">
        <v>257</v>
      </c>
      <c r="I31" s="81" t="s">
        <v>60</v>
      </c>
      <c r="J31" s="81" t="s">
        <v>40</v>
      </c>
      <c r="K31" s="81" t="s">
        <v>61</v>
      </c>
      <c r="L31" s="81" t="s">
        <v>123</v>
      </c>
      <c r="M31" s="81" t="s">
        <v>258</v>
      </c>
      <c r="N31" s="83" t="s">
        <v>245</v>
      </c>
      <c r="O31" s="81" t="str">
        <f t="shared" si="2"/>
        <v>elegansXgraellsii</v>
      </c>
      <c r="P31" s="81" t="str">
        <f t="shared" si="0"/>
        <v>Heterospecifics-elegansXgraellsii-BelgiumXCachadas</v>
      </c>
      <c r="Q31" s="82">
        <v>42556</v>
      </c>
      <c r="R31" s="88" t="s">
        <v>488</v>
      </c>
      <c r="S31" s="88" t="s">
        <v>164</v>
      </c>
      <c r="T31" s="81" t="str">
        <f t="shared" si="1"/>
        <v>A.36XB.72</v>
      </c>
      <c r="U31" s="81">
        <v>1</v>
      </c>
      <c r="V31" s="81">
        <v>1</v>
      </c>
      <c r="W31" s="81"/>
      <c r="X31" s="81">
        <v>1</v>
      </c>
    </row>
    <row r="32" spans="1:24" s="57" customFormat="1" ht="12" x14ac:dyDescent="0.2">
      <c r="A32" s="81" t="s">
        <v>285</v>
      </c>
      <c r="B32" s="81">
        <v>2015</v>
      </c>
      <c r="C32" s="81" t="s">
        <v>38</v>
      </c>
      <c r="D32" s="81" t="s">
        <v>700</v>
      </c>
      <c r="E32" s="81" t="s">
        <v>39</v>
      </c>
      <c r="F32" s="81" t="s">
        <v>40</v>
      </c>
      <c r="G32" s="81" t="s">
        <v>257</v>
      </c>
      <c r="H32" s="81" t="s">
        <v>257</v>
      </c>
      <c r="I32" s="81" t="s">
        <v>60</v>
      </c>
      <c r="J32" s="81" t="s">
        <v>40</v>
      </c>
      <c r="K32" s="81" t="s">
        <v>61</v>
      </c>
      <c r="L32" s="81" t="s">
        <v>123</v>
      </c>
      <c r="M32" s="81" t="s">
        <v>258</v>
      </c>
      <c r="N32" s="83" t="s">
        <v>245</v>
      </c>
      <c r="O32" s="81" t="str">
        <f t="shared" si="2"/>
        <v>elegansXgraellsii</v>
      </c>
      <c r="P32" s="81" t="str">
        <f t="shared" si="0"/>
        <v>Heterospecifics-elegansXgraellsii-BelgiumXCachadas</v>
      </c>
      <c r="Q32" s="82">
        <v>42558</v>
      </c>
      <c r="R32" s="88" t="s">
        <v>109</v>
      </c>
      <c r="S32" s="88" t="s">
        <v>166</v>
      </c>
      <c r="T32" s="81" t="str">
        <f t="shared" si="1"/>
        <v>A.25XB.73</v>
      </c>
      <c r="U32" s="81">
        <v>5</v>
      </c>
      <c r="V32" s="81">
        <v>1</v>
      </c>
      <c r="W32" s="81"/>
      <c r="X32" s="81">
        <v>1</v>
      </c>
    </row>
    <row r="33" spans="1:24" s="57" customFormat="1" ht="12" x14ac:dyDescent="0.2">
      <c r="A33" s="81" t="s">
        <v>285</v>
      </c>
      <c r="B33" s="81">
        <v>2015</v>
      </c>
      <c r="C33" s="81" t="s">
        <v>38</v>
      </c>
      <c r="D33" s="81" t="s">
        <v>700</v>
      </c>
      <c r="E33" s="81" t="s">
        <v>39</v>
      </c>
      <c r="F33" s="81" t="s">
        <v>40</v>
      </c>
      <c r="G33" s="81" t="s">
        <v>257</v>
      </c>
      <c r="H33" s="81" t="s">
        <v>257</v>
      </c>
      <c r="I33" s="81" t="s">
        <v>60</v>
      </c>
      <c r="J33" s="81" t="s">
        <v>40</v>
      </c>
      <c r="K33" s="81" t="s">
        <v>61</v>
      </c>
      <c r="L33" s="81" t="s">
        <v>123</v>
      </c>
      <c r="M33" s="81" t="s">
        <v>258</v>
      </c>
      <c r="N33" s="83" t="s">
        <v>245</v>
      </c>
      <c r="O33" s="81" t="str">
        <f t="shared" si="2"/>
        <v>elegansXgraellsii</v>
      </c>
      <c r="P33" s="81" t="str">
        <f t="shared" si="0"/>
        <v>Heterospecifics-elegansXgraellsii-BelgiumXCachadas</v>
      </c>
      <c r="Q33" s="82">
        <v>42557</v>
      </c>
      <c r="R33" s="88" t="s">
        <v>489</v>
      </c>
      <c r="S33" s="88" t="s">
        <v>490</v>
      </c>
      <c r="T33" s="81" t="str">
        <f t="shared" si="1"/>
        <v>A.32XB.74</v>
      </c>
      <c r="U33" s="81">
        <v>1</v>
      </c>
      <c r="V33" s="81">
        <v>1</v>
      </c>
      <c r="W33" s="81"/>
      <c r="X33" s="81">
        <v>1</v>
      </c>
    </row>
    <row r="34" spans="1:24" s="57" customFormat="1" ht="12" x14ac:dyDescent="0.2">
      <c r="A34" s="81" t="s">
        <v>285</v>
      </c>
      <c r="B34" s="81">
        <v>2015</v>
      </c>
      <c r="C34" s="81" t="s">
        <v>38</v>
      </c>
      <c r="D34" s="81" t="s">
        <v>700</v>
      </c>
      <c r="E34" s="81" t="s">
        <v>39</v>
      </c>
      <c r="F34" s="81" t="s">
        <v>40</v>
      </c>
      <c r="G34" s="81" t="s">
        <v>257</v>
      </c>
      <c r="H34" s="81" t="s">
        <v>257</v>
      </c>
      <c r="I34" s="81" t="s">
        <v>60</v>
      </c>
      <c r="J34" s="81" t="s">
        <v>40</v>
      </c>
      <c r="K34" s="81" t="s">
        <v>61</v>
      </c>
      <c r="L34" s="81" t="s">
        <v>123</v>
      </c>
      <c r="M34" s="81" t="s">
        <v>258</v>
      </c>
      <c r="N34" s="83" t="s">
        <v>245</v>
      </c>
      <c r="O34" s="81" t="str">
        <f t="shared" si="2"/>
        <v>elegansXgraellsii</v>
      </c>
      <c r="P34" s="81" t="str">
        <f t="shared" ref="P34:P65" si="3">CONCATENATE(D34,"-",O34,"-",H34,"X",L34)</f>
        <v>Heterospecifics-elegansXgraellsii-BelgiumXCachadas</v>
      </c>
      <c r="Q34" s="82">
        <v>42557</v>
      </c>
      <c r="R34" s="88" t="s">
        <v>119</v>
      </c>
      <c r="S34" s="88" t="s">
        <v>169</v>
      </c>
      <c r="T34" s="81" t="str">
        <f t="shared" ref="T34:T65" si="4">_xlfn.CONCAT(R34,"X",S34)</f>
        <v>A.30XB.75</v>
      </c>
      <c r="U34" s="81">
        <v>1</v>
      </c>
      <c r="V34" s="81">
        <v>1</v>
      </c>
      <c r="W34" s="81"/>
      <c r="X34" s="81">
        <v>1</v>
      </c>
    </row>
    <row r="35" spans="1:24" s="57" customFormat="1" ht="12" x14ac:dyDescent="0.2">
      <c r="A35" s="81" t="s">
        <v>285</v>
      </c>
      <c r="B35" s="81">
        <v>2015</v>
      </c>
      <c r="C35" s="81" t="s">
        <v>38</v>
      </c>
      <c r="D35" s="81" t="s">
        <v>700</v>
      </c>
      <c r="E35" s="81" t="s">
        <v>39</v>
      </c>
      <c r="F35" s="81" t="s">
        <v>40</v>
      </c>
      <c r="G35" s="81" t="s">
        <v>257</v>
      </c>
      <c r="H35" s="81" t="s">
        <v>257</v>
      </c>
      <c r="I35" s="81" t="s">
        <v>60</v>
      </c>
      <c r="J35" s="81" t="s">
        <v>40</v>
      </c>
      <c r="K35" s="81" t="s">
        <v>61</v>
      </c>
      <c r="L35" s="81" t="s">
        <v>123</v>
      </c>
      <c r="M35" s="81" t="s">
        <v>253</v>
      </c>
      <c r="N35" s="83" t="s">
        <v>245</v>
      </c>
      <c r="O35" s="81" t="str">
        <f t="shared" si="2"/>
        <v>elegansXgraellsii</v>
      </c>
      <c r="P35" s="81" t="str">
        <f t="shared" si="3"/>
        <v>Heterospecifics-elegansXgraellsii-BelgiumXCachadas</v>
      </c>
      <c r="Q35" s="82">
        <v>42557</v>
      </c>
      <c r="R35" s="88" t="s">
        <v>119</v>
      </c>
      <c r="S35" s="88" t="s">
        <v>157</v>
      </c>
      <c r="T35" s="81" t="str">
        <f t="shared" si="4"/>
        <v>A.30XB.76</v>
      </c>
      <c r="U35" s="81">
        <v>1</v>
      </c>
      <c r="V35" s="81">
        <v>1</v>
      </c>
      <c r="W35" s="81"/>
      <c r="X35" s="81">
        <v>0</v>
      </c>
    </row>
    <row r="36" spans="1:24" s="57" customFormat="1" ht="12" x14ac:dyDescent="0.2">
      <c r="A36" s="81" t="s">
        <v>285</v>
      </c>
      <c r="B36" s="81">
        <v>2015</v>
      </c>
      <c r="C36" s="81" t="s">
        <v>38</v>
      </c>
      <c r="D36" s="81" t="s">
        <v>700</v>
      </c>
      <c r="E36" s="81" t="s">
        <v>39</v>
      </c>
      <c r="F36" s="81" t="s">
        <v>40</v>
      </c>
      <c r="G36" s="81" t="s">
        <v>257</v>
      </c>
      <c r="H36" s="81" t="s">
        <v>257</v>
      </c>
      <c r="I36" s="81" t="s">
        <v>60</v>
      </c>
      <c r="J36" s="81" t="s">
        <v>40</v>
      </c>
      <c r="K36" s="81" t="s">
        <v>61</v>
      </c>
      <c r="L36" s="81" t="s">
        <v>123</v>
      </c>
      <c r="M36" s="81" t="s">
        <v>253</v>
      </c>
      <c r="N36" s="83" t="s">
        <v>245</v>
      </c>
      <c r="O36" s="81" t="str">
        <f t="shared" si="2"/>
        <v>elegansXgraellsii</v>
      </c>
      <c r="P36" s="81" t="str">
        <f t="shared" si="3"/>
        <v>Heterospecifics-elegansXgraellsii-BelgiumXCachadas</v>
      </c>
      <c r="Q36" s="82">
        <v>42557</v>
      </c>
      <c r="R36" s="88" t="s">
        <v>491</v>
      </c>
      <c r="S36" s="88" t="s">
        <v>157</v>
      </c>
      <c r="T36" s="81" t="str">
        <f t="shared" si="4"/>
        <v>A.55XB.76</v>
      </c>
      <c r="U36" s="81">
        <v>1</v>
      </c>
      <c r="V36" s="81">
        <v>1</v>
      </c>
      <c r="W36" s="81"/>
      <c r="X36" s="81">
        <v>0</v>
      </c>
    </row>
    <row r="37" spans="1:24" s="57" customFormat="1" ht="12" x14ac:dyDescent="0.2">
      <c r="A37" s="81" t="s">
        <v>285</v>
      </c>
      <c r="B37" s="81">
        <v>2015</v>
      </c>
      <c r="C37" s="81" t="s">
        <v>38</v>
      </c>
      <c r="D37" s="81" t="s">
        <v>700</v>
      </c>
      <c r="E37" s="81" t="s">
        <v>39</v>
      </c>
      <c r="F37" s="81" t="s">
        <v>40</v>
      </c>
      <c r="G37" s="81" t="s">
        <v>257</v>
      </c>
      <c r="H37" s="81" t="s">
        <v>257</v>
      </c>
      <c r="I37" s="81" t="s">
        <v>60</v>
      </c>
      <c r="J37" s="81" t="s">
        <v>40</v>
      </c>
      <c r="K37" s="81" t="s">
        <v>61</v>
      </c>
      <c r="L37" s="81" t="s">
        <v>123</v>
      </c>
      <c r="M37" s="81" t="s">
        <v>253</v>
      </c>
      <c r="N37" s="83" t="s">
        <v>245</v>
      </c>
      <c r="O37" s="81" t="str">
        <f t="shared" si="2"/>
        <v>elegansXgraellsii</v>
      </c>
      <c r="P37" s="81" t="str">
        <f t="shared" si="3"/>
        <v>Heterospecifics-elegansXgraellsii-BelgiumXCachadas</v>
      </c>
      <c r="Q37" s="82">
        <v>42557</v>
      </c>
      <c r="R37" s="88" t="s">
        <v>492</v>
      </c>
      <c r="S37" s="88" t="s">
        <v>174</v>
      </c>
      <c r="T37" s="81" t="str">
        <f t="shared" si="4"/>
        <v>A.35XB.78</v>
      </c>
      <c r="U37" s="81">
        <v>1</v>
      </c>
      <c r="V37" s="81">
        <v>1</v>
      </c>
      <c r="W37" s="81"/>
      <c r="X37" s="81">
        <v>1</v>
      </c>
    </row>
    <row r="38" spans="1:24" s="57" customFormat="1" ht="12" x14ac:dyDescent="0.2">
      <c r="A38" s="81" t="s">
        <v>285</v>
      </c>
      <c r="B38" s="81">
        <v>2015</v>
      </c>
      <c r="C38" s="81" t="s">
        <v>38</v>
      </c>
      <c r="D38" s="81" t="s">
        <v>700</v>
      </c>
      <c r="E38" s="81" t="s">
        <v>39</v>
      </c>
      <c r="F38" s="81" t="s">
        <v>40</v>
      </c>
      <c r="G38" s="81" t="s">
        <v>257</v>
      </c>
      <c r="H38" s="81" t="s">
        <v>257</v>
      </c>
      <c r="I38" s="81" t="s">
        <v>60</v>
      </c>
      <c r="J38" s="81" t="s">
        <v>40</v>
      </c>
      <c r="K38" s="81" t="s">
        <v>61</v>
      </c>
      <c r="L38" s="81" t="s">
        <v>123</v>
      </c>
      <c r="M38" s="81" t="s">
        <v>253</v>
      </c>
      <c r="N38" s="83" t="s">
        <v>245</v>
      </c>
      <c r="O38" s="81" t="str">
        <f t="shared" si="2"/>
        <v>elegansXgraellsii</v>
      </c>
      <c r="P38" s="81" t="str">
        <f t="shared" si="3"/>
        <v>Heterospecifics-elegansXgraellsii-BelgiumXCachadas</v>
      </c>
      <c r="Q38" s="82">
        <v>42558</v>
      </c>
      <c r="R38" s="88" t="s">
        <v>484</v>
      </c>
      <c r="S38" s="88" t="s">
        <v>297</v>
      </c>
      <c r="T38" s="81" t="str">
        <f t="shared" si="4"/>
        <v>A.40XB85</v>
      </c>
      <c r="U38" s="81">
        <v>1</v>
      </c>
      <c r="V38" s="81">
        <v>0</v>
      </c>
      <c r="W38" s="81"/>
      <c r="X38" s="81">
        <v>0</v>
      </c>
    </row>
    <row r="39" spans="1:24" s="57" customFormat="1" ht="12" x14ac:dyDescent="0.2">
      <c r="A39" s="81" t="s">
        <v>285</v>
      </c>
      <c r="B39" s="81">
        <v>2015</v>
      </c>
      <c r="C39" s="81" t="s">
        <v>38</v>
      </c>
      <c r="D39" s="81" t="s">
        <v>700</v>
      </c>
      <c r="E39" s="81" t="s">
        <v>39</v>
      </c>
      <c r="F39" s="81" t="s">
        <v>40</v>
      </c>
      <c r="G39" s="81" t="s">
        <v>257</v>
      </c>
      <c r="H39" s="81" t="s">
        <v>257</v>
      </c>
      <c r="I39" s="81" t="s">
        <v>60</v>
      </c>
      <c r="J39" s="81" t="s">
        <v>40</v>
      </c>
      <c r="K39" s="81" t="s">
        <v>61</v>
      </c>
      <c r="L39" s="81" t="s">
        <v>123</v>
      </c>
      <c r="M39" s="81" t="s">
        <v>253</v>
      </c>
      <c r="N39" s="83" t="s">
        <v>245</v>
      </c>
      <c r="O39" s="81" t="str">
        <f t="shared" si="2"/>
        <v>elegansXgraellsii</v>
      </c>
      <c r="P39" s="81" t="str">
        <f t="shared" si="3"/>
        <v>Heterospecifics-elegansXgraellsii-BelgiumXCachadas</v>
      </c>
      <c r="Q39" s="82">
        <v>42550</v>
      </c>
      <c r="R39" s="88" t="s">
        <v>225</v>
      </c>
      <c r="S39" s="88" t="s">
        <v>81</v>
      </c>
      <c r="T39" s="81" t="str">
        <f t="shared" si="4"/>
        <v>A.10XB.9</v>
      </c>
      <c r="U39" s="81">
        <v>1</v>
      </c>
      <c r="V39" s="81">
        <v>1</v>
      </c>
      <c r="W39" s="81"/>
      <c r="X39" s="81">
        <v>1</v>
      </c>
    </row>
    <row r="40" spans="1:24" s="57" customFormat="1" ht="12" x14ac:dyDescent="0.2">
      <c r="A40" s="81" t="s">
        <v>285</v>
      </c>
      <c r="B40" s="81">
        <v>2015</v>
      </c>
      <c r="C40" s="81" t="s">
        <v>38</v>
      </c>
      <c r="D40" s="81" t="s">
        <v>700</v>
      </c>
      <c r="E40" s="81" t="s">
        <v>39</v>
      </c>
      <c r="F40" s="81" t="s">
        <v>40</v>
      </c>
      <c r="G40" s="81" t="s">
        <v>256</v>
      </c>
      <c r="H40" s="81" t="s">
        <v>256</v>
      </c>
      <c r="I40" s="81" t="s">
        <v>60</v>
      </c>
      <c r="J40" s="81" t="s">
        <v>40</v>
      </c>
      <c r="K40" s="81" t="s">
        <v>61</v>
      </c>
      <c r="L40" s="81" t="s">
        <v>123</v>
      </c>
      <c r="M40" s="81" t="s">
        <v>253</v>
      </c>
      <c r="N40" s="83" t="s">
        <v>245</v>
      </c>
      <c r="O40" s="81" t="str">
        <f t="shared" si="2"/>
        <v>elegansXgraellsii</v>
      </c>
      <c r="P40" s="81" t="str">
        <f t="shared" si="3"/>
        <v>Heterospecifics-elegansXgraellsii-SwedenXCachadas</v>
      </c>
      <c r="Q40" s="82">
        <v>42548</v>
      </c>
      <c r="R40" s="88" t="s">
        <v>173</v>
      </c>
      <c r="S40" s="88" t="s">
        <v>66</v>
      </c>
      <c r="T40" s="81" t="str">
        <f t="shared" si="4"/>
        <v>C.4XB.1</v>
      </c>
      <c r="U40" s="81">
        <v>1</v>
      </c>
      <c r="V40" s="81">
        <v>1</v>
      </c>
      <c r="W40" s="81"/>
      <c r="X40" s="81">
        <v>1</v>
      </c>
    </row>
    <row r="41" spans="1:24" s="57" customFormat="1" ht="12" x14ac:dyDescent="0.2">
      <c r="A41" s="81" t="s">
        <v>285</v>
      </c>
      <c r="B41" s="81">
        <v>2015</v>
      </c>
      <c r="C41" s="81" t="s">
        <v>38</v>
      </c>
      <c r="D41" s="81" t="s">
        <v>700</v>
      </c>
      <c r="E41" s="81" t="s">
        <v>39</v>
      </c>
      <c r="F41" s="81" t="s">
        <v>40</v>
      </c>
      <c r="G41" s="81" t="s">
        <v>256</v>
      </c>
      <c r="H41" s="81" t="s">
        <v>256</v>
      </c>
      <c r="I41" s="81" t="s">
        <v>60</v>
      </c>
      <c r="J41" s="81" t="s">
        <v>40</v>
      </c>
      <c r="K41" s="81" t="s">
        <v>61</v>
      </c>
      <c r="L41" s="81" t="s">
        <v>123</v>
      </c>
      <c r="M41" s="81" t="s">
        <v>253</v>
      </c>
      <c r="N41" s="83" t="s">
        <v>245</v>
      </c>
      <c r="O41" s="81" t="str">
        <f t="shared" si="2"/>
        <v>elegansXgraellsii</v>
      </c>
      <c r="P41" s="81" t="str">
        <f t="shared" si="3"/>
        <v>Heterospecifics-elegansXgraellsii-SwedenXCachadas</v>
      </c>
      <c r="Q41" s="82">
        <v>42550</v>
      </c>
      <c r="R41" s="88" t="s">
        <v>142</v>
      </c>
      <c r="S41" s="88" t="s">
        <v>94</v>
      </c>
      <c r="T41" s="81" t="str">
        <f t="shared" si="4"/>
        <v>C.9XB.17</v>
      </c>
      <c r="U41" s="81">
        <v>1</v>
      </c>
      <c r="V41" s="81">
        <v>1</v>
      </c>
      <c r="W41" s="81"/>
      <c r="X41" s="81">
        <v>1</v>
      </c>
    </row>
    <row r="42" spans="1:24" s="57" customFormat="1" ht="12" x14ac:dyDescent="0.2">
      <c r="A42" s="81" t="s">
        <v>285</v>
      </c>
      <c r="B42" s="81">
        <v>2015</v>
      </c>
      <c r="C42" s="81" t="s">
        <v>38</v>
      </c>
      <c r="D42" s="81" t="s">
        <v>700</v>
      </c>
      <c r="E42" s="81" t="s">
        <v>39</v>
      </c>
      <c r="F42" s="81" t="s">
        <v>40</v>
      </c>
      <c r="G42" s="81" t="s">
        <v>256</v>
      </c>
      <c r="H42" s="81" t="s">
        <v>256</v>
      </c>
      <c r="I42" s="81" t="s">
        <v>60</v>
      </c>
      <c r="J42" s="81" t="s">
        <v>40</v>
      </c>
      <c r="K42" s="81" t="s">
        <v>61</v>
      </c>
      <c r="L42" s="81" t="s">
        <v>123</v>
      </c>
      <c r="M42" s="81" t="s">
        <v>253</v>
      </c>
      <c r="N42" s="83" t="s">
        <v>245</v>
      </c>
      <c r="O42" s="81" t="str">
        <f t="shared" si="2"/>
        <v>elegansXgraellsii</v>
      </c>
      <c r="P42" s="81" t="str">
        <f t="shared" si="3"/>
        <v>Heterospecifics-elegansXgraellsii-SwedenXCachadas</v>
      </c>
      <c r="Q42" s="82">
        <v>42550</v>
      </c>
      <c r="R42" s="88" t="s">
        <v>142</v>
      </c>
      <c r="S42" s="88" t="s">
        <v>98</v>
      </c>
      <c r="T42" s="81" t="str">
        <f t="shared" si="4"/>
        <v>C.9XB.20</v>
      </c>
      <c r="U42" s="81">
        <v>1</v>
      </c>
      <c r="V42" s="81">
        <v>1</v>
      </c>
      <c r="W42" s="81"/>
      <c r="X42" s="81">
        <v>1</v>
      </c>
    </row>
    <row r="43" spans="1:24" s="57" customFormat="1" ht="12" x14ac:dyDescent="0.2">
      <c r="A43" s="81" t="s">
        <v>285</v>
      </c>
      <c r="B43" s="81">
        <v>2015</v>
      </c>
      <c r="C43" s="81" t="s">
        <v>38</v>
      </c>
      <c r="D43" s="81" t="s">
        <v>700</v>
      </c>
      <c r="E43" s="81" t="s">
        <v>39</v>
      </c>
      <c r="F43" s="81" t="s">
        <v>40</v>
      </c>
      <c r="G43" s="81" t="s">
        <v>256</v>
      </c>
      <c r="H43" s="81" t="s">
        <v>256</v>
      </c>
      <c r="I43" s="81" t="s">
        <v>60</v>
      </c>
      <c r="J43" s="81" t="s">
        <v>40</v>
      </c>
      <c r="K43" s="81" t="s">
        <v>61</v>
      </c>
      <c r="L43" s="81" t="s">
        <v>123</v>
      </c>
      <c r="M43" s="81" t="s">
        <v>258</v>
      </c>
      <c r="N43" s="83" t="s">
        <v>245</v>
      </c>
      <c r="O43" s="81" t="str">
        <f t="shared" si="2"/>
        <v>elegansXgraellsii</v>
      </c>
      <c r="P43" s="81" t="str">
        <f t="shared" si="3"/>
        <v>Heterospecifics-elegansXgraellsii-SwedenXCachadas</v>
      </c>
      <c r="Q43" s="82">
        <v>42549</v>
      </c>
      <c r="R43" s="88" t="s">
        <v>176</v>
      </c>
      <c r="S43" s="88" t="s">
        <v>465</v>
      </c>
      <c r="T43" s="81" t="str">
        <f t="shared" si="4"/>
        <v>C.8XB.23</v>
      </c>
      <c r="U43" s="81">
        <v>2</v>
      </c>
      <c r="V43" s="81">
        <v>0</v>
      </c>
      <c r="W43" s="81"/>
      <c r="X43" s="81">
        <v>0</v>
      </c>
    </row>
    <row r="44" spans="1:24" s="57" customFormat="1" ht="12" x14ac:dyDescent="0.2">
      <c r="A44" s="81" t="s">
        <v>285</v>
      </c>
      <c r="B44" s="81">
        <v>2015</v>
      </c>
      <c r="C44" s="81" t="s">
        <v>38</v>
      </c>
      <c r="D44" s="81" t="s">
        <v>700</v>
      </c>
      <c r="E44" s="81" t="s">
        <v>39</v>
      </c>
      <c r="F44" s="81" t="s">
        <v>40</v>
      </c>
      <c r="G44" s="81" t="s">
        <v>256</v>
      </c>
      <c r="H44" s="81" t="s">
        <v>256</v>
      </c>
      <c r="I44" s="81" t="s">
        <v>60</v>
      </c>
      <c r="J44" s="81" t="s">
        <v>40</v>
      </c>
      <c r="K44" s="81" t="s">
        <v>61</v>
      </c>
      <c r="L44" s="81" t="s">
        <v>123</v>
      </c>
      <c r="M44" s="81" t="s">
        <v>253</v>
      </c>
      <c r="N44" s="83" t="s">
        <v>245</v>
      </c>
      <c r="O44" s="81" t="str">
        <f t="shared" si="2"/>
        <v>elegansXgraellsii</v>
      </c>
      <c r="P44" s="81" t="str">
        <f t="shared" si="3"/>
        <v>Heterospecifics-elegansXgraellsii-SwedenXCachadas</v>
      </c>
      <c r="Q44" s="82">
        <v>42549</v>
      </c>
      <c r="R44" s="88" t="s">
        <v>141</v>
      </c>
      <c r="S44" s="88" t="s">
        <v>464</v>
      </c>
      <c r="T44" s="81" t="str">
        <f t="shared" si="4"/>
        <v>C.6XB.28</v>
      </c>
      <c r="U44" s="81">
        <v>1</v>
      </c>
      <c r="V44" s="81">
        <v>1</v>
      </c>
      <c r="W44" s="81"/>
      <c r="X44" s="81">
        <v>1</v>
      </c>
    </row>
    <row r="45" spans="1:24" s="57" customFormat="1" ht="12" x14ac:dyDescent="0.2">
      <c r="A45" s="81" t="s">
        <v>285</v>
      </c>
      <c r="B45" s="81">
        <v>2015</v>
      </c>
      <c r="C45" s="81" t="s">
        <v>38</v>
      </c>
      <c r="D45" s="81" t="s">
        <v>700</v>
      </c>
      <c r="E45" s="81" t="s">
        <v>39</v>
      </c>
      <c r="F45" s="81" t="s">
        <v>40</v>
      </c>
      <c r="G45" s="81" t="s">
        <v>256</v>
      </c>
      <c r="H45" s="81" t="s">
        <v>256</v>
      </c>
      <c r="I45" s="81" t="s">
        <v>60</v>
      </c>
      <c r="J45" s="81" t="s">
        <v>40</v>
      </c>
      <c r="K45" s="81" t="s">
        <v>61</v>
      </c>
      <c r="L45" s="81" t="s">
        <v>123</v>
      </c>
      <c r="M45" s="81" t="s">
        <v>259</v>
      </c>
      <c r="N45" s="83" t="s">
        <v>245</v>
      </c>
      <c r="O45" s="81" t="str">
        <f t="shared" si="2"/>
        <v>elegansXgraellsii</v>
      </c>
      <c r="P45" s="81" t="str">
        <f t="shared" si="3"/>
        <v>Heterospecifics-elegansXgraellsii-SwedenXCachadas</v>
      </c>
      <c r="Q45" s="82">
        <v>42551</v>
      </c>
      <c r="R45" s="88" t="s">
        <v>176</v>
      </c>
      <c r="S45" s="88" t="s">
        <v>466</v>
      </c>
      <c r="T45" s="81" t="str">
        <f t="shared" si="4"/>
        <v>C.8XB.30</v>
      </c>
      <c r="U45" s="81">
        <v>1</v>
      </c>
      <c r="V45" s="81">
        <v>1</v>
      </c>
      <c r="W45" s="81"/>
      <c r="X45" s="81">
        <v>1</v>
      </c>
    </row>
    <row r="46" spans="1:24" s="57" customFormat="1" ht="12" x14ac:dyDescent="0.2">
      <c r="A46" s="81" t="s">
        <v>285</v>
      </c>
      <c r="B46" s="81">
        <v>2015</v>
      </c>
      <c r="C46" s="81" t="s">
        <v>38</v>
      </c>
      <c r="D46" s="81" t="s">
        <v>700</v>
      </c>
      <c r="E46" s="81" t="s">
        <v>39</v>
      </c>
      <c r="F46" s="81" t="s">
        <v>40</v>
      </c>
      <c r="G46" s="81" t="s">
        <v>256</v>
      </c>
      <c r="H46" s="81" t="s">
        <v>256</v>
      </c>
      <c r="I46" s="81" t="s">
        <v>60</v>
      </c>
      <c r="J46" s="81" t="s">
        <v>40</v>
      </c>
      <c r="K46" s="81" t="s">
        <v>61</v>
      </c>
      <c r="L46" s="81" t="s">
        <v>123</v>
      </c>
      <c r="M46" s="81" t="s">
        <v>253</v>
      </c>
      <c r="N46" s="83" t="s">
        <v>245</v>
      </c>
      <c r="O46" s="81" t="str">
        <f t="shared" si="2"/>
        <v>elegansXgraellsii</v>
      </c>
      <c r="P46" s="81" t="str">
        <f t="shared" si="3"/>
        <v>Heterospecifics-elegansXgraellsii-SwedenXCachadas</v>
      </c>
      <c r="Q46" s="82">
        <v>42550</v>
      </c>
      <c r="R46" s="88" t="s">
        <v>485</v>
      </c>
      <c r="S46" s="88" t="s">
        <v>131</v>
      </c>
      <c r="T46" s="81" t="str">
        <f t="shared" si="4"/>
        <v>C.16XB.52</v>
      </c>
      <c r="U46" s="81">
        <v>1</v>
      </c>
      <c r="V46" s="81">
        <v>1</v>
      </c>
      <c r="W46" s="81"/>
      <c r="X46" s="81">
        <v>1</v>
      </c>
    </row>
    <row r="47" spans="1:24" s="57" customFormat="1" ht="12" x14ac:dyDescent="0.2">
      <c r="A47" s="81" t="s">
        <v>285</v>
      </c>
      <c r="B47" s="81">
        <v>2015</v>
      </c>
      <c r="C47" s="81" t="s">
        <v>38</v>
      </c>
      <c r="D47" s="81" t="s">
        <v>700</v>
      </c>
      <c r="E47" s="81" t="s">
        <v>39</v>
      </c>
      <c r="F47" s="81" t="s">
        <v>40</v>
      </c>
      <c r="G47" s="81" t="s">
        <v>256</v>
      </c>
      <c r="H47" s="81" t="s">
        <v>256</v>
      </c>
      <c r="I47" s="81" t="s">
        <v>60</v>
      </c>
      <c r="J47" s="81" t="s">
        <v>40</v>
      </c>
      <c r="K47" s="81" t="s">
        <v>61</v>
      </c>
      <c r="L47" s="81" t="s">
        <v>123</v>
      </c>
      <c r="M47" s="81" t="s">
        <v>258</v>
      </c>
      <c r="N47" s="83" t="s">
        <v>245</v>
      </c>
      <c r="O47" s="81" t="str">
        <f t="shared" si="2"/>
        <v>elegansXgraellsii</v>
      </c>
      <c r="P47" s="81" t="str">
        <f t="shared" si="3"/>
        <v>Heterospecifics-elegansXgraellsii-SwedenXCachadas</v>
      </c>
      <c r="Q47" s="82">
        <v>42550</v>
      </c>
      <c r="R47" s="88" t="s">
        <v>142</v>
      </c>
      <c r="S47" s="88" t="s">
        <v>131</v>
      </c>
      <c r="T47" s="81" t="str">
        <f t="shared" si="4"/>
        <v>C.9XB.52</v>
      </c>
      <c r="U47" s="81">
        <v>1</v>
      </c>
      <c r="V47" s="81">
        <v>0</v>
      </c>
      <c r="W47" s="81"/>
      <c r="X47" s="81">
        <v>0</v>
      </c>
    </row>
    <row r="48" spans="1:24" s="57" customFormat="1" ht="12" x14ac:dyDescent="0.2">
      <c r="A48" s="81" t="s">
        <v>285</v>
      </c>
      <c r="B48" s="81">
        <v>2015</v>
      </c>
      <c r="C48" s="81" t="s">
        <v>38</v>
      </c>
      <c r="D48" s="81" t="s">
        <v>700</v>
      </c>
      <c r="E48" s="81" t="s">
        <v>39</v>
      </c>
      <c r="F48" s="81" t="s">
        <v>40</v>
      </c>
      <c r="G48" s="81" t="s">
        <v>256</v>
      </c>
      <c r="H48" s="81" t="s">
        <v>256</v>
      </c>
      <c r="I48" s="81" t="s">
        <v>60</v>
      </c>
      <c r="J48" s="81" t="s">
        <v>40</v>
      </c>
      <c r="K48" s="81" t="s">
        <v>61</v>
      </c>
      <c r="L48" s="81" t="s">
        <v>123</v>
      </c>
      <c r="M48" s="81" t="s">
        <v>253</v>
      </c>
      <c r="N48" s="83" t="s">
        <v>245</v>
      </c>
      <c r="O48" s="81" t="str">
        <f t="shared" si="2"/>
        <v>elegansXgraellsii</v>
      </c>
      <c r="P48" s="81" t="str">
        <f t="shared" si="3"/>
        <v>Heterospecifics-elegansXgraellsii-SwedenXCachadas</v>
      </c>
      <c r="Q48" s="82">
        <v>42551</v>
      </c>
      <c r="R48" s="88" t="s">
        <v>170</v>
      </c>
      <c r="S48" s="88" t="s">
        <v>126</v>
      </c>
      <c r="T48" s="81" t="str">
        <f t="shared" si="4"/>
        <v>C.12XB.53</v>
      </c>
      <c r="U48" s="81">
        <v>1</v>
      </c>
      <c r="V48" s="81">
        <v>1</v>
      </c>
      <c r="W48" s="81"/>
      <c r="X48" s="81">
        <v>1</v>
      </c>
    </row>
    <row r="49" spans="1:24" s="57" customFormat="1" ht="12" x14ac:dyDescent="0.2">
      <c r="A49" s="81" t="s">
        <v>285</v>
      </c>
      <c r="B49" s="81">
        <v>2015</v>
      </c>
      <c r="C49" s="81" t="s">
        <v>38</v>
      </c>
      <c r="D49" s="81" t="s">
        <v>700</v>
      </c>
      <c r="E49" s="81" t="s">
        <v>39</v>
      </c>
      <c r="F49" s="81" t="s">
        <v>40</v>
      </c>
      <c r="G49" s="81" t="s">
        <v>256</v>
      </c>
      <c r="H49" s="81" t="s">
        <v>256</v>
      </c>
      <c r="I49" s="81" t="s">
        <v>60</v>
      </c>
      <c r="J49" s="81" t="s">
        <v>40</v>
      </c>
      <c r="K49" s="81" t="s">
        <v>61</v>
      </c>
      <c r="L49" s="81" t="s">
        <v>123</v>
      </c>
      <c r="M49" s="81" t="s">
        <v>253</v>
      </c>
      <c r="N49" s="83" t="s">
        <v>245</v>
      </c>
      <c r="O49" s="81" t="str">
        <f t="shared" si="2"/>
        <v>elegansXgraellsii</v>
      </c>
      <c r="P49" s="81" t="str">
        <f t="shared" si="3"/>
        <v>Heterospecifics-elegansXgraellsii-SwedenXCachadas</v>
      </c>
      <c r="Q49" s="82">
        <v>42550</v>
      </c>
      <c r="R49" s="88" t="s">
        <v>176</v>
      </c>
      <c r="S49" s="88" t="s">
        <v>126</v>
      </c>
      <c r="T49" s="81" t="str">
        <f t="shared" si="4"/>
        <v>C.8XB.53</v>
      </c>
      <c r="U49" s="81">
        <v>1</v>
      </c>
      <c r="V49" s="81">
        <v>1</v>
      </c>
      <c r="W49" s="81"/>
      <c r="X49" s="81">
        <v>1</v>
      </c>
    </row>
    <row r="50" spans="1:24" s="57" customFormat="1" ht="12" x14ac:dyDescent="0.2">
      <c r="A50" s="81" t="s">
        <v>285</v>
      </c>
      <c r="B50" s="81">
        <v>2015</v>
      </c>
      <c r="C50" s="81" t="s">
        <v>38</v>
      </c>
      <c r="D50" s="81" t="s">
        <v>700</v>
      </c>
      <c r="E50" s="81" t="s">
        <v>39</v>
      </c>
      <c r="F50" s="81" t="s">
        <v>40</v>
      </c>
      <c r="G50" s="81" t="s">
        <v>256</v>
      </c>
      <c r="H50" s="81" t="s">
        <v>256</v>
      </c>
      <c r="I50" s="81" t="s">
        <v>60</v>
      </c>
      <c r="J50" s="81" t="s">
        <v>40</v>
      </c>
      <c r="K50" s="81" t="s">
        <v>61</v>
      </c>
      <c r="L50" s="81" t="s">
        <v>123</v>
      </c>
      <c r="M50" s="81" t="s">
        <v>253</v>
      </c>
      <c r="N50" s="83" t="s">
        <v>245</v>
      </c>
      <c r="O50" s="81" t="str">
        <f t="shared" si="2"/>
        <v>elegansXgraellsii</v>
      </c>
      <c r="P50" s="81" t="str">
        <f t="shared" si="3"/>
        <v>Heterospecifics-elegansXgraellsii-SwedenXCachadas</v>
      </c>
      <c r="Q50" s="82">
        <v>42550</v>
      </c>
      <c r="R50" s="88" t="s">
        <v>176</v>
      </c>
      <c r="S50" s="88" t="s">
        <v>74</v>
      </c>
      <c r="T50" s="81" t="str">
        <f t="shared" si="4"/>
        <v>C.8XB.6</v>
      </c>
      <c r="U50" s="81">
        <v>1</v>
      </c>
      <c r="V50" s="81">
        <v>1</v>
      </c>
      <c r="W50" s="81"/>
      <c r="X50" s="81">
        <v>1</v>
      </c>
    </row>
    <row r="51" spans="1:24" s="57" customFormat="1" ht="12" x14ac:dyDescent="0.2">
      <c r="A51" s="81" t="s">
        <v>285</v>
      </c>
      <c r="B51" s="81">
        <v>2015</v>
      </c>
      <c r="C51" s="81" t="s">
        <v>38</v>
      </c>
      <c r="D51" s="81" t="s">
        <v>700</v>
      </c>
      <c r="E51" s="81" t="s">
        <v>39</v>
      </c>
      <c r="F51" s="81" t="s">
        <v>40</v>
      </c>
      <c r="G51" s="81" t="s">
        <v>256</v>
      </c>
      <c r="H51" s="81" t="s">
        <v>256</v>
      </c>
      <c r="I51" s="81" t="s">
        <v>60</v>
      </c>
      <c r="J51" s="81" t="s">
        <v>40</v>
      </c>
      <c r="K51" s="81" t="s">
        <v>61</v>
      </c>
      <c r="L51" s="81" t="s">
        <v>123</v>
      </c>
      <c r="M51" s="81" t="s">
        <v>253</v>
      </c>
      <c r="N51" s="83" t="s">
        <v>245</v>
      </c>
      <c r="O51" s="81" t="str">
        <f t="shared" si="2"/>
        <v>elegansXgraellsii</v>
      </c>
      <c r="P51" s="81" t="str">
        <f t="shared" si="3"/>
        <v>Heterospecifics-elegansXgraellsii-SwedenXCachadas</v>
      </c>
      <c r="Q51" s="82">
        <v>42557</v>
      </c>
      <c r="R51" s="88" t="s">
        <v>141</v>
      </c>
      <c r="S51" s="88" t="s">
        <v>169</v>
      </c>
      <c r="T51" s="81" t="str">
        <f t="shared" si="4"/>
        <v>C.6XB.75</v>
      </c>
      <c r="U51" s="81">
        <v>1</v>
      </c>
      <c r="V51" s="81">
        <v>1</v>
      </c>
      <c r="W51" s="81"/>
      <c r="X51" s="81">
        <v>1</v>
      </c>
    </row>
    <row r="52" spans="1:24" s="57" customFormat="1" ht="12" x14ac:dyDescent="0.2">
      <c r="A52" s="81" t="s">
        <v>285</v>
      </c>
      <c r="B52" s="81">
        <v>2015</v>
      </c>
      <c r="C52" s="81" t="s">
        <v>38</v>
      </c>
      <c r="D52" s="81" t="s">
        <v>700</v>
      </c>
      <c r="E52" s="81" t="s">
        <v>39</v>
      </c>
      <c r="F52" s="81" t="s">
        <v>40</v>
      </c>
      <c r="G52" s="81" t="s">
        <v>256</v>
      </c>
      <c r="H52" s="81" t="s">
        <v>256</v>
      </c>
      <c r="I52" s="81" t="s">
        <v>60</v>
      </c>
      <c r="J52" s="81" t="s">
        <v>40</v>
      </c>
      <c r="K52" s="81" t="s">
        <v>61</v>
      </c>
      <c r="L52" s="81" t="s">
        <v>123</v>
      </c>
      <c r="M52" s="81" t="s">
        <v>253</v>
      </c>
      <c r="N52" s="83" t="s">
        <v>245</v>
      </c>
      <c r="O52" s="81" t="str">
        <f t="shared" si="2"/>
        <v>elegansXgraellsii</v>
      </c>
      <c r="P52" s="81" t="str">
        <f t="shared" si="3"/>
        <v>Heterospecifics-elegansXgraellsii-SwedenXCachadas</v>
      </c>
      <c r="Q52" s="82">
        <v>42557</v>
      </c>
      <c r="R52" s="88" t="s">
        <v>141</v>
      </c>
      <c r="S52" s="88" t="s">
        <v>157</v>
      </c>
      <c r="T52" s="81" t="str">
        <f t="shared" si="4"/>
        <v>C.6XB.76</v>
      </c>
      <c r="U52" s="81">
        <v>1</v>
      </c>
      <c r="V52" s="81">
        <v>1</v>
      </c>
      <c r="W52" s="81"/>
      <c r="X52" s="81">
        <v>1</v>
      </c>
    </row>
    <row r="53" spans="1:24" s="57" customFormat="1" ht="12" x14ac:dyDescent="0.2">
      <c r="A53" s="81" t="s">
        <v>285</v>
      </c>
      <c r="B53" s="81">
        <v>2015</v>
      </c>
      <c r="C53" s="81" t="s">
        <v>38</v>
      </c>
      <c r="D53" s="81" t="s">
        <v>700</v>
      </c>
      <c r="E53" s="81" t="s">
        <v>39</v>
      </c>
      <c r="F53" s="81" t="s">
        <v>40</v>
      </c>
      <c r="G53" s="81" t="s">
        <v>256</v>
      </c>
      <c r="H53" s="81" t="s">
        <v>256</v>
      </c>
      <c r="I53" s="81" t="s">
        <v>60</v>
      </c>
      <c r="J53" s="81" t="s">
        <v>40</v>
      </c>
      <c r="K53" s="81" t="s">
        <v>61</v>
      </c>
      <c r="L53" s="81" t="s">
        <v>123</v>
      </c>
      <c r="M53" s="81" t="s">
        <v>253</v>
      </c>
      <c r="N53" s="83" t="s">
        <v>245</v>
      </c>
      <c r="O53" s="81" t="str">
        <f t="shared" si="2"/>
        <v>elegansXgraellsii</v>
      </c>
      <c r="P53" s="81" t="str">
        <f t="shared" si="3"/>
        <v>Heterospecifics-elegansXgraellsii-SwedenXCachadas</v>
      </c>
      <c r="Q53" s="82">
        <v>42550</v>
      </c>
      <c r="R53" s="88" t="s">
        <v>171</v>
      </c>
      <c r="S53" s="88" t="s">
        <v>81</v>
      </c>
      <c r="T53" s="81" t="str">
        <f t="shared" si="4"/>
        <v>C.17XB.9</v>
      </c>
      <c r="U53" s="81">
        <v>1</v>
      </c>
      <c r="V53" s="81">
        <v>1</v>
      </c>
      <c r="W53" s="81"/>
      <c r="X53" s="81">
        <v>0</v>
      </c>
    </row>
    <row r="54" spans="1:24" s="57" customFormat="1" ht="12" x14ac:dyDescent="0.2">
      <c r="A54" s="81" t="s">
        <v>285</v>
      </c>
      <c r="B54" s="81">
        <v>2015</v>
      </c>
      <c r="C54" s="81" t="s">
        <v>38</v>
      </c>
      <c r="D54" s="81" t="s">
        <v>700</v>
      </c>
      <c r="E54" s="81" t="s">
        <v>39</v>
      </c>
      <c r="F54" s="81" t="s">
        <v>40</v>
      </c>
      <c r="G54" s="81" t="s">
        <v>256</v>
      </c>
      <c r="H54" s="81" t="s">
        <v>256</v>
      </c>
      <c r="I54" s="81" t="s">
        <v>60</v>
      </c>
      <c r="J54" s="81" t="s">
        <v>40</v>
      </c>
      <c r="K54" s="81" t="s">
        <v>61</v>
      </c>
      <c r="L54" s="81" t="s">
        <v>123</v>
      </c>
      <c r="M54" s="81" t="s">
        <v>253</v>
      </c>
      <c r="N54" s="83" t="s">
        <v>245</v>
      </c>
      <c r="O54" s="81" t="str">
        <f t="shared" si="2"/>
        <v>elegansXgraellsii</v>
      </c>
      <c r="P54" s="81" t="str">
        <f t="shared" si="3"/>
        <v>Heterospecifics-elegansXgraellsii-SwedenXCachadas</v>
      </c>
      <c r="Q54" s="82">
        <v>42551</v>
      </c>
      <c r="R54" s="88" t="s">
        <v>176</v>
      </c>
      <c r="S54" s="88" t="s">
        <v>493</v>
      </c>
      <c r="T54" s="81" t="str">
        <f t="shared" si="4"/>
        <v>C.8XB9</v>
      </c>
      <c r="U54" s="81">
        <v>1</v>
      </c>
      <c r="V54" s="81">
        <v>1</v>
      </c>
      <c r="W54" s="81"/>
      <c r="X54" s="81">
        <v>1</v>
      </c>
    </row>
    <row r="55" spans="1:24" s="57" customFormat="1" ht="12" x14ac:dyDescent="0.2">
      <c r="A55" s="81" t="s">
        <v>285</v>
      </c>
      <c r="B55" s="81">
        <v>2015</v>
      </c>
      <c r="C55" s="81" t="s">
        <v>38</v>
      </c>
      <c r="D55" s="81" t="s">
        <v>700</v>
      </c>
      <c r="E55" s="81" t="s">
        <v>60</v>
      </c>
      <c r="F55" s="81" t="s">
        <v>40</v>
      </c>
      <c r="G55" s="81" t="s">
        <v>61</v>
      </c>
      <c r="H55" s="81" t="s">
        <v>123</v>
      </c>
      <c r="I55" s="81" t="s">
        <v>39</v>
      </c>
      <c r="J55" s="81" t="s">
        <v>40</v>
      </c>
      <c r="K55" s="81" t="s">
        <v>257</v>
      </c>
      <c r="L55" s="81" t="s">
        <v>257</v>
      </c>
      <c r="M55" s="81" t="s">
        <v>259</v>
      </c>
      <c r="N55" s="81" t="s">
        <v>246</v>
      </c>
      <c r="O55" s="81" t="str">
        <f t="shared" si="2"/>
        <v>graellsiiXelegans</v>
      </c>
      <c r="P55" s="81" t="str">
        <f t="shared" si="3"/>
        <v>Heterospecifics-graellsiiXelegans-CachadasXBelgium</v>
      </c>
      <c r="Q55" s="82">
        <v>42550</v>
      </c>
      <c r="R55" s="88" t="s">
        <v>120</v>
      </c>
      <c r="S55" s="88" t="s">
        <v>470</v>
      </c>
      <c r="T55" s="81" t="str">
        <f t="shared" si="4"/>
        <v>B.39XA.15</v>
      </c>
      <c r="U55" s="81">
        <v>1</v>
      </c>
      <c r="V55" s="81">
        <v>1</v>
      </c>
      <c r="W55" s="81"/>
      <c r="X55" s="81">
        <v>1</v>
      </c>
    </row>
    <row r="56" spans="1:24" s="57" customFormat="1" ht="12" x14ac:dyDescent="0.2">
      <c r="A56" s="81" t="s">
        <v>285</v>
      </c>
      <c r="B56" s="81">
        <v>2015</v>
      </c>
      <c r="C56" s="81" t="s">
        <v>38</v>
      </c>
      <c r="D56" s="81" t="s">
        <v>700</v>
      </c>
      <c r="E56" s="81" t="s">
        <v>60</v>
      </c>
      <c r="F56" s="81" t="s">
        <v>40</v>
      </c>
      <c r="G56" s="81" t="s">
        <v>61</v>
      </c>
      <c r="H56" s="81" t="s">
        <v>123</v>
      </c>
      <c r="I56" s="81" t="s">
        <v>39</v>
      </c>
      <c r="J56" s="81" t="s">
        <v>40</v>
      </c>
      <c r="K56" s="81" t="s">
        <v>257</v>
      </c>
      <c r="L56" s="81" t="s">
        <v>257</v>
      </c>
      <c r="M56" s="81" t="s">
        <v>259</v>
      </c>
      <c r="N56" s="81" t="s">
        <v>246</v>
      </c>
      <c r="O56" s="81" t="str">
        <f t="shared" si="2"/>
        <v>graellsiiXelegans</v>
      </c>
      <c r="P56" s="81" t="str">
        <f t="shared" si="3"/>
        <v>Heterospecifics-graellsiiXelegans-CachadasXBelgium</v>
      </c>
      <c r="Q56" s="82">
        <v>42550</v>
      </c>
      <c r="R56" s="88" t="s">
        <v>167</v>
      </c>
      <c r="S56" s="88" t="s">
        <v>470</v>
      </c>
      <c r="T56" s="81" t="str">
        <f t="shared" si="4"/>
        <v>B.45XA.15</v>
      </c>
      <c r="U56" s="81">
        <v>1</v>
      </c>
      <c r="V56" s="81">
        <v>1</v>
      </c>
      <c r="W56" s="81"/>
      <c r="X56" s="81">
        <v>1</v>
      </c>
    </row>
    <row r="57" spans="1:24" s="57" customFormat="1" ht="12" x14ac:dyDescent="0.2">
      <c r="A57" s="81" t="s">
        <v>285</v>
      </c>
      <c r="B57" s="81">
        <v>2015</v>
      </c>
      <c r="C57" s="81" t="s">
        <v>38</v>
      </c>
      <c r="D57" s="81" t="s">
        <v>700</v>
      </c>
      <c r="E57" s="81" t="s">
        <v>60</v>
      </c>
      <c r="F57" s="81" t="s">
        <v>40</v>
      </c>
      <c r="G57" s="81" t="s">
        <v>61</v>
      </c>
      <c r="H57" s="81" t="s">
        <v>123</v>
      </c>
      <c r="I57" s="81" t="s">
        <v>39</v>
      </c>
      <c r="J57" s="81" t="s">
        <v>40</v>
      </c>
      <c r="K57" s="81" t="s">
        <v>257</v>
      </c>
      <c r="L57" s="81" t="s">
        <v>257</v>
      </c>
      <c r="M57" s="81" t="s">
        <v>259</v>
      </c>
      <c r="N57" s="81" t="s">
        <v>246</v>
      </c>
      <c r="O57" s="81" t="str">
        <f t="shared" si="2"/>
        <v>graellsiiXelegans</v>
      </c>
      <c r="P57" s="81" t="str">
        <f t="shared" si="3"/>
        <v>Heterospecifics-graellsiiXelegans-CachadasXBelgium</v>
      </c>
      <c r="Q57" s="82">
        <v>42550</v>
      </c>
      <c r="R57" s="88" t="s">
        <v>181</v>
      </c>
      <c r="S57" s="88" t="s">
        <v>470</v>
      </c>
      <c r="T57" s="81" t="str">
        <f t="shared" si="4"/>
        <v>B.5XA.15</v>
      </c>
      <c r="U57" s="81">
        <v>1</v>
      </c>
      <c r="V57" s="81">
        <v>1</v>
      </c>
      <c r="W57" s="81"/>
      <c r="X57" s="81">
        <v>1</v>
      </c>
    </row>
    <row r="58" spans="1:24" s="57" customFormat="1" ht="12" x14ac:dyDescent="0.2">
      <c r="A58" s="81" t="s">
        <v>285</v>
      </c>
      <c r="B58" s="81">
        <v>2015</v>
      </c>
      <c r="C58" s="81" t="s">
        <v>38</v>
      </c>
      <c r="D58" s="81" t="s">
        <v>700</v>
      </c>
      <c r="E58" s="81" t="s">
        <v>60</v>
      </c>
      <c r="F58" s="81" t="s">
        <v>40</v>
      </c>
      <c r="G58" s="81" t="s">
        <v>61</v>
      </c>
      <c r="H58" s="81" t="s">
        <v>123</v>
      </c>
      <c r="I58" s="81" t="s">
        <v>39</v>
      </c>
      <c r="J58" s="81" t="s">
        <v>40</v>
      </c>
      <c r="K58" s="81" t="s">
        <v>257</v>
      </c>
      <c r="L58" s="81" t="s">
        <v>257</v>
      </c>
      <c r="M58" s="81" t="s">
        <v>259</v>
      </c>
      <c r="N58" s="81" t="s">
        <v>246</v>
      </c>
      <c r="O58" s="81" t="str">
        <f t="shared" si="2"/>
        <v>graellsiiXelegans</v>
      </c>
      <c r="P58" s="81" t="str">
        <f t="shared" si="3"/>
        <v>Heterospecifics-graellsiiXelegans-CachadasXBelgium</v>
      </c>
      <c r="Q58" s="82">
        <v>42551</v>
      </c>
      <c r="R58" s="88" t="s">
        <v>125</v>
      </c>
      <c r="S58" s="88" t="s">
        <v>86</v>
      </c>
      <c r="T58" s="81" t="str">
        <f t="shared" si="4"/>
        <v>B.42XA.21</v>
      </c>
      <c r="U58" s="81">
        <v>1</v>
      </c>
      <c r="V58" s="81">
        <v>1</v>
      </c>
      <c r="W58" s="81"/>
      <c r="X58" s="81">
        <v>1</v>
      </c>
    </row>
    <row r="59" spans="1:24" s="57" customFormat="1" ht="12" x14ac:dyDescent="0.2">
      <c r="A59" s="81" t="s">
        <v>285</v>
      </c>
      <c r="B59" s="81">
        <v>2015</v>
      </c>
      <c r="C59" s="81" t="s">
        <v>38</v>
      </c>
      <c r="D59" s="81" t="s">
        <v>700</v>
      </c>
      <c r="E59" s="81" t="s">
        <v>60</v>
      </c>
      <c r="F59" s="81" t="s">
        <v>40</v>
      </c>
      <c r="G59" s="81" t="s">
        <v>61</v>
      </c>
      <c r="H59" s="81" t="s">
        <v>123</v>
      </c>
      <c r="I59" s="81" t="s">
        <v>39</v>
      </c>
      <c r="J59" s="81" t="s">
        <v>40</v>
      </c>
      <c r="K59" s="81" t="s">
        <v>257</v>
      </c>
      <c r="L59" s="81" t="s">
        <v>257</v>
      </c>
      <c r="M59" s="81" t="s">
        <v>259</v>
      </c>
      <c r="N59" s="81" t="s">
        <v>246</v>
      </c>
      <c r="O59" s="81" t="str">
        <f t="shared" si="2"/>
        <v>graellsiiXelegans</v>
      </c>
      <c r="P59" s="81" t="str">
        <f t="shared" si="3"/>
        <v>Heterospecifics-graellsiiXelegans-CachadasXBelgium</v>
      </c>
      <c r="Q59" s="82">
        <v>42551</v>
      </c>
      <c r="R59" s="88" t="s">
        <v>75</v>
      </c>
      <c r="S59" s="88" t="s">
        <v>86</v>
      </c>
      <c r="T59" s="81" t="str">
        <f t="shared" si="4"/>
        <v>B.7XA.21</v>
      </c>
      <c r="U59" s="81">
        <v>1</v>
      </c>
      <c r="V59" s="81">
        <v>1</v>
      </c>
      <c r="W59" s="81"/>
      <c r="X59" s="81">
        <v>0</v>
      </c>
    </row>
    <row r="60" spans="1:24" s="57" customFormat="1" ht="12" x14ac:dyDescent="0.2">
      <c r="A60" s="81" t="s">
        <v>285</v>
      </c>
      <c r="B60" s="81">
        <v>2015</v>
      </c>
      <c r="C60" s="81" t="s">
        <v>38</v>
      </c>
      <c r="D60" s="81" t="s">
        <v>700</v>
      </c>
      <c r="E60" s="81" t="s">
        <v>60</v>
      </c>
      <c r="F60" s="81" t="s">
        <v>40</v>
      </c>
      <c r="G60" s="81" t="s">
        <v>61</v>
      </c>
      <c r="H60" s="81" t="s">
        <v>123</v>
      </c>
      <c r="I60" s="81" t="s">
        <v>39</v>
      </c>
      <c r="J60" s="81" t="s">
        <v>40</v>
      </c>
      <c r="K60" s="81" t="s">
        <v>257</v>
      </c>
      <c r="L60" s="81" t="s">
        <v>257</v>
      </c>
      <c r="M60" s="81" t="s">
        <v>258</v>
      </c>
      <c r="N60" s="81" t="s">
        <v>246</v>
      </c>
      <c r="O60" s="81" t="str">
        <f t="shared" si="2"/>
        <v>graellsiiXelegans</v>
      </c>
      <c r="P60" s="81" t="str">
        <f t="shared" si="3"/>
        <v>Heterospecifics-graellsiiXelegans-CachadasXBelgium</v>
      </c>
      <c r="Q60" s="82">
        <v>42551</v>
      </c>
      <c r="R60" s="88" t="s">
        <v>181</v>
      </c>
      <c r="S60" s="88" t="s">
        <v>78</v>
      </c>
      <c r="T60" s="81" t="str">
        <f t="shared" si="4"/>
        <v>B.5XA.22</v>
      </c>
      <c r="U60" s="81">
        <v>1</v>
      </c>
      <c r="V60" s="81">
        <v>0</v>
      </c>
      <c r="W60" s="81"/>
      <c r="X60" s="81">
        <v>0</v>
      </c>
    </row>
    <row r="61" spans="1:24" s="57" customFormat="1" ht="12" x14ac:dyDescent="0.2">
      <c r="A61" s="81" t="s">
        <v>285</v>
      </c>
      <c r="B61" s="81">
        <v>2015</v>
      </c>
      <c r="C61" s="81" t="s">
        <v>38</v>
      </c>
      <c r="D61" s="81" t="s">
        <v>700</v>
      </c>
      <c r="E61" s="81" t="s">
        <v>60</v>
      </c>
      <c r="F61" s="81" t="s">
        <v>40</v>
      </c>
      <c r="G61" s="81" t="s">
        <v>61</v>
      </c>
      <c r="H61" s="81" t="s">
        <v>123</v>
      </c>
      <c r="I61" s="81" t="s">
        <v>39</v>
      </c>
      <c r="J61" s="81" t="s">
        <v>40</v>
      </c>
      <c r="K61" s="81" t="s">
        <v>257</v>
      </c>
      <c r="L61" s="81" t="s">
        <v>257</v>
      </c>
      <c r="M61" s="81" t="s">
        <v>259</v>
      </c>
      <c r="N61" s="81" t="s">
        <v>246</v>
      </c>
      <c r="O61" s="81" t="str">
        <f t="shared" si="2"/>
        <v>graellsiiXelegans</v>
      </c>
      <c r="P61" s="81" t="str">
        <f t="shared" si="3"/>
        <v>Heterospecifics-graellsiiXelegans-CachadasXBelgium</v>
      </c>
      <c r="Q61" s="82">
        <v>42553</v>
      </c>
      <c r="R61" s="88" t="s">
        <v>475</v>
      </c>
      <c r="S61" s="88" t="s">
        <v>474</v>
      </c>
      <c r="T61" s="81" t="str">
        <f t="shared" si="4"/>
        <v>B.44XA.34</v>
      </c>
      <c r="U61" s="81">
        <v>1</v>
      </c>
      <c r="V61" s="81">
        <v>1</v>
      </c>
      <c r="W61" s="81"/>
      <c r="X61" s="81">
        <v>1</v>
      </c>
    </row>
    <row r="62" spans="1:24" s="57" customFormat="1" ht="12" x14ac:dyDescent="0.2">
      <c r="A62" s="81" t="s">
        <v>285</v>
      </c>
      <c r="B62" s="81">
        <v>2015</v>
      </c>
      <c r="C62" s="81" t="s">
        <v>38</v>
      </c>
      <c r="D62" s="81" t="s">
        <v>700</v>
      </c>
      <c r="E62" s="81" t="s">
        <v>60</v>
      </c>
      <c r="F62" s="81" t="s">
        <v>40</v>
      </c>
      <c r="G62" s="81" t="s">
        <v>61</v>
      </c>
      <c r="H62" s="81" t="s">
        <v>123</v>
      </c>
      <c r="I62" s="81" t="s">
        <v>39</v>
      </c>
      <c r="J62" s="81" t="s">
        <v>40</v>
      </c>
      <c r="K62" s="81" t="s">
        <v>257</v>
      </c>
      <c r="L62" s="81" t="s">
        <v>257</v>
      </c>
      <c r="M62" s="81" t="s">
        <v>258</v>
      </c>
      <c r="N62" s="81" t="s">
        <v>246</v>
      </c>
      <c r="O62" s="81" t="str">
        <f t="shared" si="2"/>
        <v>graellsiiXelegans</v>
      </c>
      <c r="P62" s="81" t="str">
        <f t="shared" si="3"/>
        <v>Heterospecifics-graellsiiXelegans-CachadasXBelgium</v>
      </c>
      <c r="Q62" s="82">
        <v>42555</v>
      </c>
      <c r="R62" s="88" t="s">
        <v>145</v>
      </c>
      <c r="S62" s="88" t="s">
        <v>476</v>
      </c>
      <c r="T62" s="81" t="str">
        <f t="shared" si="4"/>
        <v>B.36XA.38</v>
      </c>
      <c r="U62" s="81">
        <v>1</v>
      </c>
      <c r="V62" s="81">
        <v>1</v>
      </c>
      <c r="W62" s="81"/>
      <c r="X62" s="81">
        <v>1</v>
      </c>
    </row>
    <row r="63" spans="1:24" s="57" customFormat="1" ht="12" x14ac:dyDescent="0.2">
      <c r="A63" s="81" t="s">
        <v>285</v>
      </c>
      <c r="B63" s="81">
        <v>2015</v>
      </c>
      <c r="C63" s="81" t="s">
        <v>38</v>
      </c>
      <c r="D63" s="81" t="s">
        <v>700</v>
      </c>
      <c r="E63" s="81" t="s">
        <v>60</v>
      </c>
      <c r="F63" s="81" t="s">
        <v>40</v>
      </c>
      <c r="G63" s="81" t="s">
        <v>61</v>
      </c>
      <c r="H63" s="81" t="s">
        <v>123</v>
      </c>
      <c r="I63" s="81" t="s">
        <v>39</v>
      </c>
      <c r="J63" s="81" t="s">
        <v>40</v>
      </c>
      <c r="K63" s="81" t="s">
        <v>257</v>
      </c>
      <c r="L63" s="81" t="s">
        <v>257</v>
      </c>
      <c r="M63" s="81" t="s">
        <v>259</v>
      </c>
      <c r="N63" s="81" t="s">
        <v>246</v>
      </c>
      <c r="O63" s="81" t="str">
        <f t="shared" si="2"/>
        <v>graellsiiXelegans</v>
      </c>
      <c r="P63" s="81" t="str">
        <f t="shared" si="3"/>
        <v>Heterospecifics-graellsiiXelegans-CachadasXBelgium</v>
      </c>
      <c r="Q63" s="82">
        <v>42556</v>
      </c>
      <c r="R63" s="88" t="s">
        <v>478</v>
      </c>
      <c r="S63" s="88" t="s">
        <v>477</v>
      </c>
      <c r="T63" s="81" t="str">
        <f t="shared" si="4"/>
        <v>B.88XA.39</v>
      </c>
      <c r="U63" s="81">
        <v>1</v>
      </c>
      <c r="V63" s="81">
        <v>1</v>
      </c>
      <c r="W63" s="81"/>
      <c r="X63" s="81">
        <v>1</v>
      </c>
    </row>
    <row r="64" spans="1:24" s="57" customFormat="1" ht="12" x14ac:dyDescent="0.2">
      <c r="A64" s="81" t="s">
        <v>285</v>
      </c>
      <c r="B64" s="81">
        <v>2015</v>
      </c>
      <c r="C64" s="81" t="s">
        <v>38</v>
      </c>
      <c r="D64" s="81" t="s">
        <v>700</v>
      </c>
      <c r="E64" s="81" t="s">
        <v>60</v>
      </c>
      <c r="F64" s="81" t="s">
        <v>40</v>
      </c>
      <c r="G64" s="81" t="s">
        <v>61</v>
      </c>
      <c r="H64" s="81" t="s">
        <v>123</v>
      </c>
      <c r="I64" s="81" t="s">
        <v>39</v>
      </c>
      <c r="J64" s="81" t="s">
        <v>40</v>
      </c>
      <c r="K64" s="81" t="s">
        <v>257</v>
      </c>
      <c r="L64" s="81" t="s">
        <v>257</v>
      </c>
      <c r="M64" s="81" t="s">
        <v>253</v>
      </c>
      <c r="N64" s="81" t="s">
        <v>246</v>
      </c>
      <c r="O64" s="81" t="str">
        <f t="shared" si="2"/>
        <v>graellsiiXelegans</v>
      </c>
      <c r="P64" s="81" t="str">
        <f t="shared" si="3"/>
        <v>Heterospecifics-graellsiiXelegans-CachadasXBelgium</v>
      </c>
      <c r="Q64" s="82">
        <v>42557</v>
      </c>
      <c r="R64" s="88" t="s">
        <v>125</v>
      </c>
      <c r="S64" s="88" t="s">
        <v>479</v>
      </c>
      <c r="T64" s="81" t="str">
        <f t="shared" si="4"/>
        <v>B.42XA.43</v>
      </c>
      <c r="U64" s="81">
        <v>1</v>
      </c>
      <c r="V64" s="81">
        <v>1</v>
      </c>
      <c r="W64" s="81"/>
      <c r="X64" s="81">
        <v>1</v>
      </c>
    </row>
    <row r="65" spans="1:24" s="57" customFormat="1" ht="12" x14ac:dyDescent="0.2">
      <c r="A65" s="81" t="s">
        <v>285</v>
      </c>
      <c r="B65" s="81">
        <v>2015</v>
      </c>
      <c r="C65" s="81" t="s">
        <v>46</v>
      </c>
      <c r="D65" s="81" t="s">
        <v>700</v>
      </c>
      <c r="E65" s="81" t="s">
        <v>39</v>
      </c>
      <c r="F65" s="81" t="s">
        <v>40</v>
      </c>
      <c r="G65" s="81" t="s">
        <v>257</v>
      </c>
      <c r="H65" s="81" t="s">
        <v>257</v>
      </c>
      <c r="I65" s="81" t="s">
        <v>60</v>
      </c>
      <c r="J65" s="81" t="s">
        <v>40</v>
      </c>
      <c r="K65" s="81" t="s">
        <v>61</v>
      </c>
      <c r="L65" s="81" t="s">
        <v>123</v>
      </c>
      <c r="M65" s="81" t="s">
        <v>253</v>
      </c>
      <c r="N65" s="83" t="s">
        <v>245</v>
      </c>
      <c r="O65" s="81" t="str">
        <f t="shared" si="2"/>
        <v>elegansXgraellsii</v>
      </c>
      <c r="P65" s="81" t="str">
        <f t="shared" si="3"/>
        <v>Heterospecifics-elegansXgraellsii-BelgiumXCachadas</v>
      </c>
      <c r="Q65" s="82">
        <v>42667</v>
      </c>
      <c r="R65" s="88" t="s">
        <v>181</v>
      </c>
      <c r="S65" s="88" t="s">
        <v>107</v>
      </c>
      <c r="T65" s="81" t="str">
        <f t="shared" si="4"/>
        <v>B.5XA.24</v>
      </c>
      <c r="U65" s="81">
        <v>2</v>
      </c>
      <c r="V65" s="81">
        <v>2</v>
      </c>
      <c r="W65" s="81">
        <v>2</v>
      </c>
      <c r="X65" s="81">
        <v>1</v>
      </c>
    </row>
    <row r="66" spans="1:24" s="57" customFormat="1" ht="12" x14ac:dyDescent="0.2">
      <c r="A66" s="81" t="s">
        <v>285</v>
      </c>
      <c r="B66" s="81">
        <v>2015</v>
      </c>
      <c r="C66" s="81" t="s">
        <v>46</v>
      </c>
      <c r="D66" s="81" t="s">
        <v>700</v>
      </c>
      <c r="E66" s="81" t="s">
        <v>39</v>
      </c>
      <c r="F66" s="81" t="s">
        <v>40</v>
      </c>
      <c r="G66" s="81" t="s">
        <v>257</v>
      </c>
      <c r="H66" s="81" t="s">
        <v>257</v>
      </c>
      <c r="I66" s="81" t="s">
        <v>60</v>
      </c>
      <c r="J66" s="81" t="s">
        <v>40</v>
      </c>
      <c r="K66" s="81" t="s">
        <v>61</v>
      </c>
      <c r="L66" s="81" t="s">
        <v>123</v>
      </c>
      <c r="M66" s="81" t="s">
        <v>253</v>
      </c>
      <c r="N66" s="83" t="s">
        <v>245</v>
      </c>
      <c r="O66" s="81" t="str">
        <f t="shared" si="2"/>
        <v>elegansXgraellsii</v>
      </c>
      <c r="P66" s="81" t="str">
        <f t="shared" ref="P66:P97" si="5">CONCATENATE(D66,"-",O66,"-",H66,"X",L66)</f>
        <v>Heterospecifics-elegansXgraellsii-BelgiumXCachadas</v>
      </c>
      <c r="Q66" s="82">
        <v>42667</v>
      </c>
      <c r="R66" s="88" t="s">
        <v>291</v>
      </c>
      <c r="S66" s="88" t="s">
        <v>112</v>
      </c>
      <c r="T66" s="81" t="str">
        <f t="shared" ref="T66:T97" si="6">_xlfn.CONCAT(R66,"X",S66)</f>
        <v>E.17XA.26</v>
      </c>
      <c r="U66" s="81">
        <v>1</v>
      </c>
      <c r="V66" s="81">
        <v>1</v>
      </c>
      <c r="W66" s="81">
        <v>3</v>
      </c>
      <c r="X66" s="81">
        <v>0</v>
      </c>
    </row>
    <row r="67" spans="1:24" s="57" customFormat="1" ht="12" x14ac:dyDescent="0.2">
      <c r="A67" s="81" t="s">
        <v>285</v>
      </c>
      <c r="B67" s="81">
        <v>2015</v>
      </c>
      <c r="C67" s="81" t="s">
        <v>46</v>
      </c>
      <c r="D67" s="81" t="s">
        <v>700</v>
      </c>
      <c r="E67" s="81" t="s">
        <v>39</v>
      </c>
      <c r="F67" s="81" t="s">
        <v>40</v>
      </c>
      <c r="G67" s="81" t="s">
        <v>257</v>
      </c>
      <c r="H67" s="81" t="s">
        <v>257</v>
      </c>
      <c r="I67" s="81" t="s">
        <v>60</v>
      </c>
      <c r="J67" s="81" t="s">
        <v>40</v>
      </c>
      <c r="K67" s="81" t="s">
        <v>61</v>
      </c>
      <c r="L67" s="81" t="s">
        <v>123</v>
      </c>
      <c r="M67" s="81" t="s">
        <v>253</v>
      </c>
      <c r="N67" s="83" t="s">
        <v>245</v>
      </c>
      <c r="O67" s="81" t="str">
        <f t="shared" ref="O67:O130" si="7">_xlfn.CONCAT(E67,"X",I67)</f>
        <v>elegansXgraellsii</v>
      </c>
      <c r="P67" s="81" t="str">
        <f t="shared" si="5"/>
        <v>Heterospecifics-elegansXgraellsii-BelgiumXCachadas</v>
      </c>
      <c r="Q67" s="82">
        <v>42667</v>
      </c>
      <c r="R67" s="88" t="s">
        <v>292</v>
      </c>
      <c r="S67" s="88" t="s">
        <v>112</v>
      </c>
      <c r="T67" s="81" t="str">
        <f t="shared" si="6"/>
        <v>E.7XA.26</v>
      </c>
      <c r="U67" s="81">
        <v>1</v>
      </c>
      <c r="V67" s="81">
        <v>1</v>
      </c>
      <c r="W67" s="81">
        <v>1</v>
      </c>
      <c r="X67" s="81">
        <v>1</v>
      </c>
    </row>
    <row r="68" spans="1:24" s="57" customFormat="1" ht="12" x14ac:dyDescent="0.2">
      <c r="A68" s="81" t="s">
        <v>285</v>
      </c>
      <c r="B68" s="81">
        <v>2015</v>
      </c>
      <c r="C68" s="81" t="s">
        <v>46</v>
      </c>
      <c r="D68" s="81" t="s">
        <v>700</v>
      </c>
      <c r="E68" s="81" t="s">
        <v>39</v>
      </c>
      <c r="F68" s="81" t="s">
        <v>40</v>
      </c>
      <c r="G68" s="81" t="s">
        <v>257</v>
      </c>
      <c r="H68" s="81" t="s">
        <v>257</v>
      </c>
      <c r="I68" s="81" t="s">
        <v>60</v>
      </c>
      <c r="J68" s="81" t="s">
        <v>40</v>
      </c>
      <c r="K68" s="81" t="s">
        <v>61</v>
      </c>
      <c r="L68" s="81" t="s">
        <v>123</v>
      </c>
      <c r="M68" s="81" t="s">
        <v>253</v>
      </c>
      <c r="N68" s="83" t="s">
        <v>245</v>
      </c>
      <c r="O68" s="81" t="str">
        <f t="shared" si="7"/>
        <v>elegansXgraellsii</v>
      </c>
      <c r="P68" s="81" t="str">
        <f t="shared" si="5"/>
        <v>Heterospecifics-elegansXgraellsii-BelgiumXCachadas</v>
      </c>
      <c r="Q68" s="82">
        <v>42644</v>
      </c>
      <c r="R68" s="88" t="s">
        <v>480</v>
      </c>
      <c r="S68" s="88" t="s">
        <v>82</v>
      </c>
      <c r="T68" s="81" t="str">
        <f t="shared" si="6"/>
        <v>E.1XA.7</v>
      </c>
      <c r="U68" s="81">
        <v>1</v>
      </c>
      <c r="V68" s="81">
        <v>1</v>
      </c>
      <c r="W68" s="81">
        <v>1</v>
      </c>
      <c r="X68" s="81">
        <v>1</v>
      </c>
    </row>
    <row r="69" spans="1:24" s="57" customFormat="1" ht="12" x14ac:dyDescent="0.2">
      <c r="A69" s="81" t="s">
        <v>285</v>
      </c>
      <c r="B69" s="81">
        <v>2015</v>
      </c>
      <c r="C69" s="81" t="s">
        <v>46</v>
      </c>
      <c r="D69" s="81" t="s">
        <v>700</v>
      </c>
      <c r="E69" s="81" t="s">
        <v>39</v>
      </c>
      <c r="F69" s="81" t="s">
        <v>40</v>
      </c>
      <c r="G69" s="81" t="s">
        <v>255</v>
      </c>
      <c r="H69" s="81" t="s">
        <v>460</v>
      </c>
      <c r="I69" s="81" t="s">
        <v>60</v>
      </c>
      <c r="J69" s="81" t="s">
        <v>40</v>
      </c>
      <c r="K69" s="81" t="s">
        <v>61</v>
      </c>
      <c r="L69" s="81" t="s">
        <v>123</v>
      </c>
      <c r="M69" s="81" t="s">
        <v>253</v>
      </c>
      <c r="N69" s="83" t="s">
        <v>245</v>
      </c>
      <c r="O69" s="81" t="str">
        <f t="shared" si="7"/>
        <v>elegansXgraellsii</v>
      </c>
      <c r="P69" s="81" t="str">
        <f t="shared" si="5"/>
        <v>Heterospecifics-elegansXgraellsii-LaigualXCachadas</v>
      </c>
      <c r="Q69" s="82">
        <v>42669</v>
      </c>
      <c r="R69" s="88" t="s">
        <v>289</v>
      </c>
      <c r="S69" s="88" t="s">
        <v>107</v>
      </c>
      <c r="T69" s="81" t="str">
        <f t="shared" si="6"/>
        <v>P.16XA.24</v>
      </c>
      <c r="U69" s="81">
        <v>1</v>
      </c>
      <c r="V69" s="81">
        <v>1</v>
      </c>
      <c r="W69" s="81">
        <v>1</v>
      </c>
      <c r="X69" s="81">
        <v>1</v>
      </c>
    </row>
    <row r="70" spans="1:24" s="57" customFormat="1" ht="12" x14ac:dyDescent="0.2">
      <c r="A70" s="81" t="s">
        <v>285</v>
      </c>
      <c r="B70" s="81">
        <v>2015</v>
      </c>
      <c r="C70" s="81" t="s">
        <v>46</v>
      </c>
      <c r="D70" s="81" t="s">
        <v>700</v>
      </c>
      <c r="E70" s="81" t="s">
        <v>39</v>
      </c>
      <c r="F70" s="81" t="s">
        <v>40</v>
      </c>
      <c r="G70" s="81" t="s">
        <v>255</v>
      </c>
      <c r="H70" s="81" t="s">
        <v>460</v>
      </c>
      <c r="I70" s="81" t="s">
        <v>60</v>
      </c>
      <c r="J70" s="81" t="s">
        <v>40</v>
      </c>
      <c r="K70" s="81" t="s">
        <v>61</v>
      </c>
      <c r="L70" s="81" t="s">
        <v>123</v>
      </c>
      <c r="M70" s="81" t="s">
        <v>253</v>
      </c>
      <c r="N70" s="83" t="s">
        <v>245</v>
      </c>
      <c r="O70" s="81" t="str">
        <f t="shared" si="7"/>
        <v>elegansXgraellsii</v>
      </c>
      <c r="P70" s="81" t="str">
        <f t="shared" si="5"/>
        <v>Heterospecifics-elegansXgraellsii-LaigualXCachadas</v>
      </c>
      <c r="Q70" s="82">
        <v>42667</v>
      </c>
      <c r="R70" s="88" t="s">
        <v>290</v>
      </c>
      <c r="S70" s="88" t="s">
        <v>107</v>
      </c>
      <c r="T70" s="81" t="str">
        <f t="shared" si="6"/>
        <v>P.18XA.24</v>
      </c>
      <c r="U70" s="81">
        <v>1</v>
      </c>
      <c r="V70" s="81">
        <v>0</v>
      </c>
      <c r="W70" s="81">
        <v>0</v>
      </c>
      <c r="X70" s="81">
        <v>0</v>
      </c>
    </row>
    <row r="71" spans="1:24" s="57" customFormat="1" ht="12" x14ac:dyDescent="0.2">
      <c r="A71" s="81" t="s">
        <v>285</v>
      </c>
      <c r="B71" s="81">
        <v>2015</v>
      </c>
      <c r="C71" s="81" t="s">
        <v>46</v>
      </c>
      <c r="D71" s="81" t="s">
        <v>700</v>
      </c>
      <c r="E71" s="81" t="s">
        <v>39</v>
      </c>
      <c r="F71" s="81" t="s">
        <v>40</v>
      </c>
      <c r="G71" s="81" t="s">
        <v>255</v>
      </c>
      <c r="H71" s="81" t="s">
        <v>460</v>
      </c>
      <c r="I71" s="81" t="s">
        <v>60</v>
      </c>
      <c r="J71" s="81" t="s">
        <v>40</v>
      </c>
      <c r="K71" s="81" t="s">
        <v>61</v>
      </c>
      <c r="L71" s="81" t="s">
        <v>123</v>
      </c>
      <c r="M71" s="57" t="s">
        <v>253</v>
      </c>
      <c r="N71" s="83" t="s">
        <v>245</v>
      </c>
      <c r="O71" s="81" t="str">
        <f t="shared" si="7"/>
        <v>elegansXgraellsii</v>
      </c>
      <c r="P71" s="81" t="str">
        <f t="shared" si="5"/>
        <v>Heterospecifics-elegansXgraellsii-LaigualXCachadas</v>
      </c>
      <c r="Q71" s="82">
        <v>42643</v>
      </c>
      <c r="R71" s="88" t="s">
        <v>295</v>
      </c>
      <c r="S71" s="88" t="s">
        <v>79</v>
      </c>
      <c r="T71" s="81" t="str">
        <f t="shared" si="6"/>
        <v>P.5XA.6</v>
      </c>
      <c r="U71" s="81">
        <v>1</v>
      </c>
      <c r="V71" s="81">
        <v>0</v>
      </c>
      <c r="W71" s="81"/>
      <c r="X71" s="81">
        <v>0</v>
      </c>
    </row>
    <row r="72" spans="1:24" s="57" customFormat="1" ht="12" x14ac:dyDescent="0.2">
      <c r="A72" s="81" t="s">
        <v>285</v>
      </c>
      <c r="B72" s="81">
        <v>2015</v>
      </c>
      <c r="C72" s="81" t="s">
        <v>46</v>
      </c>
      <c r="D72" s="81" t="s">
        <v>700</v>
      </c>
      <c r="E72" s="81" t="s">
        <v>39</v>
      </c>
      <c r="F72" s="81" t="s">
        <v>40</v>
      </c>
      <c r="G72" s="81" t="s">
        <v>255</v>
      </c>
      <c r="H72" s="81" t="s">
        <v>460</v>
      </c>
      <c r="I72" s="81" t="s">
        <v>60</v>
      </c>
      <c r="J72" s="81" t="s">
        <v>40</v>
      </c>
      <c r="K72" s="81" t="s">
        <v>61</v>
      </c>
      <c r="L72" s="81" t="s">
        <v>123</v>
      </c>
      <c r="M72" s="81" t="s">
        <v>253</v>
      </c>
      <c r="N72" s="83" t="s">
        <v>245</v>
      </c>
      <c r="O72" s="81" t="str">
        <f t="shared" si="7"/>
        <v>elegansXgraellsii</v>
      </c>
      <c r="P72" s="81" t="str">
        <f t="shared" si="5"/>
        <v>Heterospecifics-elegansXgraellsii-LaigualXCachadas</v>
      </c>
      <c r="Q72" s="82">
        <v>42668</v>
      </c>
      <c r="R72" s="88" t="s">
        <v>289</v>
      </c>
      <c r="S72" s="88" t="s">
        <v>113</v>
      </c>
      <c r="T72" s="81" t="str">
        <f t="shared" si="6"/>
        <v>P.16XA.27</v>
      </c>
      <c r="U72" s="81">
        <v>1</v>
      </c>
      <c r="V72" s="81">
        <v>1</v>
      </c>
      <c r="W72" s="81">
        <v>1</v>
      </c>
      <c r="X72" s="81">
        <v>1</v>
      </c>
    </row>
    <row r="73" spans="1:24" s="57" customFormat="1" ht="12" x14ac:dyDescent="0.2">
      <c r="A73" s="81" t="s">
        <v>285</v>
      </c>
      <c r="B73" s="81">
        <v>2015</v>
      </c>
      <c r="C73" s="81" t="s">
        <v>46</v>
      </c>
      <c r="D73" s="81" t="s">
        <v>700</v>
      </c>
      <c r="E73" s="81" t="s">
        <v>39</v>
      </c>
      <c r="F73" s="81" t="s">
        <v>40</v>
      </c>
      <c r="G73" s="81" t="s">
        <v>255</v>
      </c>
      <c r="H73" s="81" t="s">
        <v>460</v>
      </c>
      <c r="I73" s="81" t="s">
        <v>60</v>
      </c>
      <c r="J73" s="81" t="s">
        <v>40</v>
      </c>
      <c r="K73" s="81" t="s">
        <v>61</v>
      </c>
      <c r="L73" s="81" t="s">
        <v>123</v>
      </c>
      <c r="M73" s="81" t="s">
        <v>253</v>
      </c>
      <c r="N73" s="83" t="s">
        <v>245</v>
      </c>
      <c r="O73" s="81" t="str">
        <f t="shared" si="7"/>
        <v>elegansXgraellsii</v>
      </c>
      <c r="P73" s="81" t="str">
        <f t="shared" si="5"/>
        <v>Heterospecifics-elegansXgraellsii-LaigualXCachadas</v>
      </c>
      <c r="Q73" s="82">
        <v>42668</v>
      </c>
      <c r="R73" s="88" t="s">
        <v>287</v>
      </c>
      <c r="S73" s="88" t="s">
        <v>116</v>
      </c>
      <c r="T73" s="81" t="str">
        <f t="shared" si="6"/>
        <v>P.24XA.28</v>
      </c>
      <c r="U73" s="81">
        <v>1</v>
      </c>
      <c r="V73" s="81">
        <v>1</v>
      </c>
      <c r="W73" s="81">
        <v>1</v>
      </c>
      <c r="X73" s="81">
        <v>1</v>
      </c>
    </row>
    <row r="74" spans="1:24" s="57" customFormat="1" ht="12" x14ac:dyDescent="0.2">
      <c r="A74" s="81" t="s">
        <v>285</v>
      </c>
      <c r="B74" s="81">
        <v>2015</v>
      </c>
      <c r="C74" s="81" t="s">
        <v>46</v>
      </c>
      <c r="D74" s="81" t="s">
        <v>700</v>
      </c>
      <c r="E74" s="81" t="s">
        <v>39</v>
      </c>
      <c r="F74" s="81" t="s">
        <v>40</v>
      </c>
      <c r="G74" s="81" t="s">
        <v>255</v>
      </c>
      <c r="H74" s="81" t="s">
        <v>460</v>
      </c>
      <c r="I74" s="81" t="s">
        <v>60</v>
      </c>
      <c r="J74" s="81" t="s">
        <v>40</v>
      </c>
      <c r="K74" s="81" t="s">
        <v>61</v>
      </c>
      <c r="L74" s="81" t="s">
        <v>123</v>
      </c>
      <c r="M74" s="81" t="s">
        <v>253</v>
      </c>
      <c r="N74" s="83" t="s">
        <v>245</v>
      </c>
      <c r="O74" s="81" t="str">
        <f t="shared" si="7"/>
        <v>elegansXgraellsii</v>
      </c>
      <c r="P74" s="81" t="str">
        <f t="shared" si="5"/>
        <v>Heterospecifics-elegansXgraellsii-LaigualXCachadas</v>
      </c>
      <c r="Q74" s="82">
        <v>42667</v>
      </c>
      <c r="R74" s="88" t="s">
        <v>473</v>
      </c>
      <c r="S74" s="88" t="s">
        <v>119</v>
      </c>
      <c r="T74" s="81" t="str">
        <f t="shared" si="6"/>
        <v>P.23XA.30</v>
      </c>
      <c r="U74" s="81">
        <v>1</v>
      </c>
      <c r="V74" s="81">
        <v>1</v>
      </c>
      <c r="W74" s="81">
        <v>1</v>
      </c>
      <c r="X74" s="81">
        <v>1</v>
      </c>
    </row>
    <row r="75" spans="1:24" s="57" customFormat="1" ht="12" x14ac:dyDescent="0.2">
      <c r="A75" s="81" t="s">
        <v>285</v>
      </c>
      <c r="B75" s="81">
        <v>2015</v>
      </c>
      <c r="C75" s="81" t="s">
        <v>46</v>
      </c>
      <c r="D75" s="81" t="s">
        <v>698</v>
      </c>
      <c r="E75" s="81" t="s">
        <v>39</v>
      </c>
      <c r="F75" s="81" t="s">
        <v>40</v>
      </c>
      <c r="G75" s="81" t="s">
        <v>257</v>
      </c>
      <c r="H75" s="81" t="s">
        <v>701</v>
      </c>
      <c r="I75" s="81" t="s">
        <v>178</v>
      </c>
      <c r="J75" s="81" t="s">
        <v>261</v>
      </c>
      <c r="K75" s="81" t="s">
        <v>257</v>
      </c>
      <c r="L75" s="81" t="s">
        <v>682</v>
      </c>
      <c r="M75" s="81" t="s">
        <v>259</v>
      </c>
      <c r="N75" s="81" t="s">
        <v>251</v>
      </c>
      <c r="O75" s="81" t="str">
        <f t="shared" si="7"/>
        <v>elegansXhybrid</v>
      </c>
      <c r="P75" s="81" t="str">
        <f t="shared" si="5"/>
        <v>Postzygotics-elegansXhybrid-AlloEleX(H:BelgiumXCachadas)</v>
      </c>
      <c r="Q75" s="82">
        <v>42673</v>
      </c>
      <c r="R75" s="88" t="s">
        <v>284</v>
      </c>
      <c r="S75" s="88">
        <v>1.28</v>
      </c>
      <c r="T75" s="81" t="str">
        <f t="shared" si="6"/>
        <v>E.10X1.28</v>
      </c>
      <c r="U75" s="81">
        <v>1</v>
      </c>
      <c r="V75" s="81">
        <v>1</v>
      </c>
      <c r="W75" s="81">
        <v>1</v>
      </c>
      <c r="X75" s="81">
        <v>0</v>
      </c>
    </row>
    <row r="76" spans="1:24" s="57" customFormat="1" ht="12" x14ac:dyDescent="0.2">
      <c r="A76" s="81" t="s">
        <v>285</v>
      </c>
      <c r="B76" s="81">
        <v>2015</v>
      </c>
      <c r="C76" s="81" t="s">
        <v>46</v>
      </c>
      <c r="D76" s="81" t="s">
        <v>698</v>
      </c>
      <c r="E76" s="81" t="s">
        <v>39</v>
      </c>
      <c r="F76" s="81" t="s">
        <v>40</v>
      </c>
      <c r="G76" s="81" t="s">
        <v>257</v>
      </c>
      <c r="H76" s="81" t="s">
        <v>701</v>
      </c>
      <c r="I76" s="81" t="s">
        <v>178</v>
      </c>
      <c r="J76" s="81" t="s">
        <v>261</v>
      </c>
      <c r="K76" s="81" t="s">
        <v>257</v>
      </c>
      <c r="L76" s="81" t="s">
        <v>682</v>
      </c>
      <c r="M76" s="81" t="s">
        <v>258</v>
      </c>
      <c r="N76" s="81" t="s">
        <v>251</v>
      </c>
      <c r="O76" s="81" t="str">
        <f t="shared" si="7"/>
        <v>elegansXhybrid</v>
      </c>
      <c r="P76" s="81" t="str">
        <f t="shared" si="5"/>
        <v>Postzygotics-elegansXhybrid-AlloEleX(H:BelgiumXCachadas)</v>
      </c>
      <c r="Q76" s="82">
        <v>42667</v>
      </c>
      <c r="R76" s="88" t="s">
        <v>291</v>
      </c>
      <c r="S76" s="88">
        <v>3.9</v>
      </c>
      <c r="T76" s="81" t="str">
        <f t="shared" si="6"/>
        <v>E.17X3.9</v>
      </c>
      <c r="U76" s="81">
        <v>1</v>
      </c>
      <c r="V76" s="81">
        <v>1</v>
      </c>
      <c r="W76" s="81">
        <v>1</v>
      </c>
      <c r="X76" s="81">
        <v>1</v>
      </c>
    </row>
    <row r="77" spans="1:24" s="57" customFormat="1" ht="12" x14ac:dyDescent="0.2">
      <c r="A77" s="81" t="s">
        <v>285</v>
      </c>
      <c r="B77" s="81">
        <v>2015</v>
      </c>
      <c r="C77" s="81" t="s">
        <v>46</v>
      </c>
      <c r="D77" s="81" t="s">
        <v>698</v>
      </c>
      <c r="E77" s="81" t="s">
        <v>39</v>
      </c>
      <c r="F77" s="81" t="s">
        <v>40</v>
      </c>
      <c r="G77" s="81" t="s">
        <v>460</v>
      </c>
      <c r="H77" s="81" t="s">
        <v>701</v>
      </c>
      <c r="I77" s="81" t="s">
        <v>178</v>
      </c>
      <c r="J77" s="81" t="s">
        <v>261</v>
      </c>
      <c r="K77" s="81" t="s">
        <v>257</v>
      </c>
      <c r="L77" s="81" t="s">
        <v>682</v>
      </c>
      <c r="M77" s="81" t="s">
        <v>253</v>
      </c>
      <c r="N77" s="81" t="s">
        <v>251</v>
      </c>
      <c r="O77" s="81" t="str">
        <f t="shared" si="7"/>
        <v>elegansXhybrid</v>
      </c>
      <c r="P77" s="81" t="str">
        <f t="shared" si="5"/>
        <v>Postzygotics-elegansXhybrid-AlloEleX(H:BelgiumXCachadas)</v>
      </c>
      <c r="Q77" s="82">
        <v>42669</v>
      </c>
      <c r="R77" s="88" t="s">
        <v>290</v>
      </c>
      <c r="S77" s="88">
        <v>3.11</v>
      </c>
      <c r="T77" s="81" t="str">
        <f t="shared" si="6"/>
        <v>P.18X3.11</v>
      </c>
      <c r="U77" s="81">
        <v>1</v>
      </c>
      <c r="V77" s="81">
        <v>1</v>
      </c>
      <c r="W77" s="81">
        <v>1</v>
      </c>
      <c r="X77" s="81">
        <v>1</v>
      </c>
    </row>
    <row r="78" spans="1:24" s="57" customFormat="1" ht="12" x14ac:dyDescent="0.2">
      <c r="A78" s="81" t="s">
        <v>285</v>
      </c>
      <c r="B78" s="81">
        <v>2015</v>
      </c>
      <c r="C78" s="81" t="s">
        <v>46</v>
      </c>
      <c r="D78" s="81" t="s">
        <v>698</v>
      </c>
      <c r="E78" s="81" t="s">
        <v>39</v>
      </c>
      <c r="F78" s="81" t="s">
        <v>40</v>
      </c>
      <c r="G78" s="81" t="s">
        <v>460</v>
      </c>
      <c r="H78" s="81" t="s">
        <v>701</v>
      </c>
      <c r="I78" s="81" t="s">
        <v>178</v>
      </c>
      <c r="J78" s="81" t="s">
        <v>261</v>
      </c>
      <c r="K78" s="81" t="s">
        <v>257</v>
      </c>
      <c r="L78" s="81" t="s">
        <v>682</v>
      </c>
      <c r="M78" s="81" t="s">
        <v>253</v>
      </c>
      <c r="N78" s="81" t="s">
        <v>251</v>
      </c>
      <c r="O78" s="81" t="str">
        <f t="shared" si="7"/>
        <v>elegansXhybrid</v>
      </c>
      <c r="P78" s="81" t="str">
        <f t="shared" si="5"/>
        <v>Postzygotics-elegansXhybrid-AlloEleX(H:BelgiumXCachadas)</v>
      </c>
      <c r="Q78" s="82">
        <v>42665</v>
      </c>
      <c r="R78" s="88" t="s">
        <v>469</v>
      </c>
      <c r="S78" s="88">
        <v>5.15</v>
      </c>
      <c r="T78" s="81" t="str">
        <f t="shared" si="6"/>
        <v>P.8X5.15</v>
      </c>
      <c r="U78" s="81">
        <v>1</v>
      </c>
      <c r="V78" s="81">
        <v>1</v>
      </c>
      <c r="W78" s="81">
        <v>1</v>
      </c>
      <c r="X78" s="81">
        <v>1</v>
      </c>
    </row>
    <row r="79" spans="1:24" s="57" customFormat="1" ht="12" x14ac:dyDescent="0.2">
      <c r="A79" s="81" t="s">
        <v>285</v>
      </c>
      <c r="B79" s="81">
        <v>2015</v>
      </c>
      <c r="C79" s="81" t="s">
        <v>46</v>
      </c>
      <c r="D79" s="81" t="s">
        <v>698</v>
      </c>
      <c r="E79" s="81" t="s">
        <v>39</v>
      </c>
      <c r="F79" s="81" t="s">
        <v>40</v>
      </c>
      <c r="G79" s="81" t="s">
        <v>460</v>
      </c>
      <c r="H79" s="81" t="s">
        <v>701</v>
      </c>
      <c r="I79" s="81" t="s">
        <v>178</v>
      </c>
      <c r="J79" s="81" t="s">
        <v>261</v>
      </c>
      <c r="K79" s="81" t="s">
        <v>257</v>
      </c>
      <c r="L79" s="81" t="s">
        <v>682</v>
      </c>
      <c r="M79" s="81" t="s">
        <v>253</v>
      </c>
      <c r="N79" s="81" t="s">
        <v>251</v>
      </c>
      <c r="O79" s="81" t="str">
        <f t="shared" si="7"/>
        <v>elegansXhybrid</v>
      </c>
      <c r="P79" s="81" t="str">
        <f t="shared" si="5"/>
        <v>Postzygotics-elegansXhybrid-AlloEleX(H:BelgiumXCachadas)</v>
      </c>
      <c r="Q79" s="82">
        <v>42670</v>
      </c>
      <c r="R79" s="88" t="s">
        <v>288</v>
      </c>
      <c r="S79" s="88">
        <v>5.21</v>
      </c>
      <c r="T79" s="81" t="str">
        <f t="shared" si="6"/>
        <v>P.21X5.21</v>
      </c>
      <c r="U79" s="81">
        <v>1</v>
      </c>
      <c r="V79" s="81">
        <v>1</v>
      </c>
      <c r="W79" s="81">
        <v>1</v>
      </c>
      <c r="X79" s="81">
        <v>1</v>
      </c>
    </row>
    <row r="80" spans="1:24" s="57" customFormat="1" ht="12" x14ac:dyDescent="0.2">
      <c r="A80" s="81" t="s">
        <v>285</v>
      </c>
      <c r="B80" s="81">
        <v>2015</v>
      </c>
      <c r="C80" s="81" t="s">
        <v>46</v>
      </c>
      <c r="D80" s="81" t="s">
        <v>698</v>
      </c>
      <c r="E80" s="81" t="s">
        <v>39</v>
      </c>
      <c r="F80" s="81" t="s">
        <v>40</v>
      </c>
      <c r="G80" s="81" t="s">
        <v>460</v>
      </c>
      <c r="H80" s="81" t="s">
        <v>701</v>
      </c>
      <c r="I80" s="81" t="s">
        <v>178</v>
      </c>
      <c r="J80" s="81" t="s">
        <v>261</v>
      </c>
      <c r="K80" s="81" t="s">
        <v>257</v>
      </c>
      <c r="L80" s="81" t="s">
        <v>682</v>
      </c>
      <c r="M80" s="81" t="s">
        <v>253</v>
      </c>
      <c r="N80" s="81" t="s">
        <v>251</v>
      </c>
      <c r="O80" s="81" t="str">
        <f t="shared" si="7"/>
        <v>elegansXhybrid</v>
      </c>
      <c r="P80" s="81" t="str">
        <f t="shared" si="5"/>
        <v>Postzygotics-elegansXhybrid-AlloEleX(H:BelgiumXCachadas)</v>
      </c>
      <c r="Q80" s="82">
        <v>42670</v>
      </c>
      <c r="R80" s="88" t="s">
        <v>287</v>
      </c>
      <c r="S80" s="88">
        <v>5.22</v>
      </c>
      <c r="T80" s="81" t="str">
        <f t="shared" si="6"/>
        <v>P.24X5.22</v>
      </c>
      <c r="U80" s="81">
        <v>1</v>
      </c>
      <c r="V80" s="81">
        <v>1</v>
      </c>
      <c r="W80" s="81">
        <v>1</v>
      </c>
      <c r="X80" s="81">
        <v>1</v>
      </c>
    </row>
    <row r="81" spans="1:24" s="57" customFormat="1" ht="12" x14ac:dyDescent="0.2">
      <c r="A81" s="81" t="s">
        <v>285</v>
      </c>
      <c r="B81" s="81">
        <v>2015</v>
      </c>
      <c r="C81" s="81" t="s">
        <v>46</v>
      </c>
      <c r="D81" s="81" t="s">
        <v>698</v>
      </c>
      <c r="E81" s="81" t="s">
        <v>39</v>
      </c>
      <c r="F81" s="81" t="s">
        <v>40</v>
      </c>
      <c r="G81" s="81" t="s">
        <v>460</v>
      </c>
      <c r="H81" s="81" t="s">
        <v>701</v>
      </c>
      <c r="I81" s="81" t="s">
        <v>178</v>
      </c>
      <c r="J81" s="81" t="s">
        <v>261</v>
      </c>
      <c r="K81" s="81" t="s">
        <v>257</v>
      </c>
      <c r="L81" s="81" t="s">
        <v>682</v>
      </c>
      <c r="M81" s="81" t="s">
        <v>253</v>
      </c>
      <c r="N81" s="81" t="s">
        <v>251</v>
      </c>
      <c r="O81" s="81" t="str">
        <f t="shared" si="7"/>
        <v>elegansXhybrid</v>
      </c>
      <c r="P81" s="81" t="str">
        <f t="shared" si="5"/>
        <v>Postzygotics-elegansXhybrid-AlloEleX(H:BelgiumXCachadas)</v>
      </c>
      <c r="Q81" s="82">
        <v>42669</v>
      </c>
      <c r="R81" s="88" t="s">
        <v>288</v>
      </c>
      <c r="S81" s="88">
        <v>3.1</v>
      </c>
      <c r="T81" s="81" t="str">
        <f t="shared" si="6"/>
        <v>P.21X3.1</v>
      </c>
      <c r="U81" s="81">
        <v>1</v>
      </c>
      <c r="V81" s="81">
        <v>1</v>
      </c>
      <c r="W81" s="81">
        <v>1</v>
      </c>
      <c r="X81" s="81">
        <v>1</v>
      </c>
    </row>
    <row r="82" spans="1:24" s="57" customFormat="1" ht="12" x14ac:dyDescent="0.2">
      <c r="A82" s="81" t="s">
        <v>285</v>
      </c>
      <c r="B82" s="81">
        <v>2015</v>
      </c>
      <c r="C82" s="81" t="s">
        <v>46</v>
      </c>
      <c r="D82" s="81" t="s">
        <v>700</v>
      </c>
      <c r="E82" s="81" t="s">
        <v>60</v>
      </c>
      <c r="F82" s="81" t="s">
        <v>40</v>
      </c>
      <c r="G82" s="81" t="s">
        <v>61</v>
      </c>
      <c r="H82" s="81" t="s">
        <v>123</v>
      </c>
      <c r="I82" s="81" t="s">
        <v>39</v>
      </c>
      <c r="J82" s="81" t="s">
        <v>40</v>
      </c>
      <c r="K82" s="81" t="s">
        <v>257</v>
      </c>
      <c r="L82" s="81" t="s">
        <v>257</v>
      </c>
      <c r="M82" s="81" t="s">
        <v>258</v>
      </c>
      <c r="N82" s="81" t="s">
        <v>246</v>
      </c>
      <c r="O82" s="81" t="str">
        <f t="shared" si="7"/>
        <v>graellsiiXelegans</v>
      </c>
      <c r="P82" s="81" t="str">
        <f t="shared" si="5"/>
        <v>Heterospecifics-graellsiiXelegans-CachadasXBelgium</v>
      </c>
      <c r="Q82" s="82">
        <v>42639</v>
      </c>
      <c r="R82" s="88" t="s">
        <v>77</v>
      </c>
      <c r="S82" s="88" t="s">
        <v>71</v>
      </c>
      <c r="T82" s="81" t="str">
        <f t="shared" si="6"/>
        <v>A.4XB.2</v>
      </c>
      <c r="U82" s="81">
        <v>2</v>
      </c>
      <c r="V82" s="81">
        <v>0</v>
      </c>
      <c r="W82" s="81"/>
      <c r="X82" s="81">
        <v>0</v>
      </c>
    </row>
    <row r="83" spans="1:24" s="57" customFormat="1" ht="12" x14ac:dyDescent="0.2">
      <c r="A83" s="81" t="s">
        <v>285</v>
      </c>
      <c r="B83" s="81">
        <v>2015</v>
      </c>
      <c r="C83" s="81" t="s">
        <v>46</v>
      </c>
      <c r="D83" s="81" t="s">
        <v>700</v>
      </c>
      <c r="E83" s="81" t="s">
        <v>60</v>
      </c>
      <c r="F83" s="81" t="s">
        <v>40</v>
      </c>
      <c r="G83" s="81" t="s">
        <v>61</v>
      </c>
      <c r="H83" s="81" t="s">
        <v>123</v>
      </c>
      <c r="I83" s="81" t="s">
        <v>39</v>
      </c>
      <c r="J83" s="81" t="s">
        <v>40</v>
      </c>
      <c r="K83" s="81" t="s">
        <v>255</v>
      </c>
      <c r="L83" s="81" t="s">
        <v>461</v>
      </c>
      <c r="M83" s="81" t="s">
        <v>259</v>
      </c>
      <c r="N83" s="81" t="s">
        <v>246</v>
      </c>
      <c r="O83" s="81" t="str">
        <f t="shared" si="7"/>
        <v>graellsiiXelegans</v>
      </c>
      <c r="P83" s="81" t="str">
        <f t="shared" si="5"/>
        <v>Heterospecifics-graellsiiXelegans-CachadasXMaraixDorx</v>
      </c>
      <c r="Q83" s="82">
        <v>42654</v>
      </c>
      <c r="R83" s="88" t="s">
        <v>67</v>
      </c>
      <c r="S83" s="88" t="s">
        <v>502</v>
      </c>
      <c r="T83" s="81" t="str">
        <f t="shared" si="6"/>
        <v>A.13XL.18</v>
      </c>
      <c r="U83" s="81">
        <v>1</v>
      </c>
      <c r="V83" s="81">
        <v>1</v>
      </c>
      <c r="W83" s="81">
        <v>1</v>
      </c>
      <c r="X83" s="81">
        <v>1</v>
      </c>
    </row>
    <row r="84" spans="1:24" s="57" customFormat="1" ht="12" x14ac:dyDescent="0.2">
      <c r="A84" s="81" t="s">
        <v>285</v>
      </c>
      <c r="B84" s="81">
        <v>2015</v>
      </c>
      <c r="C84" s="81" t="s">
        <v>46</v>
      </c>
      <c r="D84" s="81" t="s">
        <v>698</v>
      </c>
      <c r="E84" s="81" t="s">
        <v>60</v>
      </c>
      <c r="F84" s="81" t="s">
        <v>40</v>
      </c>
      <c r="G84" s="81" t="s">
        <v>61</v>
      </c>
      <c r="H84" s="81" t="s">
        <v>702</v>
      </c>
      <c r="I84" s="81" t="s">
        <v>178</v>
      </c>
      <c r="J84" s="81" t="s">
        <v>261</v>
      </c>
      <c r="K84" s="81" t="s">
        <v>260</v>
      </c>
      <c r="L84" s="81" t="s">
        <v>682</v>
      </c>
      <c r="M84" s="81" t="s">
        <v>253</v>
      </c>
      <c r="N84" s="81" t="s">
        <v>250</v>
      </c>
      <c r="O84" s="81" t="str">
        <f t="shared" si="7"/>
        <v>graellsiiXhybrid</v>
      </c>
      <c r="P84" s="81" t="str">
        <f t="shared" si="5"/>
        <v>Postzygotics-graellsiiXhybrid-AlloGraX(H:BelgiumXCachadas)</v>
      </c>
      <c r="Q84" s="82">
        <v>42640</v>
      </c>
      <c r="R84" s="88" t="s">
        <v>77</v>
      </c>
      <c r="S84" s="88">
        <v>2.2999999999999998</v>
      </c>
      <c r="T84" s="81" t="str">
        <f t="shared" si="6"/>
        <v>A.4X2.3</v>
      </c>
      <c r="U84" s="81">
        <v>2</v>
      </c>
      <c r="V84" s="81">
        <v>1</v>
      </c>
      <c r="W84" s="81"/>
      <c r="X84" s="81">
        <v>1</v>
      </c>
    </row>
    <row r="85" spans="1:24" s="57" customFormat="1" ht="12" x14ac:dyDescent="0.2">
      <c r="A85" s="81" t="s">
        <v>285</v>
      </c>
      <c r="B85" s="81">
        <v>2015</v>
      </c>
      <c r="C85" s="81" t="s">
        <v>46</v>
      </c>
      <c r="D85" s="81" t="s">
        <v>698</v>
      </c>
      <c r="E85" s="81" t="s">
        <v>60</v>
      </c>
      <c r="F85" s="81" t="s">
        <v>40</v>
      </c>
      <c r="G85" s="81" t="s">
        <v>61</v>
      </c>
      <c r="H85" s="81" t="s">
        <v>702</v>
      </c>
      <c r="I85" s="81" t="s">
        <v>178</v>
      </c>
      <c r="J85" s="81" t="s">
        <v>261</v>
      </c>
      <c r="K85" s="81" t="s">
        <v>260</v>
      </c>
      <c r="L85" s="81" t="s">
        <v>682</v>
      </c>
      <c r="M85" s="81" t="s">
        <v>259</v>
      </c>
      <c r="N85" s="81" t="s">
        <v>250</v>
      </c>
      <c r="O85" s="81" t="str">
        <f t="shared" si="7"/>
        <v>graellsiiXhybrid</v>
      </c>
      <c r="P85" s="81" t="str">
        <f t="shared" si="5"/>
        <v>Postzygotics-graellsiiXhybrid-AlloGraX(H:BelgiumXCachadas)</v>
      </c>
      <c r="Q85" s="82">
        <v>42638</v>
      </c>
      <c r="R85" s="88" t="s">
        <v>72</v>
      </c>
      <c r="S85" s="88">
        <v>5.2</v>
      </c>
      <c r="T85" s="81" t="str">
        <f t="shared" si="6"/>
        <v>A.2X5.2</v>
      </c>
      <c r="U85" s="81">
        <v>1</v>
      </c>
      <c r="V85" s="81">
        <v>1</v>
      </c>
      <c r="W85" s="81"/>
      <c r="X85" s="81">
        <v>1</v>
      </c>
    </row>
    <row r="86" spans="1:24" s="57" customFormat="1" ht="12" x14ac:dyDescent="0.2">
      <c r="A86" s="81" t="s">
        <v>285</v>
      </c>
      <c r="B86" s="81">
        <v>2015</v>
      </c>
      <c r="C86" s="81" t="s">
        <v>46</v>
      </c>
      <c r="D86" s="81" t="s">
        <v>698</v>
      </c>
      <c r="E86" s="81" t="s">
        <v>178</v>
      </c>
      <c r="F86" s="81" t="s">
        <v>261</v>
      </c>
      <c r="G86" s="81" t="s">
        <v>257</v>
      </c>
      <c r="H86" s="81" t="s">
        <v>682</v>
      </c>
      <c r="I86" s="81" t="s">
        <v>39</v>
      </c>
      <c r="J86" s="81" t="s">
        <v>40</v>
      </c>
      <c r="K86" s="81" t="s">
        <v>257</v>
      </c>
      <c r="L86" s="81" t="s">
        <v>701</v>
      </c>
      <c r="M86" s="81" t="s">
        <v>253</v>
      </c>
      <c r="N86" s="81" t="s">
        <v>251</v>
      </c>
      <c r="O86" s="81" t="str">
        <f t="shared" si="7"/>
        <v>hybridXelegans</v>
      </c>
      <c r="P86" s="81" t="str">
        <f t="shared" si="5"/>
        <v>Postzygotics-hybridXelegans-(H:BelgiumXCachadas)XAlloEle</v>
      </c>
      <c r="Q86" s="82">
        <v>42654</v>
      </c>
      <c r="R86" s="88">
        <v>5.6</v>
      </c>
      <c r="S86" s="88" t="s">
        <v>181</v>
      </c>
      <c r="T86" s="81" t="str">
        <f t="shared" si="6"/>
        <v>5.6XB.5</v>
      </c>
      <c r="U86" s="81">
        <v>1</v>
      </c>
      <c r="V86" s="81">
        <v>1</v>
      </c>
      <c r="W86" s="81">
        <v>1</v>
      </c>
      <c r="X86" s="81">
        <v>1</v>
      </c>
    </row>
    <row r="87" spans="1:24" s="57" customFormat="1" ht="12" x14ac:dyDescent="0.2">
      <c r="A87" s="81" t="s">
        <v>285</v>
      </c>
      <c r="B87" s="81">
        <v>2015</v>
      </c>
      <c r="C87" s="81" t="s">
        <v>46</v>
      </c>
      <c r="D87" s="81" t="s">
        <v>698</v>
      </c>
      <c r="E87" s="81" t="s">
        <v>178</v>
      </c>
      <c r="F87" s="81" t="s">
        <v>261</v>
      </c>
      <c r="G87" s="81" t="s">
        <v>257</v>
      </c>
      <c r="H87" s="81" t="s">
        <v>682</v>
      </c>
      <c r="I87" s="81" t="s">
        <v>39</v>
      </c>
      <c r="J87" s="81" t="s">
        <v>40</v>
      </c>
      <c r="K87" s="81" t="s">
        <v>257</v>
      </c>
      <c r="L87" s="81" t="s">
        <v>701</v>
      </c>
      <c r="M87" s="81" t="s">
        <v>253</v>
      </c>
      <c r="N87" s="81" t="s">
        <v>251</v>
      </c>
      <c r="O87" s="81" t="str">
        <f t="shared" si="7"/>
        <v>hybridXelegans</v>
      </c>
      <c r="P87" s="81" t="str">
        <f t="shared" si="5"/>
        <v>Postzygotics-hybridXelegans-(H:BelgiumXCachadas)XAlloEle</v>
      </c>
      <c r="Q87" s="82">
        <v>42654</v>
      </c>
      <c r="R87" s="88">
        <v>5.8</v>
      </c>
      <c r="S87" s="88" t="s">
        <v>496</v>
      </c>
      <c r="T87" s="81" t="str">
        <f t="shared" si="6"/>
        <v>5.8XE.2</v>
      </c>
      <c r="U87" s="81">
        <v>1</v>
      </c>
      <c r="V87" s="81">
        <v>1</v>
      </c>
      <c r="W87" s="81">
        <v>1</v>
      </c>
      <c r="X87" s="81">
        <v>1</v>
      </c>
    </row>
    <row r="88" spans="1:24" s="57" customFormat="1" ht="12" x14ac:dyDescent="0.2">
      <c r="A88" s="81" t="s">
        <v>285</v>
      </c>
      <c r="B88" s="81">
        <v>2015</v>
      </c>
      <c r="C88" s="81" t="s">
        <v>46</v>
      </c>
      <c r="D88" s="81" t="s">
        <v>698</v>
      </c>
      <c r="E88" s="81" t="s">
        <v>178</v>
      </c>
      <c r="F88" s="81" t="s">
        <v>261</v>
      </c>
      <c r="G88" s="81" t="s">
        <v>257</v>
      </c>
      <c r="H88" s="81" t="s">
        <v>682</v>
      </c>
      <c r="I88" s="81" t="s">
        <v>39</v>
      </c>
      <c r="J88" s="81" t="s">
        <v>40</v>
      </c>
      <c r="K88" s="81" t="s">
        <v>460</v>
      </c>
      <c r="L88" s="81" t="s">
        <v>701</v>
      </c>
      <c r="M88" s="81" t="s">
        <v>259</v>
      </c>
      <c r="N88" s="81" t="s">
        <v>251</v>
      </c>
      <c r="O88" s="81" t="str">
        <f t="shared" si="7"/>
        <v>hybridXelegans</v>
      </c>
      <c r="P88" s="81" t="str">
        <f t="shared" si="5"/>
        <v>Postzygotics-hybridXelegans-(H:BelgiumXCachadas)XAlloEle</v>
      </c>
      <c r="Q88" s="82">
        <v>42640</v>
      </c>
      <c r="R88" s="88">
        <v>4.0999999999999996</v>
      </c>
      <c r="S88" s="88" t="s">
        <v>296</v>
      </c>
      <c r="T88" s="81" t="str">
        <f t="shared" si="6"/>
        <v>4.1XP.1</v>
      </c>
      <c r="U88" s="81">
        <v>2</v>
      </c>
      <c r="V88" s="81">
        <v>1</v>
      </c>
      <c r="W88" s="81"/>
      <c r="X88" s="81">
        <v>1</v>
      </c>
    </row>
    <row r="89" spans="1:24" s="57" customFormat="1" ht="12" x14ac:dyDescent="0.2">
      <c r="A89" s="81" t="s">
        <v>285</v>
      </c>
      <c r="B89" s="81">
        <v>2015</v>
      </c>
      <c r="C89" s="81" t="s">
        <v>46</v>
      </c>
      <c r="D89" s="81" t="s">
        <v>698</v>
      </c>
      <c r="E89" s="81" t="s">
        <v>178</v>
      </c>
      <c r="F89" s="81" t="s">
        <v>261</v>
      </c>
      <c r="G89" s="81" t="s">
        <v>257</v>
      </c>
      <c r="H89" s="81" t="s">
        <v>682</v>
      </c>
      <c r="I89" s="81" t="s">
        <v>39</v>
      </c>
      <c r="J89" s="81" t="s">
        <v>40</v>
      </c>
      <c r="K89" s="81" t="s">
        <v>460</v>
      </c>
      <c r="L89" s="81" t="s">
        <v>701</v>
      </c>
      <c r="M89" s="81" t="s">
        <v>259</v>
      </c>
      <c r="N89" s="81" t="s">
        <v>251</v>
      </c>
      <c r="O89" s="81" t="str">
        <f t="shared" si="7"/>
        <v>hybridXelegans</v>
      </c>
      <c r="P89" s="81" t="str">
        <f t="shared" si="5"/>
        <v>Postzygotics-hybridXelegans-(H:BelgiumXCachadas)XAlloEle</v>
      </c>
      <c r="Q89" s="82">
        <v>42641</v>
      </c>
      <c r="R89" s="88">
        <v>4.2</v>
      </c>
      <c r="S89" s="88" t="s">
        <v>296</v>
      </c>
      <c r="T89" s="81" t="str">
        <f t="shared" si="6"/>
        <v>4.2XP.1</v>
      </c>
      <c r="U89" s="81">
        <v>1</v>
      </c>
      <c r="V89" s="81">
        <v>1</v>
      </c>
      <c r="W89" s="81"/>
      <c r="X89" s="81">
        <v>1</v>
      </c>
    </row>
    <row r="90" spans="1:24" s="57" customFormat="1" ht="12" x14ac:dyDescent="0.2">
      <c r="A90" s="81" t="s">
        <v>285</v>
      </c>
      <c r="B90" s="81">
        <v>2015</v>
      </c>
      <c r="C90" s="81" t="s">
        <v>46</v>
      </c>
      <c r="D90" s="81" t="s">
        <v>698</v>
      </c>
      <c r="E90" s="81" t="s">
        <v>178</v>
      </c>
      <c r="F90" s="81" t="s">
        <v>261</v>
      </c>
      <c r="G90" s="81" t="s">
        <v>257</v>
      </c>
      <c r="H90" s="81" t="s">
        <v>682</v>
      </c>
      <c r="I90" s="81" t="s">
        <v>39</v>
      </c>
      <c r="J90" s="81" t="s">
        <v>40</v>
      </c>
      <c r="K90" s="81" t="s">
        <v>460</v>
      </c>
      <c r="L90" s="81" t="s">
        <v>701</v>
      </c>
      <c r="M90" s="81" t="s">
        <v>259</v>
      </c>
      <c r="N90" s="81" t="s">
        <v>251</v>
      </c>
      <c r="O90" s="81" t="str">
        <f t="shared" si="7"/>
        <v>hybridXelegans</v>
      </c>
      <c r="P90" s="81" t="str">
        <f t="shared" si="5"/>
        <v>Postzygotics-hybridXelegans-(H:BelgiumXCachadas)XAlloEle</v>
      </c>
      <c r="Q90" s="82">
        <v>42657</v>
      </c>
      <c r="R90" s="88">
        <v>5.1100000000000003</v>
      </c>
      <c r="S90" s="88" t="s">
        <v>500</v>
      </c>
      <c r="T90" s="81" t="str">
        <f t="shared" si="6"/>
        <v>5.11XP.15</v>
      </c>
      <c r="U90" s="81">
        <v>1</v>
      </c>
      <c r="V90" s="81">
        <v>0</v>
      </c>
      <c r="W90" s="81">
        <v>0</v>
      </c>
      <c r="X90" s="81">
        <v>0</v>
      </c>
    </row>
    <row r="91" spans="1:24" s="57" customFormat="1" ht="12" x14ac:dyDescent="0.2">
      <c r="A91" s="81" t="s">
        <v>285</v>
      </c>
      <c r="B91" s="81">
        <v>2015</v>
      </c>
      <c r="C91" s="81" t="s">
        <v>46</v>
      </c>
      <c r="D91" s="81" t="s">
        <v>698</v>
      </c>
      <c r="E91" s="81" t="s">
        <v>178</v>
      </c>
      <c r="F91" s="81" t="s">
        <v>261</v>
      </c>
      <c r="G91" s="81" t="s">
        <v>257</v>
      </c>
      <c r="H91" s="81" t="s">
        <v>682</v>
      </c>
      <c r="I91" s="81" t="s">
        <v>39</v>
      </c>
      <c r="J91" s="81" t="s">
        <v>40</v>
      </c>
      <c r="K91" s="81" t="s">
        <v>460</v>
      </c>
      <c r="L91" s="81" t="s">
        <v>701</v>
      </c>
      <c r="M91" s="81" t="s">
        <v>259</v>
      </c>
      <c r="N91" s="81" t="s">
        <v>251</v>
      </c>
      <c r="O91" s="81" t="str">
        <f t="shared" si="7"/>
        <v>hybridXelegans</v>
      </c>
      <c r="P91" s="81" t="str">
        <f t="shared" si="5"/>
        <v>Postzygotics-hybridXelegans-(H:BelgiumXCachadas)XAlloEle</v>
      </c>
      <c r="Q91" s="82">
        <v>42665</v>
      </c>
      <c r="R91" s="88">
        <v>2.11</v>
      </c>
      <c r="S91" s="88" t="s">
        <v>503</v>
      </c>
      <c r="T91" s="81" t="str">
        <f t="shared" si="6"/>
        <v>2.11XP.20</v>
      </c>
      <c r="U91" s="81">
        <v>1</v>
      </c>
      <c r="V91" s="81">
        <v>1</v>
      </c>
      <c r="W91" s="81">
        <v>1</v>
      </c>
      <c r="X91" s="81">
        <v>1</v>
      </c>
    </row>
    <row r="92" spans="1:24" s="57" customFormat="1" ht="12" x14ac:dyDescent="0.2">
      <c r="A92" s="81" t="s">
        <v>285</v>
      </c>
      <c r="B92" s="81">
        <v>2015</v>
      </c>
      <c r="C92" s="81" t="s">
        <v>46</v>
      </c>
      <c r="D92" s="81" t="s">
        <v>698</v>
      </c>
      <c r="E92" s="81" t="s">
        <v>178</v>
      </c>
      <c r="F92" s="81" t="s">
        <v>261</v>
      </c>
      <c r="G92" s="81" t="s">
        <v>257</v>
      </c>
      <c r="H92" s="81" t="s">
        <v>682</v>
      </c>
      <c r="I92" s="81" t="s">
        <v>39</v>
      </c>
      <c r="J92" s="81" t="s">
        <v>40</v>
      </c>
      <c r="K92" s="81" t="s">
        <v>460</v>
      </c>
      <c r="L92" s="81" t="s">
        <v>701</v>
      </c>
      <c r="M92" s="81" t="s">
        <v>259</v>
      </c>
      <c r="N92" s="81" t="s">
        <v>251</v>
      </c>
      <c r="O92" s="81" t="str">
        <f t="shared" si="7"/>
        <v>hybridXelegans</v>
      </c>
      <c r="P92" s="81" t="str">
        <f t="shared" si="5"/>
        <v>Postzygotics-hybridXelegans-(H:BelgiumXCachadas)XAlloEle</v>
      </c>
      <c r="Q92" s="82">
        <v>42641</v>
      </c>
      <c r="R92" s="88">
        <v>5.4</v>
      </c>
      <c r="S92" s="88" t="s">
        <v>504</v>
      </c>
      <c r="T92" s="81" t="str">
        <f t="shared" si="6"/>
        <v>5.4XP.3</v>
      </c>
      <c r="U92" s="81">
        <v>1</v>
      </c>
      <c r="V92" s="81">
        <v>1</v>
      </c>
      <c r="W92" s="81"/>
      <c r="X92" s="81">
        <v>1</v>
      </c>
    </row>
    <row r="93" spans="1:24" s="57" customFormat="1" ht="12" x14ac:dyDescent="0.2">
      <c r="A93" s="81" t="s">
        <v>285</v>
      </c>
      <c r="B93" s="81">
        <v>2015</v>
      </c>
      <c r="C93" s="81" t="s">
        <v>46</v>
      </c>
      <c r="D93" s="81" t="s">
        <v>698</v>
      </c>
      <c r="E93" s="81" t="s">
        <v>178</v>
      </c>
      <c r="F93" s="81" t="s">
        <v>261</v>
      </c>
      <c r="G93" s="81" t="s">
        <v>257</v>
      </c>
      <c r="H93" s="81" t="s">
        <v>682</v>
      </c>
      <c r="I93" s="81" t="s">
        <v>39</v>
      </c>
      <c r="J93" s="81" t="s">
        <v>40</v>
      </c>
      <c r="K93" s="81" t="s">
        <v>460</v>
      </c>
      <c r="L93" s="81" t="s">
        <v>701</v>
      </c>
      <c r="M93" s="81" t="s">
        <v>259</v>
      </c>
      <c r="N93" s="81" t="s">
        <v>251</v>
      </c>
      <c r="O93" s="81" t="str">
        <f t="shared" si="7"/>
        <v>hybridXelegans</v>
      </c>
      <c r="P93" s="81" t="str">
        <f t="shared" si="5"/>
        <v>Postzygotics-hybridXelegans-(H:BelgiumXCachadas)XAlloEle</v>
      </c>
      <c r="Q93" s="82">
        <v>42639</v>
      </c>
      <c r="R93" s="88">
        <v>5.5</v>
      </c>
      <c r="S93" s="88" t="s">
        <v>296</v>
      </c>
      <c r="T93" s="81" t="str">
        <f t="shared" si="6"/>
        <v>5.5XP.1</v>
      </c>
      <c r="U93" s="81">
        <v>1</v>
      </c>
      <c r="V93" s="81">
        <v>0</v>
      </c>
      <c r="W93" s="81"/>
      <c r="X93" s="81">
        <v>0</v>
      </c>
    </row>
    <row r="94" spans="1:24" s="57" customFormat="1" ht="12" x14ac:dyDescent="0.2">
      <c r="A94" s="81" t="s">
        <v>285</v>
      </c>
      <c r="B94" s="81">
        <v>2015</v>
      </c>
      <c r="C94" s="81" t="s">
        <v>46</v>
      </c>
      <c r="D94" s="81" t="s">
        <v>698</v>
      </c>
      <c r="E94" s="81" t="s">
        <v>178</v>
      </c>
      <c r="F94" s="81" t="s">
        <v>261</v>
      </c>
      <c r="G94" s="81" t="s">
        <v>257</v>
      </c>
      <c r="H94" s="81" t="s">
        <v>682</v>
      </c>
      <c r="I94" s="81" t="s">
        <v>39</v>
      </c>
      <c r="J94" s="81" t="s">
        <v>40</v>
      </c>
      <c r="K94" s="81" t="s">
        <v>460</v>
      </c>
      <c r="L94" s="81" t="s">
        <v>701</v>
      </c>
      <c r="M94" s="81" t="s">
        <v>258</v>
      </c>
      <c r="N94" s="81" t="s">
        <v>251</v>
      </c>
      <c r="O94" s="81" t="str">
        <f t="shared" si="7"/>
        <v>hybridXelegans</v>
      </c>
      <c r="P94" s="81" t="str">
        <f t="shared" si="5"/>
        <v>Postzygotics-hybridXelegans-(H:BelgiumXCachadas)XAlloEle</v>
      </c>
      <c r="Q94" s="82">
        <v>42657</v>
      </c>
      <c r="R94" s="88">
        <v>5.8</v>
      </c>
      <c r="S94" s="88" t="s">
        <v>505</v>
      </c>
      <c r="T94" s="81" t="str">
        <f t="shared" si="6"/>
        <v>5.8XP.14</v>
      </c>
      <c r="U94" s="81">
        <v>1</v>
      </c>
      <c r="V94" s="81">
        <v>1</v>
      </c>
      <c r="W94" s="81">
        <v>1</v>
      </c>
      <c r="X94" s="81">
        <v>1</v>
      </c>
    </row>
    <row r="95" spans="1:24" s="57" customFormat="1" ht="12" x14ac:dyDescent="0.2">
      <c r="A95" s="81" t="s">
        <v>285</v>
      </c>
      <c r="B95" s="81">
        <v>2015</v>
      </c>
      <c r="C95" s="81" t="s">
        <v>46</v>
      </c>
      <c r="D95" s="81" t="s">
        <v>698</v>
      </c>
      <c r="E95" s="81" t="s">
        <v>178</v>
      </c>
      <c r="F95" s="81" t="s">
        <v>261</v>
      </c>
      <c r="G95" s="81" t="s">
        <v>257</v>
      </c>
      <c r="H95" s="81" t="s">
        <v>682</v>
      </c>
      <c r="I95" s="81" t="s">
        <v>39</v>
      </c>
      <c r="J95" s="81" t="s">
        <v>40</v>
      </c>
      <c r="K95" s="81" t="s">
        <v>461</v>
      </c>
      <c r="L95" s="81" t="s">
        <v>701</v>
      </c>
      <c r="M95" s="81" t="s">
        <v>258</v>
      </c>
      <c r="N95" s="81" t="s">
        <v>251</v>
      </c>
      <c r="O95" s="81" t="str">
        <f t="shared" si="7"/>
        <v>hybridXelegans</v>
      </c>
      <c r="P95" s="81" t="str">
        <f t="shared" si="5"/>
        <v>Postzygotics-hybridXelegans-(H:BelgiumXCachadas)XAlloEle</v>
      </c>
      <c r="Q95" s="82">
        <v>42671</v>
      </c>
      <c r="R95" s="88">
        <v>5.2</v>
      </c>
      <c r="S95" s="88" t="s">
        <v>286</v>
      </c>
      <c r="T95" s="81" t="str">
        <f t="shared" si="6"/>
        <v>5.2XL.14</v>
      </c>
      <c r="U95" s="81">
        <v>1</v>
      </c>
      <c r="V95" s="81">
        <v>0</v>
      </c>
      <c r="W95" s="81">
        <v>0</v>
      </c>
      <c r="X95" s="81">
        <v>0</v>
      </c>
    </row>
    <row r="96" spans="1:24" s="57" customFormat="1" ht="12" x14ac:dyDescent="0.2">
      <c r="A96" s="81" t="s">
        <v>285</v>
      </c>
      <c r="B96" s="81">
        <v>2015</v>
      </c>
      <c r="C96" s="81" t="s">
        <v>46</v>
      </c>
      <c r="D96" s="81" t="s">
        <v>698</v>
      </c>
      <c r="E96" s="81" t="s">
        <v>178</v>
      </c>
      <c r="F96" s="81" t="s">
        <v>261</v>
      </c>
      <c r="G96" s="81" t="s">
        <v>257</v>
      </c>
      <c r="H96" s="81" t="s">
        <v>682</v>
      </c>
      <c r="I96" s="81" t="s">
        <v>39</v>
      </c>
      <c r="J96" s="81" t="s">
        <v>40</v>
      </c>
      <c r="K96" s="81" t="s">
        <v>461</v>
      </c>
      <c r="L96" s="81" t="s">
        <v>701</v>
      </c>
      <c r="M96" s="81" t="s">
        <v>258</v>
      </c>
      <c r="N96" s="81" t="s">
        <v>251</v>
      </c>
      <c r="O96" s="81" t="str">
        <f t="shared" si="7"/>
        <v>hybridXelegans</v>
      </c>
      <c r="P96" s="81" t="str">
        <f t="shared" si="5"/>
        <v>Postzygotics-hybridXelegans-(H:BelgiumXCachadas)XAlloEle</v>
      </c>
      <c r="Q96" s="82">
        <v>42659</v>
      </c>
      <c r="R96" s="88">
        <v>5.14</v>
      </c>
      <c r="S96" s="88" t="s">
        <v>501</v>
      </c>
      <c r="T96" s="81" t="str">
        <f t="shared" si="6"/>
        <v>5.14XL.9</v>
      </c>
      <c r="U96" s="81">
        <v>1</v>
      </c>
      <c r="V96" s="81">
        <v>1</v>
      </c>
      <c r="W96" s="81">
        <v>1</v>
      </c>
      <c r="X96" s="81">
        <v>1</v>
      </c>
    </row>
    <row r="97" spans="1:24" s="57" customFormat="1" ht="12" x14ac:dyDescent="0.2">
      <c r="A97" s="81" t="s">
        <v>285</v>
      </c>
      <c r="B97" s="81">
        <v>2015</v>
      </c>
      <c r="C97" s="81" t="s">
        <v>46</v>
      </c>
      <c r="D97" s="81" t="s">
        <v>698</v>
      </c>
      <c r="E97" s="81" t="s">
        <v>178</v>
      </c>
      <c r="F97" s="81" t="s">
        <v>261</v>
      </c>
      <c r="G97" s="81" t="s">
        <v>257</v>
      </c>
      <c r="H97" s="81" t="s">
        <v>682</v>
      </c>
      <c r="I97" s="81" t="s">
        <v>39</v>
      </c>
      <c r="J97" s="81" t="s">
        <v>40</v>
      </c>
      <c r="K97" s="81" t="s">
        <v>461</v>
      </c>
      <c r="L97" s="81" t="s">
        <v>701</v>
      </c>
      <c r="M97" s="81" t="s">
        <v>258</v>
      </c>
      <c r="N97" s="81" t="s">
        <v>251</v>
      </c>
      <c r="O97" s="81" t="str">
        <f t="shared" si="7"/>
        <v>hybridXelegans</v>
      </c>
      <c r="P97" s="81" t="str">
        <f t="shared" si="5"/>
        <v>Postzygotics-hybridXelegans-(H:BelgiumXCachadas)XAlloEle</v>
      </c>
      <c r="Q97" s="82">
        <v>42646</v>
      </c>
      <c r="R97" s="88">
        <v>5.6</v>
      </c>
      <c r="S97" s="88" t="s">
        <v>223</v>
      </c>
      <c r="T97" s="81" t="str">
        <f t="shared" si="6"/>
        <v>5.6XL.3</v>
      </c>
      <c r="U97" s="81">
        <v>1</v>
      </c>
      <c r="V97" s="81">
        <v>1</v>
      </c>
      <c r="W97" s="81">
        <v>1</v>
      </c>
      <c r="X97" s="81">
        <v>1</v>
      </c>
    </row>
    <row r="98" spans="1:24" s="57" customFormat="1" ht="12" x14ac:dyDescent="0.2">
      <c r="A98" s="81" t="s">
        <v>285</v>
      </c>
      <c r="B98" s="81">
        <v>2015</v>
      </c>
      <c r="C98" s="81" t="s">
        <v>46</v>
      </c>
      <c r="D98" s="81" t="s">
        <v>698</v>
      </c>
      <c r="E98" s="81" t="s">
        <v>178</v>
      </c>
      <c r="F98" s="81" t="s">
        <v>261</v>
      </c>
      <c r="G98" s="81" t="s">
        <v>260</v>
      </c>
      <c r="H98" s="81" t="s">
        <v>682</v>
      </c>
      <c r="I98" s="81" t="s">
        <v>60</v>
      </c>
      <c r="J98" s="81" t="s">
        <v>40</v>
      </c>
      <c r="K98" s="81" t="s">
        <v>61</v>
      </c>
      <c r="L98" s="81" t="s">
        <v>702</v>
      </c>
      <c r="M98" s="81" t="s">
        <v>259</v>
      </c>
      <c r="N98" s="81" t="s">
        <v>250</v>
      </c>
      <c r="O98" s="81" t="str">
        <f t="shared" si="7"/>
        <v>hybridXgraellsii</v>
      </c>
      <c r="P98" s="81" t="str">
        <f t="shared" ref="P98:P129" si="8">CONCATENATE(D98,"-",O98,"-",H98,"X",L98)</f>
        <v>Postzygotics-hybridXgraellsii-(H:BelgiumXCachadas)XAlloGra</v>
      </c>
      <c r="Q98" s="82">
        <v>42661</v>
      </c>
      <c r="R98" s="88">
        <v>2.14</v>
      </c>
      <c r="S98" s="88" t="s">
        <v>470</v>
      </c>
      <c r="T98" s="81" t="str">
        <f t="shared" ref="T98:T129" si="9">_xlfn.CONCAT(R98,"X",S98)</f>
        <v>2.14XA.15</v>
      </c>
      <c r="U98" s="81">
        <v>1</v>
      </c>
      <c r="V98" s="81">
        <v>1</v>
      </c>
      <c r="W98" s="81">
        <v>1</v>
      </c>
      <c r="X98" s="81">
        <v>1</v>
      </c>
    </row>
    <row r="99" spans="1:24" s="57" customFormat="1" ht="12" x14ac:dyDescent="0.2">
      <c r="A99" s="81" t="s">
        <v>285</v>
      </c>
      <c r="B99" s="81">
        <v>2015</v>
      </c>
      <c r="C99" s="81" t="s">
        <v>46</v>
      </c>
      <c r="D99" s="81" t="s">
        <v>698</v>
      </c>
      <c r="E99" s="81" t="s">
        <v>178</v>
      </c>
      <c r="F99" s="81" t="s">
        <v>261</v>
      </c>
      <c r="G99" s="81" t="s">
        <v>260</v>
      </c>
      <c r="H99" s="81" t="s">
        <v>682</v>
      </c>
      <c r="I99" s="81" t="s">
        <v>60</v>
      </c>
      <c r="J99" s="81" t="s">
        <v>40</v>
      </c>
      <c r="K99" s="81" t="s">
        <v>61</v>
      </c>
      <c r="L99" s="81" t="s">
        <v>702</v>
      </c>
      <c r="M99" s="81" t="s">
        <v>253</v>
      </c>
      <c r="N99" s="81" t="s">
        <v>250</v>
      </c>
      <c r="O99" s="81" t="str">
        <f t="shared" si="7"/>
        <v>hybridXgraellsii</v>
      </c>
      <c r="P99" s="81" t="str">
        <f t="shared" si="8"/>
        <v>Postzygotics-hybridXgraellsii-(H:BelgiumXCachadas)XAlloGra</v>
      </c>
      <c r="Q99" s="82">
        <v>42657</v>
      </c>
      <c r="R99" s="88">
        <v>5.1100000000000003</v>
      </c>
      <c r="S99" s="88" t="s">
        <v>470</v>
      </c>
      <c r="T99" s="81" t="str">
        <f t="shared" si="9"/>
        <v>5.11XA.15</v>
      </c>
      <c r="U99" s="81">
        <v>1</v>
      </c>
      <c r="V99" s="81">
        <v>1</v>
      </c>
      <c r="W99" s="81">
        <v>1</v>
      </c>
      <c r="X99" s="81">
        <v>1</v>
      </c>
    </row>
    <row r="100" spans="1:24" s="57" customFormat="1" ht="12" x14ac:dyDescent="0.2">
      <c r="A100" s="81" t="s">
        <v>285</v>
      </c>
      <c r="B100" s="81">
        <v>2015</v>
      </c>
      <c r="C100" s="81" t="s">
        <v>46</v>
      </c>
      <c r="D100" s="81" t="s">
        <v>698</v>
      </c>
      <c r="E100" s="81" t="s">
        <v>178</v>
      </c>
      <c r="F100" s="81" t="s">
        <v>261</v>
      </c>
      <c r="G100" s="81" t="s">
        <v>260</v>
      </c>
      <c r="H100" s="81" t="s">
        <v>682</v>
      </c>
      <c r="I100" s="81" t="s">
        <v>60</v>
      </c>
      <c r="J100" s="81" t="s">
        <v>40</v>
      </c>
      <c r="K100" s="81" t="s">
        <v>61</v>
      </c>
      <c r="L100" s="81" t="s">
        <v>702</v>
      </c>
      <c r="M100" s="81" t="s">
        <v>253</v>
      </c>
      <c r="N100" s="81" t="s">
        <v>250</v>
      </c>
      <c r="O100" s="81" t="str">
        <f t="shared" si="7"/>
        <v>hybridXgraellsii</v>
      </c>
      <c r="P100" s="81" t="str">
        <f t="shared" si="8"/>
        <v>Postzygotics-hybridXgraellsii-(H:BelgiumXCachadas)XAlloGra</v>
      </c>
      <c r="Q100" s="82">
        <v>42661</v>
      </c>
      <c r="R100" s="88">
        <v>5.1100000000000003</v>
      </c>
      <c r="S100" s="88" t="s">
        <v>471</v>
      </c>
      <c r="T100" s="81" t="str">
        <f t="shared" si="9"/>
        <v>5.11XA.17</v>
      </c>
      <c r="U100" s="81">
        <v>1</v>
      </c>
      <c r="V100" s="81">
        <v>1</v>
      </c>
      <c r="W100" s="81">
        <v>1</v>
      </c>
      <c r="X100" s="81">
        <v>1</v>
      </c>
    </row>
    <row r="101" spans="1:24" s="57" customFormat="1" ht="12" x14ac:dyDescent="0.2">
      <c r="A101" s="81" t="s">
        <v>285</v>
      </c>
      <c r="B101" s="81">
        <v>2015</v>
      </c>
      <c r="C101" s="81" t="s">
        <v>46</v>
      </c>
      <c r="D101" s="81" t="s">
        <v>698</v>
      </c>
      <c r="E101" s="81" t="s">
        <v>178</v>
      </c>
      <c r="F101" s="81" t="s">
        <v>261</v>
      </c>
      <c r="G101" s="81" t="s">
        <v>260</v>
      </c>
      <c r="H101" s="81" t="s">
        <v>682</v>
      </c>
      <c r="I101" s="81" t="s">
        <v>60</v>
      </c>
      <c r="J101" s="81" t="s">
        <v>40</v>
      </c>
      <c r="K101" s="81" t="s">
        <v>61</v>
      </c>
      <c r="L101" s="81" t="s">
        <v>702</v>
      </c>
      <c r="M101" s="81" t="s">
        <v>253</v>
      </c>
      <c r="N101" s="81" t="s">
        <v>250</v>
      </c>
      <c r="O101" s="81" t="str">
        <f t="shared" si="7"/>
        <v>hybridXgraellsii</v>
      </c>
      <c r="P101" s="81" t="str">
        <f t="shared" si="8"/>
        <v>Postzygotics-hybridXgraellsii-(H:BelgiumXCachadas)XAlloGra</v>
      </c>
      <c r="Q101" s="82">
        <v>42666</v>
      </c>
      <c r="R101" s="88">
        <v>1.19</v>
      </c>
      <c r="S101" s="89" t="s">
        <v>68</v>
      </c>
      <c r="T101" s="81" t="str">
        <f t="shared" si="9"/>
        <v>1.19XA.20</v>
      </c>
      <c r="U101" s="81">
        <v>1</v>
      </c>
      <c r="V101" s="81">
        <v>1</v>
      </c>
      <c r="W101" s="81">
        <v>1</v>
      </c>
      <c r="X101" s="81">
        <v>1</v>
      </c>
    </row>
    <row r="102" spans="1:24" s="57" customFormat="1" ht="12" x14ac:dyDescent="0.2">
      <c r="A102" s="81" t="s">
        <v>285</v>
      </c>
      <c r="B102" s="81">
        <v>2015</v>
      </c>
      <c r="C102" s="81" t="s">
        <v>46</v>
      </c>
      <c r="D102" s="81" t="s">
        <v>698</v>
      </c>
      <c r="E102" s="81" t="s">
        <v>178</v>
      </c>
      <c r="F102" s="81" t="s">
        <v>261</v>
      </c>
      <c r="G102" s="81" t="s">
        <v>260</v>
      </c>
      <c r="H102" s="81" t="s">
        <v>682</v>
      </c>
      <c r="I102" s="81" t="s">
        <v>60</v>
      </c>
      <c r="J102" s="81" t="s">
        <v>40</v>
      </c>
      <c r="K102" s="81" t="s">
        <v>61</v>
      </c>
      <c r="L102" s="81" t="s">
        <v>702</v>
      </c>
      <c r="M102" s="81" t="s">
        <v>253</v>
      </c>
      <c r="N102" s="81" t="s">
        <v>250</v>
      </c>
      <c r="O102" s="81" t="str">
        <f t="shared" si="7"/>
        <v>hybridXgraellsii</v>
      </c>
      <c r="P102" s="81" t="str">
        <f t="shared" si="8"/>
        <v>Postzygotics-hybridXgraellsii-(H:BelgiumXCachadas)XAlloGra</v>
      </c>
      <c r="Q102" s="82">
        <v>42665</v>
      </c>
      <c r="R102" s="88">
        <v>1.2</v>
      </c>
      <c r="S102" s="88" t="s">
        <v>68</v>
      </c>
      <c r="T102" s="81" t="str">
        <f t="shared" si="9"/>
        <v>1.2XA.20</v>
      </c>
      <c r="U102" s="81">
        <v>1</v>
      </c>
      <c r="V102" s="81">
        <v>1</v>
      </c>
      <c r="W102" s="81">
        <v>1</v>
      </c>
      <c r="X102" s="81">
        <v>1</v>
      </c>
    </row>
    <row r="103" spans="1:24" s="57" customFormat="1" ht="12" x14ac:dyDescent="0.2">
      <c r="A103" s="81" t="s">
        <v>285</v>
      </c>
      <c r="B103" s="81">
        <v>2015</v>
      </c>
      <c r="C103" s="81" t="s">
        <v>46</v>
      </c>
      <c r="D103" s="81" t="s">
        <v>698</v>
      </c>
      <c r="E103" s="81" t="s">
        <v>178</v>
      </c>
      <c r="F103" s="81" t="s">
        <v>261</v>
      </c>
      <c r="G103" s="81" t="s">
        <v>260</v>
      </c>
      <c r="H103" s="81" t="s">
        <v>682</v>
      </c>
      <c r="I103" s="81" t="s">
        <v>60</v>
      </c>
      <c r="J103" s="81" t="s">
        <v>40</v>
      </c>
      <c r="K103" s="81" t="s">
        <v>61</v>
      </c>
      <c r="L103" s="81" t="s">
        <v>702</v>
      </c>
      <c r="M103" s="81" t="s">
        <v>253</v>
      </c>
      <c r="N103" s="81" t="s">
        <v>250</v>
      </c>
      <c r="O103" s="81" t="str">
        <f t="shared" si="7"/>
        <v>hybridXgraellsii</v>
      </c>
      <c r="P103" s="81" t="str">
        <f t="shared" si="8"/>
        <v>Postzygotics-hybridXgraellsii-(H:BelgiumXCachadas)XAlloGra</v>
      </c>
      <c r="Q103" s="82">
        <v>42666</v>
      </c>
      <c r="R103" s="88">
        <v>2.1</v>
      </c>
      <c r="S103" s="89" t="s">
        <v>68</v>
      </c>
      <c r="T103" s="81" t="str">
        <f t="shared" si="9"/>
        <v>2.1XA.20</v>
      </c>
      <c r="U103" s="81">
        <v>1</v>
      </c>
      <c r="V103" s="81">
        <v>0</v>
      </c>
      <c r="W103" s="81">
        <v>0</v>
      </c>
      <c r="X103" s="81">
        <v>0</v>
      </c>
    </row>
    <row r="104" spans="1:24" s="57" customFormat="1" ht="12" x14ac:dyDescent="0.2">
      <c r="A104" s="81" t="s">
        <v>285</v>
      </c>
      <c r="B104" s="81">
        <v>2015</v>
      </c>
      <c r="C104" s="81" t="s">
        <v>46</v>
      </c>
      <c r="D104" s="81" t="s">
        <v>698</v>
      </c>
      <c r="E104" s="81" t="s">
        <v>178</v>
      </c>
      <c r="F104" s="81" t="s">
        <v>261</v>
      </c>
      <c r="G104" s="81" t="s">
        <v>260</v>
      </c>
      <c r="H104" s="81" t="s">
        <v>682</v>
      </c>
      <c r="I104" s="81" t="s">
        <v>60</v>
      </c>
      <c r="J104" s="81" t="s">
        <v>40</v>
      </c>
      <c r="K104" s="81" t="s">
        <v>61</v>
      </c>
      <c r="L104" s="81" t="s">
        <v>702</v>
      </c>
      <c r="M104" s="81" t="s">
        <v>253</v>
      </c>
      <c r="N104" s="81" t="s">
        <v>250</v>
      </c>
      <c r="O104" s="81" t="str">
        <f t="shared" si="7"/>
        <v>hybridXgraellsii</v>
      </c>
      <c r="P104" s="81" t="str">
        <f t="shared" si="8"/>
        <v>Postzygotics-hybridXgraellsii-(H:BelgiumXCachadas)XAlloGra</v>
      </c>
      <c r="Q104" s="82">
        <v>42667</v>
      </c>
      <c r="R104" s="88">
        <v>5.6</v>
      </c>
      <c r="S104" s="88" t="s">
        <v>112</v>
      </c>
      <c r="T104" s="81" t="str">
        <f t="shared" si="9"/>
        <v>5.6XA.26</v>
      </c>
      <c r="U104" s="81">
        <v>1</v>
      </c>
      <c r="V104" s="81">
        <v>1</v>
      </c>
      <c r="W104" s="81">
        <v>1</v>
      </c>
      <c r="X104" s="81">
        <v>1</v>
      </c>
    </row>
    <row r="105" spans="1:24" s="57" customFormat="1" ht="12" x14ac:dyDescent="0.2">
      <c r="A105" s="81" t="s">
        <v>285</v>
      </c>
      <c r="B105" s="81">
        <v>2015</v>
      </c>
      <c r="C105" s="81" t="s">
        <v>46</v>
      </c>
      <c r="D105" s="81" t="s">
        <v>698</v>
      </c>
      <c r="E105" s="81" t="s">
        <v>178</v>
      </c>
      <c r="F105" s="81" t="s">
        <v>261</v>
      </c>
      <c r="G105" s="81" t="s">
        <v>260</v>
      </c>
      <c r="H105" s="81" t="s">
        <v>682</v>
      </c>
      <c r="I105" s="81" t="s">
        <v>60</v>
      </c>
      <c r="J105" s="81" t="s">
        <v>40</v>
      </c>
      <c r="K105" s="81" t="s">
        <v>61</v>
      </c>
      <c r="L105" s="81" t="s">
        <v>702</v>
      </c>
      <c r="M105" s="81" t="s">
        <v>253</v>
      </c>
      <c r="N105" s="81" t="s">
        <v>250</v>
      </c>
      <c r="O105" s="81" t="str">
        <f t="shared" si="7"/>
        <v>hybridXgraellsii</v>
      </c>
      <c r="P105" s="81" t="str">
        <f t="shared" si="8"/>
        <v>Postzygotics-hybridXgraellsii-(H:BelgiumXCachadas)XAlloGra</v>
      </c>
      <c r="Q105" s="82">
        <v>42667</v>
      </c>
      <c r="R105" s="88">
        <v>4.2</v>
      </c>
      <c r="S105" s="88" t="s">
        <v>113</v>
      </c>
      <c r="T105" s="81" t="str">
        <f t="shared" si="9"/>
        <v>4.2XA.27</v>
      </c>
      <c r="U105" s="81">
        <v>2</v>
      </c>
      <c r="V105" s="81">
        <v>1</v>
      </c>
      <c r="W105" s="81">
        <v>1</v>
      </c>
      <c r="X105" s="81">
        <v>1</v>
      </c>
    </row>
    <row r="106" spans="1:24" s="57" customFormat="1" ht="12" x14ac:dyDescent="0.2">
      <c r="A106" s="81" t="s">
        <v>285</v>
      </c>
      <c r="B106" s="81">
        <v>2015</v>
      </c>
      <c r="C106" s="81" t="s">
        <v>46</v>
      </c>
      <c r="D106" s="81" t="s">
        <v>698</v>
      </c>
      <c r="E106" s="81" t="s">
        <v>178</v>
      </c>
      <c r="F106" s="81" t="s">
        <v>261</v>
      </c>
      <c r="G106" s="81" t="s">
        <v>260</v>
      </c>
      <c r="H106" s="81" t="s">
        <v>682</v>
      </c>
      <c r="I106" s="81" t="s">
        <v>60</v>
      </c>
      <c r="J106" s="81" t="s">
        <v>40</v>
      </c>
      <c r="K106" s="81" t="s">
        <v>61</v>
      </c>
      <c r="L106" s="81" t="s">
        <v>702</v>
      </c>
      <c r="M106" s="81" t="s">
        <v>253</v>
      </c>
      <c r="N106" s="81" t="s">
        <v>250</v>
      </c>
      <c r="O106" s="81" t="str">
        <f t="shared" si="7"/>
        <v>hybridXgraellsii</v>
      </c>
      <c r="P106" s="81" t="str">
        <f t="shared" si="8"/>
        <v>Postzygotics-hybridXgraellsii-(H:BelgiumXCachadas)XAlloGra</v>
      </c>
      <c r="Q106" s="82">
        <v>42639</v>
      </c>
      <c r="R106" s="88">
        <v>3.2</v>
      </c>
      <c r="S106" s="88" t="s">
        <v>76</v>
      </c>
      <c r="T106" s="81" t="str">
        <f t="shared" si="9"/>
        <v>3.2XA.3</v>
      </c>
      <c r="U106" s="81">
        <v>1</v>
      </c>
      <c r="V106" s="81">
        <v>1</v>
      </c>
      <c r="W106" s="81"/>
      <c r="X106" s="81">
        <v>1</v>
      </c>
    </row>
    <row r="107" spans="1:24" s="57" customFormat="1" ht="12" x14ac:dyDescent="0.2">
      <c r="A107" s="81" t="s">
        <v>285</v>
      </c>
      <c r="B107" s="81">
        <v>2015</v>
      </c>
      <c r="C107" s="81" t="s">
        <v>46</v>
      </c>
      <c r="D107" s="81" t="s">
        <v>698</v>
      </c>
      <c r="E107" s="81" t="s">
        <v>178</v>
      </c>
      <c r="F107" s="81" t="s">
        <v>261</v>
      </c>
      <c r="G107" s="81" t="s">
        <v>260</v>
      </c>
      <c r="H107" s="81" t="s">
        <v>682</v>
      </c>
      <c r="I107" s="81" t="s">
        <v>60</v>
      </c>
      <c r="J107" s="81" t="s">
        <v>40</v>
      </c>
      <c r="K107" s="81" t="s">
        <v>61</v>
      </c>
      <c r="L107" s="81" t="s">
        <v>702</v>
      </c>
      <c r="M107" s="81" t="s">
        <v>253</v>
      </c>
      <c r="N107" s="81" t="s">
        <v>250</v>
      </c>
      <c r="O107" s="81" t="str">
        <f t="shared" si="7"/>
        <v>hybridXgraellsii</v>
      </c>
      <c r="P107" s="81" t="str">
        <f t="shared" si="8"/>
        <v>Postzygotics-hybridXgraellsii-(H:BelgiumXCachadas)XAlloGra</v>
      </c>
      <c r="Q107" s="82">
        <v>42639</v>
      </c>
      <c r="R107" s="88">
        <v>3.3</v>
      </c>
      <c r="S107" s="88" t="s">
        <v>76</v>
      </c>
      <c r="T107" s="81" t="str">
        <f t="shared" si="9"/>
        <v>3.3XA.3</v>
      </c>
      <c r="U107" s="81">
        <v>1</v>
      </c>
      <c r="V107" s="81">
        <v>0</v>
      </c>
      <c r="W107" s="81"/>
      <c r="X107" s="81">
        <v>0</v>
      </c>
    </row>
    <row r="108" spans="1:24" s="57" customFormat="1" ht="12" x14ac:dyDescent="0.2">
      <c r="A108" s="81" t="s">
        <v>285</v>
      </c>
      <c r="B108" s="81">
        <v>2015</v>
      </c>
      <c r="C108" s="81" t="s">
        <v>46</v>
      </c>
      <c r="D108" s="81" t="s">
        <v>698</v>
      </c>
      <c r="E108" s="81" t="s">
        <v>178</v>
      </c>
      <c r="F108" s="81" t="s">
        <v>261</v>
      </c>
      <c r="G108" s="81" t="s">
        <v>260</v>
      </c>
      <c r="H108" s="81" t="s">
        <v>682</v>
      </c>
      <c r="I108" s="81" t="s">
        <v>60</v>
      </c>
      <c r="J108" s="81" t="s">
        <v>40</v>
      </c>
      <c r="K108" s="81" t="s">
        <v>61</v>
      </c>
      <c r="L108" s="81" t="s">
        <v>702</v>
      </c>
      <c r="M108" s="81" t="s">
        <v>253</v>
      </c>
      <c r="N108" s="81" t="s">
        <v>250</v>
      </c>
      <c r="O108" s="81" t="str">
        <f t="shared" si="7"/>
        <v>hybridXgraellsii</v>
      </c>
      <c r="P108" s="81" t="str">
        <f t="shared" si="8"/>
        <v>Postzygotics-hybridXgraellsii-(H:BelgiumXCachadas)XAlloGra</v>
      </c>
      <c r="Q108" s="82">
        <v>42641</v>
      </c>
      <c r="R108" s="88">
        <v>4.0999999999999996</v>
      </c>
      <c r="S108" s="88" t="s">
        <v>90</v>
      </c>
      <c r="T108" s="81" t="str">
        <f t="shared" si="9"/>
        <v>4.1XA.5</v>
      </c>
      <c r="U108" s="81">
        <v>1</v>
      </c>
      <c r="V108" s="81">
        <v>1</v>
      </c>
      <c r="W108" s="81"/>
      <c r="X108" s="81">
        <v>1</v>
      </c>
    </row>
    <row r="109" spans="1:24" s="57" customFormat="1" ht="12" x14ac:dyDescent="0.2">
      <c r="A109" s="81" t="s">
        <v>285</v>
      </c>
      <c r="B109" s="81">
        <v>2015</v>
      </c>
      <c r="C109" s="81" t="s">
        <v>46</v>
      </c>
      <c r="D109" s="81" t="s">
        <v>698</v>
      </c>
      <c r="E109" s="81" t="s">
        <v>178</v>
      </c>
      <c r="F109" s="81" t="s">
        <v>261</v>
      </c>
      <c r="G109" s="81" t="s">
        <v>260</v>
      </c>
      <c r="H109" s="81" t="s">
        <v>682</v>
      </c>
      <c r="I109" s="81" t="s">
        <v>60</v>
      </c>
      <c r="J109" s="81" t="s">
        <v>40</v>
      </c>
      <c r="K109" s="81" t="s">
        <v>61</v>
      </c>
      <c r="L109" s="81" t="s">
        <v>702</v>
      </c>
      <c r="M109" s="81" t="s">
        <v>253</v>
      </c>
      <c r="N109" s="81" t="s">
        <v>250</v>
      </c>
      <c r="O109" s="81" t="str">
        <f t="shared" si="7"/>
        <v>hybridXgraellsii</v>
      </c>
      <c r="P109" s="81" t="str">
        <f t="shared" si="8"/>
        <v>Postzygotics-hybridXgraellsii-(H:BelgiumXCachadas)XAlloGra</v>
      </c>
      <c r="Q109" s="82">
        <v>42643</v>
      </c>
      <c r="R109" s="88">
        <v>3.3</v>
      </c>
      <c r="S109" s="88" t="s">
        <v>79</v>
      </c>
      <c r="T109" s="81" t="str">
        <f t="shared" si="9"/>
        <v>3.3XA.6</v>
      </c>
      <c r="U109" s="81">
        <v>1</v>
      </c>
      <c r="V109" s="81">
        <v>1</v>
      </c>
      <c r="W109" s="81">
        <v>6</v>
      </c>
      <c r="X109" s="81">
        <v>1</v>
      </c>
    </row>
    <row r="110" spans="1:24" s="57" customFormat="1" ht="12" x14ac:dyDescent="0.2">
      <c r="A110" s="81" t="s">
        <v>285</v>
      </c>
      <c r="B110" s="81">
        <v>2015</v>
      </c>
      <c r="C110" s="81" t="s">
        <v>46</v>
      </c>
      <c r="D110" s="81" t="s">
        <v>698</v>
      </c>
      <c r="E110" s="81" t="s">
        <v>178</v>
      </c>
      <c r="F110" s="81" t="s">
        <v>261</v>
      </c>
      <c r="G110" s="81" t="s">
        <v>260</v>
      </c>
      <c r="H110" s="81" t="s">
        <v>682</v>
      </c>
      <c r="I110" s="81" t="s">
        <v>60</v>
      </c>
      <c r="J110" s="81" t="s">
        <v>40</v>
      </c>
      <c r="K110" s="81" t="s">
        <v>61</v>
      </c>
      <c r="L110" s="81" t="s">
        <v>702</v>
      </c>
      <c r="M110" s="57" t="s">
        <v>253</v>
      </c>
      <c r="N110" s="81" t="s">
        <v>250</v>
      </c>
      <c r="O110" s="81" t="str">
        <f t="shared" si="7"/>
        <v>hybridXgraellsii</v>
      </c>
      <c r="P110" s="81" t="str">
        <f t="shared" si="8"/>
        <v>Postzygotics-hybridXgraellsii-(H:BelgiumXCachadas)XAlloGra</v>
      </c>
      <c r="Q110" s="82">
        <v>42643</v>
      </c>
      <c r="R110" s="88">
        <v>5.6</v>
      </c>
      <c r="S110" s="88" t="s">
        <v>79</v>
      </c>
      <c r="T110" s="81" t="str">
        <f t="shared" si="9"/>
        <v>5.6XA.6</v>
      </c>
      <c r="U110" s="81">
        <v>3</v>
      </c>
      <c r="V110" s="81">
        <v>1</v>
      </c>
      <c r="W110" s="81">
        <v>3</v>
      </c>
      <c r="X110" s="81">
        <v>1</v>
      </c>
    </row>
    <row r="111" spans="1:24" s="57" customFormat="1" ht="12" x14ac:dyDescent="0.2">
      <c r="A111" s="81" t="s">
        <v>285</v>
      </c>
      <c r="B111" s="81">
        <v>2015</v>
      </c>
      <c r="C111" s="81" t="s">
        <v>46</v>
      </c>
      <c r="D111" s="81" t="s">
        <v>698</v>
      </c>
      <c r="E111" s="81" t="s">
        <v>178</v>
      </c>
      <c r="F111" s="81" t="s">
        <v>261</v>
      </c>
      <c r="G111" s="81" t="s">
        <v>260</v>
      </c>
      <c r="H111" s="81" t="s">
        <v>682</v>
      </c>
      <c r="I111" s="81" t="s">
        <v>60</v>
      </c>
      <c r="J111" s="81" t="s">
        <v>40</v>
      </c>
      <c r="K111" s="81" t="s">
        <v>61</v>
      </c>
      <c r="L111" s="81" t="s">
        <v>702</v>
      </c>
      <c r="M111" s="81" t="s">
        <v>259</v>
      </c>
      <c r="N111" s="81" t="s">
        <v>250</v>
      </c>
      <c r="O111" s="81" t="str">
        <f t="shared" si="7"/>
        <v>hybridXgraellsii</v>
      </c>
      <c r="P111" s="81" t="str">
        <f t="shared" si="8"/>
        <v>Postzygotics-hybridXgraellsii-(H:BelgiumXCachadas)XAlloGra</v>
      </c>
      <c r="Q111" s="82">
        <v>42662</v>
      </c>
      <c r="R111" s="88">
        <v>2.14</v>
      </c>
      <c r="S111" s="88" t="s">
        <v>472</v>
      </c>
      <c r="T111" s="81" t="str">
        <f t="shared" si="9"/>
        <v>2.14XA.18</v>
      </c>
      <c r="U111" s="81">
        <v>1</v>
      </c>
      <c r="V111" s="81">
        <v>1</v>
      </c>
      <c r="W111" s="81">
        <v>1</v>
      </c>
      <c r="X111" s="81">
        <v>1</v>
      </c>
    </row>
    <row r="112" spans="1:24" s="57" customFormat="1" ht="12" x14ac:dyDescent="0.2">
      <c r="A112" s="81" t="s">
        <v>285</v>
      </c>
      <c r="B112" s="81">
        <v>2015</v>
      </c>
      <c r="C112" s="81" t="s">
        <v>46</v>
      </c>
      <c r="D112" s="81" t="s">
        <v>698</v>
      </c>
      <c r="E112" s="81" t="s">
        <v>178</v>
      </c>
      <c r="F112" s="81" t="s">
        <v>261</v>
      </c>
      <c r="G112" s="81" t="s">
        <v>260</v>
      </c>
      <c r="H112" s="81" t="s">
        <v>682</v>
      </c>
      <c r="I112" s="81" t="s">
        <v>178</v>
      </c>
      <c r="J112" s="81" t="s">
        <v>261</v>
      </c>
      <c r="K112" s="81" t="s">
        <v>260</v>
      </c>
      <c r="L112" s="81" t="s">
        <v>682</v>
      </c>
      <c r="M112" s="81" t="s">
        <v>259</v>
      </c>
      <c r="N112" s="81" t="s">
        <v>266</v>
      </c>
      <c r="O112" s="81" t="str">
        <f t="shared" si="7"/>
        <v>hybridXhybrid</v>
      </c>
      <c r="P112" s="81" t="str">
        <f t="shared" si="8"/>
        <v>Postzygotics-hybridXhybrid-(H:BelgiumXCachadas)X(H:BelgiumXCachadas)</v>
      </c>
      <c r="Q112" s="82">
        <v>42665</v>
      </c>
      <c r="R112" s="88">
        <v>5.1100000000000003</v>
      </c>
      <c r="S112" s="88">
        <v>1.1000000000000001</v>
      </c>
      <c r="T112" s="81" t="str">
        <f t="shared" si="9"/>
        <v>5.11X1.1</v>
      </c>
      <c r="U112" s="81">
        <v>1</v>
      </c>
      <c r="V112" s="81">
        <v>1</v>
      </c>
      <c r="W112" s="81">
        <v>1</v>
      </c>
      <c r="X112" s="81">
        <v>1</v>
      </c>
    </row>
    <row r="113" spans="1:24" s="57" customFormat="1" ht="12" x14ac:dyDescent="0.2">
      <c r="A113" s="81" t="s">
        <v>285</v>
      </c>
      <c r="B113" s="81">
        <v>2015</v>
      </c>
      <c r="C113" s="81" t="s">
        <v>46</v>
      </c>
      <c r="D113" s="81" t="s">
        <v>698</v>
      </c>
      <c r="E113" s="81" t="s">
        <v>178</v>
      </c>
      <c r="F113" s="81" t="s">
        <v>261</v>
      </c>
      <c r="G113" s="81" t="s">
        <v>260</v>
      </c>
      <c r="H113" s="81" t="s">
        <v>682</v>
      </c>
      <c r="I113" s="81" t="s">
        <v>178</v>
      </c>
      <c r="J113" s="81" t="s">
        <v>261</v>
      </c>
      <c r="K113" s="81" t="s">
        <v>260</v>
      </c>
      <c r="L113" s="81" t="s">
        <v>682</v>
      </c>
      <c r="M113" s="81" t="s">
        <v>259</v>
      </c>
      <c r="N113" s="81" t="s">
        <v>266</v>
      </c>
      <c r="O113" s="81" t="str">
        <f t="shared" si="7"/>
        <v>hybridXhybrid</v>
      </c>
      <c r="P113" s="81" t="str">
        <f t="shared" si="8"/>
        <v>Postzygotics-hybridXhybrid-(H:BelgiumXCachadas)X(H:BelgiumXCachadas)</v>
      </c>
      <c r="Q113" s="82">
        <v>42669</v>
      </c>
      <c r="R113" s="88">
        <v>2.11</v>
      </c>
      <c r="S113" s="88">
        <v>1.1299999999999999</v>
      </c>
      <c r="T113" s="81" t="str">
        <f t="shared" si="9"/>
        <v>2.11X1.13</v>
      </c>
      <c r="U113" s="81">
        <v>1</v>
      </c>
      <c r="V113" s="81">
        <v>1</v>
      </c>
      <c r="W113" s="81">
        <v>1</v>
      </c>
      <c r="X113" s="81">
        <v>1</v>
      </c>
    </row>
    <row r="114" spans="1:24" s="57" customFormat="1" ht="12" x14ac:dyDescent="0.2">
      <c r="A114" s="81" t="s">
        <v>285</v>
      </c>
      <c r="B114" s="81">
        <v>2015</v>
      </c>
      <c r="C114" s="81" t="s">
        <v>46</v>
      </c>
      <c r="D114" s="81" t="s">
        <v>698</v>
      </c>
      <c r="E114" s="81" t="s">
        <v>178</v>
      </c>
      <c r="F114" s="81" t="s">
        <v>261</v>
      </c>
      <c r="G114" s="81" t="s">
        <v>260</v>
      </c>
      <c r="H114" s="81" t="s">
        <v>682</v>
      </c>
      <c r="I114" s="81" t="s">
        <v>178</v>
      </c>
      <c r="J114" s="81" t="s">
        <v>261</v>
      </c>
      <c r="K114" s="81" t="s">
        <v>260</v>
      </c>
      <c r="L114" s="81" t="s">
        <v>682</v>
      </c>
      <c r="M114" s="81" t="s">
        <v>259</v>
      </c>
      <c r="N114" s="81" t="s">
        <v>266</v>
      </c>
      <c r="O114" s="81" t="str">
        <f t="shared" si="7"/>
        <v>hybridXhybrid</v>
      </c>
      <c r="P114" s="81" t="str">
        <f t="shared" si="8"/>
        <v>Postzygotics-hybridXhybrid-(H:BelgiumXCachadas)X(H:BelgiumXCachadas)</v>
      </c>
      <c r="Q114" s="82">
        <v>42657</v>
      </c>
      <c r="R114" s="88">
        <v>1.1399999999999999</v>
      </c>
      <c r="S114" s="88">
        <v>1.2</v>
      </c>
      <c r="T114" s="81" t="str">
        <f t="shared" si="9"/>
        <v>1.14X1.2</v>
      </c>
      <c r="U114" s="81">
        <v>1</v>
      </c>
      <c r="V114" s="81">
        <v>1</v>
      </c>
      <c r="W114" s="81">
        <v>1</v>
      </c>
      <c r="X114" s="81">
        <v>1</v>
      </c>
    </row>
    <row r="115" spans="1:24" s="57" customFormat="1" ht="12" x14ac:dyDescent="0.2">
      <c r="A115" s="81" t="s">
        <v>285</v>
      </c>
      <c r="B115" s="81">
        <v>2015</v>
      </c>
      <c r="C115" s="81" t="s">
        <v>46</v>
      </c>
      <c r="D115" s="81" t="s">
        <v>698</v>
      </c>
      <c r="E115" s="81" t="s">
        <v>178</v>
      </c>
      <c r="F115" s="81" t="s">
        <v>261</v>
      </c>
      <c r="G115" s="81" t="s">
        <v>260</v>
      </c>
      <c r="H115" s="81" t="s">
        <v>682</v>
      </c>
      <c r="I115" s="81" t="s">
        <v>178</v>
      </c>
      <c r="J115" s="81" t="s">
        <v>261</v>
      </c>
      <c r="K115" s="81" t="s">
        <v>260</v>
      </c>
      <c r="L115" s="81" t="s">
        <v>682</v>
      </c>
      <c r="M115" s="81" t="s">
        <v>259</v>
      </c>
      <c r="N115" s="81" t="s">
        <v>266</v>
      </c>
      <c r="O115" s="81" t="str">
        <f t="shared" si="7"/>
        <v>hybridXhybrid</v>
      </c>
      <c r="P115" s="81" t="str">
        <f t="shared" si="8"/>
        <v>Postzygotics-hybridXhybrid-(H:BelgiumXCachadas)X(H:BelgiumXCachadas)</v>
      </c>
      <c r="Q115" s="82">
        <v>42659</v>
      </c>
      <c r="R115" s="88">
        <v>1.1399999999999999</v>
      </c>
      <c r="S115" s="88">
        <v>1.3</v>
      </c>
      <c r="T115" s="81" t="str">
        <f t="shared" si="9"/>
        <v>1.14X1.3</v>
      </c>
      <c r="U115" s="81">
        <v>2</v>
      </c>
      <c r="V115" s="81">
        <v>1</v>
      </c>
      <c r="W115" s="81">
        <v>1</v>
      </c>
      <c r="X115" s="81">
        <v>1</v>
      </c>
    </row>
    <row r="116" spans="1:24" s="57" customFormat="1" ht="12" x14ac:dyDescent="0.2">
      <c r="A116" s="81" t="s">
        <v>285</v>
      </c>
      <c r="B116" s="81">
        <v>2015</v>
      </c>
      <c r="C116" s="81" t="s">
        <v>46</v>
      </c>
      <c r="D116" s="81" t="s">
        <v>698</v>
      </c>
      <c r="E116" s="81" t="s">
        <v>178</v>
      </c>
      <c r="F116" s="81" t="s">
        <v>261</v>
      </c>
      <c r="G116" s="81" t="s">
        <v>260</v>
      </c>
      <c r="H116" s="81" t="s">
        <v>682</v>
      </c>
      <c r="I116" s="81" t="s">
        <v>178</v>
      </c>
      <c r="J116" s="81" t="s">
        <v>261</v>
      </c>
      <c r="K116" s="81" t="s">
        <v>260</v>
      </c>
      <c r="L116" s="81" t="s">
        <v>682</v>
      </c>
      <c r="M116" s="81" t="s">
        <v>259</v>
      </c>
      <c r="N116" s="81" t="s">
        <v>266</v>
      </c>
      <c r="O116" s="81" t="str">
        <f t="shared" si="7"/>
        <v>hybridXhybrid</v>
      </c>
      <c r="P116" s="81" t="str">
        <f t="shared" si="8"/>
        <v>Postzygotics-hybridXhybrid-(H:BelgiumXCachadas)X(H:BelgiumXCachadas)</v>
      </c>
      <c r="Q116" s="82">
        <v>42670</v>
      </c>
      <c r="R116" s="88">
        <v>2.11</v>
      </c>
      <c r="S116" s="88">
        <v>1.4</v>
      </c>
      <c r="T116" s="81" t="str">
        <f t="shared" si="9"/>
        <v>2.11X1.4</v>
      </c>
      <c r="U116" s="81">
        <v>1</v>
      </c>
      <c r="V116" s="81">
        <v>1</v>
      </c>
      <c r="W116" s="81">
        <v>1</v>
      </c>
      <c r="X116" s="81">
        <v>1</v>
      </c>
    </row>
    <row r="117" spans="1:24" s="57" customFormat="1" ht="12" x14ac:dyDescent="0.2">
      <c r="A117" s="81" t="s">
        <v>285</v>
      </c>
      <c r="B117" s="81">
        <v>2015</v>
      </c>
      <c r="C117" s="81" t="s">
        <v>46</v>
      </c>
      <c r="D117" s="81" t="s">
        <v>698</v>
      </c>
      <c r="E117" s="81" t="s">
        <v>178</v>
      </c>
      <c r="F117" s="81" t="s">
        <v>261</v>
      </c>
      <c r="G117" s="81" t="s">
        <v>260</v>
      </c>
      <c r="H117" s="81" t="s">
        <v>682</v>
      </c>
      <c r="I117" s="81" t="s">
        <v>178</v>
      </c>
      <c r="J117" s="81" t="s">
        <v>261</v>
      </c>
      <c r="K117" s="81" t="s">
        <v>260</v>
      </c>
      <c r="L117" s="81" t="s">
        <v>682</v>
      </c>
      <c r="M117" s="81" t="s">
        <v>259</v>
      </c>
      <c r="N117" s="81" t="s">
        <v>266</v>
      </c>
      <c r="O117" s="81" t="str">
        <f t="shared" si="7"/>
        <v>hybridXhybrid</v>
      </c>
      <c r="P117" s="81" t="str">
        <f t="shared" si="8"/>
        <v>Postzygotics-hybridXhybrid-(H:BelgiumXCachadas)X(H:BelgiumXCachadas)</v>
      </c>
      <c r="Q117" s="82">
        <v>42661</v>
      </c>
      <c r="R117" s="88">
        <v>1.4</v>
      </c>
      <c r="S117" s="88">
        <v>1.6</v>
      </c>
      <c r="T117" s="81" t="str">
        <f t="shared" si="9"/>
        <v>1.4X1.6</v>
      </c>
      <c r="U117" s="81">
        <v>1</v>
      </c>
      <c r="V117" s="81">
        <v>1</v>
      </c>
      <c r="W117" s="81">
        <v>1</v>
      </c>
      <c r="X117" s="81">
        <v>1</v>
      </c>
    </row>
    <row r="118" spans="1:24" s="57" customFormat="1" ht="12" x14ac:dyDescent="0.2">
      <c r="A118" s="81" t="s">
        <v>285</v>
      </c>
      <c r="B118" s="81">
        <v>2015</v>
      </c>
      <c r="C118" s="81" t="s">
        <v>46</v>
      </c>
      <c r="D118" s="81" t="s">
        <v>698</v>
      </c>
      <c r="E118" s="81" t="s">
        <v>178</v>
      </c>
      <c r="F118" s="81" t="s">
        <v>261</v>
      </c>
      <c r="G118" s="81" t="s">
        <v>260</v>
      </c>
      <c r="H118" s="81" t="s">
        <v>682</v>
      </c>
      <c r="I118" s="81" t="s">
        <v>178</v>
      </c>
      <c r="J118" s="81" t="s">
        <v>261</v>
      </c>
      <c r="K118" s="81" t="s">
        <v>260</v>
      </c>
      <c r="L118" s="81" t="s">
        <v>682</v>
      </c>
      <c r="M118" s="81" t="s">
        <v>253</v>
      </c>
      <c r="N118" s="81" t="s">
        <v>266</v>
      </c>
      <c r="O118" s="81" t="str">
        <f t="shared" si="7"/>
        <v>hybridXhybrid</v>
      </c>
      <c r="P118" s="81" t="str">
        <f t="shared" si="8"/>
        <v>Postzygotics-hybridXhybrid-(H:BelgiumXCachadas)X(H:BelgiumXCachadas)</v>
      </c>
      <c r="Q118" s="82">
        <v>42671</v>
      </c>
      <c r="R118" s="88">
        <v>2.16</v>
      </c>
      <c r="S118" s="88">
        <v>2.14</v>
      </c>
      <c r="T118" s="81" t="str">
        <f t="shared" si="9"/>
        <v>2.16X2.14</v>
      </c>
      <c r="U118" s="81">
        <v>1</v>
      </c>
      <c r="V118" s="81">
        <v>1</v>
      </c>
      <c r="W118" s="81">
        <v>1</v>
      </c>
      <c r="X118" s="81">
        <v>1</v>
      </c>
    </row>
    <row r="119" spans="1:24" s="57" customFormat="1" ht="12" x14ac:dyDescent="0.2">
      <c r="A119" s="81" t="s">
        <v>285</v>
      </c>
      <c r="B119" s="81">
        <v>2016</v>
      </c>
      <c r="C119" s="81" t="s">
        <v>46</v>
      </c>
      <c r="D119" s="81" t="s">
        <v>698</v>
      </c>
      <c r="E119" s="81" t="s">
        <v>178</v>
      </c>
      <c r="F119" s="81" t="s">
        <v>261</v>
      </c>
      <c r="G119" s="81" t="s">
        <v>260</v>
      </c>
      <c r="H119" s="81" t="s">
        <v>682</v>
      </c>
      <c r="I119" s="81" t="s">
        <v>178</v>
      </c>
      <c r="J119" s="81" t="s">
        <v>261</v>
      </c>
      <c r="K119" s="81" t="s">
        <v>260</v>
      </c>
      <c r="L119" s="81" t="s">
        <v>682</v>
      </c>
      <c r="M119" s="81" t="s">
        <v>259</v>
      </c>
      <c r="N119" s="81" t="s">
        <v>266</v>
      </c>
      <c r="O119" s="81" t="str">
        <f t="shared" si="7"/>
        <v>hybridXhybrid</v>
      </c>
      <c r="P119" s="81" t="str">
        <f t="shared" si="8"/>
        <v>Postzygotics-hybridXhybrid-(H:BelgiumXCachadas)X(H:BelgiumXCachadas)</v>
      </c>
      <c r="Q119" s="82">
        <v>42666</v>
      </c>
      <c r="R119" s="88">
        <v>2.11</v>
      </c>
      <c r="S119" s="89">
        <v>2.1800000000000002</v>
      </c>
      <c r="T119" s="81" t="str">
        <f t="shared" si="9"/>
        <v>2.11X2.18</v>
      </c>
      <c r="U119" s="81">
        <v>1</v>
      </c>
      <c r="V119" s="81">
        <v>1</v>
      </c>
      <c r="W119" s="81">
        <v>2</v>
      </c>
      <c r="X119" s="81">
        <v>0</v>
      </c>
    </row>
    <row r="120" spans="1:24" s="57" customFormat="1" ht="12" x14ac:dyDescent="0.2">
      <c r="A120" s="81" t="s">
        <v>285</v>
      </c>
      <c r="B120" s="81">
        <v>2015</v>
      </c>
      <c r="C120" s="81" t="s">
        <v>46</v>
      </c>
      <c r="D120" s="81" t="s">
        <v>698</v>
      </c>
      <c r="E120" s="81" t="s">
        <v>178</v>
      </c>
      <c r="F120" s="81" t="s">
        <v>261</v>
      </c>
      <c r="G120" s="81" t="s">
        <v>260</v>
      </c>
      <c r="H120" s="81" t="s">
        <v>682</v>
      </c>
      <c r="I120" s="81" t="s">
        <v>178</v>
      </c>
      <c r="J120" s="81" t="s">
        <v>261</v>
      </c>
      <c r="K120" s="81" t="s">
        <v>260</v>
      </c>
      <c r="L120" s="81" t="s">
        <v>682</v>
      </c>
      <c r="M120" s="81" t="s">
        <v>258</v>
      </c>
      <c r="N120" s="81" t="s">
        <v>266</v>
      </c>
      <c r="O120" s="81" t="str">
        <f t="shared" si="7"/>
        <v>hybridXhybrid</v>
      </c>
      <c r="P120" s="81" t="str">
        <f t="shared" si="8"/>
        <v>Postzygotics-hybridXhybrid-(H:BelgiumXCachadas)X(H:BelgiumXCachadas)</v>
      </c>
      <c r="Q120" s="82">
        <v>42660</v>
      </c>
      <c r="R120" s="88">
        <v>2.7</v>
      </c>
      <c r="S120" s="88">
        <v>2.8</v>
      </c>
      <c r="T120" s="81" t="str">
        <f t="shared" si="9"/>
        <v>2.7X2.8</v>
      </c>
      <c r="U120" s="81">
        <v>1</v>
      </c>
      <c r="V120" s="81">
        <v>1</v>
      </c>
      <c r="W120" s="81">
        <v>1</v>
      </c>
      <c r="X120" s="81">
        <v>1</v>
      </c>
    </row>
    <row r="121" spans="1:24" s="57" customFormat="1" ht="12" x14ac:dyDescent="0.2">
      <c r="A121" s="81" t="s">
        <v>285</v>
      </c>
      <c r="B121" s="81">
        <v>2015</v>
      </c>
      <c r="C121" s="81" t="s">
        <v>46</v>
      </c>
      <c r="D121" s="81" t="s">
        <v>698</v>
      </c>
      <c r="E121" s="81" t="s">
        <v>178</v>
      </c>
      <c r="F121" s="81" t="s">
        <v>261</v>
      </c>
      <c r="G121" s="81" t="s">
        <v>260</v>
      </c>
      <c r="H121" s="81" t="s">
        <v>682</v>
      </c>
      <c r="I121" s="81" t="s">
        <v>178</v>
      </c>
      <c r="J121" s="81" t="s">
        <v>261</v>
      </c>
      <c r="K121" s="81" t="s">
        <v>260</v>
      </c>
      <c r="L121" s="81" t="s">
        <v>682</v>
      </c>
      <c r="M121" s="81" t="s">
        <v>253</v>
      </c>
      <c r="N121" s="81" t="s">
        <v>266</v>
      </c>
      <c r="O121" s="81" t="str">
        <f t="shared" si="7"/>
        <v>hybridXhybrid</v>
      </c>
      <c r="P121" s="81" t="str">
        <f t="shared" si="8"/>
        <v>Postzygotics-hybridXhybrid-(H:BelgiumXCachadas)X(H:BelgiumXCachadas)</v>
      </c>
      <c r="Q121" s="82">
        <v>42663</v>
      </c>
      <c r="R121" s="88">
        <v>5.1100000000000003</v>
      </c>
      <c r="S121" s="88">
        <v>3.4</v>
      </c>
      <c r="T121" s="81" t="str">
        <f t="shared" si="9"/>
        <v>5.11X3.4</v>
      </c>
      <c r="U121" s="81">
        <v>1</v>
      </c>
      <c r="V121" s="81">
        <v>1</v>
      </c>
      <c r="W121" s="81">
        <v>1</v>
      </c>
      <c r="X121" s="81">
        <v>1</v>
      </c>
    </row>
    <row r="122" spans="1:24" s="57" customFormat="1" ht="12" x14ac:dyDescent="0.2">
      <c r="A122" s="81" t="s">
        <v>285</v>
      </c>
      <c r="B122" s="81">
        <v>2015</v>
      </c>
      <c r="C122" s="81" t="s">
        <v>46</v>
      </c>
      <c r="D122" s="81" t="s">
        <v>698</v>
      </c>
      <c r="E122" s="81" t="s">
        <v>178</v>
      </c>
      <c r="F122" s="81" t="s">
        <v>261</v>
      </c>
      <c r="G122" s="81" t="s">
        <v>260</v>
      </c>
      <c r="H122" s="81" t="s">
        <v>682</v>
      </c>
      <c r="I122" s="81" t="s">
        <v>178</v>
      </c>
      <c r="J122" s="81" t="s">
        <v>261</v>
      </c>
      <c r="K122" s="81" t="s">
        <v>260</v>
      </c>
      <c r="L122" s="81" t="s">
        <v>682</v>
      </c>
      <c r="M122" s="81" t="s">
        <v>253</v>
      </c>
      <c r="N122" s="81" t="s">
        <v>266</v>
      </c>
      <c r="O122" s="81" t="str">
        <f t="shared" si="7"/>
        <v>hybridXhybrid</v>
      </c>
      <c r="P122" s="81" t="str">
        <f t="shared" si="8"/>
        <v>Postzygotics-hybridXhybrid-(H:BelgiumXCachadas)X(H:BelgiumXCachadas)</v>
      </c>
      <c r="Q122" s="82">
        <v>42661</v>
      </c>
      <c r="R122" s="88">
        <v>5.1100000000000003</v>
      </c>
      <c r="S122" s="88">
        <v>4.5</v>
      </c>
      <c r="T122" s="81" t="str">
        <f t="shared" si="9"/>
        <v>5.11X4.5</v>
      </c>
      <c r="U122" s="81">
        <v>1</v>
      </c>
      <c r="V122" s="81">
        <v>1</v>
      </c>
      <c r="W122" s="81">
        <v>1</v>
      </c>
      <c r="X122" s="81">
        <v>1</v>
      </c>
    </row>
    <row r="123" spans="1:24" s="57" customFormat="1" ht="12" x14ac:dyDescent="0.2">
      <c r="A123" s="81" t="s">
        <v>285</v>
      </c>
      <c r="B123" s="81">
        <v>2015</v>
      </c>
      <c r="C123" s="81" t="s">
        <v>46</v>
      </c>
      <c r="D123" s="81" t="s">
        <v>698</v>
      </c>
      <c r="E123" s="81" t="s">
        <v>178</v>
      </c>
      <c r="F123" s="81" t="s">
        <v>261</v>
      </c>
      <c r="G123" s="81" t="s">
        <v>260</v>
      </c>
      <c r="H123" s="81" t="s">
        <v>682</v>
      </c>
      <c r="I123" s="81" t="s">
        <v>178</v>
      </c>
      <c r="J123" s="81" t="s">
        <v>261</v>
      </c>
      <c r="K123" s="81" t="s">
        <v>260</v>
      </c>
      <c r="L123" s="81" t="s">
        <v>682</v>
      </c>
      <c r="M123" s="81" t="s">
        <v>258</v>
      </c>
      <c r="N123" s="81" t="s">
        <v>266</v>
      </c>
      <c r="O123" s="81" t="str">
        <f t="shared" si="7"/>
        <v>hybridXhybrid</v>
      </c>
      <c r="P123" s="81" t="str">
        <f t="shared" si="8"/>
        <v>Postzygotics-hybridXhybrid-(H:BelgiumXCachadas)X(H:BelgiumXCachadas)</v>
      </c>
      <c r="Q123" s="82">
        <v>42660</v>
      </c>
      <c r="R123" s="88">
        <v>2.14</v>
      </c>
      <c r="S123" s="88">
        <v>5.13</v>
      </c>
      <c r="T123" s="81" t="str">
        <f t="shared" si="9"/>
        <v>2.14X5.13</v>
      </c>
      <c r="U123" s="81">
        <v>1</v>
      </c>
      <c r="V123" s="81">
        <v>1</v>
      </c>
      <c r="W123" s="81">
        <v>1</v>
      </c>
      <c r="X123" s="81">
        <v>1</v>
      </c>
    </row>
    <row r="124" spans="1:24" s="57" customFormat="1" ht="12" x14ac:dyDescent="0.2">
      <c r="A124" s="81" t="s">
        <v>285</v>
      </c>
      <c r="B124" s="81">
        <v>2015</v>
      </c>
      <c r="C124" s="81" t="s">
        <v>46</v>
      </c>
      <c r="D124" s="81" t="s">
        <v>698</v>
      </c>
      <c r="E124" s="81" t="s">
        <v>178</v>
      </c>
      <c r="F124" s="81" t="s">
        <v>261</v>
      </c>
      <c r="G124" s="81" t="s">
        <v>260</v>
      </c>
      <c r="H124" s="81" t="s">
        <v>682</v>
      </c>
      <c r="I124" s="81" t="s">
        <v>178</v>
      </c>
      <c r="J124" s="81" t="s">
        <v>261</v>
      </c>
      <c r="K124" s="81" t="s">
        <v>260</v>
      </c>
      <c r="L124" s="81" t="s">
        <v>682</v>
      </c>
      <c r="M124" s="81" t="s">
        <v>259</v>
      </c>
      <c r="N124" s="81" t="s">
        <v>266</v>
      </c>
      <c r="O124" s="81" t="str">
        <f t="shared" si="7"/>
        <v>hybridXhybrid</v>
      </c>
      <c r="P124" s="81" t="str">
        <f t="shared" si="8"/>
        <v>Postzygotics-hybridXhybrid-(H:BelgiumXCachadas)X(H:BelgiumXCachadas)</v>
      </c>
      <c r="Q124" s="82">
        <v>42666</v>
      </c>
      <c r="R124" s="88">
        <v>5.16</v>
      </c>
      <c r="S124" s="88">
        <v>5.18</v>
      </c>
      <c r="T124" s="81" t="str">
        <f t="shared" si="9"/>
        <v>5.16X5.18</v>
      </c>
      <c r="U124" s="81">
        <v>1</v>
      </c>
      <c r="V124" s="81">
        <v>1</v>
      </c>
      <c r="W124" s="81">
        <v>1</v>
      </c>
      <c r="X124" s="81">
        <v>1</v>
      </c>
    </row>
    <row r="125" spans="1:24" s="57" customFormat="1" ht="12" x14ac:dyDescent="0.2">
      <c r="A125" s="81" t="s">
        <v>285</v>
      </c>
      <c r="B125" s="81">
        <v>2015</v>
      </c>
      <c r="C125" s="81" t="s">
        <v>46</v>
      </c>
      <c r="D125" s="81" t="s">
        <v>698</v>
      </c>
      <c r="E125" s="81" t="s">
        <v>178</v>
      </c>
      <c r="F125" s="81" t="s">
        <v>261</v>
      </c>
      <c r="G125" s="81" t="s">
        <v>260</v>
      </c>
      <c r="H125" s="81" t="s">
        <v>682</v>
      </c>
      <c r="I125" s="81" t="s">
        <v>178</v>
      </c>
      <c r="J125" s="81" t="s">
        <v>261</v>
      </c>
      <c r="K125" s="81" t="s">
        <v>260</v>
      </c>
      <c r="L125" s="81" t="s">
        <v>682</v>
      </c>
      <c r="M125" s="81" t="s">
        <v>259</v>
      </c>
      <c r="N125" s="81" t="s">
        <v>266</v>
      </c>
      <c r="O125" s="81" t="str">
        <f t="shared" si="7"/>
        <v>hybridXhybrid</v>
      </c>
      <c r="P125" s="81" t="str">
        <f t="shared" si="8"/>
        <v>Postzygotics-hybridXhybrid-(H:BelgiumXCachadas)X(H:BelgiumXCachadas)</v>
      </c>
      <c r="Q125" s="82">
        <v>42638</v>
      </c>
      <c r="R125" s="88">
        <v>3.2</v>
      </c>
      <c r="S125" s="88">
        <v>5.2</v>
      </c>
      <c r="T125" s="81" t="str">
        <f t="shared" si="9"/>
        <v>3.2X5.2</v>
      </c>
      <c r="U125" s="81">
        <v>1</v>
      </c>
      <c r="V125" s="81">
        <v>1</v>
      </c>
      <c r="W125" s="81"/>
      <c r="X125" s="81">
        <v>1</v>
      </c>
    </row>
    <row r="126" spans="1:24" s="57" customFormat="1" ht="12" x14ac:dyDescent="0.2">
      <c r="A126" s="81" t="s">
        <v>285</v>
      </c>
      <c r="B126" s="81">
        <v>2015</v>
      </c>
      <c r="C126" s="81" t="s">
        <v>46</v>
      </c>
      <c r="D126" s="81" t="s">
        <v>698</v>
      </c>
      <c r="E126" s="81" t="s">
        <v>178</v>
      </c>
      <c r="F126" s="81" t="s">
        <v>261</v>
      </c>
      <c r="G126" s="81" t="s">
        <v>260</v>
      </c>
      <c r="H126" s="81" t="s">
        <v>682</v>
      </c>
      <c r="I126" s="81" t="s">
        <v>178</v>
      </c>
      <c r="J126" s="81" t="s">
        <v>261</v>
      </c>
      <c r="K126" s="81" t="s">
        <v>260</v>
      </c>
      <c r="L126" s="81" t="s">
        <v>682</v>
      </c>
      <c r="M126" s="81" t="s">
        <v>258</v>
      </c>
      <c r="N126" s="81" t="s">
        <v>266</v>
      </c>
      <c r="O126" s="81" t="str">
        <f t="shared" si="7"/>
        <v>hybridXhybrid</v>
      </c>
      <c r="P126" s="81" t="str">
        <f t="shared" si="8"/>
        <v>Postzygotics-hybridXhybrid-(H:BelgiumXCachadas)X(H:BelgiumXCachadas)</v>
      </c>
      <c r="Q126" s="82">
        <v>42638</v>
      </c>
      <c r="R126" s="88">
        <v>4.0999999999999996</v>
      </c>
      <c r="S126" s="88">
        <v>5.3</v>
      </c>
      <c r="T126" s="81" t="str">
        <f t="shared" si="9"/>
        <v>4.1X5.3</v>
      </c>
      <c r="U126" s="81">
        <v>1</v>
      </c>
      <c r="V126" s="81">
        <v>1</v>
      </c>
      <c r="W126" s="81"/>
      <c r="X126" s="81">
        <v>1</v>
      </c>
    </row>
    <row r="127" spans="1:24" s="57" customFormat="1" ht="12" x14ac:dyDescent="0.2">
      <c r="A127" s="81" t="s">
        <v>285</v>
      </c>
      <c r="B127" s="81">
        <v>2015</v>
      </c>
      <c r="C127" s="81" t="s">
        <v>46</v>
      </c>
      <c r="D127" s="81" t="s">
        <v>698</v>
      </c>
      <c r="E127" s="81" t="s">
        <v>178</v>
      </c>
      <c r="F127" s="81" t="s">
        <v>261</v>
      </c>
      <c r="G127" s="81" t="s">
        <v>260</v>
      </c>
      <c r="H127" s="81" t="s">
        <v>682</v>
      </c>
      <c r="I127" s="81" t="s">
        <v>178</v>
      </c>
      <c r="J127" s="81" t="s">
        <v>261</v>
      </c>
      <c r="K127" s="81" t="s">
        <v>260</v>
      </c>
      <c r="L127" s="81" t="s">
        <v>682</v>
      </c>
      <c r="M127" s="81" t="s">
        <v>253</v>
      </c>
      <c r="N127" s="81" t="s">
        <v>266</v>
      </c>
      <c r="O127" s="81" t="str">
        <f t="shared" si="7"/>
        <v>hybridXhybrid</v>
      </c>
      <c r="P127" s="81" t="str">
        <f t="shared" si="8"/>
        <v>Postzygotics-hybridXhybrid-(H:BelgiumXCachadas)X(H:BelgiumXCachadas)</v>
      </c>
      <c r="Q127" s="82">
        <v>42651</v>
      </c>
      <c r="R127" s="88">
        <v>5.8</v>
      </c>
      <c r="S127" s="88">
        <v>5.9</v>
      </c>
      <c r="T127" s="81" t="str">
        <f t="shared" si="9"/>
        <v>5.8X5.9</v>
      </c>
      <c r="U127" s="81">
        <v>1</v>
      </c>
      <c r="V127" s="81">
        <v>1</v>
      </c>
      <c r="W127" s="81">
        <v>1</v>
      </c>
      <c r="X127" s="81">
        <v>1</v>
      </c>
    </row>
    <row r="128" spans="1:24" s="57" customFormat="1" ht="12" x14ac:dyDescent="0.2">
      <c r="A128" s="81" t="s">
        <v>285</v>
      </c>
      <c r="B128" s="81">
        <v>2015</v>
      </c>
      <c r="C128" s="81" t="s">
        <v>46</v>
      </c>
      <c r="D128" s="81" t="s">
        <v>698</v>
      </c>
      <c r="E128" s="81" t="s">
        <v>178</v>
      </c>
      <c r="F128" s="81" t="s">
        <v>261</v>
      </c>
      <c r="G128" s="81" t="s">
        <v>260</v>
      </c>
      <c r="H128" s="81" t="s">
        <v>682</v>
      </c>
      <c r="I128" s="81" t="s">
        <v>178</v>
      </c>
      <c r="J128" s="81" t="s">
        <v>261</v>
      </c>
      <c r="K128" s="81" t="s">
        <v>260</v>
      </c>
      <c r="L128" s="81" t="s">
        <v>682</v>
      </c>
      <c r="M128" s="81" t="s">
        <v>258</v>
      </c>
      <c r="N128" s="81" t="s">
        <v>266</v>
      </c>
      <c r="O128" s="81" t="str">
        <f t="shared" si="7"/>
        <v>hybridXhybrid</v>
      </c>
      <c r="P128" s="81" t="str">
        <f t="shared" si="8"/>
        <v>Postzygotics-hybridXhybrid-(H:BelgiumXCachadas)X(H:BelgiumXCachadas)</v>
      </c>
      <c r="Q128" s="82">
        <v>42664</v>
      </c>
      <c r="R128" s="88">
        <v>5.1100000000000003</v>
      </c>
      <c r="S128" s="88" t="s">
        <v>519</v>
      </c>
      <c r="T128" s="81" t="str">
        <f t="shared" si="9"/>
        <v>5.11X3.5</v>
      </c>
      <c r="U128" s="81">
        <v>1</v>
      </c>
      <c r="V128" s="81">
        <v>1</v>
      </c>
      <c r="W128" s="81">
        <v>1</v>
      </c>
      <c r="X128" s="81">
        <v>1</v>
      </c>
    </row>
    <row r="129" spans="1:24" s="57" customFormat="1" ht="12" x14ac:dyDescent="0.2">
      <c r="A129" s="81" t="s">
        <v>285</v>
      </c>
      <c r="B129" s="81">
        <v>2015</v>
      </c>
      <c r="C129" s="81" t="s">
        <v>46</v>
      </c>
      <c r="D129" s="81" t="s">
        <v>698</v>
      </c>
      <c r="E129" s="81" t="s">
        <v>178</v>
      </c>
      <c r="F129" s="81" t="s">
        <v>261</v>
      </c>
      <c r="G129" s="81" t="s">
        <v>260</v>
      </c>
      <c r="H129" s="81" t="s">
        <v>682</v>
      </c>
      <c r="I129" s="81" t="s">
        <v>178</v>
      </c>
      <c r="J129" s="81" t="s">
        <v>261</v>
      </c>
      <c r="K129" s="81" t="s">
        <v>260</v>
      </c>
      <c r="L129" s="81" t="s">
        <v>682</v>
      </c>
      <c r="M129" s="81" t="s">
        <v>253</v>
      </c>
      <c r="N129" s="81" t="s">
        <v>266</v>
      </c>
      <c r="O129" s="81" t="str">
        <f t="shared" si="7"/>
        <v>hybridXhybrid</v>
      </c>
      <c r="P129" s="81" t="str">
        <f t="shared" si="8"/>
        <v>Postzygotics-hybridXhybrid-(H:BelgiumXCachadas)X(H:BelgiumXCachadas)</v>
      </c>
      <c r="Q129" s="82">
        <v>42638</v>
      </c>
      <c r="R129" s="88">
        <v>3.3</v>
      </c>
      <c r="S129" s="88">
        <v>5.1100000000000003</v>
      </c>
      <c r="T129" s="81" t="str">
        <f t="shared" si="9"/>
        <v>3.3X5.11</v>
      </c>
      <c r="U129" s="81">
        <v>1</v>
      </c>
      <c r="V129" s="81">
        <v>1</v>
      </c>
      <c r="W129" s="81"/>
      <c r="X129" s="81">
        <v>1</v>
      </c>
    </row>
    <row r="130" spans="1:24" s="57" customFormat="1" ht="12" x14ac:dyDescent="0.2">
      <c r="A130" s="81" t="s">
        <v>285</v>
      </c>
      <c r="B130" s="81">
        <v>2015</v>
      </c>
      <c r="C130" s="81" t="s">
        <v>46</v>
      </c>
      <c r="D130" s="81" t="s">
        <v>699</v>
      </c>
      <c r="E130" s="81" t="s">
        <v>39</v>
      </c>
      <c r="F130" s="81" t="s">
        <v>40</v>
      </c>
      <c r="G130" s="81" t="s">
        <v>681</v>
      </c>
      <c r="H130" s="81" t="s">
        <v>683</v>
      </c>
      <c r="I130" s="81" t="s">
        <v>39</v>
      </c>
      <c r="J130" s="81" t="s">
        <v>40</v>
      </c>
      <c r="K130" s="81" t="s">
        <v>681</v>
      </c>
      <c r="L130" s="81" t="s">
        <v>683</v>
      </c>
      <c r="M130" s="81" t="s">
        <v>258</v>
      </c>
      <c r="N130" s="83" t="s">
        <v>249</v>
      </c>
      <c r="O130" s="81" t="str">
        <f t="shared" si="7"/>
        <v>elegansXelegans</v>
      </c>
      <c r="P130" s="81" t="str">
        <f t="shared" ref="P130:P156" si="10">CONCATENATE(D130,"-",O130,"-",H130,"X",L130)</f>
        <v>Conspecifics-elegansXelegans-(E:BelgiumXSweden)X(E:BelgiumXSweden)</v>
      </c>
      <c r="Q130" s="82">
        <v>42659</v>
      </c>
      <c r="R130" s="88" t="s">
        <v>306</v>
      </c>
      <c r="S130" s="89" t="s">
        <v>305</v>
      </c>
      <c r="T130" s="81" t="str">
        <f t="shared" ref="T130:T156" si="11">_xlfn.CONCAT(R130,"X",S130)</f>
        <v>H.2XH.1</v>
      </c>
      <c r="U130" s="81">
        <v>3</v>
      </c>
      <c r="V130" s="81">
        <v>1</v>
      </c>
      <c r="W130" s="81">
        <v>1</v>
      </c>
      <c r="X130" s="81">
        <v>1</v>
      </c>
    </row>
    <row r="131" spans="1:24" s="57" customFormat="1" ht="12" x14ac:dyDescent="0.2">
      <c r="A131" s="81" t="s">
        <v>285</v>
      </c>
      <c r="B131" s="81">
        <v>2015</v>
      </c>
      <c r="C131" s="81" t="s">
        <v>46</v>
      </c>
      <c r="D131" s="81" t="s">
        <v>699</v>
      </c>
      <c r="E131" s="81" t="s">
        <v>39</v>
      </c>
      <c r="F131" s="81" t="s">
        <v>40</v>
      </c>
      <c r="G131" s="81" t="s">
        <v>681</v>
      </c>
      <c r="H131" s="81" t="s">
        <v>683</v>
      </c>
      <c r="I131" s="81" t="s">
        <v>39</v>
      </c>
      <c r="J131" s="81" t="s">
        <v>40</v>
      </c>
      <c r="K131" s="81" t="s">
        <v>681</v>
      </c>
      <c r="L131" s="81" t="s">
        <v>683</v>
      </c>
      <c r="M131" s="81" t="s">
        <v>253</v>
      </c>
      <c r="N131" s="83" t="s">
        <v>249</v>
      </c>
      <c r="O131" s="81" t="str">
        <f t="shared" ref="O131:O188" si="12">_xlfn.CONCAT(E131,"X",I131)</f>
        <v>elegansXelegans</v>
      </c>
      <c r="P131" s="81" t="str">
        <f t="shared" si="10"/>
        <v>Conspecifics-elegansXelegans-(E:BelgiumXSweden)X(E:BelgiumXSweden)</v>
      </c>
      <c r="Q131" s="82">
        <v>42673</v>
      </c>
      <c r="R131" s="88" t="s">
        <v>499</v>
      </c>
      <c r="S131" s="88" t="s">
        <v>213</v>
      </c>
      <c r="T131" s="81" t="str">
        <f t="shared" si="11"/>
        <v>K.11XK.12</v>
      </c>
      <c r="U131" s="81">
        <v>1</v>
      </c>
      <c r="V131" s="81">
        <v>1</v>
      </c>
      <c r="W131" s="81">
        <v>1</v>
      </c>
      <c r="X131" s="81">
        <v>1</v>
      </c>
    </row>
    <row r="132" spans="1:24" s="57" customFormat="1" ht="12" x14ac:dyDescent="0.2">
      <c r="A132" s="81" t="s">
        <v>285</v>
      </c>
      <c r="B132" s="81">
        <v>2015</v>
      </c>
      <c r="C132" s="81" t="s">
        <v>38</v>
      </c>
      <c r="D132" s="81" t="s">
        <v>699</v>
      </c>
      <c r="E132" s="81" t="s">
        <v>39</v>
      </c>
      <c r="F132" s="81" t="s">
        <v>40</v>
      </c>
      <c r="G132" s="81" t="s">
        <v>257</v>
      </c>
      <c r="H132" s="81" t="s">
        <v>257</v>
      </c>
      <c r="I132" s="81" t="s">
        <v>39</v>
      </c>
      <c r="J132" s="81" t="s">
        <v>40</v>
      </c>
      <c r="K132" s="81" t="s">
        <v>257</v>
      </c>
      <c r="L132" s="81" t="s">
        <v>257</v>
      </c>
      <c r="M132" s="81" t="s">
        <v>258</v>
      </c>
      <c r="N132" s="83" t="s">
        <v>249</v>
      </c>
      <c r="O132" s="81" t="str">
        <f t="shared" si="12"/>
        <v>elegansXelegans</v>
      </c>
      <c r="P132" s="81" t="str">
        <f t="shared" si="10"/>
        <v>Conspecifics-elegansXelegans-BelgiumXBelgium</v>
      </c>
      <c r="Q132" s="82">
        <v>42552</v>
      </c>
      <c r="R132" s="88" t="s">
        <v>83</v>
      </c>
      <c r="S132" s="88" t="s">
        <v>78</v>
      </c>
      <c r="T132" s="81" t="str">
        <f t="shared" si="11"/>
        <v>A.23XA.22</v>
      </c>
      <c r="U132" s="81">
        <v>1</v>
      </c>
      <c r="V132" s="81">
        <v>1</v>
      </c>
      <c r="W132" s="81"/>
      <c r="X132" s="81">
        <v>1</v>
      </c>
    </row>
    <row r="133" spans="1:24" s="57" customFormat="1" ht="12" x14ac:dyDescent="0.2">
      <c r="A133" s="81" t="s">
        <v>285</v>
      </c>
      <c r="B133" s="81">
        <v>2015</v>
      </c>
      <c r="C133" s="81" t="s">
        <v>38</v>
      </c>
      <c r="D133" s="81" t="s">
        <v>699</v>
      </c>
      <c r="E133" s="81" t="s">
        <v>39</v>
      </c>
      <c r="F133" s="81" t="s">
        <v>40</v>
      </c>
      <c r="G133" s="81" t="s">
        <v>257</v>
      </c>
      <c r="H133" s="81" t="s">
        <v>257</v>
      </c>
      <c r="I133" s="81" t="s">
        <v>39</v>
      </c>
      <c r="J133" s="81" t="s">
        <v>40</v>
      </c>
      <c r="K133" s="81" t="s">
        <v>257</v>
      </c>
      <c r="L133" s="81" t="s">
        <v>257</v>
      </c>
      <c r="M133" s="81" t="s">
        <v>258</v>
      </c>
      <c r="N133" s="83" t="s">
        <v>249</v>
      </c>
      <c r="O133" s="81" t="str">
        <f t="shared" si="12"/>
        <v>elegansXelegans</v>
      </c>
      <c r="P133" s="81" t="str">
        <f t="shared" si="10"/>
        <v>Conspecifics-elegansXelegans-BelgiumXBelgium</v>
      </c>
      <c r="Q133" s="82">
        <v>42552</v>
      </c>
      <c r="R133" s="88" t="s">
        <v>113</v>
      </c>
      <c r="S133" s="88" t="s">
        <v>118</v>
      </c>
      <c r="T133" s="81" t="str">
        <f t="shared" si="11"/>
        <v>A.27XA.29</v>
      </c>
      <c r="U133" s="81">
        <v>1</v>
      </c>
      <c r="V133" s="81">
        <v>1</v>
      </c>
      <c r="W133" s="81"/>
      <c r="X133" s="81">
        <v>1</v>
      </c>
    </row>
    <row r="134" spans="1:24" s="57" customFormat="1" ht="12" x14ac:dyDescent="0.2">
      <c r="A134" s="81" t="s">
        <v>285</v>
      </c>
      <c r="B134" s="81">
        <v>2015</v>
      </c>
      <c r="C134" s="81" t="s">
        <v>38</v>
      </c>
      <c r="D134" s="81" t="s">
        <v>699</v>
      </c>
      <c r="E134" s="81" t="s">
        <v>39</v>
      </c>
      <c r="F134" s="81" t="s">
        <v>40</v>
      </c>
      <c r="G134" s="81" t="s">
        <v>257</v>
      </c>
      <c r="H134" s="81" t="s">
        <v>257</v>
      </c>
      <c r="I134" s="81" t="s">
        <v>39</v>
      </c>
      <c r="J134" s="81" t="s">
        <v>40</v>
      </c>
      <c r="K134" s="81" t="s">
        <v>257</v>
      </c>
      <c r="L134" s="81" t="s">
        <v>257</v>
      </c>
      <c r="M134" s="81" t="s">
        <v>258</v>
      </c>
      <c r="N134" s="83" t="s">
        <v>249</v>
      </c>
      <c r="O134" s="81" t="str">
        <f t="shared" si="12"/>
        <v>elegansXelegans</v>
      </c>
      <c r="P134" s="81" t="str">
        <f t="shared" si="10"/>
        <v>Conspecifics-elegansXelegans-BelgiumXBelgium</v>
      </c>
      <c r="Q134" s="82">
        <v>42550</v>
      </c>
      <c r="R134" s="88" t="s">
        <v>72</v>
      </c>
      <c r="S134" s="88" t="s">
        <v>84</v>
      </c>
      <c r="T134" s="81" t="str">
        <f t="shared" si="11"/>
        <v>A.2XA.8</v>
      </c>
      <c r="U134" s="81">
        <v>1</v>
      </c>
      <c r="V134" s="81">
        <v>1</v>
      </c>
      <c r="W134" s="81"/>
      <c r="X134" s="81">
        <v>1</v>
      </c>
    </row>
    <row r="135" spans="1:24" x14ac:dyDescent="0.25">
      <c r="A135" s="81" t="s">
        <v>285</v>
      </c>
      <c r="B135" s="81">
        <v>2015</v>
      </c>
      <c r="C135" s="81" t="s">
        <v>46</v>
      </c>
      <c r="D135" s="81" t="s">
        <v>699</v>
      </c>
      <c r="E135" s="81" t="s">
        <v>39</v>
      </c>
      <c r="F135" s="81" t="s">
        <v>40</v>
      </c>
      <c r="G135" s="81" t="s">
        <v>257</v>
      </c>
      <c r="H135" s="81" t="s">
        <v>257</v>
      </c>
      <c r="I135" s="81" t="s">
        <v>39</v>
      </c>
      <c r="J135" s="81" t="s">
        <v>40</v>
      </c>
      <c r="K135" s="81" t="s">
        <v>257</v>
      </c>
      <c r="L135" s="81" t="s">
        <v>257</v>
      </c>
      <c r="M135" s="81" t="s">
        <v>253</v>
      </c>
      <c r="N135" s="83" t="s">
        <v>249</v>
      </c>
      <c r="O135" s="81" t="str">
        <f t="shared" si="12"/>
        <v>elegansXelegans</v>
      </c>
      <c r="P135" s="81" t="str">
        <f t="shared" si="10"/>
        <v>Conspecifics-elegansXelegans-BelgiumXBelgium</v>
      </c>
      <c r="Q135" s="82">
        <v>42673</v>
      </c>
      <c r="R135" s="88" t="s">
        <v>481</v>
      </c>
      <c r="S135" s="88" t="s">
        <v>190</v>
      </c>
      <c r="T135" s="81" t="str">
        <f t="shared" si="11"/>
        <v>E.19XB.12</v>
      </c>
      <c r="U135" s="81">
        <v>1</v>
      </c>
      <c r="V135" s="81">
        <v>1</v>
      </c>
      <c r="W135" s="81">
        <v>1</v>
      </c>
      <c r="X135" s="81">
        <v>1</v>
      </c>
    </row>
    <row r="136" spans="1:24" x14ac:dyDescent="0.25">
      <c r="A136" s="81" t="s">
        <v>285</v>
      </c>
      <c r="B136" s="81">
        <v>2015</v>
      </c>
      <c r="C136" s="81" t="s">
        <v>46</v>
      </c>
      <c r="D136" s="81" t="s">
        <v>699</v>
      </c>
      <c r="E136" s="81" t="s">
        <v>39</v>
      </c>
      <c r="F136" s="81" t="s">
        <v>40</v>
      </c>
      <c r="G136" s="81" t="s">
        <v>257</v>
      </c>
      <c r="H136" s="81" t="s">
        <v>257</v>
      </c>
      <c r="I136" s="81" t="s">
        <v>39</v>
      </c>
      <c r="J136" s="81" t="s">
        <v>40</v>
      </c>
      <c r="K136" s="81" t="s">
        <v>257</v>
      </c>
      <c r="L136" s="81" t="s">
        <v>257</v>
      </c>
      <c r="M136" s="81" t="s">
        <v>253</v>
      </c>
      <c r="N136" s="83" t="s">
        <v>249</v>
      </c>
      <c r="O136" s="81" t="str">
        <f t="shared" si="12"/>
        <v>elegansXelegans</v>
      </c>
      <c r="P136" s="81" t="str">
        <f t="shared" si="10"/>
        <v>Conspecifics-elegansXelegans-BelgiumXBelgium</v>
      </c>
      <c r="Q136" s="82">
        <v>42668</v>
      </c>
      <c r="R136" s="88" t="s">
        <v>74</v>
      </c>
      <c r="S136" s="88" t="s">
        <v>97</v>
      </c>
      <c r="T136" s="81" t="str">
        <f t="shared" si="11"/>
        <v>B.6XB.8</v>
      </c>
      <c r="U136" s="81">
        <v>1</v>
      </c>
      <c r="V136" s="81">
        <v>1</v>
      </c>
      <c r="W136" s="81">
        <v>1</v>
      </c>
      <c r="X136" s="81">
        <v>1</v>
      </c>
    </row>
    <row r="137" spans="1:24" x14ac:dyDescent="0.25">
      <c r="A137" s="81" t="s">
        <v>285</v>
      </c>
      <c r="B137" s="81">
        <v>2015</v>
      </c>
      <c r="C137" s="81" t="s">
        <v>46</v>
      </c>
      <c r="D137" s="81" t="s">
        <v>699</v>
      </c>
      <c r="E137" s="81" t="s">
        <v>39</v>
      </c>
      <c r="F137" s="81" t="s">
        <v>40</v>
      </c>
      <c r="G137" s="81" t="s">
        <v>257</v>
      </c>
      <c r="H137" s="81" t="s">
        <v>257</v>
      </c>
      <c r="I137" s="81" t="s">
        <v>39</v>
      </c>
      <c r="J137" s="81" t="s">
        <v>40</v>
      </c>
      <c r="K137" s="81" t="s">
        <v>257</v>
      </c>
      <c r="L137" s="81" t="s">
        <v>257</v>
      </c>
      <c r="M137" s="81" t="s">
        <v>258</v>
      </c>
      <c r="N137" s="83" t="s">
        <v>249</v>
      </c>
      <c r="O137" s="81" t="str">
        <f t="shared" si="12"/>
        <v>elegansXelegans</v>
      </c>
      <c r="P137" s="81" t="str">
        <f t="shared" si="10"/>
        <v>Conspecifics-elegansXelegans-BelgiumXBelgium</v>
      </c>
      <c r="Q137" s="82">
        <v>42661</v>
      </c>
      <c r="R137" s="88" t="s">
        <v>74</v>
      </c>
      <c r="S137" s="88" t="s">
        <v>242</v>
      </c>
      <c r="T137" s="81" t="str">
        <f t="shared" si="11"/>
        <v>B.6XE.5</v>
      </c>
      <c r="U137" s="81">
        <v>3</v>
      </c>
      <c r="V137" s="81">
        <v>3</v>
      </c>
      <c r="W137" s="81">
        <v>3</v>
      </c>
      <c r="X137" s="81">
        <v>2</v>
      </c>
    </row>
    <row r="138" spans="1:24" x14ac:dyDescent="0.25">
      <c r="A138" s="81" t="s">
        <v>285</v>
      </c>
      <c r="B138" s="81">
        <v>2015</v>
      </c>
      <c r="C138" s="81" t="s">
        <v>46</v>
      </c>
      <c r="D138" s="81" t="s">
        <v>699</v>
      </c>
      <c r="E138" s="81" t="s">
        <v>39</v>
      </c>
      <c r="F138" s="81" t="s">
        <v>40</v>
      </c>
      <c r="G138" s="81" t="s">
        <v>257</v>
      </c>
      <c r="H138" s="81" t="s">
        <v>257</v>
      </c>
      <c r="I138" s="81" t="s">
        <v>39</v>
      </c>
      <c r="J138" s="81" t="s">
        <v>40</v>
      </c>
      <c r="K138" s="81" t="s">
        <v>257</v>
      </c>
      <c r="L138" s="81" t="s">
        <v>257</v>
      </c>
      <c r="M138" s="81" t="s">
        <v>258</v>
      </c>
      <c r="N138" s="83" t="s">
        <v>249</v>
      </c>
      <c r="O138" s="81" t="str">
        <f t="shared" si="12"/>
        <v>elegansXelegans</v>
      </c>
      <c r="P138" s="81" t="str">
        <f t="shared" si="10"/>
        <v>Conspecifics-elegansXelegans-BelgiumXBelgium</v>
      </c>
      <c r="Q138" s="82">
        <v>42661</v>
      </c>
      <c r="R138" s="88" t="s">
        <v>293</v>
      </c>
      <c r="S138" s="88" t="s">
        <v>242</v>
      </c>
      <c r="T138" s="81" t="str">
        <f t="shared" si="11"/>
        <v>E.6XE.5</v>
      </c>
      <c r="U138" s="81">
        <v>1</v>
      </c>
      <c r="V138" s="81">
        <v>1</v>
      </c>
      <c r="W138" s="81">
        <v>0</v>
      </c>
      <c r="X138" s="81">
        <v>0</v>
      </c>
    </row>
    <row r="139" spans="1:24" x14ac:dyDescent="0.25">
      <c r="A139" s="81" t="s">
        <v>285</v>
      </c>
      <c r="B139" s="81">
        <v>2015</v>
      </c>
      <c r="C139" s="81" t="s">
        <v>46</v>
      </c>
      <c r="D139" s="81" t="s">
        <v>699</v>
      </c>
      <c r="E139" s="81" t="s">
        <v>39</v>
      </c>
      <c r="F139" s="81" t="s">
        <v>40</v>
      </c>
      <c r="G139" s="81" t="s">
        <v>257</v>
      </c>
      <c r="H139" s="81" t="s">
        <v>257</v>
      </c>
      <c r="I139" s="81" t="s">
        <v>39</v>
      </c>
      <c r="J139" s="81" t="s">
        <v>40</v>
      </c>
      <c r="K139" s="81" t="s">
        <v>257</v>
      </c>
      <c r="L139" s="81" t="s">
        <v>257</v>
      </c>
      <c r="M139" s="81" t="s">
        <v>253</v>
      </c>
      <c r="N139" s="83" t="s">
        <v>249</v>
      </c>
      <c r="O139" s="81" t="str">
        <f t="shared" si="12"/>
        <v>elegansXelegans</v>
      </c>
      <c r="P139" s="81" t="str">
        <f t="shared" si="10"/>
        <v>Conspecifics-elegansXelegans-BelgiumXBelgium</v>
      </c>
      <c r="Q139" s="82">
        <v>42668</v>
      </c>
      <c r="R139" s="88" t="s">
        <v>498</v>
      </c>
      <c r="S139" s="88" t="s">
        <v>497</v>
      </c>
      <c r="T139" s="81" t="str">
        <f t="shared" si="11"/>
        <v>E10XE.11</v>
      </c>
      <c r="U139" s="81">
        <v>1</v>
      </c>
      <c r="V139" s="81">
        <v>1</v>
      </c>
      <c r="W139" s="81">
        <v>1</v>
      </c>
      <c r="X139" s="81">
        <v>1</v>
      </c>
    </row>
    <row r="140" spans="1:24" x14ac:dyDescent="0.25">
      <c r="A140" s="81" t="s">
        <v>285</v>
      </c>
      <c r="B140" s="81">
        <v>2015</v>
      </c>
      <c r="C140" s="81" t="s">
        <v>46</v>
      </c>
      <c r="D140" s="81" t="s">
        <v>699</v>
      </c>
      <c r="E140" s="81" t="s">
        <v>39</v>
      </c>
      <c r="F140" s="81" t="s">
        <v>40</v>
      </c>
      <c r="G140" s="81" t="s">
        <v>257</v>
      </c>
      <c r="H140" s="81" t="s">
        <v>257</v>
      </c>
      <c r="I140" s="81" t="s">
        <v>39</v>
      </c>
      <c r="J140" s="81" t="s">
        <v>40</v>
      </c>
      <c r="K140" s="81" t="s">
        <v>681</v>
      </c>
      <c r="L140" s="81" t="s">
        <v>683</v>
      </c>
      <c r="M140" s="81" t="s">
        <v>258</v>
      </c>
      <c r="N140" s="83" t="s">
        <v>249</v>
      </c>
      <c r="O140" s="81" t="str">
        <f t="shared" si="12"/>
        <v>elegansXelegans</v>
      </c>
      <c r="P140" s="81" t="str">
        <f t="shared" si="10"/>
        <v>Conspecifics-elegansXelegans-BelgiumX(E:BelgiumXSweden)</v>
      </c>
      <c r="Q140" s="82">
        <v>42672</v>
      </c>
      <c r="R140" s="88" t="s">
        <v>294</v>
      </c>
      <c r="S140" s="88" t="s">
        <v>213</v>
      </c>
      <c r="T140" s="81" t="str">
        <f t="shared" si="11"/>
        <v>E.3XK.12</v>
      </c>
      <c r="U140" s="81">
        <v>1</v>
      </c>
      <c r="V140" s="81">
        <v>1</v>
      </c>
      <c r="W140" s="81">
        <v>3</v>
      </c>
      <c r="X140" s="81">
        <v>0</v>
      </c>
    </row>
    <row r="141" spans="1:24" x14ac:dyDescent="0.25">
      <c r="A141" s="81" t="s">
        <v>285</v>
      </c>
      <c r="B141" s="81">
        <v>2015</v>
      </c>
      <c r="C141" s="81" t="s">
        <v>46</v>
      </c>
      <c r="D141" s="81" t="s">
        <v>699</v>
      </c>
      <c r="E141" s="81" t="s">
        <v>39</v>
      </c>
      <c r="F141" s="81" t="s">
        <v>40</v>
      </c>
      <c r="G141" s="81" t="s">
        <v>257</v>
      </c>
      <c r="H141" s="81" t="s">
        <v>257</v>
      </c>
      <c r="I141" s="81" t="s">
        <v>39</v>
      </c>
      <c r="J141" s="81" t="s">
        <v>40</v>
      </c>
      <c r="K141" s="81" t="s">
        <v>681</v>
      </c>
      <c r="L141" s="81" t="s">
        <v>683</v>
      </c>
      <c r="M141" s="81" t="s">
        <v>259</v>
      </c>
      <c r="N141" s="83" t="s">
        <v>249</v>
      </c>
      <c r="O141" s="81" t="str">
        <f t="shared" si="12"/>
        <v>elegansXelegans</v>
      </c>
      <c r="P141" s="81" t="str">
        <f t="shared" si="10"/>
        <v>Conspecifics-elegansXelegans-BelgiumX(E:BelgiumXSweden)</v>
      </c>
      <c r="Q141" s="82">
        <v>42673</v>
      </c>
      <c r="R141" s="88" t="s">
        <v>307</v>
      </c>
      <c r="S141" s="88" t="s">
        <v>218</v>
      </c>
      <c r="T141" s="81" t="str">
        <f t="shared" si="11"/>
        <v>E.15XK.13</v>
      </c>
      <c r="U141" s="81">
        <v>1</v>
      </c>
      <c r="V141" s="81">
        <v>1</v>
      </c>
      <c r="W141" s="81">
        <v>1</v>
      </c>
      <c r="X141" s="81">
        <v>1</v>
      </c>
    </row>
    <row r="142" spans="1:24" x14ac:dyDescent="0.25">
      <c r="A142" s="81" t="s">
        <v>285</v>
      </c>
      <c r="B142" s="81">
        <v>2015</v>
      </c>
      <c r="C142" s="81" t="s">
        <v>46</v>
      </c>
      <c r="D142" s="81" t="s">
        <v>699</v>
      </c>
      <c r="E142" s="81" t="s">
        <v>39</v>
      </c>
      <c r="F142" s="81" t="s">
        <v>40</v>
      </c>
      <c r="G142" s="81" t="s">
        <v>257</v>
      </c>
      <c r="H142" s="81" t="s">
        <v>257</v>
      </c>
      <c r="I142" s="81" t="s">
        <v>39</v>
      </c>
      <c r="J142" s="81" t="s">
        <v>40</v>
      </c>
      <c r="K142" s="81" t="s">
        <v>681</v>
      </c>
      <c r="L142" s="81" t="s">
        <v>683</v>
      </c>
      <c r="M142" s="81" t="s">
        <v>258</v>
      </c>
      <c r="N142" s="83" t="s">
        <v>249</v>
      </c>
      <c r="O142" s="81" t="str">
        <f t="shared" si="12"/>
        <v>elegansXelegans</v>
      </c>
      <c r="P142" s="81" t="str">
        <f t="shared" si="10"/>
        <v>Conspecifics-elegansXelegans-BelgiumX(E:BelgiumXSweden)</v>
      </c>
      <c r="Q142" s="82">
        <v>42672</v>
      </c>
      <c r="R142" s="88" t="s">
        <v>185</v>
      </c>
      <c r="S142" s="88" t="s">
        <v>214</v>
      </c>
      <c r="T142" s="81" t="str">
        <f t="shared" si="11"/>
        <v>B.10XK.9</v>
      </c>
      <c r="U142" s="81">
        <v>1</v>
      </c>
      <c r="V142" s="81">
        <v>1</v>
      </c>
      <c r="W142" s="81">
        <v>1</v>
      </c>
      <c r="X142" s="81">
        <v>1</v>
      </c>
    </row>
    <row r="143" spans="1:24" x14ac:dyDescent="0.25">
      <c r="A143" s="81" t="s">
        <v>285</v>
      </c>
      <c r="B143" s="81">
        <v>2015</v>
      </c>
      <c r="C143" s="81" t="s">
        <v>38</v>
      </c>
      <c r="D143" s="81" t="s">
        <v>699</v>
      </c>
      <c r="E143" s="81" t="s">
        <v>39</v>
      </c>
      <c r="F143" s="81" t="s">
        <v>40</v>
      </c>
      <c r="G143" s="81" t="s">
        <v>257</v>
      </c>
      <c r="H143" s="81" t="s">
        <v>257</v>
      </c>
      <c r="I143" s="81" t="s">
        <v>39</v>
      </c>
      <c r="J143" s="81" t="s">
        <v>40</v>
      </c>
      <c r="K143" s="81" t="s">
        <v>256</v>
      </c>
      <c r="L143" s="81" t="s">
        <v>256</v>
      </c>
      <c r="M143" s="81" t="s">
        <v>253</v>
      </c>
      <c r="N143" s="83" t="s">
        <v>249</v>
      </c>
      <c r="O143" s="81" t="str">
        <f t="shared" si="12"/>
        <v>elegansXelegans</v>
      </c>
      <c r="P143" s="81" t="str">
        <f t="shared" si="10"/>
        <v>Conspecifics-elegansXelegans-BelgiumXSweden</v>
      </c>
      <c r="Q143" s="82">
        <v>42549</v>
      </c>
      <c r="R143" s="88" t="s">
        <v>72</v>
      </c>
      <c r="S143" s="88" t="s">
        <v>65</v>
      </c>
      <c r="T143" s="81" t="str">
        <f t="shared" si="11"/>
        <v>A.2XA.12</v>
      </c>
      <c r="U143" s="81">
        <v>1</v>
      </c>
      <c r="V143" s="81">
        <v>1</v>
      </c>
      <c r="W143" s="81"/>
      <c r="X143" s="81">
        <v>1</v>
      </c>
    </row>
    <row r="144" spans="1:24" x14ac:dyDescent="0.25">
      <c r="A144" s="81" t="s">
        <v>285</v>
      </c>
      <c r="B144" s="81">
        <v>2015</v>
      </c>
      <c r="C144" s="81" t="s">
        <v>38</v>
      </c>
      <c r="D144" s="81" t="s">
        <v>699</v>
      </c>
      <c r="E144" s="81" t="s">
        <v>39</v>
      </c>
      <c r="F144" s="81" t="s">
        <v>40</v>
      </c>
      <c r="G144" s="81" t="s">
        <v>257</v>
      </c>
      <c r="H144" s="81" t="s">
        <v>257</v>
      </c>
      <c r="I144" s="81" t="s">
        <v>39</v>
      </c>
      <c r="J144" s="81" t="s">
        <v>40</v>
      </c>
      <c r="K144" s="81" t="s">
        <v>256</v>
      </c>
      <c r="L144" s="81" t="s">
        <v>256</v>
      </c>
      <c r="M144" s="81" t="s">
        <v>258</v>
      </c>
      <c r="N144" s="83" t="s">
        <v>249</v>
      </c>
      <c r="O144" s="81" t="str">
        <f t="shared" si="12"/>
        <v>elegansXelegans</v>
      </c>
      <c r="P144" s="81" t="str">
        <f t="shared" si="10"/>
        <v>Conspecifics-elegansXelegans-BelgiumXSweden</v>
      </c>
      <c r="Q144" s="82">
        <v>42548</v>
      </c>
      <c r="R144" s="88" t="s">
        <v>225</v>
      </c>
      <c r="S144" s="88" t="s">
        <v>136</v>
      </c>
      <c r="T144" s="81" t="str">
        <f t="shared" si="11"/>
        <v>A.10XC.1</v>
      </c>
      <c r="U144" s="81">
        <v>1</v>
      </c>
      <c r="V144" s="81">
        <v>1</v>
      </c>
      <c r="W144" s="81"/>
      <c r="X144" s="81">
        <v>1</v>
      </c>
    </row>
    <row r="145" spans="1:24" x14ac:dyDescent="0.25">
      <c r="A145" s="81" t="s">
        <v>285</v>
      </c>
      <c r="B145" s="81">
        <v>2015</v>
      </c>
      <c r="C145" s="81" t="s">
        <v>38</v>
      </c>
      <c r="D145" s="81" t="s">
        <v>699</v>
      </c>
      <c r="E145" s="81" t="s">
        <v>39</v>
      </c>
      <c r="F145" s="81" t="s">
        <v>40</v>
      </c>
      <c r="G145" s="81" t="s">
        <v>257</v>
      </c>
      <c r="H145" s="81" t="s">
        <v>257</v>
      </c>
      <c r="I145" s="81" t="s">
        <v>39</v>
      </c>
      <c r="J145" s="81" t="s">
        <v>40</v>
      </c>
      <c r="K145" s="81" t="s">
        <v>256</v>
      </c>
      <c r="L145" s="81" t="s">
        <v>256</v>
      </c>
      <c r="M145" s="81" t="s">
        <v>258</v>
      </c>
      <c r="N145" s="83" t="s">
        <v>249</v>
      </c>
      <c r="O145" s="81" t="str">
        <f t="shared" si="12"/>
        <v>elegansXelegans</v>
      </c>
      <c r="P145" s="81" t="str">
        <f t="shared" si="10"/>
        <v>Conspecifics-elegansXelegans-BelgiumXSweden</v>
      </c>
      <c r="Q145" s="82">
        <v>42550</v>
      </c>
      <c r="R145" s="88" t="s">
        <v>237</v>
      </c>
      <c r="S145" s="88" t="s">
        <v>124</v>
      </c>
      <c r="T145" s="81" t="str">
        <f t="shared" si="11"/>
        <v>A.19XC.10</v>
      </c>
      <c r="U145" s="81">
        <v>1</v>
      </c>
      <c r="V145" s="81">
        <v>1</v>
      </c>
      <c r="W145" s="81"/>
      <c r="X145" s="81">
        <v>1</v>
      </c>
    </row>
    <row r="146" spans="1:24" x14ac:dyDescent="0.25">
      <c r="A146" s="81" t="s">
        <v>285</v>
      </c>
      <c r="B146" s="81">
        <v>2015</v>
      </c>
      <c r="C146" s="81" t="s">
        <v>38</v>
      </c>
      <c r="D146" s="81" t="s">
        <v>699</v>
      </c>
      <c r="E146" s="81" t="s">
        <v>39</v>
      </c>
      <c r="F146" s="81" t="s">
        <v>40</v>
      </c>
      <c r="G146" s="81" t="s">
        <v>257</v>
      </c>
      <c r="H146" s="81" t="s">
        <v>257</v>
      </c>
      <c r="I146" s="81" t="s">
        <v>39</v>
      </c>
      <c r="J146" s="81" t="s">
        <v>40</v>
      </c>
      <c r="K146" s="81" t="s">
        <v>256</v>
      </c>
      <c r="L146" s="81" t="s">
        <v>256</v>
      </c>
      <c r="M146" s="81" t="s">
        <v>258</v>
      </c>
      <c r="N146" s="83" t="s">
        <v>249</v>
      </c>
      <c r="O146" s="81" t="str">
        <f t="shared" si="12"/>
        <v>elegansXelegans</v>
      </c>
      <c r="P146" s="81" t="str">
        <f t="shared" si="10"/>
        <v>Conspecifics-elegansXelegans-BelgiumXSweden</v>
      </c>
      <c r="Q146" s="82">
        <v>42561</v>
      </c>
      <c r="R146" s="88" t="s">
        <v>495</v>
      </c>
      <c r="S146" s="88" t="s">
        <v>154</v>
      </c>
      <c r="T146" s="81" t="str">
        <f t="shared" si="11"/>
        <v>A.46XC.25</v>
      </c>
      <c r="U146" s="81">
        <v>1</v>
      </c>
      <c r="V146" s="81">
        <v>1</v>
      </c>
      <c r="W146" s="81"/>
      <c r="X146" s="81">
        <v>1</v>
      </c>
    </row>
    <row r="147" spans="1:24" x14ac:dyDescent="0.25">
      <c r="A147" s="81" t="s">
        <v>285</v>
      </c>
      <c r="B147" s="81">
        <v>2015</v>
      </c>
      <c r="C147" s="81" t="s">
        <v>46</v>
      </c>
      <c r="D147" s="81" t="s">
        <v>699</v>
      </c>
      <c r="E147" s="81" t="s">
        <v>39</v>
      </c>
      <c r="F147" s="81" t="s">
        <v>40</v>
      </c>
      <c r="G147" s="81" t="s">
        <v>257</v>
      </c>
      <c r="H147" s="81" t="s">
        <v>257</v>
      </c>
      <c r="I147" s="81" t="s">
        <v>39</v>
      </c>
      <c r="J147" s="81" t="s">
        <v>40</v>
      </c>
      <c r="K147" s="81" t="s">
        <v>256</v>
      </c>
      <c r="L147" s="81" t="s">
        <v>256</v>
      </c>
      <c r="M147" s="81" t="s">
        <v>253</v>
      </c>
      <c r="N147" s="83" t="s">
        <v>249</v>
      </c>
      <c r="O147" s="81" t="str">
        <f t="shared" si="12"/>
        <v>elegansXelegans</v>
      </c>
      <c r="P147" s="81" t="str">
        <f t="shared" si="10"/>
        <v>Conspecifics-elegansXelegans-BelgiumXSweden</v>
      </c>
      <c r="Q147" s="82">
        <v>42672</v>
      </c>
      <c r="R147" s="88" t="s">
        <v>507</v>
      </c>
      <c r="S147" s="88" t="s">
        <v>506</v>
      </c>
      <c r="T147" s="81" t="str">
        <f t="shared" si="11"/>
        <v>E15XV.1</v>
      </c>
      <c r="U147" s="81">
        <v>1</v>
      </c>
      <c r="V147" s="81">
        <v>1</v>
      </c>
      <c r="W147" s="81">
        <v>1</v>
      </c>
      <c r="X147" s="81">
        <v>1</v>
      </c>
    </row>
    <row r="148" spans="1:24" x14ac:dyDescent="0.25">
      <c r="A148" s="81" t="s">
        <v>285</v>
      </c>
      <c r="B148" s="81">
        <v>2015</v>
      </c>
      <c r="C148" s="81" t="s">
        <v>46</v>
      </c>
      <c r="D148" s="81" t="s">
        <v>699</v>
      </c>
      <c r="E148" s="81" t="s">
        <v>39</v>
      </c>
      <c r="F148" s="81" t="s">
        <v>40</v>
      </c>
      <c r="G148" s="81" t="s">
        <v>460</v>
      </c>
      <c r="H148" s="81" t="s">
        <v>460</v>
      </c>
      <c r="I148" s="81" t="s">
        <v>39</v>
      </c>
      <c r="J148" s="81" t="s">
        <v>40</v>
      </c>
      <c r="K148" s="81" t="s">
        <v>257</v>
      </c>
      <c r="L148" s="81" t="s">
        <v>257</v>
      </c>
      <c r="M148" s="57" t="s">
        <v>253</v>
      </c>
      <c r="N148" s="83" t="s">
        <v>249</v>
      </c>
      <c r="O148" s="81" t="str">
        <f t="shared" si="12"/>
        <v>elegansXelegans</v>
      </c>
      <c r="P148" s="81" t="str">
        <f t="shared" si="10"/>
        <v>Conspecifics-elegansXelegans-LaigualXBelgium</v>
      </c>
      <c r="Q148" s="82">
        <v>42657</v>
      </c>
      <c r="R148" s="88" t="s">
        <v>289</v>
      </c>
      <c r="S148" s="88" t="s">
        <v>294</v>
      </c>
      <c r="T148" s="81" t="str">
        <f t="shared" si="11"/>
        <v>P.16XE.3</v>
      </c>
      <c r="U148" s="81">
        <v>1</v>
      </c>
      <c r="V148" s="81">
        <v>1</v>
      </c>
      <c r="W148" s="81">
        <v>1</v>
      </c>
      <c r="X148" s="81">
        <v>1</v>
      </c>
    </row>
    <row r="149" spans="1:24" x14ac:dyDescent="0.25">
      <c r="A149" s="81" t="s">
        <v>285</v>
      </c>
      <c r="B149" s="81">
        <v>2015</v>
      </c>
      <c r="C149" s="81" t="s">
        <v>46</v>
      </c>
      <c r="D149" s="81" t="s">
        <v>699</v>
      </c>
      <c r="E149" s="81" t="s">
        <v>39</v>
      </c>
      <c r="F149" s="81" t="s">
        <v>40</v>
      </c>
      <c r="G149" s="81" t="s">
        <v>460</v>
      </c>
      <c r="H149" s="81" t="s">
        <v>460</v>
      </c>
      <c r="I149" s="81" t="s">
        <v>39</v>
      </c>
      <c r="J149" s="81" t="s">
        <v>40</v>
      </c>
      <c r="K149" s="81" t="s">
        <v>681</v>
      </c>
      <c r="L149" s="81" t="s">
        <v>683</v>
      </c>
      <c r="M149" s="81" t="s">
        <v>259</v>
      </c>
      <c r="N149" s="83" t="s">
        <v>249</v>
      </c>
      <c r="O149" s="81" t="str">
        <f t="shared" si="12"/>
        <v>elegansXelegans</v>
      </c>
      <c r="P149" s="81" t="str">
        <f t="shared" si="10"/>
        <v>Conspecifics-elegansXelegans-LaigualX(E:BelgiumXSweden)</v>
      </c>
      <c r="Q149" s="82">
        <v>42666</v>
      </c>
      <c r="R149" s="88" t="s">
        <v>500</v>
      </c>
      <c r="S149" s="89" t="s">
        <v>206</v>
      </c>
      <c r="T149" s="81" t="str">
        <f t="shared" si="11"/>
        <v>P.15XK.2</v>
      </c>
      <c r="U149" s="81">
        <v>1</v>
      </c>
      <c r="V149" s="81">
        <v>1</v>
      </c>
      <c r="W149" s="81">
        <v>1</v>
      </c>
      <c r="X149" s="81">
        <v>1</v>
      </c>
    </row>
    <row r="150" spans="1:24" x14ac:dyDescent="0.25">
      <c r="A150" s="81" t="s">
        <v>285</v>
      </c>
      <c r="B150" s="81">
        <v>2015</v>
      </c>
      <c r="C150" s="81" t="s">
        <v>38</v>
      </c>
      <c r="D150" s="81" t="s">
        <v>699</v>
      </c>
      <c r="E150" s="81" t="s">
        <v>39</v>
      </c>
      <c r="F150" s="81" t="s">
        <v>40</v>
      </c>
      <c r="G150" s="81" t="s">
        <v>256</v>
      </c>
      <c r="H150" s="81" t="s">
        <v>256</v>
      </c>
      <c r="I150" s="81" t="s">
        <v>39</v>
      </c>
      <c r="J150" s="81" t="s">
        <v>40</v>
      </c>
      <c r="K150" s="81" t="s">
        <v>256</v>
      </c>
      <c r="L150" s="81" t="s">
        <v>256</v>
      </c>
      <c r="M150" s="81" t="s">
        <v>253</v>
      </c>
      <c r="N150" s="83" t="s">
        <v>249</v>
      </c>
      <c r="O150" s="81" t="str">
        <f t="shared" si="12"/>
        <v>elegansXelegans</v>
      </c>
      <c r="P150" s="81" t="str">
        <f t="shared" si="10"/>
        <v>Conspecifics-elegansXelegans-SwedenXSweden</v>
      </c>
      <c r="Q150" s="82">
        <v>42549</v>
      </c>
      <c r="R150" s="88" t="s">
        <v>182</v>
      </c>
      <c r="S150" s="88" t="s">
        <v>65</v>
      </c>
      <c r="T150" s="81" t="str">
        <f t="shared" si="11"/>
        <v>C.7XA.12</v>
      </c>
      <c r="U150" s="81">
        <v>1</v>
      </c>
      <c r="V150" s="81">
        <v>0</v>
      </c>
      <c r="W150" s="81"/>
      <c r="X150" s="81">
        <v>0</v>
      </c>
    </row>
    <row r="151" spans="1:24" x14ac:dyDescent="0.25">
      <c r="A151" s="81" t="s">
        <v>285</v>
      </c>
      <c r="B151" s="81">
        <v>2015</v>
      </c>
      <c r="C151" s="81" t="s">
        <v>38</v>
      </c>
      <c r="D151" s="81" t="s">
        <v>699</v>
      </c>
      <c r="E151" s="81" t="s">
        <v>39</v>
      </c>
      <c r="F151" s="81" t="s">
        <v>40</v>
      </c>
      <c r="G151" s="81" t="s">
        <v>256</v>
      </c>
      <c r="H151" s="81" t="s">
        <v>256</v>
      </c>
      <c r="I151" s="81" t="s">
        <v>39</v>
      </c>
      <c r="J151" s="81" t="s">
        <v>40</v>
      </c>
      <c r="K151" s="81" t="s">
        <v>256</v>
      </c>
      <c r="L151" s="81" t="s">
        <v>256</v>
      </c>
      <c r="M151" s="81" t="s">
        <v>258</v>
      </c>
      <c r="N151" s="83" t="s">
        <v>249</v>
      </c>
      <c r="O151" s="81" t="str">
        <f t="shared" si="12"/>
        <v>elegansXelegans</v>
      </c>
      <c r="P151" s="81" t="str">
        <f t="shared" si="10"/>
        <v>Conspecifics-elegansXelegans-SwedenXSweden</v>
      </c>
      <c r="Q151" s="82">
        <v>42552</v>
      </c>
      <c r="R151" s="88" t="s">
        <v>141</v>
      </c>
      <c r="S151" s="88" t="s">
        <v>68</v>
      </c>
      <c r="T151" s="81" t="str">
        <f t="shared" si="11"/>
        <v>C.6XA.20</v>
      </c>
      <c r="U151" s="81">
        <v>1</v>
      </c>
      <c r="V151" s="81">
        <v>1</v>
      </c>
      <c r="W151" s="81"/>
      <c r="X151" s="81">
        <v>1</v>
      </c>
    </row>
    <row r="152" spans="1:24" x14ac:dyDescent="0.25">
      <c r="A152" s="81" t="s">
        <v>285</v>
      </c>
      <c r="B152" s="81">
        <v>2015</v>
      </c>
      <c r="C152" s="81" t="s">
        <v>38</v>
      </c>
      <c r="D152" s="81" t="s">
        <v>699</v>
      </c>
      <c r="E152" s="81" t="s">
        <v>39</v>
      </c>
      <c r="F152" s="81" t="s">
        <v>40</v>
      </c>
      <c r="G152" s="81" t="s">
        <v>256</v>
      </c>
      <c r="H152" s="81" t="s">
        <v>256</v>
      </c>
      <c r="I152" s="81" t="s">
        <v>39</v>
      </c>
      <c r="J152" s="81" t="s">
        <v>40</v>
      </c>
      <c r="K152" s="81" t="s">
        <v>256</v>
      </c>
      <c r="L152" s="81" t="s">
        <v>256</v>
      </c>
      <c r="M152" s="81" t="s">
        <v>258</v>
      </c>
      <c r="N152" s="83" t="s">
        <v>249</v>
      </c>
      <c r="O152" s="81" t="str">
        <f t="shared" si="12"/>
        <v>elegansXelegans</v>
      </c>
      <c r="P152" s="81" t="str">
        <f t="shared" si="10"/>
        <v>Conspecifics-elegansXelegans-SwedenXSweden</v>
      </c>
      <c r="Q152" s="82">
        <v>42561</v>
      </c>
      <c r="R152" s="88" t="s">
        <v>171</v>
      </c>
      <c r="S152" s="88" t="s">
        <v>494</v>
      </c>
      <c r="T152" s="81" t="str">
        <f t="shared" si="11"/>
        <v>C.17XC.22</v>
      </c>
      <c r="U152" s="81">
        <v>1</v>
      </c>
      <c r="V152" s="81">
        <v>1</v>
      </c>
      <c r="W152" s="81"/>
      <c r="X152" s="81">
        <v>1</v>
      </c>
    </row>
    <row r="153" spans="1:24" x14ac:dyDescent="0.25">
      <c r="A153" s="81" t="s">
        <v>285</v>
      </c>
      <c r="B153" s="81">
        <v>2015</v>
      </c>
      <c r="C153" s="81" t="s">
        <v>38</v>
      </c>
      <c r="D153" s="81" t="s">
        <v>699</v>
      </c>
      <c r="E153" s="81" t="s">
        <v>39</v>
      </c>
      <c r="F153" s="81" t="s">
        <v>40</v>
      </c>
      <c r="G153" s="81" t="s">
        <v>256</v>
      </c>
      <c r="H153" s="81" t="s">
        <v>256</v>
      </c>
      <c r="I153" s="81" t="s">
        <v>39</v>
      </c>
      <c r="J153" s="81" t="s">
        <v>40</v>
      </c>
      <c r="K153" s="81" t="s">
        <v>256</v>
      </c>
      <c r="L153" s="81" t="s">
        <v>256</v>
      </c>
      <c r="M153" s="81" t="s">
        <v>253</v>
      </c>
      <c r="N153" s="83" t="s">
        <v>249</v>
      </c>
      <c r="O153" s="81" t="str">
        <f t="shared" si="12"/>
        <v>elegansXelegans</v>
      </c>
      <c r="P153" s="81" t="str">
        <f t="shared" si="10"/>
        <v>Conspecifics-elegansXelegans-SwedenXSweden</v>
      </c>
      <c r="Q153" s="82">
        <v>42548</v>
      </c>
      <c r="R153" s="88" t="s">
        <v>141</v>
      </c>
      <c r="S153" s="88" t="s">
        <v>140</v>
      </c>
      <c r="T153" s="81" t="str">
        <f t="shared" si="11"/>
        <v>C.6XC.3</v>
      </c>
      <c r="U153" s="81">
        <v>1</v>
      </c>
      <c r="V153" s="81">
        <v>1</v>
      </c>
      <c r="W153" s="81"/>
      <c r="X153" s="81">
        <v>1</v>
      </c>
    </row>
    <row r="154" spans="1:24" x14ac:dyDescent="0.25">
      <c r="A154" s="81" t="s">
        <v>285</v>
      </c>
      <c r="B154" s="81">
        <v>2015</v>
      </c>
      <c r="C154" s="81" t="s">
        <v>38</v>
      </c>
      <c r="D154" s="81" t="s">
        <v>699</v>
      </c>
      <c r="E154" s="81" t="s">
        <v>60</v>
      </c>
      <c r="F154" s="81" t="s">
        <v>40</v>
      </c>
      <c r="G154" s="81" t="s">
        <v>123</v>
      </c>
      <c r="H154" s="81" t="s">
        <v>123</v>
      </c>
      <c r="I154" s="81" t="s">
        <v>60</v>
      </c>
      <c r="J154" s="81" t="s">
        <v>40</v>
      </c>
      <c r="K154" s="81" t="s">
        <v>123</v>
      </c>
      <c r="L154" s="81" t="s">
        <v>123</v>
      </c>
      <c r="M154" s="81" t="s">
        <v>258</v>
      </c>
      <c r="N154" s="83" t="s">
        <v>249</v>
      </c>
      <c r="O154" s="81" t="str">
        <f t="shared" si="12"/>
        <v>graellsiiXgraellsii</v>
      </c>
      <c r="P154" s="81" t="str">
        <f t="shared" si="10"/>
        <v>Conspecifics-graellsiiXgraellsii-CachadasXCachadas</v>
      </c>
      <c r="Q154" s="82">
        <v>42558</v>
      </c>
      <c r="R154" s="88" t="s">
        <v>76</v>
      </c>
      <c r="S154" s="88" t="s">
        <v>298</v>
      </c>
      <c r="T154" s="81" t="str">
        <f t="shared" si="11"/>
        <v>A.3XA.41</v>
      </c>
      <c r="U154" s="81">
        <v>3</v>
      </c>
      <c r="V154" s="81">
        <v>3</v>
      </c>
      <c r="W154" s="81"/>
      <c r="X154" s="81">
        <v>0</v>
      </c>
    </row>
    <row r="155" spans="1:24" x14ac:dyDescent="0.25">
      <c r="A155" s="81" t="s">
        <v>285</v>
      </c>
      <c r="B155" s="81">
        <v>2015</v>
      </c>
      <c r="C155" s="81" t="s">
        <v>38</v>
      </c>
      <c r="D155" s="81" t="s">
        <v>699</v>
      </c>
      <c r="E155" s="81" t="s">
        <v>60</v>
      </c>
      <c r="F155" s="81" t="s">
        <v>40</v>
      </c>
      <c r="G155" s="81" t="s">
        <v>123</v>
      </c>
      <c r="H155" s="81" t="s">
        <v>123</v>
      </c>
      <c r="I155" s="81" t="s">
        <v>60</v>
      </c>
      <c r="J155" s="81" t="s">
        <v>40</v>
      </c>
      <c r="K155" s="81" t="s">
        <v>123</v>
      </c>
      <c r="L155" s="81" t="s">
        <v>123</v>
      </c>
      <c r="M155" s="81" t="s">
        <v>253</v>
      </c>
      <c r="N155" s="81" t="s">
        <v>249</v>
      </c>
      <c r="O155" s="81" t="str">
        <f t="shared" si="12"/>
        <v>graellsiiXgraellsii</v>
      </c>
      <c r="P155" s="81" t="str">
        <f t="shared" si="10"/>
        <v>Conspecifics-graellsiiXgraellsii-CachadasXCachadas</v>
      </c>
      <c r="Q155" s="82">
        <v>42554</v>
      </c>
      <c r="R155" s="88" t="s">
        <v>125</v>
      </c>
      <c r="S155" s="88" t="s">
        <v>487</v>
      </c>
      <c r="T155" s="81" t="str">
        <f t="shared" si="11"/>
        <v>B.42XB.57</v>
      </c>
      <c r="U155" s="81">
        <v>1</v>
      </c>
      <c r="V155" s="81">
        <v>0</v>
      </c>
      <c r="W155" s="81"/>
      <c r="X155" s="81">
        <v>0</v>
      </c>
    </row>
    <row r="156" spans="1:24" x14ac:dyDescent="0.25">
      <c r="A156" s="81" t="s">
        <v>285</v>
      </c>
      <c r="B156" s="81">
        <v>2015</v>
      </c>
      <c r="C156" s="81" t="s">
        <v>38</v>
      </c>
      <c r="D156" s="81" t="s">
        <v>699</v>
      </c>
      <c r="E156" s="81" t="s">
        <v>60</v>
      </c>
      <c r="F156" s="81" t="s">
        <v>40</v>
      </c>
      <c r="G156" s="81" t="s">
        <v>123</v>
      </c>
      <c r="H156" s="81" t="s">
        <v>123</v>
      </c>
      <c r="I156" s="81" t="s">
        <v>60</v>
      </c>
      <c r="J156" s="81" t="s">
        <v>40</v>
      </c>
      <c r="K156" s="81" t="s">
        <v>123</v>
      </c>
      <c r="L156" s="81" t="s">
        <v>123</v>
      </c>
      <c r="M156" s="81" t="s">
        <v>253</v>
      </c>
      <c r="N156" s="81" t="s">
        <v>249</v>
      </c>
      <c r="O156" s="81" t="str">
        <f t="shared" si="12"/>
        <v>graellsiiXgraellsii</v>
      </c>
      <c r="P156" s="81" t="str">
        <f t="shared" si="10"/>
        <v>Conspecifics-graellsiiXgraellsii-CachadasXCachadas</v>
      </c>
      <c r="Q156" s="82">
        <v>42554</v>
      </c>
      <c r="R156" s="88" t="s">
        <v>167</v>
      </c>
      <c r="S156" s="88" t="s">
        <v>487</v>
      </c>
      <c r="T156" s="81" t="str">
        <f t="shared" si="11"/>
        <v>B.45XB.57</v>
      </c>
      <c r="U156" s="81">
        <v>1</v>
      </c>
      <c r="V156" s="81">
        <v>1</v>
      </c>
      <c r="W156" s="81"/>
      <c r="X156" s="81">
        <v>1</v>
      </c>
    </row>
    <row r="157" spans="1:24" s="151" customFormat="1" x14ac:dyDescent="0.25">
      <c r="A157" s="151" t="s">
        <v>747</v>
      </c>
      <c r="B157" s="150">
        <v>2018</v>
      </c>
      <c r="C157" s="81" t="s">
        <v>38</v>
      </c>
      <c r="D157" s="81" t="s">
        <v>699</v>
      </c>
      <c r="E157" s="150" t="s">
        <v>60</v>
      </c>
      <c r="F157" s="151" t="s">
        <v>40</v>
      </c>
      <c r="G157" s="151" t="s">
        <v>744</v>
      </c>
      <c r="H157" s="150" t="s">
        <v>123</v>
      </c>
      <c r="I157" s="150" t="s">
        <v>60</v>
      </c>
      <c r="J157" s="151" t="s">
        <v>40</v>
      </c>
      <c r="K157" s="151" t="s">
        <v>744</v>
      </c>
      <c r="L157" s="150" t="s">
        <v>123</v>
      </c>
      <c r="M157" s="151" t="s">
        <v>253</v>
      </c>
      <c r="N157" s="81" t="s">
        <v>249</v>
      </c>
      <c r="O157" s="81" t="str">
        <f t="shared" si="12"/>
        <v>graellsiiXgraellsii</v>
      </c>
      <c r="P157" s="81" t="str">
        <f t="shared" ref="P157:P188" si="13">CONCATENATE(D157,"-",O157,"-",H157,"X",L157)</f>
        <v>Conspecifics-graellsiiXgraellsii-CachadasXCachadas</v>
      </c>
      <c r="Q157" s="150" t="s">
        <v>748</v>
      </c>
      <c r="R157" s="36" t="s">
        <v>750</v>
      </c>
      <c r="S157" s="36" t="s">
        <v>749</v>
      </c>
      <c r="T157" s="81" t="str">
        <f>_xlfn.CONCAT("2018-",R157,"X",S157)</f>
        <v>2018-A11XA30</v>
      </c>
      <c r="U157" s="36">
        <v>2</v>
      </c>
      <c r="V157" s="36">
        <v>1</v>
      </c>
      <c r="X157" s="36">
        <v>1</v>
      </c>
    </row>
    <row r="158" spans="1:24" s="151" customFormat="1" x14ac:dyDescent="0.25">
      <c r="A158" s="151" t="s">
        <v>747</v>
      </c>
      <c r="B158" s="150">
        <v>2018</v>
      </c>
      <c r="C158" s="81" t="s">
        <v>38</v>
      </c>
      <c r="D158" s="81" t="s">
        <v>699</v>
      </c>
      <c r="E158" s="150" t="s">
        <v>60</v>
      </c>
      <c r="F158" s="151" t="s">
        <v>40</v>
      </c>
      <c r="G158" s="151" t="s">
        <v>744</v>
      </c>
      <c r="H158" s="150" t="s">
        <v>123</v>
      </c>
      <c r="I158" s="150" t="s">
        <v>60</v>
      </c>
      <c r="J158" s="151" t="s">
        <v>40</v>
      </c>
      <c r="K158" s="151" t="s">
        <v>744</v>
      </c>
      <c r="L158" s="150" t="s">
        <v>123</v>
      </c>
      <c r="M158" s="151" t="s">
        <v>259</v>
      </c>
      <c r="N158" s="81" t="s">
        <v>249</v>
      </c>
      <c r="O158" s="81" t="str">
        <f t="shared" si="12"/>
        <v>graellsiiXgraellsii</v>
      </c>
      <c r="P158" s="81" t="str">
        <f t="shared" si="13"/>
        <v>Conspecifics-graellsiiXgraellsii-CachadasXCachadas</v>
      </c>
      <c r="Q158" s="150" t="s">
        <v>748</v>
      </c>
      <c r="R158" s="36" t="s">
        <v>752</v>
      </c>
      <c r="S158" s="36" t="s">
        <v>751</v>
      </c>
      <c r="T158" s="81" t="str">
        <f t="shared" ref="T158:T174" si="14">_xlfn.CONCAT("2018-",R158,"X",S158)</f>
        <v>2018-A13XA40</v>
      </c>
      <c r="U158" s="36">
        <v>1</v>
      </c>
      <c r="V158" s="36">
        <v>1</v>
      </c>
      <c r="X158" s="36">
        <v>1</v>
      </c>
    </row>
    <row r="159" spans="1:24" s="151" customFormat="1" x14ac:dyDescent="0.25">
      <c r="A159" s="151" t="s">
        <v>747</v>
      </c>
      <c r="B159" s="150">
        <v>2018</v>
      </c>
      <c r="C159" s="81" t="s">
        <v>38</v>
      </c>
      <c r="D159" s="81" t="s">
        <v>699</v>
      </c>
      <c r="E159" s="150" t="s">
        <v>60</v>
      </c>
      <c r="F159" s="151" t="s">
        <v>40</v>
      </c>
      <c r="G159" s="151" t="s">
        <v>744</v>
      </c>
      <c r="H159" s="150" t="s">
        <v>123</v>
      </c>
      <c r="I159" s="150" t="s">
        <v>60</v>
      </c>
      <c r="J159" s="151" t="s">
        <v>40</v>
      </c>
      <c r="K159" s="151" t="s">
        <v>744</v>
      </c>
      <c r="L159" s="150" t="s">
        <v>123</v>
      </c>
      <c r="M159" s="151" t="s">
        <v>253</v>
      </c>
      <c r="N159" s="81" t="s">
        <v>249</v>
      </c>
      <c r="O159" s="81" t="str">
        <f t="shared" si="12"/>
        <v>graellsiiXgraellsii</v>
      </c>
      <c r="P159" s="81" t="str">
        <f t="shared" si="13"/>
        <v>Conspecifics-graellsiiXgraellsii-CachadasXCachadas</v>
      </c>
      <c r="Q159" s="150" t="s">
        <v>748</v>
      </c>
      <c r="R159" s="36" t="s">
        <v>365</v>
      </c>
      <c r="S159" s="36" t="s">
        <v>753</v>
      </c>
      <c r="T159" s="81" t="str">
        <f t="shared" si="14"/>
        <v>2018-A49XA34</v>
      </c>
      <c r="U159" s="36">
        <v>3</v>
      </c>
      <c r="V159" s="36">
        <v>1</v>
      </c>
      <c r="X159" s="36">
        <v>1</v>
      </c>
    </row>
    <row r="160" spans="1:24" s="151" customFormat="1" x14ac:dyDescent="0.25">
      <c r="A160" s="151" t="s">
        <v>747</v>
      </c>
      <c r="B160" s="150">
        <v>2018</v>
      </c>
      <c r="C160" s="81" t="s">
        <v>38</v>
      </c>
      <c r="D160" s="81" t="s">
        <v>699</v>
      </c>
      <c r="E160" s="150" t="s">
        <v>60</v>
      </c>
      <c r="F160" s="151" t="s">
        <v>40</v>
      </c>
      <c r="G160" s="151" t="s">
        <v>744</v>
      </c>
      <c r="H160" s="150" t="s">
        <v>123</v>
      </c>
      <c r="I160" s="150" t="s">
        <v>60</v>
      </c>
      <c r="J160" s="151" t="s">
        <v>40</v>
      </c>
      <c r="K160" s="151" t="s">
        <v>744</v>
      </c>
      <c r="L160" s="150" t="s">
        <v>123</v>
      </c>
      <c r="M160" s="151" t="s">
        <v>253</v>
      </c>
      <c r="N160" s="81" t="s">
        <v>249</v>
      </c>
      <c r="O160" s="81" t="str">
        <f t="shared" si="12"/>
        <v>graellsiiXgraellsii</v>
      </c>
      <c r="P160" s="81" t="str">
        <f t="shared" si="13"/>
        <v>Conspecifics-graellsiiXgraellsii-CachadasXCachadas</v>
      </c>
      <c r="Q160" s="150" t="s">
        <v>748</v>
      </c>
      <c r="R160" s="36" t="s">
        <v>755</v>
      </c>
      <c r="S160" s="36" t="s">
        <v>754</v>
      </c>
      <c r="T160" s="81" t="str">
        <f t="shared" si="14"/>
        <v>2018-A5XA26</v>
      </c>
      <c r="U160" s="36">
        <v>1</v>
      </c>
      <c r="V160" s="36">
        <v>1</v>
      </c>
      <c r="X160" s="36">
        <v>1</v>
      </c>
    </row>
    <row r="161" spans="1:24" s="151" customFormat="1" x14ac:dyDescent="0.25">
      <c r="A161" s="151" t="s">
        <v>747</v>
      </c>
      <c r="B161" s="150">
        <v>2018</v>
      </c>
      <c r="C161" s="81" t="s">
        <v>38</v>
      </c>
      <c r="D161" s="81" t="s">
        <v>699</v>
      </c>
      <c r="E161" s="150" t="s">
        <v>60</v>
      </c>
      <c r="F161" s="151" t="s">
        <v>40</v>
      </c>
      <c r="G161" s="151" t="s">
        <v>744</v>
      </c>
      <c r="H161" s="150" t="s">
        <v>123</v>
      </c>
      <c r="I161" s="150" t="s">
        <v>60</v>
      </c>
      <c r="J161" s="151" t="s">
        <v>40</v>
      </c>
      <c r="K161" s="151" t="s">
        <v>744</v>
      </c>
      <c r="L161" s="150" t="s">
        <v>123</v>
      </c>
      <c r="M161" s="151" t="s">
        <v>259</v>
      </c>
      <c r="N161" s="81" t="s">
        <v>249</v>
      </c>
      <c r="O161" s="81" t="str">
        <f t="shared" si="12"/>
        <v>graellsiiXgraellsii</v>
      </c>
      <c r="P161" s="81" t="str">
        <f t="shared" si="13"/>
        <v>Conspecifics-graellsiiXgraellsii-CachadasXCachadas</v>
      </c>
      <c r="Q161" s="150" t="s">
        <v>748</v>
      </c>
      <c r="R161" s="36" t="s">
        <v>757</v>
      </c>
      <c r="S161" s="36" t="s">
        <v>756</v>
      </c>
      <c r="T161" s="81" t="str">
        <f t="shared" si="14"/>
        <v>2018-A51XA38</v>
      </c>
      <c r="U161" s="36">
        <v>1</v>
      </c>
      <c r="V161" s="36">
        <v>1</v>
      </c>
      <c r="X161" s="36">
        <v>1</v>
      </c>
    </row>
    <row r="162" spans="1:24" s="151" customFormat="1" x14ac:dyDescent="0.25">
      <c r="A162" s="151" t="s">
        <v>747</v>
      </c>
      <c r="B162" s="150">
        <v>2018</v>
      </c>
      <c r="C162" s="81" t="s">
        <v>38</v>
      </c>
      <c r="D162" s="81" t="s">
        <v>699</v>
      </c>
      <c r="E162" s="150" t="s">
        <v>60</v>
      </c>
      <c r="F162" s="151" t="s">
        <v>40</v>
      </c>
      <c r="G162" s="151" t="s">
        <v>744</v>
      </c>
      <c r="H162" s="150" t="s">
        <v>123</v>
      </c>
      <c r="I162" s="150" t="s">
        <v>60</v>
      </c>
      <c r="J162" s="151" t="s">
        <v>40</v>
      </c>
      <c r="K162" s="151" t="s">
        <v>744</v>
      </c>
      <c r="L162" s="150" t="s">
        <v>123</v>
      </c>
      <c r="N162" s="81" t="s">
        <v>249</v>
      </c>
      <c r="O162" s="81" t="str">
        <f t="shared" si="12"/>
        <v>graellsiiXgraellsii</v>
      </c>
      <c r="P162" s="81" t="str">
        <f t="shared" si="13"/>
        <v>Conspecifics-graellsiiXgraellsii-CachadasXCachadas</v>
      </c>
      <c r="Q162" s="150" t="s">
        <v>748</v>
      </c>
      <c r="R162" s="36" t="s">
        <v>759</v>
      </c>
      <c r="S162" s="36" t="s">
        <v>758</v>
      </c>
      <c r="T162" s="81" t="str">
        <f t="shared" si="14"/>
        <v>2018-A55XA54</v>
      </c>
      <c r="U162" s="36">
        <v>1</v>
      </c>
      <c r="V162" s="36">
        <v>1</v>
      </c>
      <c r="X162" s="36">
        <v>1</v>
      </c>
    </row>
    <row r="163" spans="1:24" s="151" customFormat="1" x14ac:dyDescent="0.25">
      <c r="A163" s="151" t="s">
        <v>747</v>
      </c>
      <c r="B163" s="150">
        <v>2018</v>
      </c>
      <c r="C163" s="81" t="s">
        <v>38</v>
      </c>
      <c r="D163" s="81" t="s">
        <v>699</v>
      </c>
      <c r="E163" s="150" t="s">
        <v>60</v>
      </c>
      <c r="F163" s="151" t="s">
        <v>40</v>
      </c>
      <c r="G163" s="151" t="s">
        <v>744</v>
      </c>
      <c r="H163" s="150" t="s">
        <v>123</v>
      </c>
      <c r="I163" s="150" t="s">
        <v>60</v>
      </c>
      <c r="J163" s="151" t="s">
        <v>40</v>
      </c>
      <c r="K163" s="151" t="s">
        <v>744</v>
      </c>
      <c r="L163" s="150" t="s">
        <v>123</v>
      </c>
      <c r="M163" s="165" t="s">
        <v>258</v>
      </c>
      <c r="N163" s="81" t="s">
        <v>249</v>
      </c>
      <c r="O163" s="81" t="str">
        <f t="shared" si="12"/>
        <v>graellsiiXgraellsii</v>
      </c>
      <c r="P163" s="81" t="str">
        <f t="shared" si="13"/>
        <v>Conspecifics-graellsiiXgraellsii-CachadasXCachadas</v>
      </c>
      <c r="Q163" s="150" t="s">
        <v>748</v>
      </c>
      <c r="R163" s="36" t="s">
        <v>367</v>
      </c>
      <c r="S163" s="36" t="s">
        <v>760</v>
      </c>
      <c r="T163" s="81" t="str">
        <f t="shared" si="14"/>
        <v>2018-A56XA29</v>
      </c>
      <c r="U163" s="36">
        <v>2</v>
      </c>
      <c r="V163" s="36">
        <v>1</v>
      </c>
      <c r="X163" s="36">
        <v>1</v>
      </c>
    </row>
    <row r="164" spans="1:24" s="151" customFormat="1" x14ac:dyDescent="0.25">
      <c r="A164" s="151" t="s">
        <v>747</v>
      </c>
      <c r="B164" s="150">
        <v>2018</v>
      </c>
      <c r="C164" s="81" t="s">
        <v>38</v>
      </c>
      <c r="D164" s="81" t="s">
        <v>699</v>
      </c>
      <c r="E164" s="150" t="s">
        <v>60</v>
      </c>
      <c r="F164" s="151" t="s">
        <v>40</v>
      </c>
      <c r="G164" s="151" t="s">
        <v>744</v>
      </c>
      <c r="H164" s="150" t="s">
        <v>123</v>
      </c>
      <c r="I164" s="150" t="s">
        <v>60</v>
      </c>
      <c r="J164" s="151" t="s">
        <v>40</v>
      </c>
      <c r="K164" s="151" t="s">
        <v>744</v>
      </c>
      <c r="L164" s="150" t="s">
        <v>123</v>
      </c>
      <c r="M164" s="151" t="s">
        <v>253</v>
      </c>
      <c r="N164" s="81" t="s">
        <v>249</v>
      </c>
      <c r="O164" s="81" t="str">
        <f t="shared" si="12"/>
        <v>graellsiiXgraellsii</v>
      </c>
      <c r="P164" s="81" t="str">
        <f t="shared" si="13"/>
        <v>Conspecifics-graellsiiXgraellsii-CachadasXCachadas</v>
      </c>
      <c r="Q164" s="150" t="s">
        <v>748</v>
      </c>
      <c r="R164" s="36" t="s">
        <v>762</v>
      </c>
      <c r="S164" s="36" t="s">
        <v>761</v>
      </c>
      <c r="T164" s="81" t="str">
        <f t="shared" si="14"/>
        <v>2018-A6XA41</v>
      </c>
      <c r="U164" s="36">
        <v>3</v>
      </c>
      <c r="V164" s="36">
        <v>1</v>
      </c>
      <c r="X164" s="36">
        <v>1</v>
      </c>
    </row>
    <row r="165" spans="1:24" x14ac:dyDescent="0.25">
      <c r="A165" s="151" t="s">
        <v>821</v>
      </c>
      <c r="B165" s="150">
        <v>2014</v>
      </c>
      <c r="C165" s="81" t="s">
        <v>38</v>
      </c>
      <c r="D165" s="81" t="s">
        <v>699</v>
      </c>
      <c r="E165" s="150" t="s">
        <v>39</v>
      </c>
      <c r="F165" s="150" t="s">
        <v>40</v>
      </c>
      <c r="G165" s="150" t="s">
        <v>255</v>
      </c>
      <c r="H165" s="150" t="s">
        <v>822</v>
      </c>
      <c r="I165" s="150" t="s">
        <v>39</v>
      </c>
      <c r="J165" s="150" t="s">
        <v>40</v>
      </c>
      <c r="K165" s="150" t="s">
        <v>255</v>
      </c>
      <c r="L165" s="150" t="s">
        <v>822</v>
      </c>
      <c r="M165" s="150"/>
      <c r="N165" s="163" t="s">
        <v>819</v>
      </c>
      <c r="O165" s="81" t="str">
        <f t="shared" si="12"/>
        <v>elegansXelegans</v>
      </c>
      <c r="P165" s="81" t="str">
        <f t="shared" si="13"/>
        <v>Conspecifics-elegansXelegans-ArlesXArles</v>
      </c>
      <c r="Q165" s="152">
        <v>45124</v>
      </c>
      <c r="R165" s="150" t="s">
        <v>823</v>
      </c>
      <c r="S165" s="150" t="s">
        <v>824</v>
      </c>
      <c r="T165" s="81" t="str">
        <f t="shared" si="14"/>
        <v>2018-E35XE27</v>
      </c>
      <c r="U165" s="150">
        <v>1</v>
      </c>
      <c r="V165" s="150">
        <v>1</v>
      </c>
      <c r="X165" s="150">
        <v>1</v>
      </c>
    </row>
    <row r="166" spans="1:24" x14ac:dyDescent="0.25">
      <c r="A166" s="151" t="s">
        <v>821</v>
      </c>
      <c r="B166" s="150">
        <v>2014</v>
      </c>
      <c r="C166" s="81" t="s">
        <v>38</v>
      </c>
      <c r="D166" s="81" t="s">
        <v>699</v>
      </c>
      <c r="E166" s="150" t="s">
        <v>39</v>
      </c>
      <c r="F166" s="150" t="s">
        <v>40</v>
      </c>
      <c r="G166" s="150" t="s">
        <v>255</v>
      </c>
      <c r="H166" s="150" t="s">
        <v>822</v>
      </c>
      <c r="I166" s="150" t="s">
        <v>39</v>
      </c>
      <c r="J166" s="150" t="s">
        <v>40</v>
      </c>
      <c r="K166" s="150" t="s">
        <v>255</v>
      </c>
      <c r="L166" s="150" t="s">
        <v>822</v>
      </c>
      <c r="M166" s="150"/>
      <c r="N166" s="163" t="s">
        <v>819</v>
      </c>
      <c r="O166" s="81" t="str">
        <f t="shared" si="12"/>
        <v>elegansXelegans</v>
      </c>
      <c r="P166" s="81" t="str">
        <f t="shared" si="13"/>
        <v>Conspecifics-elegansXelegans-ArlesXArles</v>
      </c>
      <c r="Q166" s="152">
        <v>45125</v>
      </c>
      <c r="R166" s="150" t="s">
        <v>825</v>
      </c>
      <c r="S166" s="150" t="s">
        <v>826</v>
      </c>
      <c r="T166" s="81" t="str">
        <f t="shared" si="14"/>
        <v>2018-E28XE36</v>
      </c>
      <c r="U166" s="150">
        <v>1</v>
      </c>
      <c r="V166" s="150">
        <v>1</v>
      </c>
      <c r="X166" s="150">
        <v>1</v>
      </c>
    </row>
    <row r="167" spans="1:24" x14ac:dyDescent="0.25">
      <c r="A167" s="151" t="s">
        <v>821</v>
      </c>
      <c r="B167" s="150">
        <v>2014</v>
      </c>
      <c r="C167" s="81" t="s">
        <v>38</v>
      </c>
      <c r="D167" s="81" t="s">
        <v>699</v>
      </c>
      <c r="E167" s="150" t="s">
        <v>39</v>
      </c>
      <c r="F167" s="150" t="s">
        <v>40</v>
      </c>
      <c r="G167" s="150" t="s">
        <v>255</v>
      </c>
      <c r="H167" s="150" t="s">
        <v>822</v>
      </c>
      <c r="I167" s="150" t="s">
        <v>39</v>
      </c>
      <c r="J167" s="150" t="s">
        <v>40</v>
      </c>
      <c r="K167" s="150" t="s">
        <v>255</v>
      </c>
      <c r="L167" s="150" t="s">
        <v>822</v>
      </c>
      <c r="M167" s="150" t="s">
        <v>253</v>
      </c>
      <c r="N167" s="163" t="s">
        <v>819</v>
      </c>
      <c r="O167" s="81" t="str">
        <f t="shared" si="12"/>
        <v>elegansXelegans</v>
      </c>
      <c r="P167" s="81" t="str">
        <f t="shared" si="13"/>
        <v>Conspecifics-elegansXelegans-ArlesXArles</v>
      </c>
      <c r="Q167" s="152">
        <v>45125</v>
      </c>
      <c r="R167" s="150" t="s">
        <v>827</v>
      </c>
      <c r="S167" s="150" t="s">
        <v>826</v>
      </c>
      <c r="T167" s="81" t="str">
        <f t="shared" si="14"/>
        <v>2018-E30XE36</v>
      </c>
      <c r="U167" s="150">
        <v>1</v>
      </c>
      <c r="V167" s="150">
        <v>1</v>
      </c>
      <c r="X167" s="150">
        <v>0</v>
      </c>
    </row>
    <row r="168" spans="1:24" x14ac:dyDescent="0.25">
      <c r="A168" s="151" t="s">
        <v>821</v>
      </c>
      <c r="B168" s="150">
        <v>2014</v>
      </c>
      <c r="C168" s="81" t="s">
        <v>38</v>
      </c>
      <c r="D168" s="150" t="s">
        <v>700</v>
      </c>
      <c r="E168" s="150" t="s">
        <v>39</v>
      </c>
      <c r="F168" s="150" t="s">
        <v>40</v>
      </c>
      <c r="G168" s="150" t="s">
        <v>255</v>
      </c>
      <c r="H168" s="150" t="s">
        <v>822</v>
      </c>
      <c r="I168" s="150" t="s">
        <v>60</v>
      </c>
      <c r="J168" s="150" t="s">
        <v>40</v>
      </c>
      <c r="K168" s="163" t="s">
        <v>123</v>
      </c>
      <c r="L168" s="163" t="s">
        <v>123</v>
      </c>
      <c r="M168" s="150" t="s">
        <v>253</v>
      </c>
      <c r="N168" s="163" t="s">
        <v>820</v>
      </c>
      <c r="O168" s="81" t="str">
        <f t="shared" si="12"/>
        <v>elegansXgraellsii</v>
      </c>
      <c r="P168" s="81" t="str">
        <f t="shared" si="13"/>
        <v>Heterospecifics-elegansXgraellsii-ArlesXCachadas</v>
      </c>
      <c r="Q168" s="152">
        <v>45126</v>
      </c>
      <c r="R168" s="150" t="s">
        <v>828</v>
      </c>
      <c r="S168" s="150" t="s">
        <v>824</v>
      </c>
      <c r="T168" s="81" t="str">
        <f t="shared" si="14"/>
        <v>2018-G19XE27</v>
      </c>
      <c r="U168" s="150">
        <v>1</v>
      </c>
      <c r="V168" s="150">
        <v>1</v>
      </c>
      <c r="X168" s="150">
        <v>1</v>
      </c>
    </row>
    <row r="169" spans="1:24" x14ac:dyDescent="0.25">
      <c r="A169" s="151" t="s">
        <v>821</v>
      </c>
      <c r="B169" s="150">
        <v>2014</v>
      </c>
      <c r="C169" s="81" t="s">
        <v>38</v>
      </c>
      <c r="D169" s="150" t="s">
        <v>700</v>
      </c>
      <c r="E169" s="150" t="s">
        <v>39</v>
      </c>
      <c r="F169" s="150" t="s">
        <v>40</v>
      </c>
      <c r="G169" s="150" t="s">
        <v>255</v>
      </c>
      <c r="H169" s="150" t="s">
        <v>822</v>
      </c>
      <c r="I169" s="150" t="s">
        <v>60</v>
      </c>
      <c r="J169" s="150" t="s">
        <v>40</v>
      </c>
      <c r="K169" s="163" t="s">
        <v>123</v>
      </c>
      <c r="L169" s="163" t="s">
        <v>123</v>
      </c>
      <c r="M169" s="150" t="s">
        <v>259</v>
      </c>
      <c r="N169" s="163" t="s">
        <v>820</v>
      </c>
      <c r="O169" s="81" t="str">
        <f t="shared" si="12"/>
        <v>elegansXgraellsii</v>
      </c>
      <c r="P169" s="81" t="str">
        <f t="shared" si="13"/>
        <v>Heterospecifics-elegansXgraellsii-ArlesXCachadas</v>
      </c>
      <c r="Q169" s="152">
        <v>45126</v>
      </c>
      <c r="R169" s="150" t="s">
        <v>829</v>
      </c>
      <c r="S169" s="150" t="s">
        <v>826</v>
      </c>
      <c r="T169" s="81" t="str">
        <f t="shared" si="14"/>
        <v>2018-G42XE36</v>
      </c>
      <c r="U169" s="150">
        <v>1</v>
      </c>
      <c r="V169" s="150">
        <v>1</v>
      </c>
      <c r="X169" s="150">
        <v>1</v>
      </c>
    </row>
    <row r="170" spans="1:24" x14ac:dyDescent="0.25">
      <c r="A170" s="151" t="s">
        <v>821</v>
      </c>
      <c r="B170" s="150">
        <v>2014</v>
      </c>
      <c r="C170" s="81" t="s">
        <v>38</v>
      </c>
      <c r="D170" s="150" t="s">
        <v>700</v>
      </c>
      <c r="E170" s="150" t="s">
        <v>39</v>
      </c>
      <c r="F170" s="150" t="s">
        <v>40</v>
      </c>
      <c r="G170" s="150" t="s">
        <v>255</v>
      </c>
      <c r="H170" s="150" t="s">
        <v>822</v>
      </c>
      <c r="I170" s="150" t="s">
        <v>60</v>
      </c>
      <c r="J170" s="150" t="s">
        <v>40</v>
      </c>
      <c r="K170" s="163" t="s">
        <v>123</v>
      </c>
      <c r="L170" s="163" t="s">
        <v>123</v>
      </c>
      <c r="M170" s="150" t="s">
        <v>253</v>
      </c>
      <c r="N170" s="163" t="s">
        <v>820</v>
      </c>
      <c r="O170" s="81" t="str">
        <f t="shared" si="12"/>
        <v>elegansXgraellsii</v>
      </c>
      <c r="P170" s="81" t="str">
        <f t="shared" si="13"/>
        <v>Heterospecifics-elegansXgraellsii-ArlesXCachadas</v>
      </c>
      <c r="Q170" s="152">
        <v>45126</v>
      </c>
      <c r="R170" s="150" t="s">
        <v>830</v>
      </c>
      <c r="S170" s="150" t="s">
        <v>826</v>
      </c>
      <c r="T170" s="81" t="str">
        <f t="shared" si="14"/>
        <v>2018-G40XE36</v>
      </c>
      <c r="U170" s="150">
        <v>1</v>
      </c>
      <c r="V170" s="150">
        <v>1</v>
      </c>
      <c r="X170" s="150">
        <v>1</v>
      </c>
    </row>
    <row r="171" spans="1:24" x14ac:dyDescent="0.25">
      <c r="A171" s="151" t="s">
        <v>821</v>
      </c>
      <c r="B171" s="150">
        <v>2014</v>
      </c>
      <c r="C171" s="81" t="s">
        <v>38</v>
      </c>
      <c r="D171" s="150" t="s">
        <v>700</v>
      </c>
      <c r="E171" s="150" t="s">
        <v>39</v>
      </c>
      <c r="F171" s="150" t="s">
        <v>40</v>
      </c>
      <c r="G171" s="150" t="s">
        <v>255</v>
      </c>
      <c r="H171" s="150" t="s">
        <v>822</v>
      </c>
      <c r="I171" s="150" t="s">
        <v>60</v>
      </c>
      <c r="J171" s="150" t="s">
        <v>40</v>
      </c>
      <c r="K171" s="163" t="s">
        <v>123</v>
      </c>
      <c r="L171" s="163" t="s">
        <v>123</v>
      </c>
      <c r="M171" s="150"/>
      <c r="N171" s="163" t="s">
        <v>820</v>
      </c>
      <c r="O171" s="81" t="str">
        <f t="shared" si="12"/>
        <v>elegansXgraellsii</v>
      </c>
      <c r="P171" s="81" t="str">
        <f t="shared" si="13"/>
        <v>Heterospecifics-elegansXgraellsii-ArlesXCachadas</v>
      </c>
      <c r="Q171" s="164">
        <v>41853</v>
      </c>
      <c r="R171" s="150" t="s">
        <v>831</v>
      </c>
      <c r="S171" s="150" t="s">
        <v>832</v>
      </c>
      <c r="T171" s="81" t="str">
        <f t="shared" si="14"/>
        <v>2018-G57XE49</v>
      </c>
      <c r="U171" s="150">
        <v>1</v>
      </c>
      <c r="V171" s="150">
        <v>1</v>
      </c>
      <c r="X171" s="150">
        <v>1</v>
      </c>
    </row>
    <row r="172" spans="1:24" x14ac:dyDescent="0.25">
      <c r="A172" s="151" t="s">
        <v>821</v>
      </c>
      <c r="B172" s="150">
        <v>2014</v>
      </c>
      <c r="C172" s="81" t="s">
        <v>38</v>
      </c>
      <c r="D172" s="150" t="s">
        <v>700</v>
      </c>
      <c r="E172" s="150" t="s">
        <v>39</v>
      </c>
      <c r="F172" s="150" t="s">
        <v>40</v>
      </c>
      <c r="G172" s="150" t="s">
        <v>255</v>
      </c>
      <c r="H172" s="150" t="s">
        <v>822</v>
      </c>
      <c r="I172" s="150" t="s">
        <v>60</v>
      </c>
      <c r="J172" s="150" t="s">
        <v>40</v>
      </c>
      <c r="K172" s="163" t="s">
        <v>123</v>
      </c>
      <c r="L172" s="163" t="s">
        <v>123</v>
      </c>
      <c r="M172" s="150"/>
      <c r="N172" s="163" t="s">
        <v>820</v>
      </c>
      <c r="O172" s="81" t="str">
        <f t="shared" si="12"/>
        <v>elegansXgraellsii</v>
      </c>
      <c r="P172" s="81" t="str">
        <f t="shared" si="13"/>
        <v>Heterospecifics-elegansXgraellsii-ArlesXCachadas</v>
      </c>
      <c r="Q172" s="164">
        <v>41853</v>
      </c>
      <c r="R172" s="150" t="s">
        <v>833</v>
      </c>
      <c r="S172" s="150" t="s">
        <v>834</v>
      </c>
      <c r="T172" s="81" t="str">
        <f t="shared" si="14"/>
        <v>2018-G56XE53</v>
      </c>
      <c r="U172" s="150">
        <v>1</v>
      </c>
      <c r="V172" s="150">
        <v>1</v>
      </c>
      <c r="X172" s="150">
        <v>1</v>
      </c>
    </row>
    <row r="173" spans="1:24" x14ac:dyDescent="0.25">
      <c r="A173" s="151" t="s">
        <v>821</v>
      </c>
      <c r="B173" s="150">
        <v>2014</v>
      </c>
      <c r="C173" s="81" t="s">
        <v>38</v>
      </c>
      <c r="D173" s="150" t="s">
        <v>700</v>
      </c>
      <c r="E173" s="150" t="s">
        <v>39</v>
      </c>
      <c r="F173" s="150" t="s">
        <v>40</v>
      </c>
      <c r="G173" s="150" t="s">
        <v>255</v>
      </c>
      <c r="H173" s="150" t="s">
        <v>822</v>
      </c>
      <c r="I173" s="150" t="s">
        <v>60</v>
      </c>
      <c r="J173" s="150" t="s">
        <v>40</v>
      </c>
      <c r="K173" s="163" t="s">
        <v>123</v>
      </c>
      <c r="L173" s="163" t="s">
        <v>123</v>
      </c>
      <c r="M173" s="150"/>
      <c r="N173" s="163" t="s">
        <v>820</v>
      </c>
      <c r="O173" s="81" t="str">
        <f t="shared" si="12"/>
        <v>elegansXgraellsii</v>
      </c>
      <c r="P173" s="81" t="str">
        <f t="shared" si="13"/>
        <v>Heterospecifics-elegansXgraellsii-ArlesXCachadas</v>
      </c>
      <c r="Q173" s="164">
        <v>41854</v>
      </c>
      <c r="R173" s="150" t="s">
        <v>835</v>
      </c>
      <c r="S173" s="150" t="s">
        <v>834</v>
      </c>
      <c r="T173" s="81" t="str">
        <f t="shared" si="14"/>
        <v>2018-G61XE53</v>
      </c>
      <c r="U173" s="150">
        <v>1</v>
      </c>
      <c r="V173" s="150">
        <v>1</v>
      </c>
      <c r="X173" s="150">
        <v>0</v>
      </c>
    </row>
    <row r="174" spans="1:24" x14ac:dyDescent="0.25">
      <c r="A174" s="151" t="s">
        <v>821</v>
      </c>
      <c r="B174" s="150">
        <v>2014</v>
      </c>
      <c r="C174" s="81" t="s">
        <v>38</v>
      </c>
      <c r="D174" s="150" t="s">
        <v>700</v>
      </c>
      <c r="E174" s="150" t="s">
        <v>39</v>
      </c>
      <c r="F174" s="150" t="s">
        <v>40</v>
      </c>
      <c r="G174" s="150" t="s">
        <v>255</v>
      </c>
      <c r="H174" s="150" t="s">
        <v>822</v>
      </c>
      <c r="I174" s="150" t="s">
        <v>60</v>
      </c>
      <c r="J174" s="150" t="s">
        <v>40</v>
      </c>
      <c r="K174" s="163" t="s">
        <v>123</v>
      </c>
      <c r="L174" s="163" t="s">
        <v>123</v>
      </c>
      <c r="M174" s="150"/>
      <c r="N174" s="163" t="s">
        <v>820</v>
      </c>
      <c r="O174" s="81" t="str">
        <f t="shared" si="12"/>
        <v>elegansXgraellsii</v>
      </c>
      <c r="P174" s="81" t="str">
        <f t="shared" si="13"/>
        <v>Heterospecifics-elegansXgraellsii-ArlesXCachadas</v>
      </c>
      <c r="Q174" s="164">
        <v>41854</v>
      </c>
      <c r="R174" s="150" t="s">
        <v>836</v>
      </c>
      <c r="S174" s="150" t="s">
        <v>837</v>
      </c>
      <c r="T174" s="81" t="str">
        <f t="shared" si="14"/>
        <v>2018-G65XE54</v>
      </c>
      <c r="U174" s="150">
        <v>1</v>
      </c>
      <c r="V174" s="150">
        <v>1</v>
      </c>
      <c r="X174" s="150">
        <v>0</v>
      </c>
    </row>
    <row r="175" spans="1:24" x14ac:dyDescent="0.25">
      <c r="A175" s="151" t="s">
        <v>929</v>
      </c>
      <c r="B175" s="150">
        <v>2023</v>
      </c>
      <c r="C175" s="81" t="s">
        <v>38</v>
      </c>
      <c r="D175" s="150" t="s">
        <v>699</v>
      </c>
      <c r="E175" s="150" t="s">
        <v>60</v>
      </c>
      <c r="F175" s="150" t="s">
        <v>40</v>
      </c>
      <c r="G175" s="150" t="s">
        <v>930</v>
      </c>
      <c r="H175" s="150" t="s">
        <v>931</v>
      </c>
      <c r="I175" s="150" t="s">
        <v>60</v>
      </c>
      <c r="J175" s="150" t="s">
        <v>40</v>
      </c>
      <c r="K175" s="150" t="s">
        <v>930</v>
      </c>
      <c r="L175" s="150" t="s">
        <v>931</v>
      </c>
      <c r="M175" s="150" t="s">
        <v>259</v>
      </c>
      <c r="N175" s="163" t="s">
        <v>819</v>
      </c>
      <c r="O175" s="81" t="str">
        <f t="shared" si="12"/>
        <v>graellsiiXgraellsii</v>
      </c>
      <c r="P175" s="81" t="str">
        <f t="shared" si="13"/>
        <v>Conspecifics-graellsiiXgraellsii-RiomaiorXRiomaior</v>
      </c>
      <c r="Q175" s="206">
        <v>45048</v>
      </c>
      <c r="R175" s="90" t="s">
        <v>932</v>
      </c>
      <c r="S175" s="90" t="s">
        <v>933</v>
      </c>
      <c r="T175" s="81" t="str">
        <f>_xlfn.CONCAT("2023-",R175,"X",S175)</f>
        <v>2023-2.43X1.28</v>
      </c>
      <c r="U175" s="150">
        <v>1</v>
      </c>
      <c r="V175" s="150">
        <v>1</v>
      </c>
      <c r="W175">
        <v>2</v>
      </c>
      <c r="X175" s="150">
        <v>1</v>
      </c>
    </row>
    <row r="176" spans="1:24" x14ac:dyDescent="0.25">
      <c r="A176" s="151" t="s">
        <v>929</v>
      </c>
      <c r="B176" s="150">
        <v>2023</v>
      </c>
      <c r="C176" s="81" t="s">
        <v>38</v>
      </c>
      <c r="D176" s="150" t="s">
        <v>699</v>
      </c>
      <c r="E176" s="150" t="s">
        <v>60</v>
      </c>
      <c r="F176" s="150" t="s">
        <v>40</v>
      </c>
      <c r="G176" s="150" t="s">
        <v>930</v>
      </c>
      <c r="H176" s="150" t="s">
        <v>931</v>
      </c>
      <c r="I176" s="150" t="s">
        <v>60</v>
      </c>
      <c r="J176" s="150" t="s">
        <v>40</v>
      </c>
      <c r="K176" s="150" t="s">
        <v>930</v>
      </c>
      <c r="L176" s="150" t="s">
        <v>931</v>
      </c>
      <c r="M176" t="s">
        <v>253</v>
      </c>
      <c r="N176" s="163" t="s">
        <v>819</v>
      </c>
      <c r="O176" s="81" t="str">
        <f t="shared" si="12"/>
        <v>graellsiiXgraellsii</v>
      </c>
      <c r="P176" s="81" t="str">
        <f t="shared" si="13"/>
        <v>Conspecifics-graellsiiXgraellsii-RiomaiorXRiomaior</v>
      </c>
      <c r="Q176" s="206">
        <v>45048</v>
      </c>
      <c r="R176" s="90" t="s">
        <v>934</v>
      </c>
      <c r="S176" s="90" t="s">
        <v>935</v>
      </c>
      <c r="T176" s="81" t="str">
        <f>_xlfn.CONCAT("2023-",R176,"X",S176)</f>
        <v>2023-2.41X2.44</v>
      </c>
      <c r="U176" s="150">
        <v>3</v>
      </c>
      <c r="V176" s="150">
        <v>1</v>
      </c>
      <c r="W176">
        <v>2</v>
      </c>
      <c r="X176" s="150">
        <v>1</v>
      </c>
    </row>
    <row r="177" spans="1:24" x14ac:dyDescent="0.25">
      <c r="A177" s="151" t="s">
        <v>929</v>
      </c>
      <c r="B177" s="150">
        <v>2023</v>
      </c>
      <c r="C177" s="81" t="s">
        <v>38</v>
      </c>
      <c r="D177" s="150" t="s">
        <v>699</v>
      </c>
      <c r="E177" s="150" t="s">
        <v>60</v>
      </c>
      <c r="F177" s="150" t="s">
        <v>40</v>
      </c>
      <c r="G177" s="150" t="s">
        <v>930</v>
      </c>
      <c r="H177" s="150" t="s">
        <v>931</v>
      </c>
      <c r="I177" s="150" t="s">
        <v>60</v>
      </c>
      <c r="J177" s="150" t="s">
        <v>40</v>
      </c>
      <c r="K177" s="150" t="s">
        <v>930</v>
      </c>
      <c r="L177" s="150" t="s">
        <v>931</v>
      </c>
      <c r="M177" t="s">
        <v>259</v>
      </c>
      <c r="N177" s="163" t="s">
        <v>819</v>
      </c>
      <c r="O177" s="81" t="str">
        <f t="shared" si="12"/>
        <v>graellsiiXgraellsii</v>
      </c>
      <c r="P177" s="81" t="str">
        <f t="shared" si="13"/>
        <v>Conspecifics-graellsiiXgraellsii-RiomaiorXRiomaior</v>
      </c>
      <c r="Q177" s="206">
        <v>45048</v>
      </c>
      <c r="R177" s="90" t="s">
        <v>936</v>
      </c>
      <c r="S177" s="90" t="s">
        <v>937</v>
      </c>
      <c r="T177" s="81" t="str">
        <f t="shared" ref="T177:T188" si="15">_xlfn.CONCAT("2023-",R177,"X",S177)</f>
        <v>2023-2.42X2.46</v>
      </c>
      <c r="U177" s="150">
        <v>1</v>
      </c>
      <c r="V177" s="150">
        <v>1</v>
      </c>
      <c r="W177">
        <v>3</v>
      </c>
      <c r="X177" s="150">
        <v>1</v>
      </c>
    </row>
    <row r="178" spans="1:24" x14ac:dyDescent="0.25">
      <c r="A178" s="151" t="s">
        <v>929</v>
      </c>
      <c r="B178" s="150">
        <v>2023</v>
      </c>
      <c r="C178" s="81" t="s">
        <v>38</v>
      </c>
      <c r="D178" s="150" t="s">
        <v>699</v>
      </c>
      <c r="E178" s="150" t="s">
        <v>60</v>
      </c>
      <c r="F178" s="150" t="s">
        <v>40</v>
      </c>
      <c r="G178" s="150" t="s">
        <v>930</v>
      </c>
      <c r="H178" s="150" t="s">
        <v>931</v>
      </c>
      <c r="I178" s="150" t="s">
        <v>60</v>
      </c>
      <c r="J178" s="150" t="s">
        <v>40</v>
      </c>
      <c r="K178" s="150" t="s">
        <v>930</v>
      </c>
      <c r="L178" s="150" t="s">
        <v>931</v>
      </c>
      <c r="M178" s="150" t="s">
        <v>253</v>
      </c>
      <c r="N178" s="163" t="s">
        <v>819</v>
      </c>
      <c r="O178" s="81" t="str">
        <f t="shared" si="12"/>
        <v>graellsiiXgraellsii</v>
      </c>
      <c r="P178" s="81" t="str">
        <f t="shared" si="13"/>
        <v>Conspecifics-graellsiiXgraellsii-RiomaiorXRiomaior</v>
      </c>
      <c r="Q178" s="206">
        <v>45049</v>
      </c>
      <c r="R178" s="90" t="s">
        <v>932</v>
      </c>
      <c r="S178" s="90" t="s">
        <v>935</v>
      </c>
      <c r="T178" s="81" t="str">
        <f t="shared" si="15"/>
        <v>2023-2.43X2.44</v>
      </c>
      <c r="U178" s="150">
        <v>3</v>
      </c>
      <c r="V178" s="150">
        <v>1</v>
      </c>
      <c r="W178">
        <v>1</v>
      </c>
      <c r="X178" s="150">
        <v>1</v>
      </c>
    </row>
    <row r="179" spans="1:24" x14ac:dyDescent="0.25">
      <c r="A179" s="151" t="s">
        <v>929</v>
      </c>
      <c r="B179" s="150">
        <v>2023</v>
      </c>
      <c r="C179" s="81" t="s">
        <v>38</v>
      </c>
      <c r="D179" s="150" t="s">
        <v>699</v>
      </c>
      <c r="E179" s="150" t="s">
        <v>60</v>
      </c>
      <c r="F179" s="150" t="s">
        <v>40</v>
      </c>
      <c r="G179" s="150" t="s">
        <v>930</v>
      </c>
      <c r="H179" s="150" t="s">
        <v>931</v>
      </c>
      <c r="I179" s="150" t="s">
        <v>60</v>
      </c>
      <c r="J179" s="150" t="s">
        <v>40</v>
      </c>
      <c r="K179" s="150" t="s">
        <v>930</v>
      </c>
      <c r="L179" s="150" t="s">
        <v>931</v>
      </c>
      <c r="M179" s="150" t="s">
        <v>259</v>
      </c>
      <c r="N179" s="163" t="s">
        <v>819</v>
      </c>
      <c r="O179" s="81" t="str">
        <f t="shared" si="12"/>
        <v>graellsiiXgraellsii</v>
      </c>
      <c r="P179" s="81" t="str">
        <f t="shared" si="13"/>
        <v>Conspecifics-graellsiiXgraellsii-RiomaiorXRiomaior</v>
      </c>
      <c r="Q179" s="206">
        <v>45049</v>
      </c>
      <c r="R179" s="90" t="s">
        <v>934</v>
      </c>
      <c r="S179" s="90" t="s">
        <v>195</v>
      </c>
      <c r="T179" s="81" t="str">
        <f t="shared" si="15"/>
        <v>2023-2.41X1.29</v>
      </c>
      <c r="U179" s="150">
        <v>2</v>
      </c>
      <c r="V179" s="150">
        <v>1</v>
      </c>
      <c r="W179">
        <v>3</v>
      </c>
      <c r="X179" s="150">
        <v>1</v>
      </c>
    </row>
    <row r="180" spans="1:24" x14ac:dyDescent="0.25">
      <c r="A180" s="151" t="s">
        <v>929</v>
      </c>
      <c r="B180" s="150">
        <v>2023</v>
      </c>
      <c r="C180" s="81" t="s">
        <v>38</v>
      </c>
      <c r="D180" s="150" t="s">
        <v>699</v>
      </c>
      <c r="E180" s="150" t="s">
        <v>60</v>
      </c>
      <c r="F180" s="150" t="s">
        <v>40</v>
      </c>
      <c r="G180" s="150" t="s">
        <v>930</v>
      </c>
      <c r="H180" s="150" t="s">
        <v>931</v>
      </c>
      <c r="I180" s="150" t="s">
        <v>60</v>
      </c>
      <c r="J180" s="150" t="s">
        <v>40</v>
      </c>
      <c r="K180" s="150" t="s">
        <v>930</v>
      </c>
      <c r="L180" s="150" t="s">
        <v>931</v>
      </c>
      <c r="M180" s="150" t="s">
        <v>259</v>
      </c>
      <c r="N180" s="163" t="s">
        <v>819</v>
      </c>
      <c r="O180" s="81" t="str">
        <f t="shared" si="12"/>
        <v>graellsiiXgraellsii</v>
      </c>
      <c r="P180" s="81" t="str">
        <f t="shared" si="13"/>
        <v>Conspecifics-graellsiiXgraellsii-RiomaiorXRiomaior</v>
      </c>
      <c r="Q180" s="206">
        <v>45050</v>
      </c>
      <c r="R180" s="90" t="s">
        <v>938</v>
      </c>
      <c r="S180" s="90" t="s">
        <v>195</v>
      </c>
      <c r="T180" s="81" t="str">
        <f t="shared" si="15"/>
        <v>2023-2.52X1.29</v>
      </c>
      <c r="U180" s="150">
        <v>1</v>
      </c>
      <c r="V180" s="150">
        <v>1</v>
      </c>
      <c r="W180">
        <v>3</v>
      </c>
      <c r="X180" s="150">
        <v>1</v>
      </c>
    </row>
    <row r="181" spans="1:24" x14ac:dyDescent="0.25">
      <c r="A181" s="151" t="s">
        <v>929</v>
      </c>
      <c r="B181" s="150">
        <v>2023</v>
      </c>
      <c r="C181" s="81" t="s">
        <v>38</v>
      </c>
      <c r="D181" s="150" t="s">
        <v>699</v>
      </c>
      <c r="E181" s="150" t="s">
        <v>60</v>
      </c>
      <c r="F181" s="150" t="s">
        <v>40</v>
      </c>
      <c r="G181" s="150" t="s">
        <v>930</v>
      </c>
      <c r="H181" s="150" t="s">
        <v>931</v>
      </c>
      <c r="I181" s="150" t="s">
        <v>60</v>
      </c>
      <c r="J181" s="150" t="s">
        <v>40</v>
      </c>
      <c r="K181" s="150" t="s">
        <v>930</v>
      </c>
      <c r="L181" s="150" t="s">
        <v>931</v>
      </c>
      <c r="M181" s="150" t="s">
        <v>253</v>
      </c>
      <c r="N181" s="163" t="s">
        <v>819</v>
      </c>
      <c r="O181" s="81" t="str">
        <f t="shared" si="12"/>
        <v>graellsiiXgraellsii</v>
      </c>
      <c r="P181" s="81" t="str">
        <f t="shared" si="13"/>
        <v>Conspecifics-graellsiiXgraellsii-RiomaiorXRiomaior</v>
      </c>
      <c r="Q181" s="206">
        <v>45053</v>
      </c>
      <c r="R181" s="90" t="s">
        <v>939</v>
      </c>
      <c r="S181" s="90" t="s">
        <v>940</v>
      </c>
      <c r="T181" s="81" t="str">
        <f t="shared" si="15"/>
        <v>2023-2.53X2.85</v>
      </c>
      <c r="U181" s="150">
        <v>2</v>
      </c>
      <c r="V181" s="150">
        <v>1</v>
      </c>
      <c r="W181">
        <v>3</v>
      </c>
      <c r="X181" s="150">
        <v>1</v>
      </c>
    </row>
    <row r="182" spans="1:24" x14ac:dyDescent="0.25">
      <c r="A182" s="151" t="s">
        <v>929</v>
      </c>
      <c r="B182" s="150">
        <v>2023</v>
      </c>
      <c r="C182" s="81" t="s">
        <v>38</v>
      </c>
      <c r="D182" s="150" t="s">
        <v>699</v>
      </c>
      <c r="E182" s="150" t="s">
        <v>60</v>
      </c>
      <c r="F182" s="150" t="s">
        <v>40</v>
      </c>
      <c r="G182" s="150" t="s">
        <v>930</v>
      </c>
      <c r="H182" s="150" t="s">
        <v>931</v>
      </c>
      <c r="I182" s="150" t="s">
        <v>60</v>
      </c>
      <c r="J182" s="150" t="s">
        <v>40</v>
      </c>
      <c r="K182" s="150" t="s">
        <v>930</v>
      </c>
      <c r="L182" s="150" t="s">
        <v>931</v>
      </c>
      <c r="M182" s="150" t="s">
        <v>253</v>
      </c>
      <c r="N182" s="163" t="s">
        <v>819</v>
      </c>
      <c r="O182" s="81" t="str">
        <f t="shared" si="12"/>
        <v>graellsiiXgraellsii</v>
      </c>
      <c r="P182" s="81" t="str">
        <f t="shared" si="13"/>
        <v>Conspecifics-graellsiiXgraellsii-RiomaiorXRiomaior</v>
      </c>
      <c r="Q182" s="206">
        <v>45053</v>
      </c>
      <c r="R182" s="90" t="s">
        <v>941</v>
      </c>
      <c r="S182" s="90" t="s">
        <v>942</v>
      </c>
      <c r="T182" s="81" t="str">
        <f t="shared" si="15"/>
        <v>2023-2.63X2.76</v>
      </c>
      <c r="U182" s="150">
        <v>1</v>
      </c>
      <c r="V182" s="150">
        <v>1</v>
      </c>
      <c r="W182">
        <v>2</v>
      </c>
      <c r="X182" s="150">
        <v>1</v>
      </c>
    </row>
    <row r="183" spans="1:24" x14ac:dyDescent="0.25">
      <c r="A183" s="151" t="s">
        <v>929</v>
      </c>
      <c r="B183" s="150">
        <v>2023</v>
      </c>
      <c r="C183" s="81" t="s">
        <v>38</v>
      </c>
      <c r="D183" s="150" t="s">
        <v>699</v>
      </c>
      <c r="E183" s="150" t="s">
        <v>60</v>
      </c>
      <c r="F183" s="150" t="s">
        <v>40</v>
      </c>
      <c r="G183" s="150" t="s">
        <v>930</v>
      </c>
      <c r="H183" s="150" t="s">
        <v>931</v>
      </c>
      <c r="I183" s="150" t="s">
        <v>60</v>
      </c>
      <c r="J183" s="150" t="s">
        <v>40</v>
      </c>
      <c r="K183" s="150" t="s">
        <v>930</v>
      </c>
      <c r="L183" s="150" t="s">
        <v>931</v>
      </c>
      <c r="M183" s="150" t="s">
        <v>253</v>
      </c>
      <c r="N183" s="163" t="s">
        <v>819</v>
      </c>
      <c r="O183" s="81" t="str">
        <f t="shared" si="12"/>
        <v>graellsiiXgraellsii</v>
      </c>
      <c r="P183" s="81" t="str">
        <f t="shared" si="13"/>
        <v>Conspecifics-graellsiiXgraellsii-RiomaiorXRiomaior</v>
      </c>
      <c r="Q183" s="206">
        <v>45054</v>
      </c>
      <c r="R183" s="90" t="s">
        <v>939</v>
      </c>
      <c r="S183" s="90" t="s">
        <v>943</v>
      </c>
      <c r="T183" s="81" t="str">
        <f t="shared" si="15"/>
        <v>2023-2.53X2.54</v>
      </c>
      <c r="U183" s="150">
        <v>1</v>
      </c>
      <c r="V183" s="150">
        <v>1</v>
      </c>
      <c r="W183">
        <v>2</v>
      </c>
      <c r="X183" s="150">
        <v>1</v>
      </c>
    </row>
    <row r="184" spans="1:24" x14ac:dyDescent="0.25">
      <c r="A184" s="151" t="s">
        <v>929</v>
      </c>
      <c r="B184" s="150">
        <v>2023</v>
      </c>
      <c r="C184" s="81" t="s">
        <v>38</v>
      </c>
      <c r="D184" s="150" t="s">
        <v>699</v>
      </c>
      <c r="E184" s="150" t="s">
        <v>60</v>
      </c>
      <c r="F184" s="150" t="s">
        <v>40</v>
      </c>
      <c r="G184" s="150" t="s">
        <v>930</v>
      </c>
      <c r="H184" s="150" t="s">
        <v>931</v>
      </c>
      <c r="I184" s="150" t="s">
        <v>60</v>
      </c>
      <c r="J184" s="150" t="s">
        <v>40</v>
      </c>
      <c r="K184" s="150" t="s">
        <v>930</v>
      </c>
      <c r="L184" s="150" t="s">
        <v>931</v>
      </c>
      <c r="M184" s="150" t="s">
        <v>258</v>
      </c>
      <c r="N184" s="163" t="s">
        <v>819</v>
      </c>
      <c r="O184" s="81" t="str">
        <f t="shared" si="12"/>
        <v>graellsiiXgraellsii</v>
      </c>
      <c r="P184" s="81" t="str">
        <f t="shared" si="13"/>
        <v>Conspecifics-graellsiiXgraellsii-RiomaiorXRiomaior</v>
      </c>
      <c r="Q184" s="206">
        <v>45054</v>
      </c>
      <c r="R184" s="90" t="s">
        <v>941</v>
      </c>
      <c r="S184" s="90" t="s">
        <v>944</v>
      </c>
      <c r="T184" s="81" t="str">
        <f t="shared" si="15"/>
        <v>2023-2.63X2.77</v>
      </c>
      <c r="U184" s="150">
        <v>1</v>
      </c>
      <c r="V184" s="150">
        <v>1</v>
      </c>
      <c r="W184">
        <v>2</v>
      </c>
      <c r="X184" s="150">
        <v>1</v>
      </c>
    </row>
    <row r="185" spans="1:24" x14ac:dyDescent="0.25">
      <c r="A185" s="151" t="s">
        <v>929</v>
      </c>
      <c r="B185" s="150">
        <v>2023</v>
      </c>
      <c r="C185" s="81" t="s">
        <v>38</v>
      </c>
      <c r="D185" s="150" t="s">
        <v>699</v>
      </c>
      <c r="E185" s="150" t="s">
        <v>60</v>
      </c>
      <c r="F185" s="150" t="s">
        <v>40</v>
      </c>
      <c r="G185" s="150" t="s">
        <v>930</v>
      </c>
      <c r="H185" s="150" t="s">
        <v>931</v>
      </c>
      <c r="I185" s="150" t="s">
        <v>60</v>
      </c>
      <c r="J185" s="150" t="s">
        <v>40</v>
      </c>
      <c r="K185" s="150" t="s">
        <v>930</v>
      </c>
      <c r="L185" s="150" t="s">
        <v>931</v>
      </c>
      <c r="M185" s="150" t="s">
        <v>253</v>
      </c>
      <c r="N185" s="163" t="s">
        <v>819</v>
      </c>
      <c r="O185" s="81" t="str">
        <f t="shared" si="12"/>
        <v>graellsiiXgraellsii</v>
      </c>
      <c r="P185" s="81" t="str">
        <f t="shared" si="13"/>
        <v>Conspecifics-graellsiiXgraellsii-RiomaiorXRiomaior</v>
      </c>
      <c r="Q185" s="206">
        <v>45054</v>
      </c>
      <c r="R185" s="90" t="s">
        <v>945</v>
      </c>
      <c r="S185" s="90" t="s">
        <v>946</v>
      </c>
      <c r="T185" s="81" t="str">
        <f t="shared" si="15"/>
        <v>2023-2.73X2.61</v>
      </c>
      <c r="U185" s="150">
        <v>1</v>
      </c>
      <c r="V185" s="150">
        <v>1</v>
      </c>
      <c r="W185">
        <v>1</v>
      </c>
      <c r="X185" s="150">
        <v>1</v>
      </c>
    </row>
    <row r="186" spans="1:24" x14ac:dyDescent="0.25">
      <c r="A186" s="151" t="s">
        <v>929</v>
      </c>
      <c r="B186" s="150">
        <v>2023</v>
      </c>
      <c r="C186" s="81" t="s">
        <v>38</v>
      </c>
      <c r="D186" s="150" t="s">
        <v>699</v>
      </c>
      <c r="E186" s="150" t="s">
        <v>60</v>
      </c>
      <c r="F186" s="150" t="s">
        <v>40</v>
      </c>
      <c r="G186" s="150" t="s">
        <v>930</v>
      </c>
      <c r="H186" s="150" t="s">
        <v>931</v>
      </c>
      <c r="I186" s="150" t="s">
        <v>60</v>
      </c>
      <c r="J186" s="150" t="s">
        <v>40</v>
      </c>
      <c r="K186" s="150" t="s">
        <v>930</v>
      </c>
      <c r="L186" s="150" t="s">
        <v>931</v>
      </c>
      <c r="M186" s="150" t="s">
        <v>253</v>
      </c>
      <c r="N186" s="163" t="s">
        <v>819</v>
      </c>
      <c r="O186" s="81" t="str">
        <f t="shared" si="12"/>
        <v>graellsiiXgraellsii</v>
      </c>
      <c r="P186" s="81" t="str">
        <f t="shared" si="13"/>
        <v>Conspecifics-graellsiiXgraellsii-RiomaiorXRiomaior</v>
      </c>
      <c r="Q186" s="206">
        <v>45026</v>
      </c>
      <c r="R186" s="90" t="s">
        <v>947</v>
      </c>
      <c r="S186" s="90" t="s">
        <v>193</v>
      </c>
      <c r="T186" s="81" t="str">
        <f t="shared" si="15"/>
        <v>2023-2.16X2.15</v>
      </c>
      <c r="U186" s="150">
        <v>1</v>
      </c>
      <c r="V186" s="150">
        <v>1</v>
      </c>
      <c r="X186" s="150">
        <v>1</v>
      </c>
    </row>
    <row r="187" spans="1:24" x14ac:dyDescent="0.25">
      <c r="A187" s="151" t="s">
        <v>929</v>
      </c>
      <c r="B187" s="150">
        <v>2023</v>
      </c>
      <c r="C187" s="81" t="s">
        <v>38</v>
      </c>
      <c r="D187" s="150" t="s">
        <v>699</v>
      </c>
      <c r="E187" s="150" t="s">
        <v>60</v>
      </c>
      <c r="F187" s="150" t="s">
        <v>40</v>
      </c>
      <c r="G187" s="150" t="s">
        <v>930</v>
      </c>
      <c r="H187" s="150" t="s">
        <v>931</v>
      </c>
      <c r="I187" s="150" t="s">
        <v>60</v>
      </c>
      <c r="J187" s="150" t="s">
        <v>40</v>
      </c>
      <c r="K187" s="150" t="s">
        <v>930</v>
      </c>
      <c r="L187" s="150" t="s">
        <v>931</v>
      </c>
      <c r="M187" s="150" t="s">
        <v>253</v>
      </c>
      <c r="N187" s="163" t="s">
        <v>819</v>
      </c>
      <c r="O187" s="81" t="str">
        <f t="shared" si="12"/>
        <v>graellsiiXgraellsii</v>
      </c>
      <c r="P187" s="81" t="str">
        <f t="shared" si="13"/>
        <v>Conspecifics-graellsiiXgraellsii-RiomaiorXRiomaior</v>
      </c>
      <c r="Q187" s="206">
        <v>45026</v>
      </c>
      <c r="R187" s="90" t="s">
        <v>948</v>
      </c>
      <c r="S187" s="90" t="s">
        <v>949</v>
      </c>
      <c r="T187" s="81" t="str">
        <f t="shared" si="15"/>
        <v>2023-2.18X2.17</v>
      </c>
      <c r="U187" s="150">
        <v>1</v>
      </c>
      <c r="V187" s="150">
        <v>1</v>
      </c>
      <c r="X187" s="150">
        <v>1</v>
      </c>
    </row>
    <row r="188" spans="1:24" x14ac:dyDescent="0.25">
      <c r="A188" s="151" t="s">
        <v>929</v>
      </c>
      <c r="B188" s="150">
        <v>2023</v>
      </c>
      <c r="C188" s="81" t="s">
        <v>38</v>
      </c>
      <c r="D188" s="150" t="s">
        <v>699</v>
      </c>
      <c r="E188" s="150" t="s">
        <v>60</v>
      </c>
      <c r="F188" s="150" t="s">
        <v>40</v>
      </c>
      <c r="G188" s="150" t="s">
        <v>930</v>
      </c>
      <c r="H188" s="150" t="s">
        <v>931</v>
      </c>
      <c r="I188" s="150" t="s">
        <v>60</v>
      </c>
      <c r="J188" s="150" t="s">
        <v>40</v>
      </c>
      <c r="K188" s="150" t="s">
        <v>930</v>
      </c>
      <c r="L188" s="150" t="s">
        <v>931</v>
      </c>
      <c r="M188" s="150" t="s">
        <v>265</v>
      </c>
      <c r="N188" s="163" t="s">
        <v>819</v>
      </c>
      <c r="O188" s="81" t="str">
        <f t="shared" si="12"/>
        <v>graellsiiXgraellsii</v>
      </c>
      <c r="P188" s="81" t="str">
        <f t="shared" si="13"/>
        <v>Conspecifics-graellsiiXgraellsii-RiomaiorXRiomaior</v>
      </c>
      <c r="Q188" s="206">
        <v>45029</v>
      </c>
      <c r="R188" s="90" t="s">
        <v>947</v>
      </c>
      <c r="S188" s="90" t="s">
        <v>950</v>
      </c>
      <c r="T188" s="81" t="str">
        <f t="shared" si="15"/>
        <v>2023-2.16X2.26</v>
      </c>
      <c r="U188" s="150">
        <v>2</v>
      </c>
      <c r="V188" s="150">
        <v>1</v>
      </c>
      <c r="W188">
        <v>1</v>
      </c>
      <c r="X188" s="150">
        <v>1</v>
      </c>
    </row>
  </sheetData>
  <autoFilter ref="A1:X164" xr:uid="{00000000-0009-0000-0000-000003000000}">
    <sortState xmlns:xlrd2="http://schemas.microsoft.com/office/spreadsheetml/2017/richdata2" ref="A2:X156">
      <sortCondition ref="P1:P156"/>
    </sortState>
  </autoFilter>
  <phoneticPr fontId="22" type="noConversion"/>
  <conditionalFormatting sqref="R165:R174 S157:S164 T218:T1048576 T1:T188">
    <cfRule type="duplicateValues" dxfId="13" priority="39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BED7-4BD8-44C7-AE65-A723E42A1B2C}">
  <sheetPr>
    <tabColor theme="5" tint="0.79998168889431442"/>
  </sheetPr>
  <dimension ref="A1:D189"/>
  <sheetViews>
    <sheetView workbookViewId="0">
      <selection activeCell="E184" sqref="E184"/>
    </sheetView>
  </sheetViews>
  <sheetFormatPr baseColWidth="10" defaultRowHeight="15" x14ac:dyDescent="0.25"/>
  <cols>
    <col min="1" max="1" width="18" style="36" bestFit="1" customWidth="1"/>
    <col min="2" max="2" width="68.28515625" style="36" bestFit="1" customWidth="1"/>
    <col min="3" max="3" width="13.140625" bestFit="1" customWidth="1"/>
    <col min="4" max="4" width="27.7109375" bestFit="1" customWidth="1"/>
  </cols>
  <sheetData>
    <row r="1" spans="1:4" x14ac:dyDescent="0.25">
      <c r="A1" s="70" t="s">
        <v>317</v>
      </c>
      <c r="B1" s="70" t="s">
        <v>318</v>
      </c>
      <c r="C1" s="33" t="s">
        <v>319</v>
      </c>
      <c r="D1" s="33" t="s">
        <v>311</v>
      </c>
    </row>
    <row r="2" spans="1:4" x14ac:dyDescent="0.25">
      <c r="A2" s="36" t="str" cm="1">
        <f t="array" ref="A2:A189">_xlfn.UNIQUE(Allopatrics_Mechanical!T2:T998)</f>
        <v>A.17XB.18</v>
      </c>
      <c r="B2" s="36" t="str">
        <f>INDEX(Allopatrics_Mechanical!$P$2:$P$998,MATCH(Allopatrics_Mechanical_R!$A2,Allopatrics_Mechanical!$T$2:$T$998,0))</f>
        <v>Heterospecifics-elegansXgraellsii-BelgiumXCachadas</v>
      </c>
      <c r="C2" s="36">
        <f>CEILING(SUMIF(Allopatrics_Mechanical!T$2:T$998,Allopatrics_Mechanical_R!$A2,Allopatrics_Mechanical!V$2:V$998)/SUMIF(Allopatrics_Mechanical!T$2:T$998,Allopatrics_Mechanical_R!$A2,Allopatrics_Mechanical!U$2:U$998),1)</f>
        <v>1</v>
      </c>
      <c r="D2" s="36">
        <f>IFERROR(CEILING(SUMIF(Allopatrics_Mechanical!T$2:T$998,Allopatrics_Mechanical_R!$A2,Allopatrics_Mechanical!X$2:X$998)/SUMIF(Allopatrics_Mechanical!T$2:T$998,Allopatrics_Mechanical_R!$A2,Allopatrics_Mechanical!V$2:V$998),1), "NA")</f>
        <v>0</v>
      </c>
    </row>
    <row r="3" spans="1:4" x14ac:dyDescent="0.25">
      <c r="A3" s="36" t="str">
        <v>A.27XB.18</v>
      </c>
      <c r="B3" s="36" t="str">
        <f>INDEX(Allopatrics_Mechanical!$P$2:$P$998,MATCH(Allopatrics_Mechanical_R!$A3,Allopatrics_Mechanical!$T$2:$T$998,0))</f>
        <v>Heterospecifics-elegansXgraellsii-BelgiumXCachadas</v>
      </c>
      <c r="C3" s="36">
        <f>CEILING(SUMIF(Allopatrics_Mechanical!T$2:T$998,Allopatrics_Mechanical_R!$A3,Allopatrics_Mechanical!V$2:V$998)/SUMIF(Allopatrics_Mechanical!T$2:T$998,Allopatrics_Mechanical_R!$A3,Allopatrics_Mechanical!U$2:U$998),1)</f>
        <v>0</v>
      </c>
      <c r="D3" s="36" t="str">
        <f>IFERROR(CEILING(SUMIF(Allopatrics_Mechanical!T$2:T$998,Allopatrics_Mechanical_R!$A3,Allopatrics_Mechanical!X$2:X$998)/SUMIF(Allopatrics_Mechanical!T$2:T$998,Allopatrics_Mechanical_R!$A3,Allopatrics_Mechanical!V$2:V$998),1), "NA")</f>
        <v>NA</v>
      </c>
    </row>
    <row r="4" spans="1:4" x14ac:dyDescent="0.25">
      <c r="A4" s="36" t="str">
        <v>A.19XB.19</v>
      </c>
      <c r="B4" s="36" t="str">
        <f>INDEX(Allopatrics_Mechanical!$P$2:$P$998,MATCH(Allopatrics_Mechanical_R!$A4,Allopatrics_Mechanical!$T$2:$T$998,0))</f>
        <v>Heterospecifics-elegansXgraellsii-BelgiumXCachadas</v>
      </c>
      <c r="C4" s="36">
        <f>CEILING(SUMIF(Allopatrics_Mechanical!T$2:T$998,Allopatrics_Mechanical_R!$A4,Allopatrics_Mechanical!V$2:V$998)/SUMIF(Allopatrics_Mechanical!T$2:T$998,Allopatrics_Mechanical_R!$A4,Allopatrics_Mechanical!U$2:U$998),1)</f>
        <v>0</v>
      </c>
      <c r="D4" s="36" t="str">
        <f>IFERROR(CEILING(SUMIF(Allopatrics_Mechanical!T$2:T$998,Allopatrics_Mechanical_R!$A4,Allopatrics_Mechanical!X$2:X$998)/SUMIF(Allopatrics_Mechanical!T$2:T$998,Allopatrics_Mechanical_R!$A4,Allopatrics_Mechanical!V$2:V$998),1), "NA")</f>
        <v>NA</v>
      </c>
    </row>
    <row r="5" spans="1:4" x14ac:dyDescent="0.25">
      <c r="A5" s="36" t="str">
        <v>A.2XB.2</v>
      </c>
      <c r="B5" s="36" t="str">
        <f>INDEX(Allopatrics_Mechanical!$P$2:$P$998,MATCH(Allopatrics_Mechanical_R!$A5,Allopatrics_Mechanical!$T$2:$T$998,0))</f>
        <v>Heterospecifics-elegansXgraellsii-BelgiumXCachadas</v>
      </c>
      <c r="C5" s="36">
        <f>CEILING(SUMIF(Allopatrics_Mechanical!T$2:T$998,Allopatrics_Mechanical_R!$A5,Allopatrics_Mechanical!V$2:V$998)/SUMIF(Allopatrics_Mechanical!T$2:T$998,Allopatrics_Mechanical_R!$A5,Allopatrics_Mechanical!U$2:U$998),1)</f>
        <v>1</v>
      </c>
      <c r="D5" s="36">
        <f>IFERROR(CEILING(SUMIF(Allopatrics_Mechanical!T$2:T$998,Allopatrics_Mechanical_R!$A5,Allopatrics_Mechanical!X$2:X$998)/SUMIF(Allopatrics_Mechanical!T$2:T$998,Allopatrics_Mechanical_R!$A5,Allopatrics_Mechanical!V$2:V$998),1), "NA")</f>
        <v>1</v>
      </c>
    </row>
    <row r="6" spans="1:4" x14ac:dyDescent="0.25">
      <c r="A6" s="36" t="str">
        <v>A.17XB.21</v>
      </c>
      <c r="B6" s="36" t="str">
        <f>INDEX(Allopatrics_Mechanical!$P$2:$P$998,MATCH(Allopatrics_Mechanical_R!$A6,Allopatrics_Mechanical!$T$2:$T$998,0))</f>
        <v>Heterospecifics-elegansXgraellsii-BelgiumXCachadas</v>
      </c>
      <c r="C6" s="36">
        <f>CEILING(SUMIF(Allopatrics_Mechanical!T$2:T$998,Allopatrics_Mechanical_R!$A6,Allopatrics_Mechanical!V$2:V$998)/SUMIF(Allopatrics_Mechanical!T$2:T$998,Allopatrics_Mechanical_R!$A6,Allopatrics_Mechanical!U$2:U$998),1)</f>
        <v>1</v>
      </c>
      <c r="D6" s="36">
        <f>IFERROR(CEILING(SUMIF(Allopatrics_Mechanical!T$2:T$998,Allopatrics_Mechanical_R!$A6,Allopatrics_Mechanical!X$2:X$998)/SUMIF(Allopatrics_Mechanical!T$2:T$998,Allopatrics_Mechanical_R!$A6,Allopatrics_Mechanical!V$2:V$998),1), "NA")</f>
        <v>1</v>
      </c>
    </row>
    <row r="7" spans="1:4" x14ac:dyDescent="0.25">
      <c r="A7" s="36" t="str">
        <v>A.22XB.21</v>
      </c>
      <c r="B7" s="36" t="str">
        <f>INDEX(Allopatrics_Mechanical!$P$2:$P$998,MATCH(Allopatrics_Mechanical_R!$A7,Allopatrics_Mechanical!$T$2:$T$998,0))</f>
        <v>Heterospecifics-elegansXgraellsii-BelgiumXCachadas</v>
      </c>
      <c r="C7" s="36">
        <f>CEILING(SUMIF(Allopatrics_Mechanical!T$2:T$998,Allopatrics_Mechanical_R!$A7,Allopatrics_Mechanical!V$2:V$998)/SUMIF(Allopatrics_Mechanical!T$2:T$998,Allopatrics_Mechanical_R!$A7,Allopatrics_Mechanical!U$2:U$998),1)</f>
        <v>0</v>
      </c>
      <c r="D7" s="36" t="str">
        <f>IFERROR(CEILING(SUMIF(Allopatrics_Mechanical!T$2:T$998,Allopatrics_Mechanical_R!$A7,Allopatrics_Mechanical!X$2:X$998)/SUMIF(Allopatrics_Mechanical!T$2:T$998,Allopatrics_Mechanical_R!$A7,Allopatrics_Mechanical!V$2:V$998),1), "NA")</f>
        <v>NA</v>
      </c>
    </row>
    <row r="8" spans="1:4" x14ac:dyDescent="0.25">
      <c r="A8" s="36" t="str">
        <v>A.2XB.28</v>
      </c>
      <c r="B8" s="36" t="str">
        <f>INDEX(Allopatrics_Mechanical!$P$2:$P$998,MATCH(Allopatrics_Mechanical_R!$A8,Allopatrics_Mechanical!$T$2:$T$998,0))</f>
        <v>Heterospecifics-elegansXgraellsii-BelgiumXCachadas</v>
      </c>
      <c r="C8" s="36">
        <f>CEILING(SUMIF(Allopatrics_Mechanical!T$2:T$998,Allopatrics_Mechanical_R!$A8,Allopatrics_Mechanical!V$2:V$998)/SUMIF(Allopatrics_Mechanical!T$2:T$998,Allopatrics_Mechanical_R!$A8,Allopatrics_Mechanical!U$2:U$998),1)</f>
        <v>1</v>
      </c>
      <c r="D8" s="36">
        <f>IFERROR(CEILING(SUMIF(Allopatrics_Mechanical!T$2:T$998,Allopatrics_Mechanical_R!$A8,Allopatrics_Mechanical!X$2:X$998)/SUMIF(Allopatrics_Mechanical!T$2:T$998,Allopatrics_Mechanical_R!$A8,Allopatrics_Mechanical!V$2:V$998),1), "NA")</f>
        <v>1</v>
      </c>
    </row>
    <row r="9" spans="1:4" x14ac:dyDescent="0.25">
      <c r="A9" s="36" t="str">
        <v>A.18XB.29</v>
      </c>
      <c r="B9" s="36" t="str">
        <f>INDEX(Allopatrics_Mechanical!$P$2:$P$998,MATCH(Allopatrics_Mechanical_R!$A9,Allopatrics_Mechanical!$T$2:$T$998,0))</f>
        <v>Heterospecifics-elegansXgraellsii-BelgiumXCachadas</v>
      </c>
      <c r="C9" s="36">
        <f>CEILING(SUMIF(Allopatrics_Mechanical!T$2:T$998,Allopatrics_Mechanical_R!$A9,Allopatrics_Mechanical!V$2:V$998)/SUMIF(Allopatrics_Mechanical!T$2:T$998,Allopatrics_Mechanical_R!$A9,Allopatrics_Mechanical!U$2:U$998),1)</f>
        <v>1</v>
      </c>
      <c r="D9" s="36">
        <f>IFERROR(CEILING(SUMIF(Allopatrics_Mechanical!T$2:T$998,Allopatrics_Mechanical_R!$A9,Allopatrics_Mechanical!X$2:X$998)/SUMIF(Allopatrics_Mechanical!T$2:T$998,Allopatrics_Mechanical_R!$A9,Allopatrics_Mechanical!V$2:V$998),1), "NA")</f>
        <v>1</v>
      </c>
    </row>
    <row r="10" spans="1:4" x14ac:dyDescent="0.25">
      <c r="A10" s="36" t="str">
        <v>A.27XB.29</v>
      </c>
      <c r="B10" s="36" t="str">
        <f>INDEX(Allopatrics_Mechanical!$P$2:$P$998,MATCH(Allopatrics_Mechanical_R!$A10,Allopatrics_Mechanical!$T$2:$T$998,0))</f>
        <v>Heterospecifics-elegansXgraellsii-BelgiumXCachadas</v>
      </c>
      <c r="C10" s="36">
        <f>CEILING(SUMIF(Allopatrics_Mechanical!T$2:T$998,Allopatrics_Mechanical_R!$A10,Allopatrics_Mechanical!V$2:V$998)/SUMIF(Allopatrics_Mechanical!T$2:T$998,Allopatrics_Mechanical_R!$A10,Allopatrics_Mechanical!U$2:U$998),1)</f>
        <v>1</v>
      </c>
      <c r="D10" s="36">
        <f>IFERROR(CEILING(SUMIF(Allopatrics_Mechanical!T$2:T$998,Allopatrics_Mechanical_R!$A10,Allopatrics_Mechanical!X$2:X$998)/SUMIF(Allopatrics_Mechanical!T$2:T$998,Allopatrics_Mechanical_R!$A10,Allopatrics_Mechanical!V$2:V$998),1), "NA")</f>
        <v>1</v>
      </c>
    </row>
    <row r="11" spans="1:4" x14ac:dyDescent="0.25">
      <c r="A11" s="36" t="str">
        <v>A.10XB.30</v>
      </c>
      <c r="B11" s="36" t="str">
        <f>INDEX(Allopatrics_Mechanical!$P$2:$P$998,MATCH(Allopatrics_Mechanical_R!$A11,Allopatrics_Mechanical!$T$2:$T$998,0))</f>
        <v>Heterospecifics-elegansXgraellsii-BelgiumXCachadas</v>
      </c>
      <c r="C11" s="36">
        <f>CEILING(SUMIF(Allopatrics_Mechanical!T$2:T$998,Allopatrics_Mechanical_R!$A11,Allopatrics_Mechanical!V$2:V$998)/SUMIF(Allopatrics_Mechanical!T$2:T$998,Allopatrics_Mechanical_R!$A11,Allopatrics_Mechanical!U$2:U$998),1)</f>
        <v>0</v>
      </c>
      <c r="D11" s="36" t="str">
        <f>IFERROR(CEILING(SUMIF(Allopatrics_Mechanical!T$2:T$998,Allopatrics_Mechanical_R!$A11,Allopatrics_Mechanical!X$2:X$998)/SUMIF(Allopatrics_Mechanical!T$2:T$998,Allopatrics_Mechanical_R!$A11,Allopatrics_Mechanical!V$2:V$998),1), "NA")</f>
        <v>NA</v>
      </c>
    </row>
    <row r="12" spans="1:4" x14ac:dyDescent="0.25">
      <c r="A12" s="36" t="str">
        <v>A.25XB.30</v>
      </c>
      <c r="B12" s="36" t="str">
        <f>INDEX(Allopatrics_Mechanical!$P$2:$P$998,MATCH(Allopatrics_Mechanical_R!$A12,Allopatrics_Mechanical!$T$2:$T$998,0))</f>
        <v>Heterospecifics-elegansXgraellsii-BelgiumXCachadas</v>
      </c>
      <c r="C12" s="36">
        <f>CEILING(SUMIF(Allopatrics_Mechanical!T$2:T$998,Allopatrics_Mechanical_R!$A12,Allopatrics_Mechanical!V$2:V$998)/SUMIF(Allopatrics_Mechanical!T$2:T$998,Allopatrics_Mechanical_R!$A12,Allopatrics_Mechanical!U$2:U$998),1)</f>
        <v>1</v>
      </c>
      <c r="D12" s="36">
        <f>IFERROR(CEILING(SUMIF(Allopatrics_Mechanical!T$2:T$998,Allopatrics_Mechanical_R!$A12,Allopatrics_Mechanical!X$2:X$998)/SUMIF(Allopatrics_Mechanical!T$2:T$998,Allopatrics_Mechanical_R!$A12,Allopatrics_Mechanical!V$2:V$998),1), "NA")</f>
        <v>1</v>
      </c>
    </row>
    <row r="13" spans="1:4" x14ac:dyDescent="0.25">
      <c r="A13" s="36" t="str">
        <v>A.19XB.30</v>
      </c>
      <c r="B13" s="36" t="str">
        <f>INDEX(Allopatrics_Mechanical!$P$2:$P$998,MATCH(Allopatrics_Mechanical_R!$A13,Allopatrics_Mechanical!$T$2:$T$998,0))</f>
        <v>Heterospecifics-elegansXgraellsii-BelgiumXCachadas</v>
      </c>
      <c r="C13" s="36">
        <f>CEILING(SUMIF(Allopatrics_Mechanical!T$2:T$998,Allopatrics_Mechanical_R!$A13,Allopatrics_Mechanical!V$2:V$998)/SUMIF(Allopatrics_Mechanical!T$2:T$998,Allopatrics_Mechanical_R!$A13,Allopatrics_Mechanical!U$2:U$998),1)</f>
        <v>1</v>
      </c>
      <c r="D13" s="36">
        <f>IFERROR(CEILING(SUMIF(Allopatrics_Mechanical!T$2:T$998,Allopatrics_Mechanical_R!$A13,Allopatrics_Mechanical!X$2:X$998)/SUMIF(Allopatrics_Mechanical!T$2:T$998,Allopatrics_Mechanical_R!$A13,Allopatrics_Mechanical!V$2:V$998),1), "NA")</f>
        <v>1</v>
      </c>
    </row>
    <row r="14" spans="1:4" x14ac:dyDescent="0.25">
      <c r="A14" s="36" t="str">
        <v>A.20XB.33</v>
      </c>
      <c r="B14" s="36" t="str">
        <f>INDEX(Allopatrics_Mechanical!$P$2:$P$998,MATCH(Allopatrics_Mechanical_R!$A14,Allopatrics_Mechanical!$T$2:$T$998,0))</f>
        <v>Heterospecifics-elegansXgraellsii-BelgiumXCachadas</v>
      </c>
      <c r="C14" s="36">
        <f>CEILING(SUMIF(Allopatrics_Mechanical!T$2:T$998,Allopatrics_Mechanical_R!$A14,Allopatrics_Mechanical!V$2:V$998)/SUMIF(Allopatrics_Mechanical!T$2:T$998,Allopatrics_Mechanical_R!$A14,Allopatrics_Mechanical!U$2:U$998),1)</f>
        <v>1</v>
      </c>
      <c r="D14" s="36">
        <f>IFERROR(CEILING(SUMIF(Allopatrics_Mechanical!T$2:T$998,Allopatrics_Mechanical_R!$A14,Allopatrics_Mechanical!X$2:X$998)/SUMIF(Allopatrics_Mechanical!T$2:T$998,Allopatrics_Mechanical_R!$A14,Allopatrics_Mechanical!V$2:V$998),1), "NA")</f>
        <v>1</v>
      </c>
    </row>
    <row r="15" spans="1:4" x14ac:dyDescent="0.25">
      <c r="A15" s="36" t="str">
        <v>A.40XB.38</v>
      </c>
      <c r="B15" s="36" t="str">
        <f>INDEX(Allopatrics_Mechanical!$P$2:$P$998,MATCH(Allopatrics_Mechanical_R!$A15,Allopatrics_Mechanical!$T$2:$T$998,0))</f>
        <v>Heterospecifics-elegansXgraellsii-BelgiumXCachadas</v>
      </c>
      <c r="C15" s="36">
        <f>CEILING(SUMIF(Allopatrics_Mechanical!T$2:T$998,Allopatrics_Mechanical_R!$A15,Allopatrics_Mechanical!V$2:V$998)/SUMIF(Allopatrics_Mechanical!T$2:T$998,Allopatrics_Mechanical_R!$A15,Allopatrics_Mechanical!U$2:U$998),1)</f>
        <v>0</v>
      </c>
      <c r="D15" s="36" t="str">
        <f>IFERROR(CEILING(SUMIF(Allopatrics_Mechanical!T$2:T$998,Allopatrics_Mechanical_R!$A15,Allopatrics_Mechanical!X$2:X$998)/SUMIF(Allopatrics_Mechanical!T$2:T$998,Allopatrics_Mechanical_R!$A15,Allopatrics_Mechanical!V$2:V$998),1), "NA")</f>
        <v>NA</v>
      </c>
    </row>
    <row r="16" spans="1:4" x14ac:dyDescent="0.25">
      <c r="A16" s="36" t="str">
        <v>A.7XB.4</v>
      </c>
      <c r="B16" s="36" t="str">
        <f>INDEX(Allopatrics_Mechanical!$P$2:$P$998,MATCH(Allopatrics_Mechanical_R!$A16,Allopatrics_Mechanical!$T$2:$T$998,0))</f>
        <v>Heterospecifics-elegansXgraellsii-BelgiumXCachadas</v>
      </c>
      <c r="C16" s="36">
        <f>CEILING(SUMIF(Allopatrics_Mechanical!T$2:T$998,Allopatrics_Mechanical_R!$A16,Allopatrics_Mechanical!V$2:V$998)/SUMIF(Allopatrics_Mechanical!T$2:T$998,Allopatrics_Mechanical_R!$A16,Allopatrics_Mechanical!U$2:U$998),1)</f>
        <v>1</v>
      </c>
      <c r="D16" s="36">
        <f>IFERROR(CEILING(SUMIF(Allopatrics_Mechanical!T$2:T$998,Allopatrics_Mechanical_R!$A16,Allopatrics_Mechanical!X$2:X$998)/SUMIF(Allopatrics_Mechanical!T$2:T$998,Allopatrics_Mechanical_R!$A16,Allopatrics_Mechanical!V$2:V$998),1), "NA")</f>
        <v>1</v>
      </c>
    </row>
    <row r="17" spans="1:4" x14ac:dyDescent="0.25">
      <c r="A17" s="36" t="str">
        <v>A.30XB.48</v>
      </c>
      <c r="B17" s="36" t="str">
        <f>INDEX(Allopatrics_Mechanical!$P$2:$P$998,MATCH(Allopatrics_Mechanical_R!$A17,Allopatrics_Mechanical!$T$2:$T$998,0))</f>
        <v>Heterospecifics-elegansXgraellsii-BelgiumXCachadas</v>
      </c>
      <c r="C17" s="36">
        <f>CEILING(SUMIF(Allopatrics_Mechanical!T$2:T$998,Allopatrics_Mechanical_R!$A17,Allopatrics_Mechanical!V$2:V$998)/SUMIF(Allopatrics_Mechanical!T$2:T$998,Allopatrics_Mechanical_R!$A17,Allopatrics_Mechanical!U$2:U$998),1)</f>
        <v>1</v>
      </c>
      <c r="D17" s="36">
        <f>IFERROR(CEILING(SUMIF(Allopatrics_Mechanical!T$2:T$998,Allopatrics_Mechanical_R!$A17,Allopatrics_Mechanical!X$2:X$998)/SUMIF(Allopatrics_Mechanical!T$2:T$998,Allopatrics_Mechanical_R!$A17,Allopatrics_Mechanical!V$2:V$998),1), "NA")</f>
        <v>1</v>
      </c>
    </row>
    <row r="18" spans="1:4" x14ac:dyDescent="0.25">
      <c r="A18" s="36" t="str">
        <v>A.26XB.50</v>
      </c>
      <c r="B18" s="36" t="str">
        <f>INDEX(Allopatrics_Mechanical!$P$2:$P$998,MATCH(Allopatrics_Mechanical_R!$A18,Allopatrics_Mechanical!$T$2:$T$998,0))</f>
        <v>Heterospecifics-elegansXgraellsii-BelgiumXCachadas</v>
      </c>
      <c r="C18" s="36">
        <f>CEILING(SUMIF(Allopatrics_Mechanical!T$2:T$998,Allopatrics_Mechanical_R!$A18,Allopatrics_Mechanical!V$2:V$998)/SUMIF(Allopatrics_Mechanical!T$2:T$998,Allopatrics_Mechanical_R!$A18,Allopatrics_Mechanical!U$2:U$998),1)</f>
        <v>1</v>
      </c>
      <c r="D18" s="36">
        <f>IFERROR(CEILING(SUMIF(Allopatrics_Mechanical!T$2:T$998,Allopatrics_Mechanical_R!$A18,Allopatrics_Mechanical!X$2:X$998)/SUMIF(Allopatrics_Mechanical!T$2:T$998,Allopatrics_Mechanical_R!$A18,Allopatrics_Mechanical!V$2:V$998),1), "NA")</f>
        <v>1</v>
      </c>
    </row>
    <row r="19" spans="1:4" x14ac:dyDescent="0.25">
      <c r="A19" s="36" t="str">
        <v>A.25XB.54</v>
      </c>
      <c r="B19" s="36" t="str">
        <f>INDEX(Allopatrics_Mechanical!$P$2:$P$998,MATCH(Allopatrics_Mechanical_R!$A19,Allopatrics_Mechanical!$T$2:$T$998,0))</f>
        <v>Heterospecifics-elegansXgraellsii-BelgiumXCachadas</v>
      </c>
      <c r="C19" s="36">
        <f>CEILING(SUMIF(Allopatrics_Mechanical!T$2:T$998,Allopatrics_Mechanical_R!$A19,Allopatrics_Mechanical!V$2:V$998)/SUMIF(Allopatrics_Mechanical!T$2:T$998,Allopatrics_Mechanical_R!$A19,Allopatrics_Mechanical!U$2:U$998),1)</f>
        <v>1</v>
      </c>
      <c r="D19" s="36">
        <f>IFERROR(CEILING(SUMIF(Allopatrics_Mechanical!T$2:T$998,Allopatrics_Mechanical_R!$A19,Allopatrics_Mechanical!X$2:X$998)/SUMIF(Allopatrics_Mechanical!T$2:T$998,Allopatrics_Mechanical_R!$A19,Allopatrics_Mechanical!V$2:V$998),1), "NA")</f>
        <v>1</v>
      </c>
    </row>
    <row r="20" spans="1:4" x14ac:dyDescent="0.25">
      <c r="A20" s="36" t="str">
        <v>A.26XB.55</v>
      </c>
      <c r="B20" s="36" t="str">
        <f>INDEX(Allopatrics_Mechanical!$P$2:$P$998,MATCH(Allopatrics_Mechanical_R!$A20,Allopatrics_Mechanical!$T$2:$T$998,0))</f>
        <v>Heterospecifics-elegansXgraellsii-BelgiumXCachadas</v>
      </c>
      <c r="C20" s="36">
        <f>CEILING(SUMIF(Allopatrics_Mechanical!T$2:T$998,Allopatrics_Mechanical_R!$A20,Allopatrics_Mechanical!V$2:V$998)/SUMIF(Allopatrics_Mechanical!T$2:T$998,Allopatrics_Mechanical_R!$A20,Allopatrics_Mechanical!U$2:U$998),1)</f>
        <v>1</v>
      </c>
      <c r="D20" s="36">
        <f>IFERROR(CEILING(SUMIF(Allopatrics_Mechanical!T$2:T$998,Allopatrics_Mechanical_R!$A20,Allopatrics_Mechanical!X$2:X$998)/SUMIF(Allopatrics_Mechanical!T$2:T$998,Allopatrics_Mechanical_R!$A20,Allopatrics_Mechanical!V$2:V$998),1), "NA")</f>
        <v>1</v>
      </c>
    </row>
    <row r="21" spans="1:4" x14ac:dyDescent="0.25">
      <c r="A21" s="36" t="str">
        <v>A.10XB.6</v>
      </c>
      <c r="B21" s="36" t="str">
        <f>INDEX(Allopatrics_Mechanical!$P$2:$P$998,MATCH(Allopatrics_Mechanical_R!$A21,Allopatrics_Mechanical!$T$2:$T$998,0))</f>
        <v>Heterospecifics-elegansXgraellsii-BelgiumXCachadas</v>
      </c>
      <c r="C21" s="36">
        <f>CEILING(SUMIF(Allopatrics_Mechanical!T$2:T$998,Allopatrics_Mechanical_R!$A21,Allopatrics_Mechanical!V$2:V$998)/SUMIF(Allopatrics_Mechanical!T$2:T$998,Allopatrics_Mechanical_R!$A21,Allopatrics_Mechanical!U$2:U$998),1)</f>
        <v>1</v>
      </c>
      <c r="D21" s="36">
        <f>IFERROR(CEILING(SUMIF(Allopatrics_Mechanical!T$2:T$998,Allopatrics_Mechanical_R!$A21,Allopatrics_Mechanical!X$2:X$998)/SUMIF(Allopatrics_Mechanical!T$2:T$998,Allopatrics_Mechanical_R!$A21,Allopatrics_Mechanical!V$2:V$998),1), "NA")</f>
        <v>0</v>
      </c>
    </row>
    <row r="22" spans="1:4" x14ac:dyDescent="0.25">
      <c r="A22" s="36" t="str">
        <v>A.12XB.6</v>
      </c>
      <c r="B22" s="36" t="str">
        <f>INDEX(Allopatrics_Mechanical!$P$2:$P$998,MATCH(Allopatrics_Mechanical_R!$A22,Allopatrics_Mechanical!$T$2:$T$998,0))</f>
        <v>Heterospecifics-elegansXgraellsii-BelgiumXCachadas</v>
      </c>
      <c r="C22" s="36">
        <f>CEILING(SUMIF(Allopatrics_Mechanical!T$2:T$998,Allopatrics_Mechanical_R!$A22,Allopatrics_Mechanical!V$2:V$998)/SUMIF(Allopatrics_Mechanical!T$2:T$998,Allopatrics_Mechanical_R!$A22,Allopatrics_Mechanical!U$2:U$998),1)</f>
        <v>0</v>
      </c>
      <c r="D22" s="36" t="str">
        <f>IFERROR(CEILING(SUMIF(Allopatrics_Mechanical!T$2:T$998,Allopatrics_Mechanical_R!$A22,Allopatrics_Mechanical!X$2:X$998)/SUMIF(Allopatrics_Mechanical!T$2:T$998,Allopatrics_Mechanical_R!$A22,Allopatrics_Mechanical!V$2:V$998),1), "NA")</f>
        <v>NA</v>
      </c>
    </row>
    <row r="23" spans="1:4" x14ac:dyDescent="0.25">
      <c r="A23" s="36" t="str">
        <v>A.9XB.6</v>
      </c>
      <c r="B23" s="36" t="str">
        <f>INDEX(Allopatrics_Mechanical!$P$2:$P$998,MATCH(Allopatrics_Mechanical_R!$A23,Allopatrics_Mechanical!$T$2:$T$998,0))</f>
        <v>Heterospecifics-elegansXgraellsii-BelgiumXCachadas</v>
      </c>
      <c r="C23" s="36">
        <f>CEILING(SUMIF(Allopatrics_Mechanical!T$2:T$998,Allopatrics_Mechanical_R!$A23,Allopatrics_Mechanical!V$2:V$998)/SUMIF(Allopatrics_Mechanical!T$2:T$998,Allopatrics_Mechanical_R!$A23,Allopatrics_Mechanical!U$2:U$998),1)</f>
        <v>0</v>
      </c>
      <c r="D23" s="36" t="str">
        <f>IFERROR(CEILING(SUMIF(Allopatrics_Mechanical!T$2:T$998,Allopatrics_Mechanical_R!$A23,Allopatrics_Mechanical!X$2:X$998)/SUMIF(Allopatrics_Mechanical!T$2:T$998,Allopatrics_Mechanical_R!$A23,Allopatrics_Mechanical!V$2:V$998),1), "NA")</f>
        <v>NA</v>
      </c>
    </row>
    <row r="24" spans="1:4" x14ac:dyDescent="0.25">
      <c r="A24" s="36" t="str">
        <v>A.36XB.60</v>
      </c>
      <c r="B24" s="36" t="str">
        <f>INDEX(Allopatrics_Mechanical!$P$2:$P$998,MATCH(Allopatrics_Mechanical_R!$A24,Allopatrics_Mechanical!$T$2:$T$998,0))</f>
        <v>Heterospecifics-elegansXgraellsii-BelgiumXCachadas</v>
      </c>
      <c r="C24" s="36">
        <f>CEILING(SUMIF(Allopatrics_Mechanical!T$2:T$998,Allopatrics_Mechanical_R!$A24,Allopatrics_Mechanical!V$2:V$998)/SUMIF(Allopatrics_Mechanical!T$2:T$998,Allopatrics_Mechanical_R!$A24,Allopatrics_Mechanical!U$2:U$998),1)</f>
        <v>1</v>
      </c>
      <c r="D24" s="36">
        <f>IFERROR(CEILING(SUMIF(Allopatrics_Mechanical!T$2:T$998,Allopatrics_Mechanical_R!$A24,Allopatrics_Mechanical!X$2:X$998)/SUMIF(Allopatrics_Mechanical!T$2:T$998,Allopatrics_Mechanical_R!$A24,Allopatrics_Mechanical!V$2:V$998),1), "NA")</f>
        <v>0</v>
      </c>
    </row>
    <row r="25" spans="1:4" x14ac:dyDescent="0.25">
      <c r="A25" s="36" t="str">
        <v>A.32XB.65</v>
      </c>
      <c r="B25" s="36" t="str">
        <f>INDEX(Allopatrics_Mechanical!$P$2:$P$998,MATCH(Allopatrics_Mechanical_R!$A25,Allopatrics_Mechanical!$T$2:$T$998,0))</f>
        <v>Heterospecifics-elegansXgraellsii-BelgiumXCachadas</v>
      </c>
      <c r="C25" s="36">
        <f>CEILING(SUMIF(Allopatrics_Mechanical!T$2:T$998,Allopatrics_Mechanical_R!$A25,Allopatrics_Mechanical!V$2:V$998)/SUMIF(Allopatrics_Mechanical!T$2:T$998,Allopatrics_Mechanical_R!$A25,Allopatrics_Mechanical!U$2:U$998),1)</f>
        <v>1</v>
      </c>
      <c r="D25" s="36">
        <f>IFERROR(CEILING(SUMIF(Allopatrics_Mechanical!T$2:T$998,Allopatrics_Mechanical_R!$A25,Allopatrics_Mechanical!X$2:X$998)/SUMIF(Allopatrics_Mechanical!T$2:T$998,Allopatrics_Mechanical_R!$A25,Allopatrics_Mechanical!V$2:V$998),1), "NA")</f>
        <v>0</v>
      </c>
    </row>
    <row r="26" spans="1:4" x14ac:dyDescent="0.25">
      <c r="A26" s="36" t="str">
        <v>A.10XB.7</v>
      </c>
      <c r="B26" s="36" t="str">
        <f>INDEX(Allopatrics_Mechanical!$P$2:$P$998,MATCH(Allopatrics_Mechanical_R!$A26,Allopatrics_Mechanical!$T$2:$T$998,0))</f>
        <v>Heterospecifics-elegansXgraellsii-BelgiumXCachadas</v>
      </c>
      <c r="C26" s="36">
        <f>CEILING(SUMIF(Allopatrics_Mechanical!T$2:T$998,Allopatrics_Mechanical_R!$A26,Allopatrics_Mechanical!V$2:V$998)/SUMIF(Allopatrics_Mechanical!T$2:T$998,Allopatrics_Mechanical_R!$A26,Allopatrics_Mechanical!U$2:U$998),1)</f>
        <v>1</v>
      </c>
      <c r="D26" s="36">
        <f>IFERROR(CEILING(SUMIF(Allopatrics_Mechanical!T$2:T$998,Allopatrics_Mechanical_R!$A26,Allopatrics_Mechanical!X$2:X$998)/SUMIF(Allopatrics_Mechanical!T$2:T$998,Allopatrics_Mechanical_R!$A26,Allopatrics_Mechanical!V$2:V$998),1), "NA")</f>
        <v>1</v>
      </c>
    </row>
    <row r="27" spans="1:4" x14ac:dyDescent="0.25">
      <c r="A27" s="36" t="str">
        <v>A.24XB.7</v>
      </c>
      <c r="B27" s="36" t="str">
        <f>INDEX(Allopatrics_Mechanical!$P$2:$P$998,MATCH(Allopatrics_Mechanical_R!$A27,Allopatrics_Mechanical!$T$2:$T$998,0))</f>
        <v>Heterospecifics-elegansXgraellsii-BelgiumXCachadas</v>
      </c>
      <c r="C27" s="36">
        <f>CEILING(SUMIF(Allopatrics_Mechanical!T$2:T$998,Allopatrics_Mechanical_R!$A27,Allopatrics_Mechanical!V$2:V$998)/SUMIF(Allopatrics_Mechanical!T$2:T$998,Allopatrics_Mechanical_R!$A27,Allopatrics_Mechanical!U$2:U$998),1)</f>
        <v>1</v>
      </c>
      <c r="D27" s="36">
        <f>IFERROR(CEILING(SUMIF(Allopatrics_Mechanical!T$2:T$998,Allopatrics_Mechanical_R!$A27,Allopatrics_Mechanical!X$2:X$998)/SUMIF(Allopatrics_Mechanical!T$2:T$998,Allopatrics_Mechanical_R!$A27,Allopatrics_Mechanical!V$2:V$998),1), "NA")</f>
        <v>1</v>
      </c>
    </row>
    <row r="28" spans="1:4" x14ac:dyDescent="0.25">
      <c r="A28" s="36" t="str">
        <v>A.30XB.70</v>
      </c>
      <c r="B28" s="36" t="str">
        <f>INDEX(Allopatrics_Mechanical!$P$2:$P$998,MATCH(Allopatrics_Mechanical_R!$A28,Allopatrics_Mechanical!$T$2:$T$998,0))</f>
        <v>Heterospecifics-elegansXgraellsii-BelgiumXCachadas</v>
      </c>
      <c r="C28" s="36">
        <f>CEILING(SUMIF(Allopatrics_Mechanical!T$2:T$998,Allopatrics_Mechanical_R!$A28,Allopatrics_Mechanical!V$2:V$998)/SUMIF(Allopatrics_Mechanical!T$2:T$998,Allopatrics_Mechanical_R!$A28,Allopatrics_Mechanical!U$2:U$998),1)</f>
        <v>1</v>
      </c>
      <c r="D28" s="36">
        <f>IFERROR(CEILING(SUMIF(Allopatrics_Mechanical!T$2:T$998,Allopatrics_Mechanical_R!$A28,Allopatrics_Mechanical!X$2:X$998)/SUMIF(Allopatrics_Mechanical!T$2:T$998,Allopatrics_Mechanical_R!$A28,Allopatrics_Mechanical!V$2:V$998),1), "NA")</f>
        <v>0</v>
      </c>
    </row>
    <row r="29" spans="1:4" x14ac:dyDescent="0.25">
      <c r="A29" s="36" t="str">
        <v>A.27XB.71</v>
      </c>
      <c r="B29" s="36" t="str">
        <f>INDEX(Allopatrics_Mechanical!$P$2:$P$998,MATCH(Allopatrics_Mechanical_R!$A29,Allopatrics_Mechanical!$T$2:$T$998,0))</f>
        <v>Heterospecifics-elegansXgraellsii-BelgiumXCachadas</v>
      </c>
      <c r="C29" s="36">
        <f>CEILING(SUMIF(Allopatrics_Mechanical!T$2:T$998,Allopatrics_Mechanical_R!$A29,Allopatrics_Mechanical!V$2:V$998)/SUMIF(Allopatrics_Mechanical!T$2:T$998,Allopatrics_Mechanical_R!$A29,Allopatrics_Mechanical!U$2:U$998),1)</f>
        <v>1</v>
      </c>
      <c r="D29" s="36">
        <f>IFERROR(CEILING(SUMIF(Allopatrics_Mechanical!T$2:T$998,Allopatrics_Mechanical_R!$A29,Allopatrics_Mechanical!X$2:X$998)/SUMIF(Allopatrics_Mechanical!T$2:T$998,Allopatrics_Mechanical_R!$A29,Allopatrics_Mechanical!V$2:V$998),1), "NA")</f>
        <v>1</v>
      </c>
    </row>
    <row r="30" spans="1:4" x14ac:dyDescent="0.25">
      <c r="A30" s="36" t="str">
        <v>A.30XB.71</v>
      </c>
      <c r="B30" s="36" t="str">
        <f>INDEX(Allopatrics_Mechanical!$P$2:$P$998,MATCH(Allopatrics_Mechanical_R!$A30,Allopatrics_Mechanical!$T$2:$T$998,0))</f>
        <v>Heterospecifics-elegansXgraellsii-BelgiumXCachadas</v>
      </c>
      <c r="C30" s="36">
        <f>CEILING(SUMIF(Allopatrics_Mechanical!T$2:T$998,Allopatrics_Mechanical_R!$A30,Allopatrics_Mechanical!V$2:V$998)/SUMIF(Allopatrics_Mechanical!T$2:T$998,Allopatrics_Mechanical_R!$A30,Allopatrics_Mechanical!U$2:U$998),1)</f>
        <v>1</v>
      </c>
      <c r="D30" s="36">
        <f>IFERROR(CEILING(SUMIF(Allopatrics_Mechanical!T$2:T$998,Allopatrics_Mechanical_R!$A30,Allopatrics_Mechanical!X$2:X$998)/SUMIF(Allopatrics_Mechanical!T$2:T$998,Allopatrics_Mechanical_R!$A30,Allopatrics_Mechanical!V$2:V$998),1), "NA")</f>
        <v>0</v>
      </c>
    </row>
    <row r="31" spans="1:4" x14ac:dyDescent="0.25">
      <c r="A31" s="36" t="str">
        <v>A.36XB.72</v>
      </c>
      <c r="B31" s="36" t="str">
        <f>INDEX(Allopatrics_Mechanical!$P$2:$P$998,MATCH(Allopatrics_Mechanical_R!$A31,Allopatrics_Mechanical!$T$2:$T$998,0))</f>
        <v>Heterospecifics-elegansXgraellsii-BelgiumXCachadas</v>
      </c>
      <c r="C31" s="36">
        <f>CEILING(SUMIF(Allopatrics_Mechanical!T$2:T$998,Allopatrics_Mechanical_R!$A31,Allopatrics_Mechanical!V$2:V$998)/SUMIF(Allopatrics_Mechanical!T$2:T$998,Allopatrics_Mechanical_R!$A31,Allopatrics_Mechanical!U$2:U$998),1)</f>
        <v>1</v>
      </c>
      <c r="D31" s="36">
        <f>IFERROR(CEILING(SUMIF(Allopatrics_Mechanical!T$2:T$998,Allopatrics_Mechanical_R!$A31,Allopatrics_Mechanical!X$2:X$998)/SUMIF(Allopatrics_Mechanical!T$2:T$998,Allopatrics_Mechanical_R!$A31,Allopatrics_Mechanical!V$2:V$998),1), "NA")</f>
        <v>1</v>
      </c>
    </row>
    <row r="32" spans="1:4" x14ac:dyDescent="0.25">
      <c r="A32" s="36" t="str">
        <v>A.25XB.73</v>
      </c>
      <c r="B32" s="36" t="str">
        <f>INDEX(Allopatrics_Mechanical!$P$2:$P$998,MATCH(Allopatrics_Mechanical_R!$A32,Allopatrics_Mechanical!$T$2:$T$998,0))</f>
        <v>Heterospecifics-elegansXgraellsii-BelgiumXCachadas</v>
      </c>
      <c r="C32" s="36">
        <f>CEILING(SUMIF(Allopatrics_Mechanical!T$2:T$998,Allopatrics_Mechanical_R!$A32,Allopatrics_Mechanical!V$2:V$998)/SUMIF(Allopatrics_Mechanical!T$2:T$998,Allopatrics_Mechanical_R!$A32,Allopatrics_Mechanical!U$2:U$998),1)</f>
        <v>1</v>
      </c>
      <c r="D32" s="36">
        <f>IFERROR(CEILING(SUMIF(Allopatrics_Mechanical!T$2:T$998,Allopatrics_Mechanical_R!$A32,Allopatrics_Mechanical!X$2:X$998)/SUMIF(Allopatrics_Mechanical!T$2:T$998,Allopatrics_Mechanical_R!$A32,Allopatrics_Mechanical!V$2:V$998),1), "NA")</f>
        <v>1</v>
      </c>
    </row>
    <row r="33" spans="1:4" x14ac:dyDescent="0.25">
      <c r="A33" s="36" t="str">
        <v>A.32XB.74</v>
      </c>
      <c r="B33" s="36" t="str">
        <f>INDEX(Allopatrics_Mechanical!$P$2:$P$998,MATCH(Allopatrics_Mechanical_R!$A33,Allopatrics_Mechanical!$T$2:$T$998,0))</f>
        <v>Heterospecifics-elegansXgraellsii-BelgiumXCachadas</v>
      </c>
      <c r="C33" s="36">
        <f>CEILING(SUMIF(Allopatrics_Mechanical!T$2:T$998,Allopatrics_Mechanical_R!$A33,Allopatrics_Mechanical!V$2:V$998)/SUMIF(Allopatrics_Mechanical!T$2:T$998,Allopatrics_Mechanical_R!$A33,Allopatrics_Mechanical!U$2:U$998),1)</f>
        <v>1</v>
      </c>
      <c r="D33" s="36">
        <f>IFERROR(CEILING(SUMIF(Allopatrics_Mechanical!T$2:T$998,Allopatrics_Mechanical_R!$A33,Allopatrics_Mechanical!X$2:X$998)/SUMIF(Allopatrics_Mechanical!T$2:T$998,Allopatrics_Mechanical_R!$A33,Allopatrics_Mechanical!V$2:V$998),1), "NA")</f>
        <v>1</v>
      </c>
    </row>
    <row r="34" spans="1:4" x14ac:dyDescent="0.25">
      <c r="A34" s="36" t="str">
        <v>A.30XB.75</v>
      </c>
      <c r="B34" s="36" t="str">
        <f>INDEX(Allopatrics_Mechanical!$P$2:$P$998,MATCH(Allopatrics_Mechanical_R!$A34,Allopatrics_Mechanical!$T$2:$T$998,0))</f>
        <v>Heterospecifics-elegansXgraellsii-BelgiumXCachadas</v>
      </c>
      <c r="C34" s="36">
        <f>CEILING(SUMIF(Allopatrics_Mechanical!T$2:T$998,Allopatrics_Mechanical_R!$A34,Allopatrics_Mechanical!V$2:V$998)/SUMIF(Allopatrics_Mechanical!T$2:T$998,Allopatrics_Mechanical_R!$A34,Allopatrics_Mechanical!U$2:U$998),1)</f>
        <v>1</v>
      </c>
      <c r="D34" s="36">
        <f>IFERROR(CEILING(SUMIF(Allopatrics_Mechanical!T$2:T$998,Allopatrics_Mechanical_R!$A34,Allopatrics_Mechanical!X$2:X$998)/SUMIF(Allopatrics_Mechanical!T$2:T$998,Allopatrics_Mechanical_R!$A34,Allopatrics_Mechanical!V$2:V$998),1), "NA")</f>
        <v>1</v>
      </c>
    </row>
    <row r="35" spans="1:4" x14ac:dyDescent="0.25">
      <c r="A35" s="36" t="str">
        <v>A.30XB.76</v>
      </c>
      <c r="B35" s="36" t="str">
        <f>INDEX(Allopatrics_Mechanical!$P$2:$P$998,MATCH(Allopatrics_Mechanical_R!$A35,Allopatrics_Mechanical!$T$2:$T$998,0))</f>
        <v>Heterospecifics-elegansXgraellsii-BelgiumXCachadas</v>
      </c>
      <c r="C35" s="36">
        <f>CEILING(SUMIF(Allopatrics_Mechanical!T$2:T$998,Allopatrics_Mechanical_R!$A35,Allopatrics_Mechanical!V$2:V$998)/SUMIF(Allopatrics_Mechanical!T$2:T$998,Allopatrics_Mechanical_R!$A35,Allopatrics_Mechanical!U$2:U$998),1)</f>
        <v>1</v>
      </c>
      <c r="D35" s="36">
        <f>IFERROR(CEILING(SUMIF(Allopatrics_Mechanical!T$2:T$998,Allopatrics_Mechanical_R!$A35,Allopatrics_Mechanical!X$2:X$998)/SUMIF(Allopatrics_Mechanical!T$2:T$998,Allopatrics_Mechanical_R!$A35,Allopatrics_Mechanical!V$2:V$998),1), "NA")</f>
        <v>0</v>
      </c>
    </row>
    <row r="36" spans="1:4" x14ac:dyDescent="0.25">
      <c r="A36" s="36" t="str">
        <v>A.55XB.76</v>
      </c>
      <c r="B36" s="36" t="str">
        <f>INDEX(Allopatrics_Mechanical!$P$2:$P$998,MATCH(Allopatrics_Mechanical_R!$A36,Allopatrics_Mechanical!$T$2:$T$998,0))</f>
        <v>Heterospecifics-elegansXgraellsii-BelgiumXCachadas</v>
      </c>
      <c r="C36" s="36">
        <f>CEILING(SUMIF(Allopatrics_Mechanical!T$2:T$998,Allopatrics_Mechanical_R!$A36,Allopatrics_Mechanical!V$2:V$998)/SUMIF(Allopatrics_Mechanical!T$2:T$998,Allopatrics_Mechanical_R!$A36,Allopatrics_Mechanical!U$2:U$998),1)</f>
        <v>1</v>
      </c>
      <c r="D36" s="36">
        <f>IFERROR(CEILING(SUMIF(Allopatrics_Mechanical!T$2:T$998,Allopatrics_Mechanical_R!$A36,Allopatrics_Mechanical!X$2:X$998)/SUMIF(Allopatrics_Mechanical!T$2:T$998,Allopatrics_Mechanical_R!$A36,Allopatrics_Mechanical!V$2:V$998),1), "NA")</f>
        <v>0</v>
      </c>
    </row>
    <row r="37" spans="1:4" x14ac:dyDescent="0.25">
      <c r="A37" s="36" t="str">
        <v>A.35XB.78</v>
      </c>
      <c r="B37" s="36" t="str">
        <f>INDEX(Allopatrics_Mechanical!$P$2:$P$998,MATCH(Allopatrics_Mechanical_R!$A37,Allopatrics_Mechanical!$T$2:$T$998,0))</f>
        <v>Heterospecifics-elegansXgraellsii-BelgiumXCachadas</v>
      </c>
      <c r="C37" s="36">
        <f>CEILING(SUMIF(Allopatrics_Mechanical!T$2:T$998,Allopatrics_Mechanical_R!$A37,Allopatrics_Mechanical!V$2:V$998)/SUMIF(Allopatrics_Mechanical!T$2:T$998,Allopatrics_Mechanical_R!$A37,Allopatrics_Mechanical!U$2:U$998),1)</f>
        <v>1</v>
      </c>
      <c r="D37" s="36">
        <f>IFERROR(CEILING(SUMIF(Allopatrics_Mechanical!T$2:T$998,Allopatrics_Mechanical_R!$A37,Allopatrics_Mechanical!X$2:X$998)/SUMIF(Allopatrics_Mechanical!T$2:T$998,Allopatrics_Mechanical_R!$A37,Allopatrics_Mechanical!V$2:V$998),1), "NA")</f>
        <v>1</v>
      </c>
    </row>
    <row r="38" spans="1:4" x14ac:dyDescent="0.25">
      <c r="A38" s="36" t="str">
        <v>A.40XB85</v>
      </c>
      <c r="B38" s="36" t="str">
        <f>INDEX(Allopatrics_Mechanical!$P$2:$P$998,MATCH(Allopatrics_Mechanical_R!$A38,Allopatrics_Mechanical!$T$2:$T$998,0))</f>
        <v>Heterospecifics-elegansXgraellsii-BelgiumXCachadas</v>
      </c>
      <c r="C38" s="36">
        <f>CEILING(SUMIF(Allopatrics_Mechanical!T$2:T$998,Allopatrics_Mechanical_R!$A38,Allopatrics_Mechanical!V$2:V$998)/SUMIF(Allopatrics_Mechanical!T$2:T$998,Allopatrics_Mechanical_R!$A38,Allopatrics_Mechanical!U$2:U$998),1)</f>
        <v>0</v>
      </c>
      <c r="D38" s="36" t="str">
        <f>IFERROR(CEILING(SUMIF(Allopatrics_Mechanical!T$2:T$998,Allopatrics_Mechanical_R!$A38,Allopatrics_Mechanical!X$2:X$998)/SUMIF(Allopatrics_Mechanical!T$2:T$998,Allopatrics_Mechanical_R!$A38,Allopatrics_Mechanical!V$2:V$998),1), "NA")</f>
        <v>NA</v>
      </c>
    </row>
    <row r="39" spans="1:4" x14ac:dyDescent="0.25">
      <c r="A39" s="36" t="str">
        <v>A.10XB.9</v>
      </c>
      <c r="B39" s="36" t="str">
        <f>INDEX(Allopatrics_Mechanical!$P$2:$P$998,MATCH(Allopatrics_Mechanical_R!$A39,Allopatrics_Mechanical!$T$2:$T$998,0))</f>
        <v>Heterospecifics-elegansXgraellsii-BelgiumXCachadas</v>
      </c>
      <c r="C39" s="36">
        <f>CEILING(SUMIF(Allopatrics_Mechanical!T$2:T$998,Allopatrics_Mechanical_R!$A39,Allopatrics_Mechanical!V$2:V$998)/SUMIF(Allopatrics_Mechanical!T$2:T$998,Allopatrics_Mechanical_R!$A39,Allopatrics_Mechanical!U$2:U$998),1)</f>
        <v>1</v>
      </c>
      <c r="D39" s="36">
        <f>IFERROR(CEILING(SUMIF(Allopatrics_Mechanical!T$2:T$998,Allopatrics_Mechanical_R!$A39,Allopatrics_Mechanical!X$2:X$998)/SUMIF(Allopatrics_Mechanical!T$2:T$998,Allopatrics_Mechanical_R!$A39,Allopatrics_Mechanical!V$2:V$998),1), "NA")</f>
        <v>1</v>
      </c>
    </row>
    <row r="40" spans="1:4" x14ac:dyDescent="0.25">
      <c r="A40" s="36" t="str">
        <v>C.4XB.1</v>
      </c>
      <c r="B40" s="36" t="str">
        <f>INDEX(Allopatrics_Mechanical!$P$2:$P$998,MATCH(Allopatrics_Mechanical_R!$A40,Allopatrics_Mechanical!$T$2:$T$998,0))</f>
        <v>Heterospecifics-elegansXgraellsii-SwedenXCachadas</v>
      </c>
      <c r="C40" s="36">
        <f>CEILING(SUMIF(Allopatrics_Mechanical!T$2:T$998,Allopatrics_Mechanical_R!$A40,Allopatrics_Mechanical!V$2:V$998)/SUMIF(Allopatrics_Mechanical!T$2:T$998,Allopatrics_Mechanical_R!$A40,Allopatrics_Mechanical!U$2:U$998),1)</f>
        <v>1</v>
      </c>
      <c r="D40" s="36">
        <f>IFERROR(CEILING(SUMIF(Allopatrics_Mechanical!T$2:T$998,Allopatrics_Mechanical_R!$A40,Allopatrics_Mechanical!X$2:X$998)/SUMIF(Allopatrics_Mechanical!T$2:T$998,Allopatrics_Mechanical_R!$A40,Allopatrics_Mechanical!V$2:V$998),1), "NA")</f>
        <v>1</v>
      </c>
    </row>
    <row r="41" spans="1:4" x14ac:dyDescent="0.25">
      <c r="A41" s="36" t="str">
        <v>C.9XB.17</v>
      </c>
      <c r="B41" s="36" t="str">
        <f>INDEX(Allopatrics_Mechanical!$P$2:$P$998,MATCH(Allopatrics_Mechanical_R!$A41,Allopatrics_Mechanical!$T$2:$T$998,0))</f>
        <v>Heterospecifics-elegansXgraellsii-SwedenXCachadas</v>
      </c>
      <c r="C41" s="36">
        <f>CEILING(SUMIF(Allopatrics_Mechanical!T$2:T$998,Allopatrics_Mechanical_R!$A41,Allopatrics_Mechanical!V$2:V$998)/SUMIF(Allopatrics_Mechanical!T$2:T$998,Allopatrics_Mechanical_R!$A41,Allopatrics_Mechanical!U$2:U$998),1)</f>
        <v>1</v>
      </c>
      <c r="D41" s="36">
        <f>IFERROR(CEILING(SUMIF(Allopatrics_Mechanical!T$2:T$998,Allopatrics_Mechanical_R!$A41,Allopatrics_Mechanical!X$2:X$998)/SUMIF(Allopatrics_Mechanical!T$2:T$998,Allopatrics_Mechanical_R!$A41,Allopatrics_Mechanical!V$2:V$998),1), "NA")</f>
        <v>1</v>
      </c>
    </row>
    <row r="42" spans="1:4" x14ac:dyDescent="0.25">
      <c r="A42" s="36" t="str">
        <v>C.9XB.20</v>
      </c>
      <c r="B42" s="36" t="str">
        <f>INDEX(Allopatrics_Mechanical!$P$2:$P$998,MATCH(Allopatrics_Mechanical_R!$A42,Allopatrics_Mechanical!$T$2:$T$998,0))</f>
        <v>Heterospecifics-elegansXgraellsii-SwedenXCachadas</v>
      </c>
      <c r="C42" s="36">
        <f>CEILING(SUMIF(Allopatrics_Mechanical!T$2:T$998,Allopatrics_Mechanical_R!$A42,Allopatrics_Mechanical!V$2:V$998)/SUMIF(Allopatrics_Mechanical!T$2:T$998,Allopatrics_Mechanical_R!$A42,Allopatrics_Mechanical!U$2:U$998),1)</f>
        <v>1</v>
      </c>
      <c r="D42" s="36">
        <f>IFERROR(CEILING(SUMIF(Allopatrics_Mechanical!T$2:T$998,Allopatrics_Mechanical_R!$A42,Allopatrics_Mechanical!X$2:X$998)/SUMIF(Allopatrics_Mechanical!T$2:T$998,Allopatrics_Mechanical_R!$A42,Allopatrics_Mechanical!V$2:V$998),1), "NA")</f>
        <v>1</v>
      </c>
    </row>
    <row r="43" spans="1:4" x14ac:dyDescent="0.25">
      <c r="A43" s="36" t="str">
        <v>C.8XB.23</v>
      </c>
      <c r="B43" s="36" t="str">
        <f>INDEX(Allopatrics_Mechanical!$P$2:$P$998,MATCH(Allopatrics_Mechanical_R!$A43,Allopatrics_Mechanical!$T$2:$T$998,0))</f>
        <v>Heterospecifics-elegansXgraellsii-SwedenXCachadas</v>
      </c>
      <c r="C43" s="36">
        <f>CEILING(SUMIF(Allopatrics_Mechanical!T$2:T$998,Allopatrics_Mechanical_R!$A43,Allopatrics_Mechanical!V$2:V$998)/SUMIF(Allopatrics_Mechanical!T$2:T$998,Allopatrics_Mechanical_R!$A43,Allopatrics_Mechanical!U$2:U$998),1)</f>
        <v>0</v>
      </c>
      <c r="D43" s="36" t="str">
        <f>IFERROR(CEILING(SUMIF(Allopatrics_Mechanical!T$2:T$998,Allopatrics_Mechanical_R!$A43,Allopatrics_Mechanical!X$2:X$998)/SUMIF(Allopatrics_Mechanical!T$2:T$998,Allopatrics_Mechanical_R!$A43,Allopatrics_Mechanical!V$2:V$998),1), "NA")</f>
        <v>NA</v>
      </c>
    </row>
    <row r="44" spans="1:4" x14ac:dyDescent="0.25">
      <c r="A44" s="36" t="str">
        <v>C.6XB.28</v>
      </c>
      <c r="B44" s="36" t="str">
        <f>INDEX(Allopatrics_Mechanical!$P$2:$P$998,MATCH(Allopatrics_Mechanical_R!$A44,Allopatrics_Mechanical!$T$2:$T$998,0))</f>
        <v>Heterospecifics-elegansXgraellsii-SwedenXCachadas</v>
      </c>
      <c r="C44" s="36">
        <f>CEILING(SUMIF(Allopatrics_Mechanical!T$2:T$998,Allopatrics_Mechanical_R!$A44,Allopatrics_Mechanical!V$2:V$998)/SUMIF(Allopatrics_Mechanical!T$2:T$998,Allopatrics_Mechanical_R!$A44,Allopatrics_Mechanical!U$2:U$998),1)</f>
        <v>1</v>
      </c>
      <c r="D44" s="36">
        <f>IFERROR(CEILING(SUMIF(Allopatrics_Mechanical!T$2:T$998,Allopatrics_Mechanical_R!$A44,Allopatrics_Mechanical!X$2:X$998)/SUMIF(Allopatrics_Mechanical!T$2:T$998,Allopatrics_Mechanical_R!$A44,Allopatrics_Mechanical!V$2:V$998),1), "NA")</f>
        <v>1</v>
      </c>
    </row>
    <row r="45" spans="1:4" x14ac:dyDescent="0.25">
      <c r="A45" s="36" t="str">
        <v>C.8XB.30</v>
      </c>
      <c r="B45" s="36" t="str">
        <f>INDEX(Allopatrics_Mechanical!$P$2:$P$998,MATCH(Allopatrics_Mechanical_R!$A45,Allopatrics_Mechanical!$T$2:$T$998,0))</f>
        <v>Heterospecifics-elegansXgraellsii-SwedenXCachadas</v>
      </c>
      <c r="C45" s="36">
        <f>CEILING(SUMIF(Allopatrics_Mechanical!T$2:T$998,Allopatrics_Mechanical_R!$A45,Allopatrics_Mechanical!V$2:V$998)/SUMIF(Allopatrics_Mechanical!T$2:T$998,Allopatrics_Mechanical_R!$A45,Allopatrics_Mechanical!U$2:U$998),1)</f>
        <v>1</v>
      </c>
      <c r="D45" s="36">
        <f>IFERROR(CEILING(SUMIF(Allopatrics_Mechanical!T$2:T$998,Allopatrics_Mechanical_R!$A45,Allopatrics_Mechanical!X$2:X$998)/SUMIF(Allopatrics_Mechanical!T$2:T$998,Allopatrics_Mechanical_R!$A45,Allopatrics_Mechanical!V$2:V$998),1), "NA")</f>
        <v>1</v>
      </c>
    </row>
    <row r="46" spans="1:4" x14ac:dyDescent="0.25">
      <c r="A46" s="36" t="str">
        <v>C.16XB.52</v>
      </c>
      <c r="B46" s="36" t="str">
        <f>INDEX(Allopatrics_Mechanical!$P$2:$P$998,MATCH(Allopatrics_Mechanical_R!$A46,Allopatrics_Mechanical!$T$2:$T$998,0))</f>
        <v>Heterospecifics-elegansXgraellsii-SwedenXCachadas</v>
      </c>
      <c r="C46" s="36">
        <f>CEILING(SUMIF(Allopatrics_Mechanical!T$2:T$998,Allopatrics_Mechanical_R!$A46,Allopatrics_Mechanical!V$2:V$998)/SUMIF(Allopatrics_Mechanical!T$2:T$998,Allopatrics_Mechanical_R!$A46,Allopatrics_Mechanical!U$2:U$998),1)</f>
        <v>1</v>
      </c>
      <c r="D46" s="36">
        <f>IFERROR(CEILING(SUMIF(Allopatrics_Mechanical!T$2:T$998,Allopatrics_Mechanical_R!$A46,Allopatrics_Mechanical!X$2:X$998)/SUMIF(Allopatrics_Mechanical!T$2:T$998,Allopatrics_Mechanical_R!$A46,Allopatrics_Mechanical!V$2:V$998),1), "NA")</f>
        <v>1</v>
      </c>
    </row>
    <row r="47" spans="1:4" x14ac:dyDescent="0.25">
      <c r="A47" s="36" t="str">
        <v>C.9XB.52</v>
      </c>
      <c r="B47" s="36" t="str">
        <f>INDEX(Allopatrics_Mechanical!$P$2:$P$998,MATCH(Allopatrics_Mechanical_R!$A47,Allopatrics_Mechanical!$T$2:$T$998,0))</f>
        <v>Heterospecifics-elegansXgraellsii-SwedenXCachadas</v>
      </c>
      <c r="C47" s="36">
        <f>CEILING(SUMIF(Allopatrics_Mechanical!T$2:T$998,Allopatrics_Mechanical_R!$A47,Allopatrics_Mechanical!V$2:V$998)/SUMIF(Allopatrics_Mechanical!T$2:T$998,Allopatrics_Mechanical_R!$A47,Allopatrics_Mechanical!U$2:U$998),1)</f>
        <v>0</v>
      </c>
      <c r="D47" s="36" t="str">
        <f>IFERROR(CEILING(SUMIF(Allopatrics_Mechanical!T$2:T$998,Allopatrics_Mechanical_R!$A47,Allopatrics_Mechanical!X$2:X$998)/SUMIF(Allopatrics_Mechanical!T$2:T$998,Allopatrics_Mechanical_R!$A47,Allopatrics_Mechanical!V$2:V$998),1), "NA")</f>
        <v>NA</v>
      </c>
    </row>
    <row r="48" spans="1:4" x14ac:dyDescent="0.25">
      <c r="A48" s="36" t="str">
        <v>C.12XB.53</v>
      </c>
      <c r="B48" s="36" t="str">
        <f>INDEX(Allopatrics_Mechanical!$P$2:$P$998,MATCH(Allopatrics_Mechanical_R!$A48,Allopatrics_Mechanical!$T$2:$T$998,0))</f>
        <v>Heterospecifics-elegansXgraellsii-SwedenXCachadas</v>
      </c>
      <c r="C48" s="36">
        <f>CEILING(SUMIF(Allopatrics_Mechanical!T$2:T$998,Allopatrics_Mechanical_R!$A48,Allopatrics_Mechanical!V$2:V$998)/SUMIF(Allopatrics_Mechanical!T$2:T$998,Allopatrics_Mechanical_R!$A48,Allopatrics_Mechanical!U$2:U$998),1)</f>
        <v>1</v>
      </c>
      <c r="D48" s="36">
        <f>IFERROR(CEILING(SUMIF(Allopatrics_Mechanical!T$2:T$998,Allopatrics_Mechanical_R!$A48,Allopatrics_Mechanical!X$2:X$998)/SUMIF(Allopatrics_Mechanical!T$2:T$998,Allopatrics_Mechanical_R!$A48,Allopatrics_Mechanical!V$2:V$998),1), "NA")</f>
        <v>1</v>
      </c>
    </row>
    <row r="49" spans="1:4" x14ac:dyDescent="0.25">
      <c r="A49" s="36" t="str">
        <v>C.8XB.53</v>
      </c>
      <c r="B49" s="36" t="str">
        <f>INDEX(Allopatrics_Mechanical!$P$2:$P$998,MATCH(Allopatrics_Mechanical_R!$A49,Allopatrics_Mechanical!$T$2:$T$998,0))</f>
        <v>Heterospecifics-elegansXgraellsii-SwedenXCachadas</v>
      </c>
      <c r="C49" s="36">
        <f>CEILING(SUMIF(Allopatrics_Mechanical!T$2:T$998,Allopatrics_Mechanical_R!$A49,Allopatrics_Mechanical!V$2:V$998)/SUMIF(Allopatrics_Mechanical!T$2:T$998,Allopatrics_Mechanical_R!$A49,Allopatrics_Mechanical!U$2:U$998),1)</f>
        <v>1</v>
      </c>
      <c r="D49" s="36">
        <f>IFERROR(CEILING(SUMIF(Allopatrics_Mechanical!T$2:T$998,Allopatrics_Mechanical_R!$A49,Allopatrics_Mechanical!X$2:X$998)/SUMIF(Allopatrics_Mechanical!T$2:T$998,Allopatrics_Mechanical_R!$A49,Allopatrics_Mechanical!V$2:V$998),1), "NA")</f>
        <v>1</v>
      </c>
    </row>
    <row r="50" spans="1:4" x14ac:dyDescent="0.25">
      <c r="A50" s="36" t="str">
        <v>C.8XB.6</v>
      </c>
      <c r="B50" s="36" t="str">
        <f>INDEX(Allopatrics_Mechanical!$P$2:$P$998,MATCH(Allopatrics_Mechanical_R!$A50,Allopatrics_Mechanical!$T$2:$T$998,0))</f>
        <v>Heterospecifics-elegansXgraellsii-SwedenXCachadas</v>
      </c>
      <c r="C50" s="36">
        <f>CEILING(SUMIF(Allopatrics_Mechanical!T$2:T$998,Allopatrics_Mechanical_R!$A50,Allopatrics_Mechanical!V$2:V$998)/SUMIF(Allopatrics_Mechanical!T$2:T$998,Allopatrics_Mechanical_R!$A50,Allopatrics_Mechanical!U$2:U$998),1)</f>
        <v>1</v>
      </c>
      <c r="D50" s="36">
        <f>IFERROR(CEILING(SUMIF(Allopatrics_Mechanical!T$2:T$998,Allopatrics_Mechanical_R!$A50,Allopatrics_Mechanical!X$2:X$998)/SUMIF(Allopatrics_Mechanical!T$2:T$998,Allopatrics_Mechanical_R!$A50,Allopatrics_Mechanical!V$2:V$998),1), "NA")</f>
        <v>1</v>
      </c>
    </row>
    <row r="51" spans="1:4" x14ac:dyDescent="0.25">
      <c r="A51" s="36" t="str">
        <v>C.6XB.75</v>
      </c>
      <c r="B51" s="36" t="str">
        <f>INDEX(Allopatrics_Mechanical!$P$2:$P$998,MATCH(Allopatrics_Mechanical_R!$A51,Allopatrics_Mechanical!$T$2:$T$998,0))</f>
        <v>Heterospecifics-elegansXgraellsii-SwedenXCachadas</v>
      </c>
      <c r="C51" s="36">
        <f>CEILING(SUMIF(Allopatrics_Mechanical!T$2:T$998,Allopatrics_Mechanical_R!$A51,Allopatrics_Mechanical!V$2:V$998)/SUMIF(Allopatrics_Mechanical!T$2:T$998,Allopatrics_Mechanical_R!$A51,Allopatrics_Mechanical!U$2:U$998),1)</f>
        <v>1</v>
      </c>
      <c r="D51" s="36">
        <f>IFERROR(CEILING(SUMIF(Allopatrics_Mechanical!T$2:T$998,Allopatrics_Mechanical_R!$A51,Allopatrics_Mechanical!X$2:X$998)/SUMIF(Allopatrics_Mechanical!T$2:T$998,Allopatrics_Mechanical_R!$A51,Allopatrics_Mechanical!V$2:V$998),1), "NA")</f>
        <v>1</v>
      </c>
    </row>
    <row r="52" spans="1:4" x14ac:dyDescent="0.25">
      <c r="A52" s="36" t="str">
        <v>C.6XB.76</v>
      </c>
      <c r="B52" s="36" t="str">
        <f>INDEX(Allopatrics_Mechanical!$P$2:$P$998,MATCH(Allopatrics_Mechanical_R!$A52,Allopatrics_Mechanical!$T$2:$T$998,0))</f>
        <v>Heterospecifics-elegansXgraellsii-SwedenXCachadas</v>
      </c>
      <c r="C52" s="36">
        <f>CEILING(SUMIF(Allopatrics_Mechanical!T$2:T$998,Allopatrics_Mechanical_R!$A52,Allopatrics_Mechanical!V$2:V$998)/SUMIF(Allopatrics_Mechanical!T$2:T$998,Allopatrics_Mechanical_R!$A52,Allopatrics_Mechanical!U$2:U$998),1)</f>
        <v>1</v>
      </c>
      <c r="D52" s="36">
        <f>IFERROR(CEILING(SUMIF(Allopatrics_Mechanical!T$2:T$998,Allopatrics_Mechanical_R!$A52,Allopatrics_Mechanical!X$2:X$998)/SUMIF(Allopatrics_Mechanical!T$2:T$998,Allopatrics_Mechanical_R!$A52,Allopatrics_Mechanical!V$2:V$998),1), "NA")</f>
        <v>1</v>
      </c>
    </row>
    <row r="53" spans="1:4" x14ac:dyDescent="0.25">
      <c r="A53" s="36" t="str">
        <v>C.17XB.9</v>
      </c>
      <c r="B53" s="36" t="str">
        <f>INDEX(Allopatrics_Mechanical!$P$2:$P$998,MATCH(Allopatrics_Mechanical_R!$A53,Allopatrics_Mechanical!$T$2:$T$998,0))</f>
        <v>Heterospecifics-elegansXgraellsii-SwedenXCachadas</v>
      </c>
      <c r="C53" s="36">
        <f>CEILING(SUMIF(Allopatrics_Mechanical!T$2:T$998,Allopatrics_Mechanical_R!$A53,Allopatrics_Mechanical!V$2:V$998)/SUMIF(Allopatrics_Mechanical!T$2:T$998,Allopatrics_Mechanical_R!$A53,Allopatrics_Mechanical!U$2:U$998),1)</f>
        <v>1</v>
      </c>
      <c r="D53" s="36">
        <f>IFERROR(CEILING(SUMIF(Allopatrics_Mechanical!T$2:T$998,Allopatrics_Mechanical_R!$A53,Allopatrics_Mechanical!X$2:X$998)/SUMIF(Allopatrics_Mechanical!T$2:T$998,Allopatrics_Mechanical_R!$A53,Allopatrics_Mechanical!V$2:V$998),1), "NA")</f>
        <v>0</v>
      </c>
    </row>
    <row r="54" spans="1:4" x14ac:dyDescent="0.25">
      <c r="A54" s="36" t="str">
        <v>C.8XB9</v>
      </c>
      <c r="B54" s="36" t="str">
        <f>INDEX(Allopatrics_Mechanical!$P$2:$P$998,MATCH(Allopatrics_Mechanical_R!$A54,Allopatrics_Mechanical!$T$2:$T$998,0))</f>
        <v>Heterospecifics-elegansXgraellsii-SwedenXCachadas</v>
      </c>
      <c r="C54" s="36">
        <f>CEILING(SUMIF(Allopatrics_Mechanical!T$2:T$998,Allopatrics_Mechanical_R!$A54,Allopatrics_Mechanical!V$2:V$998)/SUMIF(Allopatrics_Mechanical!T$2:T$998,Allopatrics_Mechanical_R!$A54,Allopatrics_Mechanical!U$2:U$998),1)</f>
        <v>1</v>
      </c>
      <c r="D54" s="36">
        <f>IFERROR(CEILING(SUMIF(Allopatrics_Mechanical!T$2:T$998,Allopatrics_Mechanical_R!$A54,Allopatrics_Mechanical!X$2:X$998)/SUMIF(Allopatrics_Mechanical!T$2:T$998,Allopatrics_Mechanical_R!$A54,Allopatrics_Mechanical!V$2:V$998),1), "NA")</f>
        <v>1</v>
      </c>
    </row>
    <row r="55" spans="1:4" x14ac:dyDescent="0.25">
      <c r="A55" s="36" t="str">
        <v>B.39XA.15</v>
      </c>
      <c r="B55" s="36" t="str">
        <f>INDEX(Allopatrics_Mechanical!$P$2:$P$998,MATCH(Allopatrics_Mechanical_R!$A55,Allopatrics_Mechanical!$T$2:$T$998,0))</f>
        <v>Heterospecifics-graellsiiXelegans-CachadasXBelgium</v>
      </c>
      <c r="C55" s="36">
        <f>CEILING(SUMIF(Allopatrics_Mechanical!T$2:T$998,Allopatrics_Mechanical_R!$A55,Allopatrics_Mechanical!V$2:V$998)/SUMIF(Allopatrics_Mechanical!T$2:T$998,Allopatrics_Mechanical_R!$A55,Allopatrics_Mechanical!U$2:U$998),1)</f>
        <v>1</v>
      </c>
      <c r="D55" s="36">
        <f>IFERROR(CEILING(SUMIF(Allopatrics_Mechanical!T$2:T$998,Allopatrics_Mechanical_R!$A55,Allopatrics_Mechanical!X$2:X$998)/SUMIF(Allopatrics_Mechanical!T$2:T$998,Allopatrics_Mechanical_R!$A55,Allopatrics_Mechanical!V$2:V$998),1), "NA")</f>
        <v>1</v>
      </c>
    </row>
    <row r="56" spans="1:4" x14ac:dyDescent="0.25">
      <c r="A56" s="36" t="str">
        <v>B.45XA.15</v>
      </c>
      <c r="B56" s="36" t="str">
        <f>INDEX(Allopatrics_Mechanical!$P$2:$P$998,MATCH(Allopatrics_Mechanical_R!$A56,Allopatrics_Mechanical!$T$2:$T$998,0))</f>
        <v>Heterospecifics-graellsiiXelegans-CachadasXBelgium</v>
      </c>
      <c r="C56" s="36">
        <f>CEILING(SUMIF(Allopatrics_Mechanical!T$2:T$998,Allopatrics_Mechanical_R!$A56,Allopatrics_Mechanical!V$2:V$998)/SUMIF(Allopatrics_Mechanical!T$2:T$998,Allopatrics_Mechanical_R!$A56,Allopatrics_Mechanical!U$2:U$998),1)</f>
        <v>1</v>
      </c>
      <c r="D56" s="36">
        <f>IFERROR(CEILING(SUMIF(Allopatrics_Mechanical!T$2:T$998,Allopatrics_Mechanical_R!$A56,Allopatrics_Mechanical!X$2:X$998)/SUMIF(Allopatrics_Mechanical!T$2:T$998,Allopatrics_Mechanical_R!$A56,Allopatrics_Mechanical!V$2:V$998),1), "NA")</f>
        <v>1</v>
      </c>
    </row>
    <row r="57" spans="1:4" x14ac:dyDescent="0.25">
      <c r="A57" s="36" t="str">
        <v>B.5XA.15</v>
      </c>
      <c r="B57" s="36" t="str">
        <f>INDEX(Allopatrics_Mechanical!$P$2:$P$998,MATCH(Allopatrics_Mechanical_R!$A57,Allopatrics_Mechanical!$T$2:$T$998,0))</f>
        <v>Heterospecifics-graellsiiXelegans-CachadasXBelgium</v>
      </c>
      <c r="C57" s="36">
        <f>CEILING(SUMIF(Allopatrics_Mechanical!T$2:T$998,Allopatrics_Mechanical_R!$A57,Allopatrics_Mechanical!V$2:V$998)/SUMIF(Allopatrics_Mechanical!T$2:T$998,Allopatrics_Mechanical_R!$A57,Allopatrics_Mechanical!U$2:U$998),1)</f>
        <v>1</v>
      </c>
      <c r="D57" s="36">
        <f>IFERROR(CEILING(SUMIF(Allopatrics_Mechanical!T$2:T$998,Allopatrics_Mechanical_R!$A57,Allopatrics_Mechanical!X$2:X$998)/SUMIF(Allopatrics_Mechanical!T$2:T$998,Allopatrics_Mechanical_R!$A57,Allopatrics_Mechanical!V$2:V$998),1), "NA")</f>
        <v>1</v>
      </c>
    </row>
    <row r="58" spans="1:4" x14ac:dyDescent="0.25">
      <c r="A58" s="36" t="str">
        <v>B.42XA.21</v>
      </c>
      <c r="B58" s="36" t="str">
        <f>INDEX(Allopatrics_Mechanical!$P$2:$P$998,MATCH(Allopatrics_Mechanical_R!$A58,Allopatrics_Mechanical!$T$2:$T$998,0))</f>
        <v>Heterospecifics-graellsiiXelegans-CachadasXBelgium</v>
      </c>
      <c r="C58" s="36">
        <f>CEILING(SUMIF(Allopatrics_Mechanical!T$2:T$998,Allopatrics_Mechanical_R!$A58,Allopatrics_Mechanical!V$2:V$998)/SUMIF(Allopatrics_Mechanical!T$2:T$998,Allopatrics_Mechanical_R!$A58,Allopatrics_Mechanical!U$2:U$998),1)</f>
        <v>1</v>
      </c>
      <c r="D58" s="36">
        <f>IFERROR(CEILING(SUMIF(Allopatrics_Mechanical!T$2:T$998,Allopatrics_Mechanical_R!$A58,Allopatrics_Mechanical!X$2:X$998)/SUMIF(Allopatrics_Mechanical!T$2:T$998,Allopatrics_Mechanical_R!$A58,Allopatrics_Mechanical!V$2:V$998),1), "NA")</f>
        <v>1</v>
      </c>
    </row>
    <row r="59" spans="1:4" x14ac:dyDescent="0.25">
      <c r="A59" s="36" t="str">
        <v>B.7XA.21</v>
      </c>
      <c r="B59" s="36" t="str">
        <f>INDEX(Allopatrics_Mechanical!$P$2:$P$998,MATCH(Allopatrics_Mechanical_R!$A59,Allopatrics_Mechanical!$T$2:$T$998,0))</f>
        <v>Heterospecifics-graellsiiXelegans-CachadasXBelgium</v>
      </c>
      <c r="C59" s="36">
        <f>CEILING(SUMIF(Allopatrics_Mechanical!T$2:T$998,Allopatrics_Mechanical_R!$A59,Allopatrics_Mechanical!V$2:V$998)/SUMIF(Allopatrics_Mechanical!T$2:T$998,Allopatrics_Mechanical_R!$A59,Allopatrics_Mechanical!U$2:U$998),1)</f>
        <v>1</v>
      </c>
      <c r="D59" s="36">
        <f>IFERROR(CEILING(SUMIF(Allopatrics_Mechanical!T$2:T$998,Allopatrics_Mechanical_R!$A59,Allopatrics_Mechanical!X$2:X$998)/SUMIF(Allopatrics_Mechanical!T$2:T$998,Allopatrics_Mechanical_R!$A59,Allopatrics_Mechanical!V$2:V$998),1), "NA")</f>
        <v>0</v>
      </c>
    </row>
    <row r="60" spans="1:4" x14ac:dyDescent="0.25">
      <c r="A60" s="36" t="str">
        <v>B.5XA.22</v>
      </c>
      <c r="B60" s="36" t="str">
        <f>INDEX(Allopatrics_Mechanical!$P$2:$P$998,MATCH(Allopatrics_Mechanical_R!$A60,Allopatrics_Mechanical!$T$2:$T$998,0))</f>
        <v>Heterospecifics-graellsiiXelegans-CachadasXBelgium</v>
      </c>
      <c r="C60" s="36">
        <f>CEILING(SUMIF(Allopatrics_Mechanical!T$2:T$998,Allopatrics_Mechanical_R!$A60,Allopatrics_Mechanical!V$2:V$998)/SUMIF(Allopatrics_Mechanical!T$2:T$998,Allopatrics_Mechanical_R!$A60,Allopatrics_Mechanical!U$2:U$998),1)</f>
        <v>0</v>
      </c>
      <c r="D60" s="36" t="str">
        <f>IFERROR(CEILING(SUMIF(Allopatrics_Mechanical!T$2:T$998,Allopatrics_Mechanical_R!$A60,Allopatrics_Mechanical!X$2:X$998)/SUMIF(Allopatrics_Mechanical!T$2:T$998,Allopatrics_Mechanical_R!$A60,Allopatrics_Mechanical!V$2:V$998),1), "NA")</f>
        <v>NA</v>
      </c>
    </row>
    <row r="61" spans="1:4" x14ac:dyDescent="0.25">
      <c r="A61" s="36" t="str">
        <v>B.44XA.34</v>
      </c>
      <c r="B61" s="36" t="str">
        <f>INDEX(Allopatrics_Mechanical!$P$2:$P$998,MATCH(Allopatrics_Mechanical_R!$A61,Allopatrics_Mechanical!$T$2:$T$998,0))</f>
        <v>Heterospecifics-graellsiiXelegans-CachadasXBelgium</v>
      </c>
      <c r="C61" s="36">
        <f>CEILING(SUMIF(Allopatrics_Mechanical!T$2:T$998,Allopatrics_Mechanical_R!$A61,Allopatrics_Mechanical!V$2:V$998)/SUMIF(Allopatrics_Mechanical!T$2:T$998,Allopatrics_Mechanical_R!$A61,Allopatrics_Mechanical!U$2:U$998),1)</f>
        <v>1</v>
      </c>
      <c r="D61" s="36">
        <f>IFERROR(CEILING(SUMIF(Allopatrics_Mechanical!T$2:T$998,Allopatrics_Mechanical_R!$A61,Allopatrics_Mechanical!X$2:X$998)/SUMIF(Allopatrics_Mechanical!T$2:T$998,Allopatrics_Mechanical_R!$A61,Allopatrics_Mechanical!V$2:V$998),1), "NA")</f>
        <v>1</v>
      </c>
    </row>
    <row r="62" spans="1:4" x14ac:dyDescent="0.25">
      <c r="A62" s="36" t="str">
        <v>B.36XA.38</v>
      </c>
      <c r="B62" s="36" t="str">
        <f>INDEX(Allopatrics_Mechanical!$P$2:$P$998,MATCH(Allopatrics_Mechanical_R!$A62,Allopatrics_Mechanical!$T$2:$T$998,0))</f>
        <v>Heterospecifics-graellsiiXelegans-CachadasXBelgium</v>
      </c>
      <c r="C62" s="36">
        <f>CEILING(SUMIF(Allopatrics_Mechanical!T$2:T$998,Allopatrics_Mechanical_R!$A62,Allopatrics_Mechanical!V$2:V$998)/SUMIF(Allopatrics_Mechanical!T$2:T$998,Allopatrics_Mechanical_R!$A62,Allopatrics_Mechanical!U$2:U$998),1)</f>
        <v>1</v>
      </c>
      <c r="D62" s="36">
        <f>IFERROR(CEILING(SUMIF(Allopatrics_Mechanical!T$2:T$998,Allopatrics_Mechanical_R!$A62,Allopatrics_Mechanical!X$2:X$998)/SUMIF(Allopatrics_Mechanical!T$2:T$998,Allopatrics_Mechanical_R!$A62,Allopatrics_Mechanical!V$2:V$998),1), "NA")</f>
        <v>1</v>
      </c>
    </row>
    <row r="63" spans="1:4" x14ac:dyDescent="0.25">
      <c r="A63" s="36" t="str">
        <v>B.88XA.39</v>
      </c>
      <c r="B63" s="36" t="str">
        <f>INDEX(Allopatrics_Mechanical!$P$2:$P$998,MATCH(Allopatrics_Mechanical_R!$A63,Allopatrics_Mechanical!$T$2:$T$998,0))</f>
        <v>Heterospecifics-graellsiiXelegans-CachadasXBelgium</v>
      </c>
      <c r="C63" s="36">
        <f>CEILING(SUMIF(Allopatrics_Mechanical!T$2:T$998,Allopatrics_Mechanical_R!$A63,Allopatrics_Mechanical!V$2:V$998)/SUMIF(Allopatrics_Mechanical!T$2:T$998,Allopatrics_Mechanical_R!$A63,Allopatrics_Mechanical!U$2:U$998),1)</f>
        <v>1</v>
      </c>
      <c r="D63" s="36">
        <f>IFERROR(CEILING(SUMIF(Allopatrics_Mechanical!T$2:T$998,Allopatrics_Mechanical_R!$A63,Allopatrics_Mechanical!X$2:X$998)/SUMIF(Allopatrics_Mechanical!T$2:T$998,Allopatrics_Mechanical_R!$A63,Allopatrics_Mechanical!V$2:V$998),1), "NA")</f>
        <v>1</v>
      </c>
    </row>
    <row r="64" spans="1:4" x14ac:dyDescent="0.25">
      <c r="A64" s="36" t="str">
        <v>B.42XA.43</v>
      </c>
      <c r="B64" s="36" t="str">
        <f>INDEX(Allopatrics_Mechanical!$P$2:$P$998,MATCH(Allopatrics_Mechanical_R!$A64,Allopatrics_Mechanical!$T$2:$T$998,0))</f>
        <v>Heterospecifics-graellsiiXelegans-CachadasXBelgium</v>
      </c>
      <c r="C64" s="36">
        <f>CEILING(SUMIF(Allopatrics_Mechanical!T$2:T$998,Allopatrics_Mechanical_R!$A64,Allopatrics_Mechanical!V$2:V$998)/SUMIF(Allopatrics_Mechanical!T$2:T$998,Allopatrics_Mechanical_R!$A64,Allopatrics_Mechanical!U$2:U$998),1)</f>
        <v>1</v>
      </c>
      <c r="D64" s="36">
        <f>IFERROR(CEILING(SUMIF(Allopatrics_Mechanical!T$2:T$998,Allopatrics_Mechanical_R!$A64,Allopatrics_Mechanical!X$2:X$998)/SUMIF(Allopatrics_Mechanical!T$2:T$998,Allopatrics_Mechanical_R!$A64,Allopatrics_Mechanical!V$2:V$998),1), "NA")</f>
        <v>1</v>
      </c>
    </row>
    <row r="65" spans="1:4" x14ac:dyDescent="0.25">
      <c r="A65" s="36" t="str">
        <v>B.5XA.24</v>
      </c>
      <c r="B65" s="36" t="str">
        <f>INDEX(Allopatrics_Mechanical!$P$2:$P$998,MATCH(Allopatrics_Mechanical_R!$A65,Allopatrics_Mechanical!$T$2:$T$998,0))</f>
        <v>Heterospecifics-elegansXgraellsii-BelgiumXCachadas</v>
      </c>
      <c r="C65" s="36">
        <f>CEILING(SUMIF(Allopatrics_Mechanical!T$2:T$998,Allopatrics_Mechanical_R!$A65,Allopatrics_Mechanical!V$2:V$998)/SUMIF(Allopatrics_Mechanical!T$2:T$998,Allopatrics_Mechanical_R!$A65,Allopatrics_Mechanical!U$2:U$998),1)</f>
        <v>1</v>
      </c>
      <c r="D65" s="36">
        <f>IFERROR(CEILING(SUMIF(Allopatrics_Mechanical!T$2:T$998,Allopatrics_Mechanical_R!$A65,Allopatrics_Mechanical!X$2:X$998)/SUMIF(Allopatrics_Mechanical!T$2:T$998,Allopatrics_Mechanical_R!$A65,Allopatrics_Mechanical!V$2:V$998),1), "NA")</f>
        <v>1</v>
      </c>
    </row>
    <row r="66" spans="1:4" x14ac:dyDescent="0.25">
      <c r="A66" s="36" t="str">
        <v>E.17XA.26</v>
      </c>
      <c r="B66" s="36" t="str">
        <f>INDEX(Allopatrics_Mechanical!$P$2:$P$998,MATCH(Allopatrics_Mechanical_R!$A66,Allopatrics_Mechanical!$T$2:$T$998,0))</f>
        <v>Heterospecifics-elegansXgraellsii-BelgiumXCachadas</v>
      </c>
      <c r="C66" s="36">
        <f>CEILING(SUMIF(Allopatrics_Mechanical!T$2:T$998,Allopatrics_Mechanical_R!$A66,Allopatrics_Mechanical!V$2:V$998)/SUMIF(Allopatrics_Mechanical!T$2:T$998,Allopatrics_Mechanical_R!$A66,Allopatrics_Mechanical!U$2:U$998),1)</f>
        <v>1</v>
      </c>
      <c r="D66" s="36">
        <f>IFERROR(CEILING(SUMIF(Allopatrics_Mechanical!T$2:T$998,Allopatrics_Mechanical_R!$A66,Allopatrics_Mechanical!X$2:X$998)/SUMIF(Allopatrics_Mechanical!T$2:T$998,Allopatrics_Mechanical_R!$A66,Allopatrics_Mechanical!V$2:V$998),1), "NA")</f>
        <v>0</v>
      </c>
    </row>
    <row r="67" spans="1:4" x14ac:dyDescent="0.25">
      <c r="A67" s="36" t="str">
        <v>E.7XA.26</v>
      </c>
      <c r="B67" s="36" t="str">
        <f>INDEX(Allopatrics_Mechanical!$P$2:$P$998,MATCH(Allopatrics_Mechanical_R!$A67,Allopatrics_Mechanical!$T$2:$T$998,0))</f>
        <v>Heterospecifics-elegansXgraellsii-BelgiumXCachadas</v>
      </c>
      <c r="C67" s="36">
        <f>CEILING(SUMIF(Allopatrics_Mechanical!T$2:T$998,Allopatrics_Mechanical_R!$A67,Allopatrics_Mechanical!V$2:V$998)/SUMIF(Allopatrics_Mechanical!T$2:T$998,Allopatrics_Mechanical_R!$A67,Allopatrics_Mechanical!U$2:U$998),1)</f>
        <v>1</v>
      </c>
      <c r="D67" s="36">
        <f>IFERROR(CEILING(SUMIF(Allopatrics_Mechanical!T$2:T$998,Allopatrics_Mechanical_R!$A67,Allopatrics_Mechanical!X$2:X$998)/SUMIF(Allopatrics_Mechanical!T$2:T$998,Allopatrics_Mechanical_R!$A67,Allopatrics_Mechanical!V$2:V$998),1), "NA")</f>
        <v>1</v>
      </c>
    </row>
    <row r="68" spans="1:4" x14ac:dyDescent="0.25">
      <c r="A68" s="36" t="str">
        <v>E.1XA.7</v>
      </c>
      <c r="B68" s="36" t="str">
        <f>INDEX(Allopatrics_Mechanical!$P$2:$P$998,MATCH(Allopatrics_Mechanical_R!$A68,Allopatrics_Mechanical!$T$2:$T$998,0))</f>
        <v>Heterospecifics-elegansXgraellsii-BelgiumXCachadas</v>
      </c>
      <c r="C68" s="36">
        <f>CEILING(SUMIF(Allopatrics_Mechanical!T$2:T$998,Allopatrics_Mechanical_R!$A68,Allopatrics_Mechanical!V$2:V$998)/SUMIF(Allopatrics_Mechanical!T$2:T$998,Allopatrics_Mechanical_R!$A68,Allopatrics_Mechanical!U$2:U$998),1)</f>
        <v>1</v>
      </c>
      <c r="D68" s="36">
        <f>IFERROR(CEILING(SUMIF(Allopatrics_Mechanical!T$2:T$998,Allopatrics_Mechanical_R!$A68,Allopatrics_Mechanical!X$2:X$998)/SUMIF(Allopatrics_Mechanical!T$2:T$998,Allopatrics_Mechanical_R!$A68,Allopatrics_Mechanical!V$2:V$998),1), "NA")</f>
        <v>1</v>
      </c>
    </row>
    <row r="69" spans="1:4" x14ac:dyDescent="0.25">
      <c r="A69" s="36" t="str">
        <v>P.16XA.24</v>
      </c>
      <c r="B69" s="36" t="str">
        <f>INDEX(Allopatrics_Mechanical!$P$2:$P$998,MATCH(Allopatrics_Mechanical_R!$A69,Allopatrics_Mechanical!$T$2:$T$998,0))</f>
        <v>Heterospecifics-elegansXgraellsii-LaigualXCachadas</v>
      </c>
      <c r="C69" s="36">
        <f>CEILING(SUMIF(Allopatrics_Mechanical!T$2:T$998,Allopatrics_Mechanical_R!$A69,Allopatrics_Mechanical!V$2:V$998)/SUMIF(Allopatrics_Mechanical!T$2:T$998,Allopatrics_Mechanical_R!$A69,Allopatrics_Mechanical!U$2:U$998),1)</f>
        <v>1</v>
      </c>
      <c r="D69" s="36">
        <f>IFERROR(CEILING(SUMIF(Allopatrics_Mechanical!T$2:T$998,Allopatrics_Mechanical_R!$A69,Allopatrics_Mechanical!X$2:X$998)/SUMIF(Allopatrics_Mechanical!T$2:T$998,Allopatrics_Mechanical_R!$A69,Allopatrics_Mechanical!V$2:V$998),1), "NA")</f>
        <v>1</v>
      </c>
    </row>
    <row r="70" spans="1:4" x14ac:dyDescent="0.25">
      <c r="A70" s="36" t="str">
        <v>P.18XA.24</v>
      </c>
      <c r="B70" s="36" t="str">
        <f>INDEX(Allopatrics_Mechanical!$P$2:$P$998,MATCH(Allopatrics_Mechanical_R!$A70,Allopatrics_Mechanical!$T$2:$T$998,0))</f>
        <v>Heterospecifics-elegansXgraellsii-LaigualXCachadas</v>
      </c>
      <c r="C70" s="36">
        <f>CEILING(SUMIF(Allopatrics_Mechanical!T$2:T$998,Allopatrics_Mechanical_R!$A70,Allopatrics_Mechanical!V$2:V$998)/SUMIF(Allopatrics_Mechanical!T$2:T$998,Allopatrics_Mechanical_R!$A70,Allopatrics_Mechanical!U$2:U$998),1)</f>
        <v>0</v>
      </c>
      <c r="D70" s="36" t="str">
        <f>IFERROR(CEILING(SUMIF(Allopatrics_Mechanical!T$2:T$998,Allopatrics_Mechanical_R!$A70,Allopatrics_Mechanical!X$2:X$998)/SUMIF(Allopatrics_Mechanical!T$2:T$998,Allopatrics_Mechanical_R!$A70,Allopatrics_Mechanical!V$2:V$998),1), "NA")</f>
        <v>NA</v>
      </c>
    </row>
    <row r="71" spans="1:4" x14ac:dyDescent="0.25">
      <c r="A71" s="36" t="str">
        <v>P.5XA.6</v>
      </c>
      <c r="B71" s="36" t="str">
        <f>INDEX(Allopatrics_Mechanical!$P$2:$P$998,MATCH(Allopatrics_Mechanical_R!$A71,Allopatrics_Mechanical!$T$2:$T$998,0))</f>
        <v>Heterospecifics-elegansXgraellsii-LaigualXCachadas</v>
      </c>
      <c r="C71" s="36">
        <f>CEILING(SUMIF(Allopatrics_Mechanical!T$2:T$998,Allopatrics_Mechanical_R!$A71,Allopatrics_Mechanical!V$2:V$998)/SUMIF(Allopatrics_Mechanical!T$2:T$998,Allopatrics_Mechanical_R!$A71,Allopatrics_Mechanical!U$2:U$998),1)</f>
        <v>0</v>
      </c>
      <c r="D71" s="36" t="str">
        <f>IFERROR(CEILING(SUMIF(Allopatrics_Mechanical!T$2:T$998,Allopatrics_Mechanical_R!$A71,Allopatrics_Mechanical!X$2:X$998)/SUMIF(Allopatrics_Mechanical!T$2:T$998,Allopatrics_Mechanical_R!$A71,Allopatrics_Mechanical!V$2:V$998),1), "NA")</f>
        <v>NA</v>
      </c>
    </row>
    <row r="72" spans="1:4" x14ac:dyDescent="0.25">
      <c r="A72" s="36" t="str">
        <v>P.16XA.27</v>
      </c>
      <c r="B72" s="36" t="str">
        <f>INDEX(Allopatrics_Mechanical!$P$2:$P$998,MATCH(Allopatrics_Mechanical_R!$A72,Allopatrics_Mechanical!$T$2:$T$998,0))</f>
        <v>Heterospecifics-elegansXgraellsii-LaigualXCachadas</v>
      </c>
      <c r="C72" s="36">
        <f>CEILING(SUMIF(Allopatrics_Mechanical!T$2:T$998,Allopatrics_Mechanical_R!$A72,Allopatrics_Mechanical!V$2:V$998)/SUMIF(Allopatrics_Mechanical!T$2:T$998,Allopatrics_Mechanical_R!$A72,Allopatrics_Mechanical!U$2:U$998),1)</f>
        <v>1</v>
      </c>
      <c r="D72" s="36">
        <f>IFERROR(CEILING(SUMIF(Allopatrics_Mechanical!T$2:T$998,Allopatrics_Mechanical_R!$A72,Allopatrics_Mechanical!X$2:X$998)/SUMIF(Allopatrics_Mechanical!T$2:T$998,Allopatrics_Mechanical_R!$A72,Allopatrics_Mechanical!V$2:V$998),1), "NA")</f>
        <v>1</v>
      </c>
    </row>
    <row r="73" spans="1:4" x14ac:dyDescent="0.25">
      <c r="A73" s="36" t="str">
        <v>P.24XA.28</v>
      </c>
      <c r="B73" s="36" t="str">
        <f>INDEX(Allopatrics_Mechanical!$P$2:$P$998,MATCH(Allopatrics_Mechanical_R!$A73,Allopatrics_Mechanical!$T$2:$T$998,0))</f>
        <v>Heterospecifics-elegansXgraellsii-LaigualXCachadas</v>
      </c>
      <c r="C73" s="36">
        <f>CEILING(SUMIF(Allopatrics_Mechanical!T$2:T$998,Allopatrics_Mechanical_R!$A73,Allopatrics_Mechanical!V$2:V$998)/SUMIF(Allopatrics_Mechanical!T$2:T$998,Allopatrics_Mechanical_R!$A73,Allopatrics_Mechanical!U$2:U$998),1)</f>
        <v>1</v>
      </c>
      <c r="D73" s="36">
        <f>IFERROR(CEILING(SUMIF(Allopatrics_Mechanical!T$2:T$998,Allopatrics_Mechanical_R!$A73,Allopatrics_Mechanical!X$2:X$998)/SUMIF(Allopatrics_Mechanical!T$2:T$998,Allopatrics_Mechanical_R!$A73,Allopatrics_Mechanical!V$2:V$998),1), "NA")</f>
        <v>1</v>
      </c>
    </row>
    <row r="74" spans="1:4" x14ac:dyDescent="0.25">
      <c r="A74" s="36" t="str">
        <v>P.23XA.30</v>
      </c>
      <c r="B74" s="36" t="str">
        <f>INDEX(Allopatrics_Mechanical!$P$2:$P$998,MATCH(Allopatrics_Mechanical_R!$A74,Allopatrics_Mechanical!$T$2:$T$998,0))</f>
        <v>Heterospecifics-elegansXgraellsii-LaigualXCachadas</v>
      </c>
      <c r="C74" s="36">
        <f>CEILING(SUMIF(Allopatrics_Mechanical!T$2:T$998,Allopatrics_Mechanical_R!$A74,Allopatrics_Mechanical!V$2:V$998)/SUMIF(Allopatrics_Mechanical!T$2:T$998,Allopatrics_Mechanical_R!$A74,Allopatrics_Mechanical!U$2:U$998),1)</f>
        <v>1</v>
      </c>
      <c r="D74" s="36">
        <f>IFERROR(CEILING(SUMIF(Allopatrics_Mechanical!T$2:T$998,Allopatrics_Mechanical_R!$A74,Allopatrics_Mechanical!X$2:X$998)/SUMIF(Allopatrics_Mechanical!T$2:T$998,Allopatrics_Mechanical_R!$A74,Allopatrics_Mechanical!V$2:V$998),1), "NA")</f>
        <v>1</v>
      </c>
    </row>
    <row r="75" spans="1:4" x14ac:dyDescent="0.25">
      <c r="A75" s="36" t="str">
        <v>E.10X1.28</v>
      </c>
      <c r="B75" s="36" t="str">
        <f>INDEX(Allopatrics_Mechanical!$P$2:$P$998,MATCH(Allopatrics_Mechanical_R!$A75,Allopatrics_Mechanical!$T$2:$T$998,0))</f>
        <v>Postzygotics-elegansXhybrid-AlloEleX(H:BelgiumXCachadas)</v>
      </c>
      <c r="C75" s="36">
        <f>CEILING(SUMIF(Allopatrics_Mechanical!T$2:T$998,Allopatrics_Mechanical_R!$A75,Allopatrics_Mechanical!V$2:V$998)/SUMIF(Allopatrics_Mechanical!T$2:T$998,Allopatrics_Mechanical_R!$A75,Allopatrics_Mechanical!U$2:U$998),1)</f>
        <v>1</v>
      </c>
      <c r="D75" s="36">
        <f>IFERROR(CEILING(SUMIF(Allopatrics_Mechanical!T$2:T$998,Allopatrics_Mechanical_R!$A75,Allopatrics_Mechanical!X$2:X$998)/SUMIF(Allopatrics_Mechanical!T$2:T$998,Allopatrics_Mechanical_R!$A75,Allopatrics_Mechanical!V$2:V$998),1), "NA")</f>
        <v>0</v>
      </c>
    </row>
    <row r="76" spans="1:4" x14ac:dyDescent="0.25">
      <c r="A76" s="36" t="str">
        <v>E.17X3.9</v>
      </c>
      <c r="B76" s="36" t="str">
        <f>INDEX(Allopatrics_Mechanical!$P$2:$P$998,MATCH(Allopatrics_Mechanical_R!$A76,Allopatrics_Mechanical!$T$2:$T$998,0))</f>
        <v>Postzygotics-elegansXhybrid-AlloEleX(H:BelgiumXCachadas)</v>
      </c>
      <c r="C76" s="36">
        <f>CEILING(SUMIF(Allopatrics_Mechanical!T$2:T$998,Allopatrics_Mechanical_R!$A76,Allopatrics_Mechanical!V$2:V$998)/SUMIF(Allopatrics_Mechanical!T$2:T$998,Allopatrics_Mechanical_R!$A76,Allopatrics_Mechanical!U$2:U$998),1)</f>
        <v>1</v>
      </c>
      <c r="D76" s="36">
        <f>IFERROR(CEILING(SUMIF(Allopatrics_Mechanical!T$2:T$998,Allopatrics_Mechanical_R!$A76,Allopatrics_Mechanical!X$2:X$998)/SUMIF(Allopatrics_Mechanical!T$2:T$998,Allopatrics_Mechanical_R!$A76,Allopatrics_Mechanical!V$2:V$998),1), "NA")</f>
        <v>1</v>
      </c>
    </row>
    <row r="77" spans="1:4" x14ac:dyDescent="0.25">
      <c r="A77" s="36" t="str">
        <v>P.18X3.11</v>
      </c>
      <c r="B77" s="36" t="str">
        <f>INDEX(Allopatrics_Mechanical!$P$2:$P$998,MATCH(Allopatrics_Mechanical_R!$A77,Allopatrics_Mechanical!$T$2:$T$998,0))</f>
        <v>Postzygotics-elegansXhybrid-AlloEleX(H:BelgiumXCachadas)</v>
      </c>
      <c r="C77" s="36">
        <f>CEILING(SUMIF(Allopatrics_Mechanical!T$2:T$998,Allopatrics_Mechanical_R!$A77,Allopatrics_Mechanical!V$2:V$998)/SUMIF(Allopatrics_Mechanical!T$2:T$998,Allopatrics_Mechanical_R!$A77,Allopatrics_Mechanical!U$2:U$998),1)</f>
        <v>1</v>
      </c>
      <c r="D77" s="36">
        <f>IFERROR(CEILING(SUMIF(Allopatrics_Mechanical!T$2:T$998,Allopatrics_Mechanical_R!$A77,Allopatrics_Mechanical!X$2:X$998)/SUMIF(Allopatrics_Mechanical!T$2:T$998,Allopatrics_Mechanical_R!$A77,Allopatrics_Mechanical!V$2:V$998),1), "NA")</f>
        <v>1</v>
      </c>
    </row>
    <row r="78" spans="1:4" x14ac:dyDescent="0.25">
      <c r="A78" s="36" t="str">
        <v>P.8X5.15</v>
      </c>
      <c r="B78" s="36" t="str">
        <f>INDEX(Allopatrics_Mechanical!$P$2:$P$998,MATCH(Allopatrics_Mechanical_R!$A78,Allopatrics_Mechanical!$T$2:$T$998,0))</f>
        <v>Postzygotics-elegansXhybrid-AlloEleX(H:BelgiumXCachadas)</v>
      </c>
      <c r="C78" s="36">
        <f>CEILING(SUMIF(Allopatrics_Mechanical!T$2:T$998,Allopatrics_Mechanical_R!$A78,Allopatrics_Mechanical!V$2:V$998)/SUMIF(Allopatrics_Mechanical!T$2:T$998,Allopatrics_Mechanical_R!$A78,Allopatrics_Mechanical!U$2:U$998),1)</f>
        <v>1</v>
      </c>
      <c r="D78" s="36">
        <f>IFERROR(CEILING(SUMIF(Allopatrics_Mechanical!T$2:T$998,Allopatrics_Mechanical_R!$A78,Allopatrics_Mechanical!X$2:X$998)/SUMIF(Allopatrics_Mechanical!T$2:T$998,Allopatrics_Mechanical_R!$A78,Allopatrics_Mechanical!V$2:V$998),1), "NA")</f>
        <v>1</v>
      </c>
    </row>
    <row r="79" spans="1:4" x14ac:dyDescent="0.25">
      <c r="A79" s="36" t="str">
        <v>P.21X5.21</v>
      </c>
      <c r="B79" s="36" t="str">
        <f>INDEX(Allopatrics_Mechanical!$P$2:$P$998,MATCH(Allopatrics_Mechanical_R!$A79,Allopatrics_Mechanical!$T$2:$T$998,0))</f>
        <v>Postzygotics-elegansXhybrid-AlloEleX(H:BelgiumXCachadas)</v>
      </c>
      <c r="C79" s="36">
        <f>CEILING(SUMIF(Allopatrics_Mechanical!T$2:T$998,Allopatrics_Mechanical_R!$A79,Allopatrics_Mechanical!V$2:V$998)/SUMIF(Allopatrics_Mechanical!T$2:T$998,Allopatrics_Mechanical_R!$A79,Allopatrics_Mechanical!U$2:U$998),1)</f>
        <v>1</v>
      </c>
      <c r="D79" s="36">
        <f>IFERROR(CEILING(SUMIF(Allopatrics_Mechanical!T$2:T$998,Allopatrics_Mechanical_R!$A79,Allopatrics_Mechanical!X$2:X$998)/SUMIF(Allopatrics_Mechanical!T$2:T$998,Allopatrics_Mechanical_R!$A79,Allopatrics_Mechanical!V$2:V$998),1), "NA")</f>
        <v>1</v>
      </c>
    </row>
    <row r="80" spans="1:4" x14ac:dyDescent="0.25">
      <c r="A80" s="36" t="str">
        <v>P.24X5.22</v>
      </c>
      <c r="B80" s="36" t="str">
        <f>INDEX(Allopatrics_Mechanical!$P$2:$P$998,MATCH(Allopatrics_Mechanical_R!$A80,Allopatrics_Mechanical!$T$2:$T$998,0))</f>
        <v>Postzygotics-elegansXhybrid-AlloEleX(H:BelgiumXCachadas)</v>
      </c>
      <c r="C80" s="36">
        <f>CEILING(SUMIF(Allopatrics_Mechanical!T$2:T$998,Allopatrics_Mechanical_R!$A80,Allopatrics_Mechanical!V$2:V$998)/SUMIF(Allopatrics_Mechanical!T$2:T$998,Allopatrics_Mechanical_R!$A80,Allopatrics_Mechanical!U$2:U$998),1)</f>
        <v>1</v>
      </c>
      <c r="D80" s="36">
        <f>IFERROR(CEILING(SUMIF(Allopatrics_Mechanical!T$2:T$998,Allopatrics_Mechanical_R!$A80,Allopatrics_Mechanical!X$2:X$998)/SUMIF(Allopatrics_Mechanical!T$2:T$998,Allopatrics_Mechanical_R!$A80,Allopatrics_Mechanical!V$2:V$998),1), "NA")</f>
        <v>1</v>
      </c>
    </row>
    <row r="81" spans="1:4" x14ac:dyDescent="0.25">
      <c r="A81" s="36" t="str">
        <v>P.21X3.1</v>
      </c>
      <c r="B81" s="36" t="str">
        <f>INDEX(Allopatrics_Mechanical!$P$2:$P$998,MATCH(Allopatrics_Mechanical_R!$A81,Allopatrics_Mechanical!$T$2:$T$998,0))</f>
        <v>Postzygotics-elegansXhybrid-AlloEleX(H:BelgiumXCachadas)</v>
      </c>
      <c r="C81" s="36">
        <f>CEILING(SUMIF(Allopatrics_Mechanical!T$2:T$998,Allopatrics_Mechanical_R!$A81,Allopatrics_Mechanical!V$2:V$998)/SUMIF(Allopatrics_Mechanical!T$2:T$998,Allopatrics_Mechanical_R!$A81,Allopatrics_Mechanical!U$2:U$998),1)</f>
        <v>1</v>
      </c>
      <c r="D81" s="36">
        <f>IFERROR(CEILING(SUMIF(Allopatrics_Mechanical!T$2:T$998,Allopatrics_Mechanical_R!$A81,Allopatrics_Mechanical!X$2:X$998)/SUMIF(Allopatrics_Mechanical!T$2:T$998,Allopatrics_Mechanical_R!$A81,Allopatrics_Mechanical!V$2:V$998),1), "NA")</f>
        <v>1</v>
      </c>
    </row>
    <row r="82" spans="1:4" x14ac:dyDescent="0.25">
      <c r="A82" s="36" t="str">
        <v>A.4XB.2</v>
      </c>
      <c r="B82" s="36" t="str">
        <f>INDEX(Allopatrics_Mechanical!$P$2:$P$998,MATCH(Allopatrics_Mechanical_R!$A82,Allopatrics_Mechanical!$T$2:$T$998,0))</f>
        <v>Heterospecifics-graellsiiXelegans-CachadasXBelgium</v>
      </c>
      <c r="C82" s="36">
        <f>CEILING(SUMIF(Allopatrics_Mechanical!T$2:T$998,Allopatrics_Mechanical_R!$A82,Allopatrics_Mechanical!V$2:V$998)/SUMIF(Allopatrics_Mechanical!T$2:T$998,Allopatrics_Mechanical_R!$A82,Allopatrics_Mechanical!U$2:U$998),1)</f>
        <v>0</v>
      </c>
      <c r="D82" s="36" t="str">
        <f>IFERROR(CEILING(SUMIF(Allopatrics_Mechanical!T$2:T$998,Allopatrics_Mechanical_R!$A82,Allopatrics_Mechanical!X$2:X$998)/SUMIF(Allopatrics_Mechanical!T$2:T$998,Allopatrics_Mechanical_R!$A82,Allopatrics_Mechanical!V$2:V$998),1), "NA")</f>
        <v>NA</v>
      </c>
    </row>
    <row r="83" spans="1:4" x14ac:dyDescent="0.25">
      <c r="A83" s="36" t="str">
        <v>A.13XL.18</v>
      </c>
      <c r="B83" s="36" t="str">
        <f>INDEX(Allopatrics_Mechanical!$P$2:$P$998,MATCH(Allopatrics_Mechanical_R!$A83,Allopatrics_Mechanical!$T$2:$T$998,0))</f>
        <v>Heterospecifics-graellsiiXelegans-CachadasXMaraixDorx</v>
      </c>
      <c r="C83" s="36">
        <f>CEILING(SUMIF(Allopatrics_Mechanical!T$2:T$998,Allopatrics_Mechanical_R!$A83,Allopatrics_Mechanical!V$2:V$998)/SUMIF(Allopatrics_Mechanical!T$2:T$998,Allopatrics_Mechanical_R!$A83,Allopatrics_Mechanical!U$2:U$998),1)</f>
        <v>1</v>
      </c>
      <c r="D83" s="36">
        <f>IFERROR(CEILING(SUMIF(Allopatrics_Mechanical!T$2:T$998,Allopatrics_Mechanical_R!$A83,Allopatrics_Mechanical!X$2:X$998)/SUMIF(Allopatrics_Mechanical!T$2:T$998,Allopatrics_Mechanical_R!$A83,Allopatrics_Mechanical!V$2:V$998),1), "NA")</f>
        <v>1</v>
      </c>
    </row>
    <row r="84" spans="1:4" x14ac:dyDescent="0.25">
      <c r="A84" s="36" t="str">
        <v>A.4X2.3</v>
      </c>
      <c r="B84" s="36" t="str">
        <f>INDEX(Allopatrics_Mechanical!$P$2:$P$998,MATCH(Allopatrics_Mechanical_R!$A84,Allopatrics_Mechanical!$T$2:$T$998,0))</f>
        <v>Postzygotics-graellsiiXhybrid-AlloGraX(H:BelgiumXCachadas)</v>
      </c>
      <c r="C84" s="36">
        <f>CEILING(SUMIF(Allopatrics_Mechanical!T$2:T$998,Allopatrics_Mechanical_R!$A84,Allopatrics_Mechanical!V$2:V$998)/SUMIF(Allopatrics_Mechanical!T$2:T$998,Allopatrics_Mechanical_R!$A84,Allopatrics_Mechanical!U$2:U$998),1)</f>
        <v>1</v>
      </c>
      <c r="D84" s="36">
        <f>IFERROR(CEILING(SUMIF(Allopatrics_Mechanical!T$2:T$998,Allopatrics_Mechanical_R!$A84,Allopatrics_Mechanical!X$2:X$998)/SUMIF(Allopatrics_Mechanical!T$2:T$998,Allopatrics_Mechanical_R!$A84,Allopatrics_Mechanical!V$2:V$998),1), "NA")</f>
        <v>1</v>
      </c>
    </row>
    <row r="85" spans="1:4" x14ac:dyDescent="0.25">
      <c r="A85" s="36" t="str">
        <v>A.2X5.2</v>
      </c>
      <c r="B85" s="36" t="str">
        <f>INDEX(Allopatrics_Mechanical!$P$2:$P$998,MATCH(Allopatrics_Mechanical_R!$A85,Allopatrics_Mechanical!$T$2:$T$998,0))</f>
        <v>Postzygotics-graellsiiXhybrid-AlloGraX(H:BelgiumXCachadas)</v>
      </c>
      <c r="C85" s="36">
        <f>CEILING(SUMIF(Allopatrics_Mechanical!T$2:T$998,Allopatrics_Mechanical_R!$A85,Allopatrics_Mechanical!V$2:V$998)/SUMIF(Allopatrics_Mechanical!T$2:T$998,Allopatrics_Mechanical_R!$A85,Allopatrics_Mechanical!U$2:U$998),1)</f>
        <v>1</v>
      </c>
      <c r="D85" s="36">
        <f>IFERROR(CEILING(SUMIF(Allopatrics_Mechanical!T$2:T$998,Allopatrics_Mechanical_R!$A85,Allopatrics_Mechanical!X$2:X$998)/SUMIF(Allopatrics_Mechanical!T$2:T$998,Allopatrics_Mechanical_R!$A85,Allopatrics_Mechanical!V$2:V$998),1), "NA")</f>
        <v>1</v>
      </c>
    </row>
    <row r="86" spans="1:4" x14ac:dyDescent="0.25">
      <c r="A86" s="36" t="str">
        <v>5.6XB.5</v>
      </c>
      <c r="B86" s="36" t="str">
        <f>INDEX(Allopatrics_Mechanical!$P$2:$P$998,MATCH(Allopatrics_Mechanical_R!$A86,Allopatrics_Mechanical!$T$2:$T$998,0))</f>
        <v>Postzygotics-hybridXelegans-(H:BelgiumXCachadas)XAlloEle</v>
      </c>
      <c r="C86" s="36">
        <f>CEILING(SUMIF(Allopatrics_Mechanical!T$2:T$998,Allopatrics_Mechanical_R!$A86,Allopatrics_Mechanical!V$2:V$998)/SUMIF(Allopatrics_Mechanical!T$2:T$998,Allopatrics_Mechanical_R!$A86,Allopatrics_Mechanical!U$2:U$998),1)</f>
        <v>1</v>
      </c>
      <c r="D86" s="36">
        <f>IFERROR(CEILING(SUMIF(Allopatrics_Mechanical!T$2:T$998,Allopatrics_Mechanical_R!$A86,Allopatrics_Mechanical!X$2:X$998)/SUMIF(Allopatrics_Mechanical!T$2:T$998,Allopatrics_Mechanical_R!$A86,Allopatrics_Mechanical!V$2:V$998),1), "NA")</f>
        <v>1</v>
      </c>
    </row>
    <row r="87" spans="1:4" x14ac:dyDescent="0.25">
      <c r="A87" s="36" t="str">
        <v>5.8XE.2</v>
      </c>
      <c r="B87" s="36" t="str">
        <f>INDEX(Allopatrics_Mechanical!$P$2:$P$998,MATCH(Allopatrics_Mechanical_R!$A87,Allopatrics_Mechanical!$T$2:$T$998,0))</f>
        <v>Postzygotics-hybridXelegans-(H:BelgiumXCachadas)XAlloEle</v>
      </c>
      <c r="C87" s="36">
        <f>CEILING(SUMIF(Allopatrics_Mechanical!T$2:T$998,Allopatrics_Mechanical_R!$A87,Allopatrics_Mechanical!V$2:V$998)/SUMIF(Allopatrics_Mechanical!T$2:T$998,Allopatrics_Mechanical_R!$A87,Allopatrics_Mechanical!U$2:U$998),1)</f>
        <v>1</v>
      </c>
      <c r="D87" s="36">
        <f>IFERROR(CEILING(SUMIF(Allopatrics_Mechanical!T$2:T$998,Allopatrics_Mechanical_R!$A87,Allopatrics_Mechanical!X$2:X$998)/SUMIF(Allopatrics_Mechanical!T$2:T$998,Allopatrics_Mechanical_R!$A87,Allopatrics_Mechanical!V$2:V$998),1), "NA")</f>
        <v>1</v>
      </c>
    </row>
    <row r="88" spans="1:4" x14ac:dyDescent="0.25">
      <c r="A88" s="36" t="str">
        <v>4.1XP.1</v>
      </c>
      <c r="B88" s="36" t="str">
        <f>INDEX(Allopatrics_Mechanical!$P$2:$P$998,MATCH(Allopatrics_Mechanical_R!$A88,Allopatrics_Mechanical!$T$2:$T$998,0))</f>
        <v>Postzygotics-hybridXelegans-(H:BelgiumXCachadas)XAlloEle</v>
      </c>
      <c r="C88" s="36">
        <f>CEILING(SUMIF(Allopatrics_Mechanical!T$2:T$998,Allopatrics_Mechanical_R!$A88,Allopatrics_Mechanical!V$2:V$998)/SUMIF(Allopatrics_Mechanical!T$2:T$998,Allopatrics_Mechanical_R!$A88,Allopatrics_Mechanical!U$2:U$998),1)</f>
        <v>1</v>
      </c>
      <c r="D88" s="36">
        <f>IFERROR(CEILING(SUMIF(Allopatrics_Mechanical!T$2:T$998,Allopatrics_Mechanical_R!$A88,Allopatrics_Mechanical!X$2:X$998)/SUMIF(Allopatrics_Mechanical!T$2:T$998,Allopatrics_Mechanical_R!$A88,Allopatrics_Mechanical!V$2:V$998),1), "NA")</f>
        <v>1</v>
      </c>
    </row>
    <row r="89" spans="1:4" x14ac:dyDescent="0.25">
      <c r="A89" s="36" t="str">
        <v>4.2XP.1</v>
      </c>
      <c r="B89" s="36" t="str">
        <f>INDEX(Allopatrics_Mechanical!$P$2:$P$998,MATCH(Allopatrics_Mechanical_R!$A89,Allopatrics_Mechanical!$T$2:$T$998,0))</f>
        <v>Postzygotics-hybridXelegans-(H:BelgiumXCachadas)XAlloEle</v>
      </c>
      <c r="C89" s="36">
        <f>CEILING(SUMIF(Allopatrics_Mechanical!T$2:T$998,Allopatrics_Mechanical_R!$A89,Allopatrics_Mechanical!V$2:V$998)/SUMIF(Allopatrics_Mechanical!T$2:T$998,Allopatrics_Mechanical_R!$A89,Allopatrics_Mechanical!U$2:U$998),1)</f>
        <v>1</v>
      </c>
      <c r="D89" s="36">
        <f>IFERROR(CEILING(SUMIF(Allopatrics_Mechanical!T$2:T$998,Allopatrics_Mechanical_R!$A89,Allopatrics_Mechanical!X$2:X$998)/SUMIF(Allopatrics_Mechanical!T$2:T$998,Allopatrics_Mechanical_R!$A89,Allopatrics_Mechanical!V$2:V$998),1), "NA")</f>
        <v>1</v>
      </c>
    </row>
    <row r="90" spans="1:4" x14ac:dyDescent="0.25">
      <c r="A90" s="36" t="str">
        <v>5.11XP.15</v>
      </c>
      <c r="B90" s="36" t="str">
        <f>INDEX(Allopatrics_Mechanical!$P$2:$P$998,MATCH(Allopatrics_Mechanical_R!$A90,Allopatrics_Mechanical!$T$2:$T$998,0))</f>
        <v>Postzygotics-hybridXelegans-(H:BelgiumXCachadas)XAlloEle</v>
      </c>
      <c r="C90" s="36">
        <f>CEILING(SUMIF(Allopatrics_Mechanical!T$2:T$998,Allopatrics_Mechanical_R!$A90,Allopatrics_Mechanical!V$2:V$998)/SUMIF(Allopatrics_Mechanical!T$2:T$998,Allopatrics_Mechanical_R!$A90,Allopatrics_Mechanical!U$2:U$998),1)</f>
        <v>0</v>
      </c>
      <c r="D90" s="36" t="str">
        <f>IFERROR(CEILING(SUMIF(Allopatrics_Mechanical!T$2:T$998,Allopatrics_Mechanical_R!$A90,Allopatrics_Mechanical!X$2:X$998)/SUMIF(Allopatrics_Mechanical!T$2:T$998,Allopatrics_Mechanical_R!$A90,Allopatrics_Mechanical!V$2:V$998),1), "NA")</f>
        <v>NA</v>
      </c>
    </row>
    <row r="91" spans="1:4" x14ac:dyDescent="0.25">
      <c r="A91" s="36" t="str">
        <v>2.11XP.20</v>
      </c>
      <c r="B91" s="36" t="str">
        <f>INDEX(Allopatrics_Mechanical!$P$2:$P$998,MATCH(Allopatrics_Mechanical_R!$A91,Allopatrics_Mechanical!$T$2:$T$998,0))</f>
        <v>Postzygotics-hybridXelegans-(H:BelgiumXCachadas)XAlloEle</v>
      </c>
      <c r="C91" s="36">
        <f>CEILING(SUMIF(Allopatrics_Mechanical!T$2:T$998,Allopatrics_Mechanical_R!$A91,Allopatrics_Mechanical!V$2:V$998)/SUMIF(Allopatrics_Mechanical!T$2:T$998,Allopatrics_Mechanical_R!$A91,Allopatrics_Mechanical!U$2:U$998),1)</f>
        <v>1</v>
      </c>
      <c r="D91" s="36">
        <f>IFERROR(CEILING(SUMIF(Allopatrics_Mechanical!T$2:T$998,Allopatrics_Mechanical_R!$A91,Allopatrics_Mechanical!X$2:X$998)/SUMIF(Allopatrics_Mechanical!T$2:T$998,Allopatrics_Mechanical_R!$A91,Allopatrics_Mechanical!V$2:V$998),1), "NA")</f>
        <v>1</v>
      </c>
    </row>
    <row r="92" spans="1:4" x14ac:dyDescent="0.25">
      <c r="A92" s="36" t="str">
        <v>5.4XP.3</v>
      </c>
      <c r="B92" s="36" t="str">
        <f>INDEX(Allopatrics_Mechanical!$P$2:$P$998,MATCH(Allopatrics_Mechanical_R!$A92,Allopatrics_Mechanical!$T$2:$T$998,0))</f>
        <v>Postzygotics-hybridXelegans-(H:BelgiumXCachadas)XAlloEle</v>
      </c>
      <c r="C92" s="36">
        <f>CEILING(SUMIF(Allopatrics_Mechanical!T$2:T$998,Allopatrics_Mechanical_R!$A92,Allopatrics_Mechanical!V$2:V$998)/SUMIF(Allopatrics_Mechanical!T$2:T$998,Allopatrics_Mechanical_R!$A92,Allopatrics_Mechanical!U$2:U$998),1)</f>
        <v>1</v>
      </c>
      <c r="D92" s="36">
        <f>IFERROR(CEILING(SUMIF(Allopatrics_Mechanical!T$2:T$998,Allopatrics_Mechanical_R!$A92,Allopatrics_Mechanical!X$2:X$998)/SUMIF(Allopatrics_Mechanical!T$2:T$998,Allopatrics_Mechanical_R!$A92,Allopatrics_Mechanical!V$2:V$998),1), "NA")</f>
        <v>1</v>
      </c>
    </row>
    <row r="93" spans="1:4" x14ac:dyDescent="0.25">
      <c r="A93" s="36" t="str">
        <v>5.5XP.1</v>
      </c>
      <c r="B93" s="36" t="str">
        <f>INDEX(Allopatrics_Mechanical!$P$2:$P$998,MATCH(Allopatrics_Mechanical_R!$A93,Allopatrics_Mechanical!$T$2:$T$998,0))</f>
        <v>Postzygotics-hybridXelegans-(H:BelgiumXCachadas)XAlloEle</v>
      </c>
      <c r="C93" s="36">
        <f>CEILING(SUMIF(Allopatrics_Mechanical!T$2:T$998,Allopatrics_Mechanical_R!$A93,Allopatrics_Mechanical!V$2:V$998)/SUMIF(Allopatrics_Mechanical!T$2:T$998,Allopatrics_Mechanical_R!$A93,Allopatrics_Mechanical!U$2:U$998),1)</f>
        <v>0</v>
      </c>
      <c r="D93" s="36" t="str">
        <f>IFERROR(CEILING(SUMIF(Allopatrics_Mechanical!T$2:T$998,Allopatrics_Mechanical_R!$A93,Allopatrics_Mechanical!X$2:X$998)/SUMIF(Allopatrics_Mechanical!T$2:T$998,Allopatrics_Mechanical_R!$A93,Allopatrics_Mechanical!V$2:V$998),1), "NA")</f>
        <v>NA</v>
      </c>
    </row>
    <row r="94" spans="1:4" x14ac:dyDescent="0.25">
      <c r="A94" s="36" t="str">
        <v>5.8XP.14</v>
      </c>
      <c r="B94" s="36" t="str">
        <f>INDEX(Allopatrics_Mechanical!$P$2:$P$998,MATCH(Allopatrics_Mechanical_R!$A94,Allopatrics_Mechanical!$T$2:$T$998,0))</f>
        <v>Postzygotics-hybridXelegans-(H:BelgiumXCachadas)XAlloEle</v>
      </c>
      <c r="C94" s="36">
        <f>CEILING(SUMIF(Allopatrics_Mechanical!T$2:T$998,Allopatrics_Mechanical_R!$A94,Allopatrics_Mechanical!V$2:V$998)/SUMIF(Allopatrics_Mechanical!T$2:T$998,Allopatrics_Mechanical_R!$A94,Allopatrics_Mechanical!U$2:U$998),1)</f>
        <v>1</v>
      </c>
      <c r="D94" s="36">
        <f>IFERROR(CEILING(SUMIF(Allopatrics_Mechanical!T$2:T$998,Allopatrics_Mechanical_R!$A94,Allopatrics_Mechanical!X$2:X$998)/SUMIF(Allopatrics_Mechanical!T$2:T$998,Allopatrics_Mechanical_R!$A94,Allopatrics_Mechanical!V$2:V$998),1), "NA")</f>
        <v>1</v>
      </c>
    </row>
    <row r="95" spans="1:4" x14ac:dyDescent="0.25">
      <c r="A95" s="36" t="str">
        <v>5.2XL.14</v>
      </c>
      <c r="B95" s="36" t="str">
        <f>INDEX(Allopatrics_Mechanical!$P$2:$P$998,MATCH(Allopatrics_Mechanical_R!$A95,Allopatrics_Mechanical!$T$2:$T$998,0))</f>
        <v>Postzygotics-hybridXelegans-(H:BelgiumXCachadas)XAlloEle</v>
      </c>
      <c r="C95" s="36">
        <f>CEILING(SUMIF(Allopatrics_Mechanical!T$2:T$998,Allopatrics_Mechanical_R!$A95,Allopatrics_Mechanical!V$2:V$998)/SUMIF(Allopatrics_Mechanical!T$2:T$998,Allopatrics_Mechanical_R!$A95,Allopatrics_Mechanical!U$2:U$998),1)</f>
        <v>0</v>
      </c>
      <c r="D95" s="36" t="str">
        <f>IFERROR(CEILING(SUMIF(Allopatrics_Mechanical!T$2:T$998,Allopatrics_Mechanical_R!$A95,Allopatrics_Mechanical!X$2:X$998)/SUMIF(Allopatrics_Mechanical!T$2:T$998,Allopatrics_Mechanical_R!$A95,Allopatrics_Mechanical!V$2:V$998),1), "NA")</f>
        <v>NA</v>
      </c>
    </row>
    <row r="96" spans="1:4" x14ac:dyDescent="0.25">
      <c r="A96" s="36" t="str">
        <v>5.14XL.9</v>
      </c>
      <c r="B96" s="36" t="str">
        <f>INDEX(Allopatrics_Mechanical!$P$2:$P$998,MATCH(Allopatrics_Mechanical_R!$A96,Allopatrics_Mechanical!$T$2:$T$998,0))</f>
        <v>Postzygotics-hybridXelegans-(H:BelgiumXCachadas)XAlloEle</v>
      </c>
      <c r="C96" s="36">
        <f>CEILING(SUMIF(Allopatrics_Mechanical!T$2:T$998,Allopatrics_Mechanical_R!$A96,Allopatrics_Mechanical!V$2:V$998)/SUMIF(Allopatrics_Mechanical!T$2:T$998,Allopatrics_Mechanical_R!$A96,Allopatrics_Mechanical!U$2:U$998),1)</f>
        <v>1</v>
      </c>
      <c r="D96" s="36">
        <f>IFERROR(CEILING(SUMIF(Allopatrics_Mechanical!T$2:T$998,Allopatrics_Mechanical_R!$A96,Allopatrics_Mechanical!X$2:X$998)/SUMIF(Allopatrics_Mechanical!T$2:T$998,Allopatrics_Mechanical_R!$A96,Allopatrics_Mechanical!V$2:V$998),1), "NA")</f>
        <v>1</v>
      </c>
    </row>
    <row r="97" spans="1:4" x14ac:dyDescent="0.25">
      <c r="A97" s="36" t="str">
        <v>5.6XL.3</v>
      </c>
      <c r="B97" s="36" t="str">
        <f>INDEX(Allopatrics_Mechanical!$P$2:$P$998,MATCH(Allopatrics_Mechanical_R!$A97,Allopatrics_Mechanical!$T$2:$T$998,0))</f>
        <v>Postzygotics-hybridXelegans-(H:BelgiumXCachadas)XAlloEle</v>
      </c>
      <c r="C97" s="36">
        <f>CEILING(SUMIF(Allopatrics_Mechanical!T$2:T$998,Allopatrics_Mechanical_R!$A97,Allopatrics_Mechanical!V$2:V$998)/SUMIF(Allopatrics_Mechanical!T$2:T$998,Allopatrics_Mechanical_R!$A97,Allopatrics_Mechanical!U$2:U$998),1)</f>
        <v>1</v>
      </c>
      <c r="D97" s="36">
        <f>IFERROR(CEILING(SUMIF(Allopatrics_Mechanical!T$2:T$998,Allopatrics_Mechanical_R!$A97,Allopatrics_Mechanical!X$2:X$998)/SUMIF(Allopatrics_Mechanical!T$2:T$998,Allopatrics_Mechanical_R!$A97,Allopatrics_Mechanical!V$2:V$998),1), "NA")</f>
        <v>1</v>
      </c>
    </row>
    <row r="98" spans="1:4" x14ac:dyDescent="0.25">
      <c r="A98" s="36" t="str">
        <v>2.14XA.15</v>
      </c>
      <c r="B98" s="36" t="str">
        <f>INDEX(Allopatrics_Mechanical!$P$2:$P$998,MATCH(Allopatrics_Mechanical_R!$A98,Allopatrics_Mechanical!$T$2:$T$998,0))</f>
        <v>Postzygotics-hybridXgraellsii-(H:BelgiumXCachadas)XAlloGra</v>
      </c>
      <c r="C98" s="36">
        <f>CEILING(SUMIF(Allopatrics_Mechanical!T$2:T$998,Allopatrics_Mechanical_R!$A98,Allopatrics_Mechanical!V$2:V$998)/SUMIF(Allopatrics_Mechanical!T$2:T$998,Allopatrics_Mechanical_R!$A98,Allopatrics_Mechanical!U$2:U$998),1)</f>
        <v>1</v>
      </c>
      <c r="D98" s="36">
        <f>IFERROR(CEILING(SUMIF(Allopatrics_Mechanical!T$2:T$998,Allopatrics_Mechanical_R!$A98,Allopatrics_Mechanical!X$2:X$998)/SUMIF(Allopatrics_Mechanical!T$2:T$998,Allopatrics_Mechanical_R!$A98,Allopatrics_Mechanical!V$2:V$998),1), "NA")</f>
        <v>1</v>
      </c>
    </row>
    <row r="99" spans="1:4" x14ac:dyDescent="0.25">
      <c r="A99" s="36" t="str">
        <v>5.11XA.15</v>
      </c>
      <c r="B99" s="36" t="str">
        <f>INDEX(Allopatrics_Mechanical!$P$2:$P$998,MATCH(Allopatrics_Mechanical_R!$A99,Allopatrics_Mechanical!$T$2:$T$998,0))</f>
        <v>Postzygotics-hybridXgraellsii-(H:BelgiumXCachadas)XAlloGra</v>
      </c>
      <c r="C99" s="36">
        <f>CEILING(SUMIF(Allopatrics_Mechanical!T$2:T$998,Allopatrics_Mechanical_R!$A99,Allopatrics_Mechanical!V$2:V$998)/SUMIF(Allopatrics_Mechanical!T$2:T$998,Allopatrics_Mechanical_R!$A99,Allopatrics_Mechanical!U$2:U$998),1)</f>
        <v>1</v>
      </c>
      <c r="D99" s="36">
        <f>IFERROR(CEILING(SUMIF(Allopatrics_Mechanical!T$2:T$998,Allopatrics_Mechanical_R!$A99,Allopatrics_Mechanical!X$2:X$998)/SUMIF(Allopatrics_Mechanical!T$2:T$998,Allopatrics_Mechanical_R!$A99,Allopatrics_Mechanical!V$2:V$998),1), "NA")</f>
        <v>1</v>
      </c>
    </row>
    <row r="100" spans="1:4" x14ac:dyDescent="0.25">
      <c r="A100" s="36" t="str">
        <v>5.11XA.17</v>
      </c>
      <c r="B100" s="36" t="str">
        <f>INDEX(Allopatrics_Mechanical!$P$2:$P$998,MATCH(Allopatrics_Mechanical_R!$A100,Allopatrics_Mechanical!$T$2:$T$998,0))</f>
        <v>Postzygotics-hybridXgraellsii-(H:BelgiumXCachadas)XAlloGra</v>
      </c>
      <c r="C100" s="36">
        <f>CEILING(SUMIF(Allopatrics_Mechanical!T$2:T$998,Allopatrics_Mechanical_R!$A100,Allopatrics_Mechanical!V$2:V$998)/SUMIF(Allopatrics_Mechanical!T$2:T$998,Allopatrics_Mechanical_R!$A100,Allopatrics_Mechanical!U$2:U$998),1)</f>
        <v>1</v>
      </c>
      <c r="D100" s="36">
        <f>IFERROR(CEILING(SUMIF(Allopatrics_Mechanical!T$2:T$998,Allopatrics_Mechanical_R!$A100,Allopatrics_Mechanical!X$2:X$998)/SUMIF(Allopatrics_Mechanical!T$2:T$998,Allopatrics_Mechanical_R!$A100,Allopatrics_Mechanical!V$2:V$998),1), "NA")</f>
        <v>1</v>
      </c>
    </row>
    <row r="101" spans="1:4" x14ac:dyDescent="0.25">
      <c r="A101" s="36" t="str">
        <v>1.19XA.20</v>
      </c>
      <c r="B101" s="36" t="str">
        <f>INDEX(Allopatrics_Mechanical!$P$2:$P$998,MATCH(Allopatrics_Mechanical_R!$A101,Allopatrics_Mechanical!$T$2:$T$998,0))</f>
        <v>Postzygotics-hybridXgraellsii-(H:BelgiumXCachadas)XAlloGra</v>
      </c>
      <c r="C101" s="36">
        <f>CEILING(SUMIF(Allopatrics_Mechanical!T$2:T$998,Allopatrics_Mechanical_R!$A101,Allopatrics_Mechanical!V$2:V$998)/SUMIF(Allopatrics_Mechanical!T$2:T$998,Allopatrics_Mechanical_R!$A101,Allopatrics_Mechanical!U$2:U$998),1)</f>
        <v>1</v>
      </c>
      <c r="D101" s="36">
        <f>IFERROR(CEILING(SUMIF(Allopatrics_Mechanical!T$2:T$998,Allopatrics_Mechanical_R!$A101,Allopatrics_Mechanical!X$2:X$998)/SUMIF(Allopatrics_Mechanical!T$2:T$998,Allopatrics_Mechanical_R!$A101,Allopatrics_Mechanical!V$2:V$998),1), "NA")</f>
        <v>1</v>
      </c>
    </row>
    <row r="102" spans="1:4" x14ac:dyDescent="0.25">
      <c r="A102" s="36" t="str">
        <v>1.2XA.20</v>
      </c>
      <c r="B102" s="36" t="str">
        <f>INDEX(Allopatrics_Mechanical!$P$2:$P$998,MATCH(Allopatrics_Mechanical_R!$A102,Allopatrics_Mechanical!$T$2:$T$998,0))</f>
        <v>Postzygotics-hybridXgraellsii-(H:BelgiumXCachadas)XAlloGra</v>
      </c>
      <c r="C102" s="36">
        <f>CEILING(SUMIF(Allopatrics_Mechanical!T$2:T$998,Allopatrics_Mechanical_R!$A102,Allopatrics_Mechanical!V$2:V$998)/SUMIF(Allopatrics_Mechanical!T$2:T$998,Allopatrics_Mechanical_R!$A102,Allopatrics_Mechanical!U$2:U$998),1)</f>
        <v>1</v>
      </c>
      <c r="D102" s="36">
        <f>IFERROR(CEILING(SUMIF(Allopatrics_Mechanical!T$2:T$998,Allopatrics_Mechanical_R!$A102,Allopatrics_Mechanical!X$2:X$998)/SUMIF(Allopatrics_Mechanical!T$2:T$998,Allopatrics_Mechanical_R!$A102,Allopatrics_Mechanical!V$2:V$998),1), "NA")</f>
        <v>1</v>
      </c>
    </row>
    <row r="103" spans="1:4" x14ac:dyDescent="0.25">
      <c r="A103" s="36" t="str">
        <v>2.1XA.20</v>
      </c>
      <c r="B103" s="36" t="str">
        <f>INDEX(Allopatrics_Mechanical!$P$2:$P$998,MATCH(Allopatrics_Mechanical_R!$A103,Allopatrics_Mechanical!$T$2:$T$998,0))</f>
        <v>Postzygotics-hybridXgraellsii-(H:BelgiumXCachadas)XAlloGra</v>
      </c>
      <c r="C103" s="36">
        <f>CEILING(SUMIF(Allopatrics_Mechanical!T$2:T$998,Allopatrics_Mechanical_R!$A103,Allopatrics_Mechanical!V$2:V$998)/SUMIF(Allopatrics_Mechanical!T$2:T$998,Allopatrics_Mechanical_R!$A103,Allopatrics_Mechanical!U$2:U$998),1)</f>
        <v>0</v>
      </c>
      <c r="D103" s="36" t="str">
        <f>IFERROR(CEILING(SUMIF(Allopatrics_Mechanical!T$2:T$998,Allopatrics_Mechanical_R!$A103,Allopatrics_Mechanical!X$2:X$998)/SUMIF(Allopatrics_Mechanical!T$2:T$998,Allopatrics_Mechanical_R!$A103,Allopatrics_Mechanical!V$2:V$998),1), "NA")</f>
        <v>NA</v>
      </c>
    </row>
    <row r="104" spans="1:4" x14ac:dyDescent="0.25">
      <c r="A104" s="36" t="str">
        <v>5.6XA.26</v>
      </c>
      <c r="B104" s="36" t="str">
        <f>INDEX(Allopatrics_Mechanical!$P$2:$P$998,MATCH(Allopatrics_Mechanical_R!$A104,Allopatrics_Mechanical!$T$2:$T$998,0))</f>
        <v>Postzygotics-hybridXgraellsii-(H:BelgiumXCachadas)XAlloGra</v>
      </c>
      <c r="C104" s="36">
        <f>CEILING(SUMIF(Allopatrics_Mechanical!T$2:T$998,Allopatrics_Mechanical_R!$A104,Allopatrics_Mechanical!V$2:V$998)/SUMIF(Allopatrics_Mechanical!T$2:T$998,Allopatrics_Mechanical_R!$A104,Allopatrics_Mechanical!U$2:U$998),1)</f>
        <v>1</v>
      </c>
      <c r="D104" s="36">
        <f>IFERROR(CEILING(SUMIF(Allopatrics_Mechanical!T$2:T$998,Allopatrics_Mechanical_R!$A104,Allopatrics_Mechanical!X$2:X$998)/SUMIF(Allopatrics_Mechanical!T$2:T$998,Allopatrics_Mechanical_R!$A104,Allopatrics_Mechanical!V$2:V$998),1), "NA")</f>
        <v>1</v>
      </c>
    </row>
    <row r="105" spans="1:4" x14ac:dyDescent="0.25">
      <c r="A105" s="36" t="str">
        <v>4.2XA.27</v>
      </c>
      <c r="B105" s="36" t="str">
        <f>INDEX(Allopatrics_Mechanical!$P$2:$P$998,MATCH(Allopatrics_Mechanical_R!$A105,Allopatrics_Mechanical!$T$2:$T$998,0))</f>
        <v>Postzygotics-hybridXgraellsii-(H:BelgiumXCachadas)XAlloGra</v>
      </c>
      <c r="C105" s="36">
        <f>CEILING(SUMIF(Allopatrics_Mechanical!T$2:T$998,Allopatrics_Mechanical_R!$A105,Allopatrics_Mechanical!V$2:V$998)/SUMIF(Allopatrics_Mechanical!T$2:T$998,Allopatrics_Mechanical_R!$A105,Allopatrics_Mechanical!U$2:U$998),1)</f>
        <v>1</v>
      </c>
      <c r="D105" s="36">
        <f>IFERROR(CEILING(SUMIF(Allopatrics_Mechanical!T$2:T$998,Allopatrics_Mechanical_R!$A105,Allopatrics_Mechanical!X$2:X$998)/SUMIF(Allopatrics_Mechanical!T$2:T$998,Allopatrics_Mechanical_R!$A105,Allopatrics_Mechanical!V$2:V$998),1), "NA")</f>
        <v>1</v>
      </c>
    </row>
    <row r="106" spans="1:4" x14ac:dyDescent="0.25">
      <c r="A106" s="36" t="str">
        <v>3.2XA.3</v>
      </c>
      <c r="B106" s="36" t="str">
        <f>INDEX(Allopatrics_Mechanical!$P$2:$P$998,MATCH(Allopatrics_Mechanical_R!$A106,Allopatrics_Mechanical!$T$2:$T$998,0))</f>
        <v>Postzygotics-hybridXgraellsii-(H:BelgiumXCachadas)XAlloGra</v>
      </c>
      <c r="C106" s="36">
        <f>CEILING(SUMIF(Allopatrics_Mechanical!T$2:T$998,Allopatrics_Mechanical_R!$A106,Allopatrics_Mechanical!V$2:V$998)/SUMIF(Allopatrics_Mechanical!T$2:T$998,Allopatrics_Mechanical_R!$A106,Allopatrics_Mechanical!U$2:U$998),1)</f>
        <v>1</v>
      </c>
      <c r="D106" s="36">
        <f>IFERROR(CEILING(SUMIF(Allopatrics_Mechanical!T$2:T$998,Allopatrics_Mechanical_R!$A106,Allopatrics_Mechanical!X$2:X$998)/SUMIF(Allopatrics_Mechanical!T$2:T$998,Allopatrics_Mechanical_R!$A106,Allopatrics_Mechanical!V$2:V$998),1), "NA")</f>
        <v>1</v>
      </c>
    </row>
    <row r="107" spans="1:4" x14ac:dyDescent="0.25">
      <c r="A107" s="36" t="str">
        <v>3.3XA.3</v>
      </c>
      <c r="B107" s="36" t="str">
        <f>INDEX(Allopatrics_Mechanical!$P$2:$P$998,MATCH(Allopatrics_Mechanical_R!$A107,Allopatrics_Mechanical!$T$2:$T$998,0))</f>
        <v>Postzygotics-hybridXgraellsii-(H:BelgiumXCachadas)XAlloGra</v>
      </c>
      <c r="C107" s="36">
        <f>CEILING(SUMIF(Allopatrics_Mechanical!T$2:T$998,Allopatrics_Mechanical_R!$A107,Allopatrics_Mechanical!V$2:V$998)/SUMIF(Allopatrics_Mechanical!T$2:T$998,Allopatrics_Mechanical_R!$A107,Allopatrics_Mechanical!U$2:U$998),1)</f>
        <v>0</v>
      </c>
      <c r="D107" s="36" t="str">
        <f>IFERROR(CEILING(SUMIF(Allopatrics_Mechanical!T$2:T$998,Allopatrics_Mechanical_R!$A107,Allopatrics_Mechanical!X$2:X$998)/SUMIF(Allopatrics_Mechanical!T$2:T$998,Allopatrics_Mechanical_R!$A107,Allopatrics_Mechanical!V$2:V$998),1), "NA")</f>
        <v>NA</v>
      </c>
    </row>
    <row r="108" spans="1:4" x14ac:dyDescent="0.25">
      <c r="A108" s="36" t="str">
        <v>4.1XA.5</v>
      </c>
      <c r="B108" s="36" t="str">
        <f>INDEX(Allopatrics_Mechanical!$P$2:$P$998,MATCH(Allopatrics_Mechanical_R!$A108,Allopatrics_Mechanical!$T$2:$T$998,0))</f>
        <v>Postzygotics-hybridXgraellsii-(H:BelgiumXCachadas)XAlloGra</v>
      </c>
      <c r="C108" s="36">
        <f>CEILING(SUMIF(Allopatrics_Mechanical!T$2:T$998,Allopatrics_Mechanical_R!$A108,Allopatrics_Mechanical!V$2:V$998)/SUMIF(Allopatrics_Mechanical!T$2:T$998,Allopatrics_Mechanical_R!$A108,Allopatrics_Mechanical!U$2:U$998),1)</f>
        <v>1</v>
      </c>
      <c r="D108" s="36">
        <f>IFERROR(CEILING(SUMIF(Allopatrics_Mechanical!T$2:T$998,Allopatrics_Mechanical_R!$A108,Allopatrics_Mechanical!X$2:X$998)/SUMIF(Allopatrics_Mechanical!T$2:T$998,Allopatrics_Mechanical_R!$A108,Allopatrics_Mechanical!V$2:V$998),1), "NA")</f>
        <v>1</v>
      </c>
    </row>
    <row r="109" spans="1:4" x14ac:dyDescent="0.25">
      <c r="A109" s="36" t="str">
        <v>3.3XA.6</v>
      </c>
      <c r="B109" s="36" t="str">
        <f>INDEX(Allopatrics_Mechanical!$P$2:$P$998,MATCH(Allopatrics_Mechanical_R!$A109,Allopatrics_Mechanical!$T$2:$T$998,0))</f>
        <v>Postzygotics-hybridXgraellsii-(H:BelgiumXCachadas)XAlloGra</v>
      </c>
      <c r="C109" s="36">
        <f>CEILING(SUMIF(Allopatrics_Mechanical!T$2:T$998,Allopatrics_Mechanical_R!$A109,Allopatrics_Mechanical!V$2:V$998)/SUMIF(Allopatrics_Mechanical!T$2:T$998,Allopatrics_Mechanical_R!$A109,Allopatrics_Mechanical!U$2:U$998),1)</f>
        <v>1</v>
      </c>
      <c r="D109" s="36">
        <f>IFERROR(CEILING(SUMIF(Allopatrics_Mechanical!T$2:T$998,Allopatrics_Mechanical_R!$A109,Allopatrics_Mechanical!X$2:X$998)/SUMIF(Allopatrics_Mechanical!T$2:T$998,Allopatrics_Mechanical_R!$A109,Allopatrics_Mechanical!V$2:V$998),1), "NA")</f>
        <v>1</v>
      </c>
    </row>
    <row r="110" spans="1:4" x14ac:dyDescent="0.25">
      <c r="A110" s="36" t="str">
        <v>5.6XA.6</v>
      </c>
      <c r="B110" s="36" t="str">
        <f>INDEX(Allopatrics_Mechanical!$P$2:$P$998,MATCH(Allopatrics_Mechanical_R!$A110,Allopatrics_Mechanical!$T$2:$T$998,0))</f>
        <v>Postzygotics-hybridXgraellsii-(H:BelgiumXCachadas)XAlloGra</v>
      </c>
      <c r="C110" s="36">
        <f>CEILING(SUMIF(Allopatrics_Mechanical!T$2:T$998,Allopatrics_Mechanical_R!$A110,Allopatrics_Mechanical!V$2:V$998)/SUMIF(Allopatrics_Mechanical!T$2:T$998,Allopatrics_Mechanical_R!$A110,Allopatrics_Mechanical!U$2:U$998),1)</f>
        <v>1</v>
      </c>
      <c r="D110" s="36">
        <f>IFERROR(CEILING(SUMIF(Allopatrics_Mechanical!T$2:T$998,Allopatrics_Mechanical_R!$A110,Allopatrics_Mechanical!X$2:X$998)/SUMIF(Allopatrics_Mechanical!T$2:T$998,Allopatrics_Mechanical_R!$A110,Allopatrics_Mechanical!V$2:V$998),1), "NA")</f>
        <v>1</v>
      </c>
    </row>
    <row r="111" spans="1:4" x14ac:dyDescent="0.25">
      <c r="A111" s="36" t="str">
        <v>2.14XA.18</v>
      </c>
      <c r="B111" s="36" t="str">
        <f>INDEX(Allopatrics_Mechanical!$P$2:$P$998,MATCH(Allopatrics_Mechanical_R!$A111,Allopatrics_Mechanical!$T$2:$T$998,0))</f>
        <v>Postzygotics-hybridXgraellsii-(H:BelgiumXCachadas)XAlloGra</v>
      </c>
      <c r="C111" s="36">
        <f>CEILING(SUMIF(Allopatrics_Mechanical!T$2:T$998,Allopatrics_Mechanical_R!$A111,Allopatrics_Mechanical!V$2:V$998)/SUMIF(Allopatrics_Mechanical!T$2:T$998,Allopatrics_Mechanical_R!$A111,Allopatrics_Mechanical!U$2:U$998),1)</f>
        <v>1</v>
      </c>
      <c r="D111" s="36">
        <f>IFERROR(CEILING(SUMIF(Allopatrics_Mechanical!T$2:T$998,Allopatrics_Mechanical_R!$A111,Allopatrics_Mechanical!X$2:X$998)/SUMIF(Allopatrics_Mechanical!T$2:T$998,Allopatrics_Mechanical_R!$A111,Allopatrics_Mechanical!V$2:V$998),1), "NA")</f>
        <v>1</v>
      </c>
    </row>
    <row r="112" spans="1:4" x14ac:dyDescent="0.25">
      <c r="A112" s="36" t="str">
        <v>5.11X1.1</v>
      </c>
      <c r="B112" s="36" t="str">
        <f>INDEX(Allopatrics_Mechanical!$P$2:$P$998,MATCH(Allopatrics_Mechanical_R!$A112,Allopatrics_Mechanical!$T$2:$T$998,0))</f>
        <v>Postzygotics-hybridXhybrid-(H:BelgiumXCachadas)X(H:BelgiumXCachadas)</v>
      </c>
      <c r="C112" s="36">
        <f>CEILING(SUMIF(Allopatrics_Mechanical!T$2:T$998,Allopatrics_Mechanical_R!$A112,Allopatrics_Mechanical!V$2:V$998)/SUMIF(Allopatrics_Mechanical!T$2:T$998,Allopatrics_Mechanical_R!$A112,Allopatrics_Mechanical!U$2:U$998),1)</f>
        <v>1</v>
      </c>
      <c r="D112" s="36">
        <f>IFERROR(CEILING(SUMIF(Allopatrics_Mechanical!T$2:T$998,Allopatrics_Mechanical_R!$A112,Allopatrics_Mechanical!X$2:X$998)/SUMIF(Allopatrics_Mechanical!T$2:T$998,Allopatrics_Mechanical_R!$A112,Allopatrics_Mechanical!V$2:V$998),1), "NA")</f>
        <v>1</v>
      </c>
    </row>
    <row r="113" spans="1:4" x14ac:dyDescent="0.25">
      <c r="A113" s="36" t="str">
        <v>2.11X1.13</v>
      </c>
      <c r="B113" s="36" t="str">
        <f>INDEX(Allopatrics_Mechanical!$P$2:$P$998,MATCH(Allopatrics_Mechanical_R!$A113,Allopatrics_Mechanical!$T$2:$T$998,0))</f>
        <v>Postzygotics-hybridXhybrid-(H:BelgiumXCachadas)X(H:BelgiumXCachadas)</v>
      </c>
      <c r="C113" s="36">
        <f>CEILING(SUMIF(Allopatrics_Mechanical!T$2:T$998,Allopatrics_Mechanical_R!$A113,Allopatrics_Mechanical!V$2:V$998)/SUMIF(Allopatrics_Mechanical!T$2:T$998,Allopatrics_Mechanical_R!$A113,Allopatrics_Mechanical!U$2:U$998),1)</f>
        <v>1</v>
      </c>
      <c r="D113" s="36">
        <f>IFERROR(CEILING(SUMIF(Allopatrics_Mechanical!T$2:T$998,Allopatrics_Mechanical_R!$A113,Allopatrics_Mechanical!X$2:X$998)/SUMIF(Allopatrics_Mechanical!T$2:T$998,Allopatrics_Mechanical_R!$A113,Allopatrics_Mechanical!V$2:V$998),1), "NA")</f>
        <v>1</v>
      </c>
    </row>
    <row r="114" spans="1:4" x14ac:dyDescent="0.25">
      <c r="A114" s="36" t="str">
        <v>1.14X1.2</v>
      </c>
      <c r="B114" s="36" t="str">
        <f>INDEX(Allopatrics_Mechanical!$P$2:$P$998,MATCH(Allopatrics_Mechanical_R!$A114,Allopatrics_Mechanical!$T$2:$T$998,0))</f>
        <v>Postzygotics-hybridXhybrid-(H:BelgiumXCachadas)X(H:BelgiumXCachadas)</v>
      </c>
      <c r="C114" s="36">
        <f>CEILING(SUMIF(Allopatrics_Mechanical!T$2:T$998,Allopatrics_Mechanical_R!$A114,Allopatrics_Mechanical!V$2:V$998)/SUMIF(Allopatrics_Mechanical!T$2:T$998,Allopatrics_Mechanical_R!$A114,Allopatrics_Mechanical!U$2:U$998),1)</f>
        <v>1</v>
      </c>
      <c r="D114" s="36">
        <f>IFERROR(CEILING(SUMIF(Allopatrics_Mechanical!T$2:T$998,Allopatrics_Mechanical_R!$A114,Allopatrics_Mechanical!X$2:X$998)/SUMIF(Allopatrics_Mechanical!T$2:T$998,Allopatrics_Mechanical_R!$A114,Allopatrics_Mechanical!V$2:V$998),1), "NA")</f>
        <v>1</v>
      </c>
    </row>
    <row r="115" spans="1:4" x14ac:dyDescent="0.25">
      <c r="A115" s="36" t="str">
        <v>1.14X1.3</v>
      </c>
      <c r="B115" s="36" t="str">
        <f>INDEX(Allopatrics_Mechanical!$P$2:$P$998,MATCH(Allopatrics_Mechanical_R!$A115,Allopatrics_Mechanical!$T$2:$T$998,0))</f>
        <v>Postzygotics-hybridXhybrid-(H:BelgiumXCachadas)X(H:BelgiumXCachadas)</v>
      </c>
      <c r="C115" s="36">
        <f>CEILING(SUMIF(Allopatrics_Mechanical!T$2:T$998,Allopatrics_Mechanical_R!$A115,Allopatrics_Mechanical!V$2:V$998)/SUMIF(Allopatrics_Mechanical!T$2:T$998,Allopatrics_Mechanical_R!$A115,Allopatrics_Mechanical!U$2:U$998),1)</f>
        <v>1</v>
      </c>
      <c r="D115" s="36">
        <f>IFERROR(CEILING(SUMIF(Allopatrics_Mechanical!T$2:T$998,Allopatrics_Mechanical_R!$A115,Allopatrics_Mechanical!X$2:X$998)/SUMIF(Allopatrics_Mechanical!T$2:T$998,Allopatrics_Mechanical_R!$A115,Allopatrics_Mechanical!V$2:V$998),1), "NA")</f>
        <v>1</v>
      </c>
    </row>
    <row r="116" spans="1:4" x14ac:dyDescent="0.25">
      <c r="A116" s="36" t="str">
        <v>2.11X1.4</v>
      </c>
      <c r="B116" s="36" t="str">
        <f>INDEX(Allopatrics_Mechanical!$P$2:$P$998,MATCH(Allopatrics_Mechanical_R!$A116,Allopatrics_Mechanical!$T$2:$T$998,0))</f>
        <v>Postzygotics-hybridXhybrid-(H:BelgiumXCachadas)X(H:BelgiumXCachadas)</v>
      </c>
      <c r="C116" s="36">
        <f>CEILING(SUMIF(Allopatrics_Mechanical!T$2:T$998,Allopatrics_Mechanical_R!$A116,Allopatrics_Mechanical!V$2:V$998)/SUMIF(Allopatrics_Mechanical!T$2:T$998,Allopatrics_Mechanical_R!$A116,Allopatrics_Mechanical!U$2:U$998),1)</f>
        <v>1</v>
      </c>
      <c r="D116" s="36">
        <f>IFERROR(CEILING(SUMIF(Allopatrics_Mechanical!T$2:T$998,Allopatrics_Mechanical_R!$A116,Allopatrics_Mechanical!X$2:X$998)/SUMIF(Allopatrics_Mechanical!T$2:T$998,Allopatrics_Mechanical_R!$A116,Allopatrics_Mechanical!V$2:V$998),1), "NA")</f>
        <v>1</v>
      </c>
    </row>
    <row r="117" spans="1:4" x14ac:dyDescent="0.25">
      <c r="A117" s="36" t="str">
        <v>1.4X1.6</v>
      </c>
      <c r="B117" s="36" t="str">
        <f>INDEX(Allopatrics_Mechanical!$P$2:$P$998,MATCH(Allopatrics_Mechanical_R!$A117,Allopatrics_Mechanical!$T$2:$T$998,0))</f>
        <v>Postzygotics-hybridXhybrid-(H:BelgiumXCachadas)X(H:BelgiumXCachadas)</v>
      </c>
      <c r="C117" s="36">
        <f>CEILING(SUMIF(Allopatrics_Mechanical!T$2:T$998,Allopatrics_Mechanical_R!$A117,Allopatrics_Mechanical!V$2:V$998)/SUMIF(Allopatrics_Mechanical!T$2:T$998,Allopatrics_Mechanical_R!$A117,Allopatrics_Mechanical!U$2:U$998),1)</f>
        <v>1</v>
      </c>
      <c r="D117" s="36">
        <f>IFERROR(CEILING(SUMIF(Allopatrics_Mechanical!T$2:T$998,Allopatrics_Mechanical_R!$A117,Allopatrics_Mechanical!X$2:X$998)/SUMIF(Allopatrics_Mechanical!T$2:T$998,Allopatrics_Mechanical_R!$A117,Allopatrics_Mechanical!V$2:V$998),1), "NA")</f>
        <v>1</v>
      </c>
    </row>
    <row r="118" spans="1:4" x14ac:dyDescent="0.25">
      <c r="A118" s="36" t="str">
        <v>2.16X2.14</v>
      </c>
      <c r="B118" s="36" t="str">
        <f>INDEX(Allopatrics_Mechanical!$P$2:$P$998,MATCH(Allopatrics_Mechanical_R!$A118,Allopatrics_Mechanical!$T$2:$T$998,0))</f>
        <v>Postzygotics-hybridXhybrid-(H:BelgiumXCachadas)X(H:BelgiumXCachadas)</v>
      </c>
      <c r="C118" s="36">
        <f>CEILING(SUMIF(Allopatrics_Mechanical!T$2:T$998,Allopatrics_Mechanical_R!$A118,Allopatrics_Mechanical!V$2:V$998)/SUMIF(Allopatrics_Mechanical!T$2:T$998,Allopatrics_Mechanical_R!$A118,Allopatrics_Mechanical!U$2:U$998),1)</f>
        <v>1</v>
      </c>
      <c r="D118" s="36">
        <f>IFERROR(CEILING(SUMIF(Allopatrics_Mechanical!T$2:T$998,Allopatrics_Mechanical_R!$A118,Allopatrics_Mechanical!X$2:X$998)/SUMIF(Allopatrics_Mechanical!T$2:T$998,Allopatrics_Mechanical_R!$A118,Allopatrics_Mechanical!V$2:V$998),1), "NA")</f>
        <v>1</v>
      </c>
    </row>
    <row r="119" spans="1:4" x14ac:dyDescent="0.25">
      <c r="A119" s="36" t="str">
        <v>2.11X2.18</v>
      </c>
      <c r="B119" s="36" t="str">
        <f>INDEX(Allopatrics_Mechanical!$P$2:$P$998,MATCH(Allopatrics_Mechanical_R!$A119,Allopatrics_Mechanical!$T$2:$T$998,0))</f>
        <v>Postzygotics-hybridXhybrid-(H:BelgiumXCachadas)X(H:BelgiumXCachadas)</v>
      </c>
      <c r="C119" s="36">
        <f>CEILING(SUMIF(Allopatrics_Mechanical!T$2:T$998,Allopatrics_Mechanical_R!$A119,Allopatrics_Mechanical!V$2:V$998)/SUMIF(Allopatrics_Mechanical!T$2:T$998,Allopatrics_Mechanical_R!$A119,Allopatrics_Mechanical!U$2:U$998),1)</f>
        <v>1</v>
      </c>
      <c r="D119" s="36">
        <f>IFERROR(CEILING(SUMIF(Allopatrics_Mechanical!T$2:T$998,Allopatrics_Mechanical_R!$A119,Allopatrics_Mechanical!X$2:X$998)/SUMIF(Allopatrics_Mechanical!T$2:T$998,Allopatrics_Mechanical_R!$A119,Allopatrics_Mechanical!V$2:V$998),1), "NA")</f>
        <v>0</v>
      </c>
    </row>
    <row r="120" spans="1:4" x14ac:dyDescent="0.25">
      <c r="A120" s="36" t="str">
        <v>2.7X2.8</v>
      </c>
      <c r="B120" s="36" t="str">
        <f>INDEX(Allopatrics_Mechanical!$P$2:$P$998,MATCH(Allopatrics_Mechanical_R!$A120,Allopatrics_Mechanical!$T$2:$T$998,0))</f>
        <v>Postzygotics-hybridXhybrid-(H:BelgiumXCachadas)X(H:BelgiumXCachadas)</v>
      </c>
      <c r="C120" s="36">
        <f>CEILING(SUMIF(Allopatrics_Mechanical!T$2:T$998,Allopatrics_Mechanical_R!$A120,Allopatrics_Mechanical!V$2:V$998)/SUMIF(Allopatrics_Mechanical!T$2:T$998,Allopatrics_Mechanical_R!$A120,Allopatrics_Mechanical!U$2:U$998),1)</f>
        <v>1</v>
      </c>
      <c r="D120" s="36">
        <f>IFERROR(CEILING(SUMIF(Allopatrics_Mechanical!T$2:T$998,Allopatrics_Mechanical_R!$A120,Allopatrics_Mechanical!X$2:X$998)/SUMIF(Allopatrics_Mechanical!T$2:T$998,Allopatrics_Mechanical_R!$A120,Allopatrics_Mechanical!V$2:V$998),1), "NA")</f>
        <v>1</v>
      </c>
    </row>
    <row r="121" spans="1:4" x14ac:dyDescent="0.25">
      <c r="A121" s="36" t="str">
        <v>5.11X3.4</v>
      </c>
      <c r="B121" s="36" t="str">
        <f>INDEX(Allopatrics_Mechanical!$P$2:$P$998,MATCH(Allopatrics_Mechanical_R!$A121,Allopatrics_Mechanical!$T$2:$T$998,0))</f>
        <v>Postzygotics-hybridXhybrid-(H:BelgiumXCachadas)X(H:BelgiumXCachadas)</v>
      </c>
      <c r="C121" s="36">
        <f>CEILING(SUMIF(Allopatrics_Mechanical!T$2:T$998,Allopatrics_Mechanical_R!$A121,Allopatrics_Mechanical!V$2:V$998)/SUMIF(Allopatrics_Mechanical!T$2:T$998,Allopatrics_Mechanical_R!$A121,Allopatrics_Mechanical!U$2:U$998),1)</f>
        <v>1</v>
      </c>
      <c r="D121" s="36">
        <f>IFERROR(CEILING(SUMIF(Allopatrics_Mechanical!T$2:T$998,Allopatrics_Mechanical_R!$A121,Allopatrics_Mechanical!X$2:X$998)/SUMIF(Allopatrics_Mechanical!T$2:T$998,Allopatrics_Mechanical_R!$A121,Allopatrics_Mechanical!V$2:V$998),1), "NA")</f>
        <v>1</v>
      </c>
    </row>
    <row r="122" spans="1:4" x14ac:dyDescent="0.25">
      <c r="A122" s="36" t="str">
        <v>5.11X4.5</v>
      </c>
      <c r="B122" s="36" t="str">
        <f>INDEX(Allopatrics_Mechanical!$P$2:$P$998,MATCH(Allopatrics_Mechanical_R!$A122,Allopatrics_Mechanical!$T$2:$T$998,0))</f>
        <v>Postzygotics-hybridXhybrid-(H:BelgiumXCachadas)X(H:BelgiumXCachadas)</v>
      </c>
      <c r="C122" s="36">
        <f>CEILING(SUMIF(Allopatrics_Mechanical!T$2:T$998,Allopatrics_Mechanical_R!$A122,Allopatrics_Mechanical!V$2:V$998)/SUMIF(Allopatrics_Mechanical!T$2:T$998,Allopatrics_Mechanical_R!$A122,Allopatrics_Mechanical!U$2:U$998),1)</f>
        <v>1</v>
      </c>
      <c r="D122" s="36">
        <f>IFERROR(CEILING(SUMIF(Allopatrics_Mechanical!T$2:T$998,Allopatrics_Mechanical_R!$A122,Allopatrics_Mechanical!X$2:X$998)/SUMIF(Allopatrics_Mechanical!T$2:T$998,Allopatrics_Mechanical_R!$A122,Allopatrics_Mechanical!V$2:V$998),1), "NA")</f>
        <v>1</v>
      </c>
    </row>
    <row r="123" spans="1:4" x14ac:dyDescent="0.25">
      <c r="A123" s="36" t="str">
        <v>2.14X5.13</v>
      </c>
      <c r="B123" s="36" t="str">
        <f>INDEX(Allopatrics_Mechanical!$P$2:$P$998,MATCH(Allopatrics_Mechanical_R!$A123,Allopatrics_Mechanical!$T$2:$T$998,0))</f>
        <v>Postzygotics-hybridXhybrid-(H:BelgiumXCachadas)X(H:BelgiumXCachadas)</v>
      </c>
      <c r="C123" s="36">
        <f>CEILING(SUMIF(Allopatrics_Mechanical!T$2:T$998,Allopatrics_Mechanical_R!$A123,Allopatrics_Mechanical!V$2:V$998)/SUMIF(Allopatrics_Mechanical!T$2:T$998,Allopatrics_Mechanical_R!$A123,Allopatrics_Mechanical!U$2:U$998),1)</f>
        <v>1</v>
      </c>
      <c r="D123" s="36">
        <f>IFERROR(CEILING(SUMIF(Allopatrics_Mechanical!T$2:T$998,Allopatrics_Mechanical_R!$A123,Allopatrics_Mechanical!X$2:X$998)/SUMIF(Allopatrics_Mechanical!T$2:T$998,Allopatrics_Mechanical_R!$A123,Allopatrics_Mechanical!V$2:V$998),1), "NA")</f>
        <v>1</v>
      </c>
    </row>
    <row r="124" spans="1:4" x14ac:dyDescent="0.25">
      <c r="A124" s="36" t="str">
        <v>5.16X5.18</v>
      </c>
      <c r="B124" s="36" t="str">
        <f>INDEX(Allopatrics_Mechanical!$P$2:$P$998,MATCH(Allopatrics_Mechanical_R!$A124,Allopatrics_Mechanical!$T$2:$T$998,0))</f>
        <v>Postzygotics-hybridXhybrid-(H:BelgiumXCachadas)X(H:BelgiumXCachadas)</v>
      </c>
      <c r="C124" s="36">
        <f>CEILING(SUMIF(Allopatrics_Mechanical!T$2:T$998,Allopatrics_Mechanical_R!$A124,Allopatrics_Mechanical!V$2:V$998)/SUMIF(Allopatrics_Mechanical!T$2:T$998,Allopatrics_Mechanical_R!$A124,Allopatrics_Mechanical!U$2:U$998),1)</f>
        <v>1</v>
      </c>
      <c r="D124" s="36">
        <f>IFERROR(CEILING(SUMIF(Allopatrics_Mechanical!T$2:T$998,Allopatrics_Mechanical_R!$A124,Allopatrics_Mechanical!X$2:X$998)/SUMIF(Allopatrics_Mechanical!T$2:T$998,Allopatrics_Mechanical_R!$A124,Allopatrics_Mechanical!V$2:V$998),1), "NA")</f>
        <v>1</v>
      </c>
    </row>
    <row r="125" spans="1:4" x14ac:dyDescent="0.25">
      <c r="A125" s="36" t="str">
        <v>3.2X5.2</v>
      </c>
      <c r="B125" s="36" t="str">
        <f>INDEX(Allopatrics_Mechanical!$P$2:$P$998,MATCH(Allopatrics_Mechanical_R!$A125,Allopatrics_Mechanical!$T$2:$T$998,0))</f>
        <v>Postzygotics-hybridXhybrid-(H:BelgiumXCachadas)X(H:BelgiumXCachadas)</v>
      </c>
      <c r="C125" s="36">
        <f>CEILING(SUMIF(Allopatrics_Mechanical!T$2:T$998,Allopatrics_Mechanical_R!$A125,Allopatrics_Mechanical!V$2:V$998)/SUMIF(Allopatrics_Mechanical!T$2:T$998,Allopatrics_Mechanical_R!$A125,Allopatrics_Mechanical!U$2:U$998),1)</f>
        <v>1</v>
      </c>
      <c r="D125" s="36">
        <f>IFERROR(CEILING(SUMIF(Allopatrics_Mechanical!T$2:T$998,Allopatrics_Mechanical_R!$A125,Allopatrics_Mechanical!X$2:X$998)/SUMIF(Allopatrics_Mechanical!T$2:T$998,Allopatrics_Mechanical_R!$A125,Allopatrics_Mechanical!V$2:V$998),1), "NA")</f>
        <v>1</v>
      </c>
    </row>
    <row r="126" spans="1:4" x14ac:dyDescent="0.25">
      <c r="A126" s="36" t="str">
        <v>4.1X5.3</v>
      </c>
      <c r="B126" s="36" t="str">
        <f>INDEX(Allopatrics_Mechanical!$P$2:$P$998,MATCH(Allopatrics_Mechanical_R!$A126,Allopatrics_Mechanical!$T$2:$T$998,0))</f>
        <v>Postzygotics-hybridXhybrid-(H:BelgiumXCachadas)X(H:BelgiumXCachadas)</v>
      </c>
      <c r="C126" s="36">
        <f>CEILING(SUMIF(Allopatrics_Mechanical!T$2:T$998,Allopatrics_Mechanical_R!$A126,Allopatrics_Mechanical!V$2:V$998)/SUMIF(Allopatrics_Mechanical!T$2:T$998,Allopatrics_Mechanical_R!$A126,Allopatrics_Mechanical!U$2:U$998),1)</f>
        <v>1</v>
      </c>
      <c r="D126" s="36">
        <f>IFERROR(CEILING(SUMIF(Allopatrics_Mechanical!T$2:T$998,Allopatrics_Mechanical_R!$A126,Allopatrics_Mechanical!X$2:X$998)/SUMIF(Allopatrics_Mechanical!T$2:T$998,Allopatrics_Mechanical_R!$A126,Allopatrics_Mechanical!V$2:V$998),1), "NA")</f>
        <v>1</v>
      </c>
    </row>
    <row r="127" spans="1:4" x14ac:dyDescent="0.25">
      <c r="A127" s="36" t="str">
        <v>5.8X5.9</v>
      </c>
      <c r="B127" s="36" t="str">
        <f>INDEX(Allopatrics_Mechanical!$P$2:$P$998,MATCH(Allopatrics_Mechanical_R!$A127,Allopatrics_Mechanical!$T$2:$T$998,0))</f>
        <v>Postzygotics-hybridXhybrid-(H:BelgiumXCachadas)X(H:BelgiumXCachadas)</v>
      </c>
      <c r="C127" s="36">
        <f>CEILING(SUMIF(Allopatrics_Mechanical!T$2:T$998,Allopatrics_Mechanical_R!$A127,Allopatrics_Mechanical!V$2:V$998)/SUMIF(Allopatrics_Mechanical!T$2:T$998,Allopatrics_Mechanical_R!$A127,Allopatrics_Mechanical!U$2:U$998),1)</f>
        <v>1</v>
      </c>
      <c r="D127" s="36">
        <f>IFERROR(CEILING(SUMIF(Allopatrics_Mechanical!T$2:T$998,Allopatrics_Mechanical_R!$A127,Allopatrics_Mechanical!X$2:X$998)/SUMIF(Allopatrics_Mechanical!T$2:T$998,Allopatrics_Mechanical_R!$A127,Allopatrics_Mechanical!V$2:V$998),1), "NA")</f>
        <v>1</v>
      </c>
    </row>
    <row r="128" spans="1:4" x14ac:dyDescent="0.25">
      <c r="A128" s="36" t="str">
        <v>5.11X3.5</v>
      </c>
      <c r="B128" s="36" t="str">
        <f>INDEX(Allopatrics_Mechanical!$P$2:$P$998,MATCH(Allopatrics_Mechanical_R!$A128,Allopatrics_Mechanical!$T$2:$T$998,0))</f>
        <v>Postzygotics-hybridXhybrid-(H:BelgiumXCachadas)X(H:BelgiumXCachadas)</v>
      </c>
      <c r="C128" s="36">
        <f>CEILING(SUMIF(Allopatrics_Mechanical!T$2:T$998,Allopatrics_Mechanical_R!$A128,Allopatrics_Mechanical!V$2:V$998)/SUMIF(Allopatrics_Mechanical!T$2:T$998,Allopatrics_Mechanical_R!$A128,Allopatrics_Mechanical!U$2:U$998),1)</f>
        <v>1</v>
      </c>
      <c r="D128" s="36">
        <f>IFERROR(CEILING(SUMIF(Allopatrics_Mechanical!T$2:T$998,Allopatrics_Mechanical_R!$A128,Allopatrics_Mechanical!X$2:X$998)/SUMIF(Allopatrics_Mechanical!T$2:T$998,Allopatrics_Mechanical_R!$A128,Allopatrics_Mechanical!V$2:V$998),1), "NA")</f>
        <v>1</v>
      </c>
    </row>
    <row r="129" spans="1:4" x14ac:dyDescent="0.25">
      <c r="A129" s="36" t="str">
        <v>3.3X5.11</v>
      </c>
      <c r="B129" s="36" t="str">
        <f>INDEX(Allopatrics_Mechanical!$P$2:$P$998,MATCH(Allopatrics_Mechanical_R!$A129,Allopatrics_Mechanical!$T$2:$T$998,0))</f>
        <v>Postzygotics-hybridXhybrid-(H:BelgiumXCachadas)X(H:BelgiumXCachadas)</v>
      </c>
      <c r="C129" s="36">
        <f>CEILING(SUMIF(Allopatrics_Mechanical!T$2:T$998,Allopatrics_Mechanical_R!$A129,Allopatrics_Mechanical!V$2:V$998)/SUMIF(Allopatrics_Mechanical!T$2:T$998,Allopatrics_Mechanical_R!$A129,Allopatrics_Mechanical!U$2:U$998),1)</f>
        <v>1</v>
      </c>
      <c r="D129" s="36">
        <f>IFERROR(CEILING(SUMIF(Allopatrics_Mechanical!T$2:T$998,Allopatrics_Mechanical_R!$A129,Allopatrics_Mechanical!X$2:X$998)/SUMIF(Allopatrics_Mechanical!T$2:T$998,Allopatrics_Mechanical_R!$A129,Allopatrics_Mechanical!V$2:V$998),1), "NA")</f>
        <v>1</v>
      </c>
    </row>
    <row r="130" spans="1:4" x14ac:dyDescent="0.25">
      <c r="A130" s="36" t="str">
        <v>H.2XH.1</v>
      </c>
      <c r="B130" s="36" t="str">
        <f>INDEX(Allopatrics_Mechanical!$P$2:$P$998,MATCH(Allopatrics_Mechanical_R!$A130,Allopatrics_Mechanical!$T$2:$T$998,0))</f>
        <v>Conspecifics-elegansXelegans-(E:BelgiumXSweden)X(E:BelgiumXSweden)</v>
      </c>
      <c r="C130" s="36">
        <f>CEILING(SUMIF(Allopatrics_Mechanical!T$2:T$998,Allopatrics_Mechanical_R!$A130,Allopatrics_Mechanical!V$2:V$998)/SUMIF(Allopatrics_Mechanical!T$2:T$998,Allopatrics_Mechanical_R!$A130,Allopatrics_Mechanical!U$2:U$998),1)</f>
        <v>1</v>
      </c>
      <c r="D130" s="36">
        <f>IFERROR(CEILING(SUMIF(Allopatrics_Mechanical!T$2:T$998,Allopatrics_Mechanical_R!$A130,Allopatrics_Mechanical!X$2:X$998)/SUMIF(Allopatrics_Mechanical!T$2:T$998,Allopatrics_Mechanical_R!$A130,Allopatrics_Mechanical!V$2:V$998),1), "NA")</f>
        <v>1</v>
      </c>
    </row>
    <row r="131" spans="1:4" x14ac:dyDescent="0.25">
      <c r="A131" s="36" t="str">
        <v>K.11XK.12</v>
      </c>
      <c r="B131" s="36" t="str">
        <f>INDEX(Allopatrics_Mechanical!$P$2:$P$998,MATCH(Allopatrics_Mechanical_R!$A131,Allopatrics_Mechanical!$T$2:$T$998,0))</f>
        <v>Conspecifics-elegansXelegans-(E:BelgiumXSweden)X(E:BelgiumXSweden)</v>
      </c>
      <c r="C131" s="36">
        <f>CEILING(SUMIF(Allopatrics_Mechanical!T$2:T$998,Allopatrics_Mechanical_R!$A131,Allopatrics_Mechanical!V$2:V$998)/SUMIF(Allopatrics_Mechanical!T$2:T$998,Allopatrics_Mechanical_R!$A131,Allopatrics_Mechanical!U$2:U$998),1)</f>
        <v>1</v>
      </c>
      <c r="D131" s="36">
        <f>IFERROR(CEILING(SUMIF(Allopatrics_Mechanical!T$2:T$998,Allopatrics_Mechanical_R!$A131,Allopatrics_Mechanical!X$2:X$998)/SUMIF(Allopatrics_Mechanical!T$2:T$998,Allopatrics_Mechanical_R!$A131,Allopatrics_Mechanical!V$2:V$998),1), "NA")</f>
        <v>1</v>
      </c>
    </row>
    <row r="132" spans="1:4" x14ac:dyDescent="0.25">
      <c r="A132" s="36" t="str">
        <v>A.23XA.22</v>
      </c>
      <c r="B132" s="36" t="str">
        <f>INDEX(Allopatrics_Mechanical!$P$2:$P$998,MATCH(Allopatrics_Mechanical_R!$A132,Allopatrics_Mechanical!$T$2:$T$998,0))</f>
        <v>Conspecifics-elegansXelegans-BelgiumXBelgium</v>
      </c>
      <c r="C132" s="36">
        <f>CEILING(SUMIF(Allopatrics_Mechanical!T$2:T$998,Allopatrics_Mechanical_R!$A132,Allopatrics_Mechanical!V$2:V$998)/SUMIF(Allopatrics_Mechanical!T$2:T$998,Allopatrics_Mechanical_R!$A132,Allopatrics_Mechanical!U$2:U$998),1)</f>
        <v>1</v>
      </c>
      <c r="D132" s="36">
        <f>IFERROR(CEILING(SUMIF(Allopatrics_Mechanical!T$2:T$998,Allopatrics_Mechanical_R!$A132,Allopatrics_Mechanical!X$2:X$998)/SUMIF(Allopatrics_Mechanical!T$2:T$998,Allopatrics_Mechanical_R!$A132,Allopatrics_Mechanical!V$2:V$998),1), "NA")</f>
        <v>1</v>
      </c>
    </row>
    <row r="133" spans="1:4" x14ac:dyDescent="0.25">
      <c r="A133" s="36" t="str">
        <v>A.27XA.29</v>
      </c>
      <c r="B133" s="36" t="str">
        <f>INDEX(Allopatrics_Mechanical!$P$2:$P$998,MATCH(Allopatrics_Mechanical_R!$A133,Allopatrics_Mechanical!$T$2:$T$998,0))</f>
        <v>Conspecifics-elegansXelegans-BelgiumXBelgium</v>
      </c>
      <c r="C133" s="36">
        <f>CEILING(SUMIF(Allopatrics_Mechanical!T$2:T$998,Allopatrics_Mechanical_R!$A133,Allopatrics_Mechanical!V$2:V$998)/SUMIF(Allopatrics_Mechanical!T$2:T$998,Allopatrics_Mechanical_R!$A133,Allopatrics_Mechanical!U$2:U$998),1)</f>
        <v>1</v>
      </c>
      <c r="D133" s="36">
        <f>IFERROR(CEILING(SUMIF(Allopatrics_Mechanical!T$2:T$998,Allopatrics_Mechanical_R!$A133,Allopatrics_Mechanical!X$2:X$998)/SUMIF(Allopatrics_Mechanical!T$2:T$998,Allopatrics_Mechanical_R!$A133,Allopatrics_Mechanical!V$2:V$998),1), "NA")</f>
        <v>1</v>
      </c>
    </row>
    <row r="134" spans="1:4" x14ac:dyDescent="0.25">
      <c r="A134" s="36" t="str">
        <v>A.2XA.8</v>
      </c>
      <c r="B134" s="36" t="str">
        <f>INDEX(Allopatrics_Mechanical!$P$2:$P$998,MATCH(Allopatrics_Mechanical_R!$A134,Allopatrics_Mechanical!$T$2:$T$998,0))</f>
        <v>Conspecifics-elegansXelegans-BelgiumXBelgium</v>
      </c>
      <c r="C134" s="36">
        <f>CEILING(SUMIF(Allopatrics_Mechanical!T$2:T$998,Allopatrics_Mechanical_R!$A134,Allopatrics_Mechanical!V$2:V$998)/SUMIF(Allopatrics_Mechanical!T$2:T$998,Allopatrics_Mechanical_R!$A134,Allopatrics_Mechanical!U$2:U$998),1)</f>
        <v>1</v>
      </c>
      <c r="D134" s="36">
        <f>IFERROR(CEILING(SUMIF(Allopatrics_Mechanical!T$2:T$998,Allopatrics_Mechanical_R!$A134,Allopatrics_Mechanical!X$2:X$998)/SUMIF(Allopatrics_Mechanical!T$2:T$998,Allopatrics_Mechanical_R!$A134,Allopatrics_Mechanical!V$2:V$998),1), "NA")</f>
        <v>1</v>
      </c>
    </row>
    <row r="135" spans="1:4" x14ac:dyDescent="0.25">
      <c r="A135" s="36" t="str">
        <v>E.19XB.12</v>
      </c>
      <c r="B135" s="36" t="str">
        <f>INDEX(Allopatrics_Mechanical!$P$2:$P$998,MATCH(Allopatrics_Mechanical_R!$A135,Allopatrics_Mechanical!$T$2:$T$998,0))</f>
        <v>Conspecifics-elegansXelegans-BelgiumXBelgium</v>
      </c>
      <c r="C135" s="36">
        <f>CEILING(SUMIF(Allopatrics_Mechanical!T$2:T$998,Allopatrics_Mechanical_R!$A135,Allopatrics_Mechanical!V$2:V$998)/SUMIF(Allopatrics_Mechanical!T$2:T$998,Allopatrics_Mechanical_R!$A135,Allopatrics_Mechanical!U$2:U$998),1)</f>
        <v>1</v>
      </c>
      <c r="D135" s="36">
        <f>IFERROR(CEILING(SUMIF(Allopatrics_Mechanical!T$2:T$998,Allopatrics_Mechanical_R!$A135,Allopatrics_Mechanical!X$2:X$998)/SUMIF(Allopatrics_Mechanical!T$2:T$998,Allopatrics_Mechanical_R!$A135,Allopatrics_Mechanical!V$2:V$998),1), "NA")</f>
        <v>1</v>
      </c>
    </row>
    <row r="136" spans="1:4" x14ac:dyDescent="0.25">
      <c r="A136" s="36" t="str">
        <v>B.6XB.8</v>
      </c>
      <c r="B136" s="36" t="str">
        <f>INDEX(Allopatrics_Mechanical!$P$2:$P$998,MATCH(Allopatrics_Mechanical_R!$A136,Allopatrics_Mechanical!$T$2:$T$998,0))</f>
        <v>Conspecifics-elegansXelegans-BelgiumXBelgium</v>
      </c>
      <c r="C136" s="36">
        <f>CEILING(SUMIF(Allopatrics_Mechanical!T$2:T$998,Allopatrics_Mechanical_R!$A136,Allopatrics_Mechanical!V$2:V$998)/SUMIF(Allopatrics_Mechanical!T$2:T$998,Allopatrics_Mechanical_R!$A136,Allopatrics_Mechanical!U$2:U$998),1)</f>
        <v>1</v>
      </c>
      <c r="D136" s="36">
        <f>IFERROR(CEILING(SUMIF(Allopatrics_Mechanical!T$2:T$998,Allopatrics_Mechanical_R!$A136,Allopatrics_Mechanical!X$2:X$998)/SUMIF(Allopatrics_Mechanical!T$2:T$998,Allopatrics_Mechanical_R!$A136,Allopatrics_Mechanical!V$2:V$998),1), "NA")</f>
        <v>1</v>
      </c>
    </row>
    <row r="137" spans="1:4" x14ac:dyDescent="0.25">
      <c r="A137" s="36" t="str">
        <v>B.6XE.5</v>
      </c>
      <c r="B137" s="36" t="str">
        <f>INDEX(Allopatrics_Mechanical!$P$2:$P$998,MATCH(Allopatrics_Mechanical_R!$A137,Allopatrics_Mechanical!$T$2:$T$998,0))</f>
        <v>Conspecifics-elegansXelegans-BelgiumXBelgium</v>
      </c>
      <c r="C137" s="36">
        <f>CEILING(SUMIF(Allopatrics_Mechanical!T$2:T$998,Allopatrics_Mechanical_R!$A137,Allopatrics_Mechanical!V$2:V$998)/SUMIF(Allopatrics_Mechanical!T$2:T$998,Allopatrics_Mechanical_R!$A137,Allopatrics_Mechanical!U$2:U$998),1)</f>
        <v>1</v>
      </c>
      <c r="D137" s="36">
        <f>IFERROR(CEILING(SUMIF(Allopatrics_Mechanical!T$2:T$998,Allopatrics_Mechanical_R!$A137,Allopatrics_Mechanical!X$2:X$998)/SUMIF(Allopatrics_Mechanical!T$2:T$998,Allopatrics_Mechanical_R!$A137,Allopatrics_Mechanical!V$2:V$998),1), "NA")</f>
        <v>1</v>
      </c>
    </row>
    <row r="138" spans="1:4" x14ac:dyDescent="0.25">
      <c r="A138" s="36" t="str">
        <v>E.6XE.5</v>
      </c>
      <c r="B138" s="36" t="str">
        <f>INDEX(Allopatrics_Mechanical!$P$2:$P$998,MATCH(Allopatrics_Mechanical_R!$A138,Allopatrics_Mechanical!$T$2:$T$998,0))</f>
        <v>Conspecifics-elegansXelegans-BelgiumXBelgium</v>
      </c>
      <c r="C138" s="36">
        <f>CEILING(SUMIF(Allopatrics_Mechanical!T$2:T$998,Allopatrics_Mechanical_R!$A138,Allopatrics_Mechanical!V$2:V$998)/SUMIF(Allopatrics_Mechanical!T$2:T$998,Allopatrics_Mechanical_R!$A138,Allopatrics_Mechanical!U$2:U$998),1)</f>
        <v>1</v>
      </c>
      <c r="D138" s="36">
        <f>IFERROR(CEILING(SUMIF(Allopatrics_Mechanical!T$2:T$998,Allopatrics_Mechanical_R!$A138,Allopatrics_Mechanical!X$2:X$998)/SUMIF(Allopatrics_Mechanical!T$2:T$998,Allopatrics_Mechanical_R!$A138,Allopatrics_Mechanical!V$2:V$998),1), "NA")</f>
        <v>0</v>
      </c>
    </row>
    <row r="139" spans="1:4" x14ac:dyDescent="0.25">
      <c r="A139" s="36" t="str">
        <v>E10XE.11</v>
      </c>
      <c r="B139" s="36" t="str">
        <f>INDEX(Allopatrics_Mechanical!$P$2:$P$998,MATCH(Allopatrics_Mechanical_R!$A139,Allopatrics_Mechanical!$T$2:$T$998,0))</f>
        <v>Conspecifics-elegansXelegans-BelgiumXBelgium</v>
      </c>
      <c r="C139" s="36">
        <f>CEILING(SUMIF(Allopatrics_Mechanical!T$2:T$998,Allopatrics_Mechanical_R!$A139,Allopatrics_Mechanical!V$2:V$998)/SUMIF(Allopatrics_Mechanical!T$2:T$998,Allopatrics_Mechanical_R!$A139,Allopatrics_Mechanical!U$2:U$998),1)</f>
        <v>1</v>
      </c>
      <c r="D139" s="36">
        <f>IFERROR(CEILING(SUMIF(Allopatrics_Mechanical!T$2:T$998,Allopatrics_Mechanical_R!$A139,Allopatrics_Mechanical!X$2:X$998)/SUMIF(Allopatrics_Mechanical!T$2:T$998,Allopatrics_Mechanical_R!$A139,Allopatrics_Mechanical!V$2:V$998),1), "NA")</f>
        <v>1</v>
      </c>
    </row>
    <row r="140" spans="1:4" x14ac:dyDescent="0.25">
      <c r="A140" s="36" t="str">
        <v>E.3XK.12</v>
      </c>
      <c r="B140" s="36" t="str">
        <f>INDEX(Allopatrics_Mechanical!$P$2:$P$998,MATCH(Allopatrics_Mechanical_R!$A140,Allopatrics_Mechanical!$T$2:$T$998,0))</f>
        <v>Conspecifics-elegansXelegans-BelgiumX(E:BelgiumXSweden)</v>
      </c>
      <c r="C140" s="36">
        <f>CEILING(SUMIF(Allopatrics_Mechanical!T$2:T$998,Allopatrics_Mechanical_R!$A140,Allopatrics_Mechanical!V$2:V$998)/SUMIF(Allopatrics_Mechanical!T$2:T$998,Allopatrics_Mechanical_R!$A140,Allopatrics_Mechanical!U$2:U$998),1)</f>
        <v>1</v>
      </c>
      <c r="D140" s="36">
        <f>IFERROR(CEILING(SUMIF(Allopatrics_Mechanical!T$2:T$998,Allopatrics_Mechanical_R!$A140,Allopatrics_Mechanical!X$2:X$998)/SUMIF(Allopatrics_Mechanical!T$2:T$998,Allopatrics_Mechanical_R!$A140,Allopatrics_Mechanical!V$2:V$998),1), "NA")</f>
        <v>0</v>
      </c>
    </row>
    <row r="141" spans="1:4" x14ac:dyDescent="0.25">
      <c r="A141" s="36" t="str">
        <v>E.15XK.13</v>
      </c>
      <c r="B141" s="36" t="str">
        <f>INDEX(Allopatrics_Mechanical!$P$2:$P$998,MATCH(Allopatrics_Mechanical_R!$A141,Allopatrics_Mechanical!$T$2:$T$998,0))</f>
        <v>Conspecifics-elegansXelegans-BelgiumX(E:BelgiumXSweden)</v>
      </c>
      <c r="C141" s="36">
        <f>CEILING(SUMIF(Allopatrics_Mechanical!T$2:T$998,Allopatrics_Mechanical_R!$A141,Allopatrics_Mechanical!V$2:V$998)/SUMIF(Allopatrics_Mechanical!T$2:T$998,Allopatrics_Mechanical_R!$A141,Allopatrics_Mechanical!U$2:U$998),1)</f>
        <v>1</v>
      </c>
      <c r="D141" s="36">
        <f>IFERROR(CEILING(SUMIF(Allopatrics_Mechanical!T$2:T$998,Allopatrics_Mechanical_R!$A141,Allopatrics_Mechanical!X$2:X$998)/SUMIF(Allopatrics_Mechanical!T$2:T$998,Allopatrics_Mechanical_R!$A141,Allopatrics_Mechanical!V$2:V$998),1), "NA")</f>
        <v>1</v>
      </c>
    </row>
    <row r="142" spans="1:4" x14ac:dyDescent="0.25">
      <c r="A142" s="36" t="str">
        <v>B.10XK.9</v>
      </c>
      <c r="B142" s="36" t="str">
        <f>INDEX(Allopatrics_Mechanical!$P$2:$P$998,MATCH(Allopatrics_Mechanical_R!$A142,Allopatrics_Mechanical!$T$2:$T$998,0))</f>
        <v>Conspecifics-elegansXelegans-BelgiumX(E:BelgiumXSweden)</v>
      </c>
      <c r="C142" s="36">
        <f>CEILING(SUMIF(Allopatrics_Mechanical!T$2:T$998,Allopatrics_Mechanical_R!$A142,Allopatrics_Mechanical!V$2:V$998)/SUMIF(Allopatrics_Mechanical!T$2:T$998,Allopatrics_Mechanical_R!$A142,Allopatrics_Mechanical!U$2:U$998),1)</f>
        <v>1</v>
      </c>
      <c r="D142" s="36">
        <f>IFERROR(CEILING(SUMIF(Allopatrics_Mechanical!T$2:T$998,Allopatrics_Mechanical_R!$A142,Allopatrics_Mechanical!X$2:X$998)/SUMIF(Allopatrics_Mechanical!T$2:T$998,Allopatrics_Mechanical_R!$A142,Allopatrics_Mechanical!V$2:V$998),1), "NA")</f>
        <v>1</v>
      </c>
    </row>
    <row r="143" spans="1:4" x14ac:dyDescent="0.25">
      <c r="A143" s="36" t="str">
        <v>A.2XA.12</v>
      </c>
      <c r="B143" s="36" t="str">
        <f>INDEX(Allopatrics_Mechanical!$P$2:$P$998,MATCH(Allopatrics_Mechanical_R!$A143,Allopatrics_Mechanical!$T$2:$T$998,0))</f>
        <v>Conspecifics-elegansXelegans-BelgiumXSweden</v>
      </c>
      <c r="C143" s="36">
        <f>CEILING(SUMIF(Allopatrics_Mechanical!T$2:T$998,Allopatrics_Mechanical_R!$A143,Allopatrics_Mechanical!V$2:V$998)/SUMIF(Allopatrics_Mechanical!T$2:T$998,Allopatrics_Mechanical_R!$A143,Allopatrics_Mechanical!U$2:U$998),1)</f>
        <v>1</v>
      </c>
      <c r="D143" s="36">
        <f>IFERROR(CEILING(SUMIF(Allopatrics_Mechanical!T$2:T$998,Allopatrics_Mechanical_R!$A143,Allopatrics_Mechanical!X$2:X$998)/SUMIF(Allopatrics_Mechanical!T$2:T$998,Allopatrics_Mechanical_R!$A143,Allopatrics_Mechanical!V$2:V$998),1), "NA")</f>
        <v>1</v>
      </c>
    </row>
    <row r="144" spans="1:4" x14ac:dyDescent="0.25">
      <c r="A144" s="36" t="str">
        <v>A.10XC.1</v>
      </c>
      <c r="B144" s="36" t="str">
        <f>INDEX(Allopatrics_Mechanical!$P$2:$P$998,MATCH(Allopatrics_Mechanical_R!$A144,Allopatrics_Mechanical!$T$2:$T$998,0))</f>
        <v>Conspecifics-elegansXelegans-BelgiumXSweden</v>
      </c>
      <c r="C144" s="36">
        <f>CEILING(SUMIF(Allopatrics_Mechanical!T$2:T$998,Allopatrics_Mechanical_R!$A144,Allopatrics_Mechanical!V$2:V$998)/SUMIF(Allopatrics_Mechanical!T$2:T$998,Allopatrics_Mechanical_R!$A144,Allopatrics_Mechanical!U$2:U$998),1)</f>
        <v>1</v>
      </c>
      <c r="D144" s="36">
        <f>IFERROR(CEILING(SUMIF(Allopatrics_Mechanical!T$2:T$998,Allopatrics_Mechanical_R!$A144,Allopatrics_Mechanical!X$2:X$998)/SUMIF(Allopatrics_Mechanical!T$2:T$998,Allopatrics_Mechanical_R!$A144,Allopatrics_Mechanical!V$2:V$998),1), "NA")</f>
        <v>1</v>
      </c>
    </row>
    <row r="145" spans="1:4" x14ac:dyDescent="0.25">
      <c r="A145" s="36" t="str">
        <v>A.19XC.10</v>
      </c>
      <c r="B145" s="36" t="str">
        <f>INDEX(Allopatrics_Mechanical!$P$2:$P$998,MATCH(Allopatrics_Mechanical_R!$A145,Allopatrics_Mechanical!$T$2:$T$998,0))</f>
        <v>Conspecifics-elegansXelegans-BelgiumXSweden</v>
      </c>
      <c r="C145" s="36">
        <f>CEILING(SUMIF(Allopatrics_Mechanical!T$2:T$998,Allopatrics_Mechanical_R!$A145,Allopatrics_Mechanical!V$2:V$998)/SUMIF(Allopatrics_Mechanical!T$2:T$998,Allopatrics_Mechanical_R!$A145,Allopatrics_Mechanical!U$2:U$998),1)</f>
        <v>1</v>
      </c>
      <c r="D145" s="36">
        <f>IFERROR(CEILING(SUMIF(Allopatrics_Mechanical!T$2:T$998,Allopatrics_Mechanical_R!$A145,Allopatrics_Mechanical!X$2:X$998)/SUMIF(Allopatrics_Mechanical!T$2:T$998,Allopatrics_Mechanical_R!$A145,Allopatrics_Mechanical!V$2:V$998),1), "NA")</f>
        <v>1</v>
      </c>
    </row>
    <row r="146" spans="1:4" x14ac:dyDescent="0.25">
      <c r="A146" s="36" t="str">
        <v>A.46XC.25</v>
      </c>
      <c r="B146" s="36" t="str">
        <f>INDEX(Allopatrics_Mechanical!$P$2:$P$998,MATCH(Allopatrics_Mechanical_R!$A146,Allopatrics_Mechanical!$T$2:$T$998,0))</f>
        <v>Conspecifics-elegansXelegans-BelgiumXSweden</v>
      </c>
      <c r="C146" s="36">
        <f>CEILING(SUMIF(Allopatrics_Mechanical!T$2:T$998,Allopatrics_Mechanical_R!$A146,Allopatrics_Mechanical!V$2:V$998)/SUMIF(Allopatrics_Mechanical!T$2:T$998,Allopatrics_Mechanical_R!$A146,Allopatrics_Mechanical!U$2:U$998),1)</f>
        <v>1</v>
      </c>
      <c r="D146" s="36">
        <f>IFERROR(CEILING(SUMIF(Allopatrics_Mechanical!T$2:T$998,Allopatrics_Mechanical_R!$A146,Allopatrics_Mechanical!X$2:X$998)/SUMIF(Allopatrics_Mechanical!T$2:T$998,Allopatrics_Mechanical_R!$A146,Allopatrics_Mechanical!V$2:V$998),1), "NA")</f>
        <v>1</v>
      </c>
    </row>
    <row r="147" spans="1:4" x14ac:dyDescent="0.25">
      <c r="A147" s="36" t="str">
        <v>E15XV.1</v>
      </c>
      <c r="B147" s="36" t="str">
        <f>INDEX(Allopatrics_Mechanical!$P$2:$P$998,MATCH(Allopatrics_Mechanical_R!$A147,Allopatrics_Mechanical!$T$2:$T$998,0))</f>
        <v>Conspecifics-elegansXelegans-BelgiumXSweden</v>
      </c>
      <c r="C147" s="36">
        <f>CEILING(SUMIF(Allopatrics_Mechanical!T$2:T$998,Allopatrics_Mechanical_R!$A147,Allopatrics_Mechanical!V$2:V$998)/SUMIF(Allopatrics_Mechanical!T$2:T$998,Allopatrics_Mechanical_R!$A147,Allopatrics_Mechanical!U$2:U$998),1)</f>
        <v>1</v>
      </c>
      <c r="D147" s="36">
        <f>IFERROR(CEILING(SUMIF(Allopatrics_Mechanical!T$2:T$998,Allopatrics_Mechanical_R!$A147,Allopatrics_Mechanical!X$2:X$998)/SUMIF(Allopatrics_Mechanical!T$2:T$998,Allopatrics_Mechanical_R!$A147,Allopatrics_Mechanical!V$2:V$998),1), "NA")</f>
        <v>1</v>
      </c>
    </row>
    <row r="148" spans="1:4" x14ac:dyDescent="0.25">
      <c r="A148" s="36" t="str">
        <v>P.16XE.3</v>
      </c>
      <c r="B148" s="36" t="str">
        <f>INDEX(Allopatrics_Mechanical!$P$2:$P$998,MATCH(Allopatrics_Mechanical_R!$A148,Allopatrics_Mechanical!$T$2:$T$998,0))</f>
        <v>Conspecifics-elegansXelegans-LaigualXBelgium</v>
      </c>
      <c r="C148" s="36">
        <f>CEILING(SUMIF(Allopatrics_Mechanical!T$2:T$998,Allopatrics_Mechanical_R!$A148,Allopatrics_Mechanical!V$2:V$998)/SUMIF(Allopatrics_Mechanical!T$2:T$998,Allopatrics_Mechanical_R!$A148,Allopatrics_Mechanical!U$2:U$998),1)</f>
        <v>1</v>
      </c>
      <c r="D148" s="36">
        <f>IFERROR(CEILING(SUMIF(Allopatrics_Mechanical!T$2:T$998,Allopatrics_Mechanical_R!$A148,Allopatrics_Mechanical!X$2:X$998)/SUMIF(Allopatrics_Mechanical!T$2:T$998,Allopatrics_Mechanical_R!$A148,Allopatrics_Mechanical!V$2:V$998),1), "NA")</f>
        <v>1</v>
      </c>
    </row>
    <row r="149" spans="1:4" x14ac:dyDescent="0.25">
      <c r="A149" s="36" t="str">
        <v>P.15XK.2</v>
      </c>
      <c r="B149" s="36" t="str">
        <f>INDEX(Allopatrics_Mechanical!$P$2:$P$998,MATCH(Allopatrics_Mechanical_R!$A149,Allopatrics_Mechanical!$T$2:$T$998,0))</f>
        <v>Conspecifics-elegansXelegans-LaigualX(E:BelgiumXSweden)</v>
      </c>
      <c r="C149" s="36">
        <f>CEILING(SUMIF(Allopatrics_Mechanical!T$2:T$998,Allopatrics_Mechanical_R!$A149,Allopatrics_Mechanical!V$2:V$998)/SUMIF(Allopatrics_Mechanical!T$2:T$998,Allopatrics_Mechanical_R!$A149,Allopatrics_Mechanical!U$2:U$998),1)</f>
        <v>1</v>
      </c>
      <c r="D149" s="36">
        <f>IFERROR(CEILING(SUMIF(Allopatrics_Mechanical!T$2:T$998,Allopatrics_Mechanical_R!$A149,Allopatrics_Mechanical!X$2:X$998)/SUMIF(Allopatrics_Mechanical!T$2:T$998,Allopatrics_Mechanical_R!$A149,Allopatrics_Mechanical!V$2:V$998),1), "NA")</f>
        <v>1</v>
      </c>
    </row>
    <row r="150" spans="1:4" x14ac:dyDescent="0.25">
      <c r="A150" s="36" t="str">
        <v>C.7XA.12</v>
      </c>
      <c r="B150" s="36" t="str">
        <f>INDEX(Allopatrics_Mechanical!$P$2:$P$998,MATCH(Allopatrics_Mechanical_R!$A150,Allopatrics_Mechanical!$T$2:$T$998,0))</f>
        <v>Conspecifics-elegansXelegans-SwedenXSweden</v>
      </c>
      <c r="C150" s="36">
        <f>CEILING(SUMIF(Allopatrics_Mechanical!T$2:T$998,Allopatrics_Mechanical_R!$A150,Allopatrics_Mechanical!V$2:V$998)/SUMIF(Allopatrics_Mechanical!T$2:T$998,Allopatrics_Mechanical_R!$A150,Allopatrics_Mechanical!U$2:U$998),1)</f>
        <v>0</v>
      </c>
      <c r="D150" s="36" t="str">
        <f>IFERROR(CEILING(SUMIF(Allopatrics_Mechanical!T$2:T$998,Allopatrics_Mechanical_R!$A150,Allopatrics_Mechanical!X$2:X$998)/SUMIF(Allopatrics_Mechanical!T$2:T$998,Allopatrics_Mechanical_R!$A150,Allopatrics_Mechanical!V$2:V$998),1), "NA")</f>
        <v>NA</v>
      </c>
    </row>
    <row r="151" spans="1:4" x14ac:dyDescent="0.25">
      <c r="A151" s="36" t="str">
        <v>C.6XA.20</v>
      </c>
      <c r="B151" s="36" t="str">
        <f>INDEX(Allopatrics_Mechanical!$P$2:$P$998,MATCH(Allopatrics_Mechanical_R!$A151,Allopatrics_Mechanical!$T$2:$T$998,0))</f>
        <v>Conspecifics-elegansXelegans-SwedenXSweden</v>
      </c>
      <c r="C151" s="36">
        <f>CEILING(SUMIF(Allopatrics_Mechanical!T$2:T$998,Allopatrics_Mechanical_R!$A151,Allopatrics_Mechanical!V$2:V$998)/SUMIF(Allopatrics_Mechanical!T$2:T$998,Allopatrics_Mechanical_R!$A151,Allopatrics_Mechanical!U$2:U$998),1)</f>
        <v>1</v>
      </c>
      <c r="D151" s="36">
        <f>IFERROR(CEILING(SUMIF(Allopatrics_Mechanical!T$2:T$998,Allopatrics_Mechanical_R!$A151,Allopatrics_Mechanical!X$2:X$998)/SUMIF(Allopatrics_Mechanical!T$2:T$998,Allopatrics_Mechanical_R!$A151,Allopatrics_Mechanical!V$2:V$998),1), "NA")</f>
        <v>1</v>
      </c>
    </row>
    <row r="152" spans="1:4" x14ac:dyDescent="0.25">
      <c r="A152" s="36" t="str">
        <v>C.17XC.22</v>
      </c>
      <c r="B152" s="36" t="str">
        <f>INDEX(Allopatrics_Mechanical!$P$2:$P$998,MATCH(Allopatrics_Mechanical_R!$A152,Allopatrics_Mechanical!$T$2:$T$998,0))</f>
        <v>Conspecifics-elegansXelegans-SwedenXSweden</v>
      </c>
      <c r="C152" s="36">
        <f>CEILING(SUMIF(Allopatrics_Mechanical!T$2:T$998,Allopatrics_Mechanical_R!$A152,Allopatrics_Mechanical!V$2:V$998)/SUMIF(Allopatrics_Mechanical!T$2:T$998,Allopatrics_Mechanical_R!$A152,Allopatrics_Mechanical!U$2:U$998),1)</f>
        <v>1</v>
      </c>
      <c r="D152" s="36">
        <f>IFERROR(CEILING(SUMIF(Allopatrics_Mechanical!T$2:T$998,Allopatrics_Mechanical_R!$A152,Allopatrics_Mechanical!X$2:X$998)/SUMIF(Allopatrics_Mechanical!T$2:T$998,Allopatrics_Mechanical_R!$A152,Allopatrics_Mechanical!V$2:V$998),1), "NA")</f>
        <v>1</v>
      </c>
    </row>
    <row r="153" spans="1:4" x14ac:dyDescent="0.25">
      <c r="A153" s="36" t="str">
        <v>C.6XC.3</v>
      </c>
      <c r="B153" s="36" t="str">
        <f>INDEX(Allopatrics_Mechanical!$P$2:$P$998,MATCH(Allopatrics_Mechanical_R!$A153,Allopatrics_Mechanical!$T$2:$T$998,0))</f>
        <v>Conspecifics-elegansXelegans-SwedenXSweden</v>
      </c>
      <c r="C153" s="36">
        <f>CEILING(SUMIF(Allopatrics_Mechanical!T$2:T$998,Allopatrics_Mechanical_R!$A153,Allopatrics_Mechanical!V$2:V$998)/SUMIF(Allopatrics_Mechanical!T$2:T$998,Allopatrics_Mechanical_R!$A153,Allopatrics_Mechanical!U$2:U$998),1)</f>
        <v>1</v>
      </c>
      <c r="D153" s="36">
        <f>IFERROR(CEILING(SUMIF(Allopatrics_Mechanical!T$2:T$998,Allopatrics_Mechanical_R!$A153,Allopatrics_Mechanical!X$2:X$998)/SUMIF(Allopatrics_Mechanical!T$2:T$998,Allopatrics_Mechanical_R!$A153,Allopatrics_Mechanical!V$2:V$998),1), "NA")</f>
        <v>1</v>
      </c>
    </row>
    <row r="154" spans="1:4" x14ac:dyDescent="0.25">
      <c r="A154" s="36" t="str">
        <v>A.3XA.41</v>
      </c>
      <c r="B154" s="36" t="str">
        <f>INDEX(Allopatrics_Mechanical!$P$2:$P$998,MATCH(Allopatrics_Mechanical_R!$A154,Allopatrics_Mechanical!$T$2:$T$998,0))</f>
        <v>Conspecifics-graellsiiXgraellsii-CachadasXCachadas</v>
      </c>
      <c r="C154" s="36">
        <f>CEILING(SUMIF(Allopatrics_Mechanical!T$2:T$998,Allopatrics_Mechanical_R!$A154,Allopatrics_Mechanical!V$2:V$998)/SUMIF(Allopatrics_Mechanical!T$2:T$998,Allopatrics_Mechanical_R!$A154,Allopatrics_Mechanical!U$2:U$998),1)</f>
        <v>1</v>
      </c>
      <c r="D154" s="36">
        <f>IFERROR(CEILING(SUMIF(Allopatrics_Mechanical!T$2:T$998,Allopatrics_Mechanical_R!$A154,Allopatrics_Mechanical!X$2:X$998)/SUMIF(Allopatrics_Mechanical!T$2:T$998,Allopatrics_Mechanical_R!$A154,Allopatrics_Mechanical!V$2:V$998),1), "NA")</f>
        <v>0</v>
      </c>
    </row>
    <row r="155" spans="1:4" x14ac:dyDescent="0.25">
      <c r="A155" s="36" t="str">
        <v>B.42XB.57</v>
      </c>
      <c r="B155" s="36" t="str">
        <f>INDEX(Allopatrics_Mechanical!$P$2:$P$998,MATCH(Allopatrics_Mechanical_R!$A155,Allopatrics_Mechanical!$T$2:$T$998,0))</f>
        <v>Conspecifics-graellsiiXgraellsii-CachadasXCachadas</v>
      </c>
      <c r="C155" s="36">
        <f>CEILING(SUMIF(Allopatrics_Mechanical!T$2:T$998,Allopatrics_Mechanical_R!$A155,Allopatrics_Mechanical!V$2:V$998)/SUMIF(Allopatrics_Mechanical!T$2:T$998,Allopatrics_Mechanical_R!$A155,Allopatrics_Mechanical!U$2:U$998),1)</f>
        <v>0</v>
      </c>
      <c r="D155" s="36" t="str">
        <f>IFERROR(CEILING(SUMIF(Allopatrics_Mechanical!T$2:T$998,Allopatrics_Mechanical_R!$A155,Allopatrics_Mechanical!X$2:X$998)/SUMIF(Allopatrics_Mechanical!T$2:T$998,Allopatrics_Mechanical_R!$A155,Allopatrics_Mechanical!V$2:V$998),1), "NA")</f>
        <v>NA</v>
      </c>
    </row>
    <row r="156" spans="1:4" x14ac:dyDescent="0.25">
      <c r="A156" s="36" t="str">
        <v>B.45XB.57</v>
      </c>
      <c r="B156" s="36" t="str">
        <f>INDEX(Allopatrics_Mechanical!$P$2:$P$998,MATCH(Allopatrics_Mechanical_R!$A156,Allopatrics_Mechanical!$T$2:$T$998,0))</f>
        <v>Conspecifics-graellsiiXgraellsii-CachadasXCachadas</v>
      </c>
      <c r="C156" s="36">
        <f>CEILING(SUMIF(Allopatrics_Mechanical!T$2:T$998,Allopatrics_Mechanical_R!$A156,Allopatrics_Mechanical!V$2:V$998)/SUMIF(Allopatrics_Mechanical!T$2:T$998,Allopatrics_Mechanical_R!$A156,Allopatrics_Mechanical!U$2:U$998),1)</f>
        <v>1</v>
      </c>
      <c r="D156" s="36">
        <f>IFERROR(CEILING(SUMIF(Allopatrics_Mechanical!T$2:T$998,Allopatrics_Mechanical_R!$A156,Allopatrics_Mechanical!X$2:X$998)/SUMIF(Allopatrics_Mechanical!T$2:T$998,Allopatrics_Mechanical_R!$A156,Allopatrics_Mechanical!V$2:V$998),1), "NA")</f>
        <v>1</v>
      </c>
    </row>
    <row r="157" spans="1:4" x14ac:dyDescent="0.25">
      <c r="A157" s="36" t="str">
        <v>2018-A11XA30</v>
      </c>
      <c r="B157" s="36" t="str">
        <f>INDEX(Allopatrics_Mechanical!$P$2:$P$998,MATCH(Allopatrics_Mechanical_R!$A157,Allopatrics_Mechanical!$T$2:$T$998,0))</f>
        <v>Conspecifics-graellsiiXgraellsii-CachadasXCachadas</v>
      </c>
      <c r="C157" s="36">
        <f>CEILING(SUMIF(Allopatrics_Mechanical!T$2:T$998,Allopatrics_Mechanical_R!$A157,Allopatrics_Mechanical!V$2:V$998)/SUMIF(Allopatrics_Mechanical!T$2:T$998,Allopatrics_Mechanical_R!$A157,Allopatrics_Mechanical!U$2:U$998),1)</f>
        <v>1</v>
      </c>
      <c r="D157" s="36">
        <f>IFERROR(CEILING(SUMIF(Allopatrics_Mechanical!T$2:T$998,Allopatrics_Mechanical_R!$A157,Allopatrics_Mechanical!X$2:X$998)/SUMIF(Allopatrics_Mechanical!T$2:T$998,Allopatrics_Mechanical_R!$A157,Allopatrics_Mechanical!V$2:V$998),1), "NA")</f>
        <v>1</v>
      </c>
    </row>
    <row r="158" spans="1:4" x14ac:dyDescent="0.25">
      <c r="A158" s="36" t="str">
        <v>2018-A13XA40</v>
      </c>
      <c r="B158" s="36" t="str">
        <f>INDEX(Allopatrics_Mechanical!$P$2:$P$998,MATCH(Allopatrics_Mechanical_R!$A158,Allopatrics_Mechanical!$T$2:$T$998,0))</f>
        <v>Conspecifics-graellsiiXgraellsii-CachadasXCachadas</v>
      </c>
      <c r="C158" s="36">
        <f>CEILING(SUMIF(Allopatrics_Mechanical!T$2:T$998,Allopatrics_Mechanical_R!$A158,Allopatrics_Mechanical!V$2:V$998)/SUMIF(Allopatrics_Mechanical!T$2:T$998,Allopatrics_Mechanical_R!$A158,Allopatrics_Mechanical!U$2:U$998),1)</f>
        <v>1</v>
      </c>
      <c r="D158" s="36">
        <f>IFERROR(CEILING(SUMIF(Allopatrics_Mechanical!T$2:T$998,Allopatrics_Mechanical_R!$A158,Allopatrics_Mechanical!X$2:X$998)/SUMIF(Allopatrics_Mechanical!T$2:T$998,Allopatrics_Mechanical_R!$A158,Allopatrics_Mechanical!V$2:V$998),1), "NA")</f>
        <v>1</v>
      </c>
    </row>
    <row r="159" spans="1:4" x14ac:dyDescent="0.25">
      <c r="A159" s="36" t="str">
        <v>2018-A49XA34</v>
      </c>
      <c r="B159" s="36" t="str">
        <f>INDEX(Allopatrics_Mechanical!$P$2:$P$998,MATCH(Allopatrics_Mechanical_R!$A159,Allopatrics_Mechanical!$T$2:$T$998,0))</f>
        <v>Conspecifics-graellsiiXgraellsii-CachadasXCachadas</v>
      </c>
      <c r="C159" s="36">
        <f>CEILING(SUMIF(Allopatrics_Mechanical!T$2:T$998,Allopatrics_Mechanical_R!$A159,Allopatrics_Mechanical!V$2:V$998)/SUMIF(Allopatrics_Mechanical!T$2:T$998,Allopatrics_Mechanical_R!$A159,Allopatrics_Mechanical!U$2:U$998),1)</f>
        <v>1</v>
      </c>
      <c r="D159" s="36">
        <f>IFERROR(CEILING(SUMIF(Allopatrics_Mechanical!T$2:T$998,Allopatrics_Mechanical_R!$A159,Allopatrics_Mechanical!X$2:X$998)/SUMIF(Allopatrics_Mechanical!T$2:T$998,Allopatrics_Mechanical_R!$A159,Allopatrics_Mechanical!V$2:V$998),1), "NA")</f>
        <v>1</v>
      </c>
    </row>
    <row r="160" spans="1:4" x14ac:dyDescent="0.25">
      <c r="A160" s="36" t="str">
        <v>2018-A5XA26</v>
      </c>
      <c r="B160" s="36" t="str">
        <f>INDEX(Allopatrics_Mechanical!$P$2:$P$998,MATCH(Allopatrics_Mechanical_R!$A160,Allopatrics_Mechanical!$T$2:$T$998,0))</f>
        <v>Conspecifics-graellsiiXgraellsii-CachadasXCachadas</v>
      </c>
      <c r="C160" s="36">
        <f>CEILING(SUMIF(Allopatrics_Mechanical!T$2:T$998,Allopatrics_Mechanical_R!$A160,Allopatrics_Mechanical!V$2:V$998)/SUMIF(Allopatrics_Mechanical!T$2:T$998,Allopatrics_Mechanical_R!$A160,Allopatrics_Mechanical!U$2:U$998),1)</f>
        <v>1</v>
      </c>
      <c r="D160" s="36">
        <f>IFERROR(CEILING(SUMIF(Allopatrics_Mechanical!T$2:T$998,Allopatrics_Mechanical_R!$A160,Allopatrics_Mechanical!X$2:X$998)/SUMIF(Allopatrics_Mechanical!T$2:T$998,Allopatrics_Mechanical_R!$A160,Allopatrics_Mechanical!V$2:V$998),1), "NA")</f>
        <v>1</v>
      </c>
    </row>
    <row r="161" spans="1:4" x14ac:dyDescent="0.25">
      <c r="A161" s="36" t="str">
        <v>2018-A51XA38</v>
      </c>
      <c r="B161" s="36" t="str">
        <f>INDEX(Allopatrics_Mechanical!$P$2:$P$998,MATCH(Allopatrics_Mechanical_R!$A161,Allopatrics_Mechanical!$T$2:$T$998,0))</f>
        <v>Conspecifics-graellsiiXgraellsii-CachadasXCachadas</v>
      </c>
      <c r="C161" s="36">
        <f>CEILING(SUMIF(Allopatrics_Mechanical!T$2:T$998,Allopatrics_Mechanical_R!$A161,Allopatrics_Mechanical!V$2:V$998)/SUMIF(Allopatrics_Mechanical!T$2:T$998,Allopatrics_Mechanical_R!$A161,Allopatrics_Mechanical!U$2:U$998),1)</f>
        <v>1</v>
      </c>
      <c r="D161" s="36">
        <f>IFERROR(CEILING(SUMIF(Allopatrics_Mechanical!T$2:T$998,Allopatrics_Mechanical_R!$A161,Allopatrics_Mechanical!X$2:X$998)/SUMIF(Allopatrics_Mechanical!T$2:T$998,Allopatrics_Mechanical_R!$A161,Allopatrics_Mechanical!V$2:V$998),1), "NA")</f>
        <v>1</v>
      </c>
    </row>
    <row r="162" spans="1:4" x14ac:dyDescent="0.25">
      <c r="A162" s="36" t="str">
        <v>2018-A55XA54</v>
      </c>
      <c r="B162" s="36" t="str">
        <f>INDEX(Allopatrics_Mechanical!$P$2:$P$998,MATCH(Allopatrics_Mechanical_R!$A162,Allopatrics_Mechanical!$T$2:$T$998,0))</f>
        <v>Conspecifics-graellsiiXgraellsii-CachadasXCachadas</v>
      </c>
      <c r="C162" s="36">
        <f>CEILING(SUMIF(Allopatrics_Mechanical!T$2:T$998,Allopatrics_Mechanical_R!$A162,Allopatrics_Mechanical!V$2:V$998)/SUMIF(Allopatrics_Mechanical!T$2:T$998,Allopatrics_Mechanical_R!$A162,Allopatrics_Mechanical!U$2:U$998),1)</f>
        <v>1</v>
      </c>
      <c r="D162" s="36">
        <f>IFERROR(CEILING(SUMIF(Allopatrics_Mechanical!T$2:T$998,Allopatrics_Mechanical_R!$A162,Allopatrics_Mechanical!X$2:X$998)/SUMIF(Allopatrics_Mechanical!T$2:T$998,Allopatrics_Mechanical_R!$A162,Allopatrics_Mechanical!V$2:V$998),1), "NA")</f>
        <v>1</v>
      </c>
    </row>
    <row r="163" spans="1:4" x14ac:dyDescent="0.25">
      <c r="A163" s="36" t="str">
        <v>2018-A56XA29</v>
      </c>
      <c r="B163" s="36" t="str">
        <f>INDEX(Allopatrics_Mechanical!$P$2:$P$998,MATCH(Allopatrics_Mechanical_R!$A163,Allopatrics_Mechanical!$T$2:$T$998,0))</f>
        <v>Conspecifics-graellsiiXgraellsii-CachadasXCachadas</v>
      </c>
      <c r="C163" s="36">
        <f>CEILING(SUMIF(Allopatrics_Mechanical!T$2:T$998,Allopatrics_Mechanical_R!$A163,Allopatrics_Mechanical!V$2:V$998)/SUMIF(Allopatrics_Mechanical!T$2:T$998,Allopatrics_Mechanical_R!$A163,Allopatrics_Mechanical!U$2:U$998),1)</f>
        <v>1</v>
      </c>
      <c r="D163" s="36">
        <f>IFERROR(CEILING(SUMIF(Allopatrics_Mechanical!T$2:T$998,Allopatrics_Mechanical_R!$A163,Allopatrics_Mechanical!X$2:X$998)/SUMIF(Allopatrics_Mechanical!T$2:T$998,Allopatrics_Mechanical_R!$A163,Allopatrics_Mechanical!V$2:V$998),1), "NA")</f>
        <v>1</v>
      </c>
    </row>
    <row r="164" spans="1:4" x14ac:dyDescent="0.25">
      <c r="A164" s="36" t="str">
        <v>2018-A6XA41</v>
      </c>
      <c r="B164" s="36" t="str">
        <f>INDEX(Allopatrics_Mechanical!$P$2:$P$998,MATCH(Allopatrics_Mechanical_R!$A164,Allopatrics_Mechanical!$T$2:$T$998,0))</f>
        <v>Conspecifics-graellsiiXgraellsii-CachadasXCachadas</v>
      </c>
      <c r="C164" s="36">
        <f>CEILING(SUMIF(Allopatrics_Mechanical!T$2:T$998,Allopatrics_Mechanical_R!$A164,Allopatrics_Mechanical!V$2:V$998)/SUMIF(Allopatrics_Mechanical!T$2:T$998,Allopatrics_Mechanical_R!$A164,Allopatrics_Mechanical!U$2:U$998),1)</f>
        <v>1</v>
      </c>
      <c r="D164" s="36">
        <f>IFERROR(CEILING(SUMIF(Allopatrics_Mechanical!T$2:T$998,Allopatrics_Mechanical_R!$A164,Allopatrics_Mechanical!X$2:X$998)/SUMIF(Allopatrics_Mechanical!T$2:T$998,Allopatrics_Mechanical_R!$A164,Allopatrics_Mechanical!V$2:V$998),1), "NA")</f>
        <v>1</v>
      </c>
    </row>
    <row r="165" spans="1:4" x14ac:dyDescent="0.25">
      <c r="A165" s="36" t="str">
        <v>2018-E35XE27</v>
      </c>
      <c r="B165" s="36" t="str">
        <f>INDEX(Allopatrics_Mechanical!$P$2:$P$998,MATCH(Allopatrics_Mechanical_R!$A165,Allopatrics_Mechanical!$T$2:$T$998,0))</f>
        <v>Conspecifics-elegansXelegans-ArlesXArles</v>
      </c>
      <c r="C165" s="36">
        <f>CEILING(SUMIF(Allopatrics_Mechanical!T$2:T$998,Allopatrics_Mechanical_R!$A165,Allopatrics_Mechanical!V$2:V$998)/SUMIF(Allopatrics_Mechanical!T$2:T$998,Allopatrics_Mechanical_R!$A165,Allopatrics_Mechanical!U$2:U$998),1)</f>
        <v>1</v>
      </c>
      <c r="D165" s="36">
        <f>IFERROR(CEILING(SUMIF(Allopatrics_Mechanical!T$2:T$998,Allopatrics_Mechanical_R!$A165,Allopatrics_Mechanical!X$2:X$998)/SUMIF(Allopatrics_Mechanical!T$2:T$998,Allopatrics_Mechanical_R!$A165,Allopatrics_Mechanical!V$2:V$998),1), "NA")</f>
        <v>1</v>
      </c>
    </row>
    <row r="166" spans="1:4" x14ac:dyDescent="0.25">
      <c r="A166" s="36" t="str">
        <v>2018-E28XE36</v>
      </c>
      <c r="B166" s="36" t="str">
        <f>INDEX(Allopatrics_Mechanical!$P$2:$P$998,MATCH(Allopatrics_Mechanical_R!$A166,Allopatrics_Mechanical!$T$2:$T$998,0))</f>
        <v>Conspecifics-elegansXelegans-ArlesXArles</v>
      </c>
      <c r="C166" s="36">
        <f>CEILING(SUMIF(Allopatrics_Mechanical!T$2:T$998,Allopatrics_Mechanical_R!$A166,Allopatrics_Mechanical!V$2:V$998)/SUMIF(Allopatrics_Mechanical!T$2:T$998,Allopatrics_Mechanical_R!$A166,Allopatrics_Mechanical!U$2:U$998),1)</f>
        <v>1</v>
      </c>
      <c r="D166" s="36">
        <f>IFERROR(CEILING(SUMIF(Allopatrics_Mechanical!T$2:T$998,Allopatrics_Mechanical_R!$A166,Allopatrics_Mechanical!X$2:X$998)/SUMIF(Allopatrics_Mechanical!T$2:T$998,Allopatrics_Mechanical_R!$A166,Allopatrics_Mechanical!V$2:V$998),1), "NA")</f>
        <v>1</v>
      </c>
    </row>
    <row r="167" spans="1:4" x14ac:dyDescent="0.25">
      <c r="A167" s="36" t="str">
        <v>2018-E30XE36</v>
      </c>
      <c r="B167" s="36" t="str">
        <f>INDEX(Allopatrics_Mechanical!$P$2:$P$998,MATCH(Allopatrics_Mechanical_R!$A167,Allopatrics_Mechanical!$T$2:$T$998,0))</f>
        <v>Conspecifics-elegansXelegans-ArlesXArles</v>
      </c>
      <c r="C167" s="36">
        <f>CEILING(SUMIF(Allopatrics_Mechanical!T$2:T$998,Allopatrics_Mechanical_R!$A167,Allopatrics_Mechanical!V$2:V$998)/SUMIF(Allopatrics_Mechanical!T$2:T$998,Allopatrics_Mechanical_R!$A167,Allopatrics_Mechanical!U$2:U$998),1)</f>
        <v>1</v>
      </c>
      <c r="D167" s="36">
        <f>IFERROR(CEILING(SUMIF(Allopatrics_Mechanical!T$2:T$998,Allopatrics_Mechanical_R!$A167,Allopatrics_Mechanical!X$2:X$998)/SUMIF(Allopatrics_Mechanical!T$2:T$998,Allopatrics_Mechanical_R!$A167,Allopatrics_Mechanical!V$2:V$998),1), "NA")</f>
        <v>0</v>
      </c>
    </row>
    <row r="168" spans="1:4" x14ac:dyDescent="0.25">
      <c r="A168" s="36" t="str">
        <v>2018-G19XE27</v>
      </c>
      <c r="B168" s="36" t="str">
        <f>INDEX(Allopatrics_Mechanical!$P$2:$P$998,MATCH(Allopatrics_Mechanical_R!$A168,Allopatrics_Mechanical!$T$2:$T$998,0))</f>
        <v>Heterospecifics-elegansXgraellsii-ArlesXCachadas</v>
      </c>
      <c r="C168" s="36">
        <f>CEILING(SUMIF(Allopatrics_Mechanical!T$2:T$998,Allopatrics_Mechanical_R!$A168,Allopatrics_Mechanical!V$2:V$998)/SUMIF(Allopatrics_Mechanical!T$2:T$998,Allopatrics_Mechanical_R!$A168,Allopatrics_Mechanical!U$2:U$998),1)</f>
        <v>1</v>
      </c>
      <c r="D168" s="36">
        <f>IFERROR(CEILING(SUMIF(Allopatrics_Mechanical!T$2:T$998,Allopatrics_Mechanical_R!$A168,Allopatrics_Mechanical!X$2:X$998)/SUMIF(Allopatrics_Mechanical!T$2:T$998,Allopatrics_Mechanical_R!$A168,Allopatrics_Mechanical!V$2:V$998),1), "NA")</f>
        <v>1</v>
      </c>
    </row>
    <row r="169" spans="1:4" x14ac:dyDescent="0.25">
      <c r="A169" s="36" t="str">
        <v>2018-G42XE36</v>
      </c>
      <c r="B169" s="36" t="str">
        <f>INDEX(Allopatrics_Mechanical!$P$2:$P$998,MATCH(Allopatrics_Mechanical_R!$A169,Allopatrics_Mechanical!$T$2:$T$998,0))</f>
        <v>Heterospecifics-elegansXgraellsii-ArlesXCachadas</v>
      </c>
      <c r="C169" s="36">
        <f>CEILING(SUMIF(Allopatrics_Mechanical!T$2:T$998,Allopatrics_Mechanical_R!$A169,Allopatrics_Mechanical!V$2:V$998)/SUMIF(Allopatrics_Mechanical!T$2:T$998,Allopatrics_Mechanical_R!$A169,Allopatrics_Mechanical!U$2:U$998),1)</f>
        <v>1</v>
      </c>
      <c r="D169" s="36">
        <f>IFERROR(CEILING(SUMIF(Allopatrics_Mechanical!T$2:T$998,Allopatrics_Mechanical_R!$A169,Allopatrics_Mechanical!X$2:X$998)/SUMIF(Allopatrics_Mechanical!T$2:T$998,Allopatrics_Mechanical_R!$A169,Allopatrics_Mechanical!V$2:V$998),1), "NA")</f>
        <v>1</v>
      </c>
    </row>
    <row r="170" spans="1:4" x14ac:dyDescent="0.25">
      <c r="A170" s="36" t="str">
        <v>2018-G40XE36</v>
      </c>
      <c r="B170" s="36" t="str">
        <f>INDEX(Allopatrics_Mechanical!$P$2:$P$998,MATCH(Allopatrics_Mechanical_R!$A170,Allopatrics_Mechanical!$T$2:$T$998,0))</f>
        <v>Heterospecifics-elegansXgraellsii-ArlesXCachadas</v>
      </c>
      <c r="C170" s="36">
        <f>CEILING(SUMIF(Allopatrics_Mechanical!T$2:T$998,Allopatrics_Mechanical_R!$A170,Allopatrics_Mechanical!V$2:V$998)/SUMIF(Allopatrics_Mechanical!T$2:T$998,Allopatrics_Mechanical_R!$A170,Allopatrics_Mechanical!U$2:U$998),1)</f>
        <v>1</v>
      </c>
      <c r="D170" s="36">
        <f>IFERROR(CEILING(SUMIF(Allopatrics_Mechanical!T$2:T$998,Allopatrics_Mechanical_R!$A170,Allopatrics_Mechanical!X$2:X$998)/SUMIF(Allopatrics_Mechanical!T$2:T$998,Allopatrics_Mechanical_R!$A170,Allopatrics_Mechanical!V$2:V$998),1), "NA")</f>
        <v>1</v>
      </c>
    </row>
    <row r="171" spans="1:4" x14ac:dyDescent="0.25">
      <c r="A171" s="36" t="str">
        <v>2018-G57XE49</v>
      </c>
      <c r="B171" s="36" t="str">
        <f>INDEX(Allopatrics_Mechanical!$P$2:$P$998,MATCH(Allopatrics_Mechanical_R!$A171,Allopatrics_Mechanical!$T$2:$T$998,0))</f>
        <v>Heterospecifics-elegansXgraellsii-ArlesXCachadas</v>
      </c>
      <c r="C171" s="36">
        <f>CEILING(SUMIF(Allopatrics_Mechanical!T$2:T$998,Allopatrics_Mechanical_R!$A171,Allopatrics_Mechanical!V$2:V$998)/SUMIF(Allopatrics_Mechanical!T$2:T$998,Allopatrics_Mechanical_R!$A171,Allopatrics_Mechanical!U$2:U$998),1)</f>
        <v>1</v>
      </c>
      <c r="D171" s="36">
        <f>IFERROR(CEILING(SUMIF(Allopatrics_Mechanical!T$2:T$998,Allopatrics_Mechanical_R!$A171,Allopatrics_Mechanical!X$2:X$998)/SUMIF(Allopatrics_Mechanical!T$2:T$998,Allopatrics_Mechanical_R!$A171,Allopatrics_Mechanical!V$2:V$998),1), "NA")</f>
        <v>1</v>
      </c>
    </row>
    <row r="172" spans="1:4" x14ac:dyDescent="0.25">
      <c r="A172" s="36" t="str">
        <v>2018-G56XE53</v>
      </c>
      <c r="B172" s="36" t="str">
        <f>INDEX(Allopatrics_Mechanical!$P$2:$P$998,MATCH(Allopatrics_Mechanical_R!$A172,Allopatrics_Mechanical!$T$2:$T$998,0))</f>
        <v>Heterospecifics-elegansXgraellsii-ArlesXCachadas</v>
      </c>
      <c r="C172" s="36">
        <f>CEILING(SUMIF(Allopatrics_Mechanical!T$2:T$998,Allopatrics_Mechanical_R!$A172,Allopatrics_Mechanical!V$2:V$998)/SUMIF(Allopatrics_Mechanical!T$2:T$998,Allopatrics_Mechanical_R!$A172,Allopatrics_Mechanical!U$2:U$998),1)</f>
        <v>1</v>
      </c>
      <c r="D172" s="36">
        <f>IFERROR(CEILING(SUMIF(Allopatrics_Mechanical!T$2:T$998,Allopatrics_Mechanical_R!$A172,Allopatrics_Mechanical!X$2:X$998)/SUMIF(Allopatrics_Mechanical!T$2:T$998,Allopatrics_Mechanical_R!$A172,Allopatrics_Mechanical!V$2:V$998),1), "NA")</f>
        <v>1</v>
      </c>
    </row>
    <row r="173" spans="1:4" x14ac:dyDescent="0.25">
      <c r="A173" s="36" t="str">
        <v>2018-G61XE53</v>
      </c>
      <c r="B173" s="36" t="str">
        <f>INDEX(Allopatrics_Mechanical!$P$2:$P$998,MATCH(Allopatrics_Mechanical_R!$A173,Allopatrics_Mechanical!$T$2:$T$998,0))</f>
        <v>Heterospecifics-elegansXgraellsii-ArlesXCachadas</v>
      </c>
      <c r="C173" s="36">
        <f>CEILING(SUMIF(Allopatrics_Mechanical!T$2:T$998,Allopatrics_Mechanical_R!$A173,Allopatrics_Mechanical!V$2:V$998)/SUMIF(Allopatrics_Mechanical!T$2:T$998,Allopatrics_Mechanical_R!$A173,Allopatrics_Mechanical!U$2:U$998),1)</f>
        <v>1</v>
      </c>
      <c r="D173" s="36">
        <f>IFERROR(CEILING(SUMIF(Allopatrics_Mechanical!T$2:T$998,Allopatrics_Mechanical_R!$A173,Allopatrics_Mechanical!X$2:X$998)/SUMIF(Allopatrics_Mechanical!T$2:T$998,Allopatrics_Mechanical_R!$A173,Allopatrics_Mechanical!V$2:V$998),1), "NA")</f>
        <v>0</v>
      </c>
    </row>
    <row r="174" spans="1:4" x14ac:dyDescent="0.25">
      <c r="A174" s="36" t="str">
        <v>2018-G65XE54</v>
      </c>
      <c r="B174" s="36" t="str">
        <f>INDEX(Allopatrics_Mechanical!$P$2:$P$998,MATCH(Allopatrics_Mechanical_R!$A174,Allopatrics_Mechanical!$T$2:$T$998,0))</f>
        <v>Heterospecifics-elegansXgraellsii-ArlesXCachadas</v>
      </c>
      <c r="C174" s="36">
        <f>CEILING(SUMIF(Allopatrics_Mechanical!T$2:T$998,Allopatrics_Mechanical_R!$A174,Allopatrics_Mechanical!V$2:V$998)/SUMIF(Allopatrics_Mechanical!T$2:T$998,Allopatrics_Mechanical_R!$A174,Allopatrics_Mechanical!U$2:U$998),1)</f>
        <v>1</v>
      </c>
      <c r="D174" s="36">
        <f>IFERROR(CEILING(SUMIF(Allopatrics_Mechanical!T$2:T$998,Allopatrics_Mechanical_R!$A174,Allopatrics_Mechanical!X$2:X$998)/SUMIF(Allopatrics_Mechanical!T$2:T$998,Allopatrics_Mechanical_R!$A174,Allopatrics_Mechanical!V$2:V$998),1), "NA")</f>
        <v>0</v>
      </c>
    </row>
    <row r="175" spans="1:4" x14ac:dyDescent="0.25">
      <c r="A175" s="36" t="str">
        <v>2023-2.43X1.28</v>
      </c>
      <c r="B175" s="36" t="str">
        <f>INDEX(Allopatrics_Mechanical!$P$2:$P$998,MATCH(Allopatrics_Mechanical_R!$A175,Allopatrics_Mechanical!$T$2:$T$998,0))</f>
        <v>Conspecifics-graellsiiXgraellsii-RiomaiorXRiomaior</v>
      </c>
      <c r="C175" s="36">
        <f>CEILING(SUMIF(Allopatrics_Mechanical!T$2:T$998,Allopatrics_Mechanical_R!$A175,Allopatrics_Mechanical!V$2:V$998)/SUMIF(Allopatrics_Mechanical!T$2:T$998,Allopatrics_Mechanical_R!$A175,Allopatrics_Mechanical!U$2:U$998),1)</f>
        <v>1</v>
      </c>
      <c r="D175" s="36">
        <f>IFERROR(CEILING(SUMIF(Allopatrics_Mechanical!T$2:T$998,Allopatrics_Mechanical_R!$A175,Allopatrics_Mechanical!X$2:X$998)/SUMIF(Allopatrics_Mechanical!T$2:T$998,Allopatrics_Mechanical_R!$A175,Allopatrics_Mechanical!V$2:V$998),1), "NA")</f>
        <v>1</v>
      </c>
    </row>
    <row r="176" spans="1:4" x14ac:dyDescent="0.25">
      <c r="A176" s="36" t="str">
        <v>2023-2.41X2.44</v>
      </c>
      <c r="B176" s="36" t="str">
        <f>INDEX(Allopatrics_Mechanical!$P$2:$P$998,MATCH(Allopatrics_Mechanical_R!$A176,Allopatrics_Mechanical!$T$2:$T$998,0))</f>
        <v>Conspecifics-graellsiiXgraellsii-RiomaiorXRiomaior</v>
      </c>
      <c r="C176" s="36">
        <f>CEILING(SUMIF(Allopatrics_Mechanical!T$2:T$998,Allopatrics_Mechanical_R!$A176,Allopatrics_Mechanical!V$2:V$998)/SUMIF(Allopatrics_Mechanical!T$2:T$998,Allopatrics_Mechanical_R!$A176,Allopatrics_Mechanical!U$2:U$998),1)</f>
        <v>1</v>
      </c>
      <c r="D176" s="36">
        <f>IFERROR(CEILING(SUMIF(Allopatrics_Mechanical!T$2:T$998,Allopatrics_Mechanical_R!$A176,Allopatrics_Mechanical!X$2:X$998)/SUMIF(Allopatrics_Mechanical!T$2:T$998,Allopatrics_Mechanical_R!$A176,Allopatrics_Mechanical!V$2:V$998),1), "NA")</f>
        <v>1</v>
      </c>
    </row>
    <row r="177" spans="1:4" x14ac:dyDescent="0.25">
      <c r="A177" s="36" t="str">
        <v>2023-2.42X2.46</v>
      </c>
      <c r="B177" s="36" t="str">
        <f>INDEX(Allopatrics_Mechanical!$P$2:$P$998,MATCH(Allopatrics_Mechanical_R!$A177,Allopatrics_Mechanical!$T$2:$T$998,0))</f>
        <v>Conspecifics-graellsiiXgraellsii-RiomaiorXRiomaior</v>
      </c>
      <c r="C177" s="36">
        <f>CEILING(SUMIF(Allopatrics_Mechanical!T$2:T$998,Allopatrics_Mechanical_R!$A177,Allopatrics_Mechanical!V$2:V$998)/SUMIF(Allopatrics_Mechanical!T$2:T$998,Allopatrics_Mechanical_R!$A177,Allopatrics_Mechanical!U$2:U$998),1)</f>
        <v>1</v>
      </c>
      <c r="D177" s="36">
        <f>IFERROR(CEILING(SUMIF(Allopatrics_Mechanical!T$2:T$998,Allopatrics_Mechanical_R!$A177,Allopatrics_Mechanical!X$2:X$998)/SUMIF(Allopatrics_Mechanical!T$2:T$998,Allopatrics_Mechanical_R!$A177,Allopatrics_Mechanical!V$2:V$998),1), "NA")</f>
        <v>1</v>
      </c>
    </row>
    <row r="178" spans="1:4" x14ac:dyDescent="0.25">
      <c r="A178" s="36" t="str">
        <v>2023-2.43X2.44</v>
      </c>
      <c r="B178" s="36" t="str">
        <f>INDEX(Allopatrics_Mechanical!$P$2:$P$998,MATCH(Allopatrics_Mechanical_R!$A178,Allopatrics_Mechanical!$T$2:$T$998,0))</f>
        <v>Conspecifics-graellsiiXgraellsii-RiomaiorXRiomaior</v>
      </c>
      <c r="C178" s="36">
        <f>CEILING(SUMIF(Allopatrics_Mechanical!T$2:T$998,Allopatrics_Mechanical_R!$A178,Allopatrics_Mechanical!V$2:V$998)/SUMIF(Allopatrics_Mechanical!T$2:T$998,Allopatrics_Mechanical_R!$A178,Allopatrics_Mechanical!U$2:U$998),1)</f>
        <v>1</v>
      </c>
      <c r="D178" s="36">
        <f>IFERROR(CEILING(SUMIF(Allopatrics_Mechanical!T$2:T$998,Allopatrics_Mechanical_R!$A178,Allopatrics_Mechanical!X$2:X$998)/SUMIF(Allopatrics_Mechanical!T$2:T$998,Allopatrics_Mechanical_R!$A178,Allopatrics_Mechanical!V$2:V$998),1), "NA")</f>
        <v>1</v>
      </c>
    </row>
    <row r="179" spans="1:4" x14ac:dyDescent="0.25">
      <c r="A179" s="36" t="str">
        <v>2023-2.41X1.29</v>
      </c>
      <c r="B179" s="36" t="str">
        <f>INDEX(Allopatrics_Mechanical!$P$2:$P$998,MATCH(Allopatrics_Mechanical_R!$A179,Allopatrics_Mechanical!$T$2:$T$998,0))</f>
        <v>Conspecifics-graellsiiXgraellsii-RiomaiorXRiomaior</v>
      </c>
      <c r="C179" s="36">
        <f>CEILING(SUMIF(Allopatrics_Mechanical!T$2:T$998,Allopatrics_Mechanical_R!$A179,Allopatrics_Mechanical!V$2:V$998)/SUMIF(Allopatrics_Mechanical!T$2:T$998,Allopatrics_Mechanical_R!$A179,Allopatrics_Mechanical!U$2:U$998),1)</f>
        <v>1</v>
      </c>
      <c r="D179" s="36">
        <f>IFERROR(CEILING(SUMIF(Allopatrics_Mechanical!T$2:T$998,Allopatrics_Mechanical_R!$A179,Allopatrics_Mechanical!X$2:X$998)/SUMIF(Allopatrics_Mechanical!T$2:T$998,Allopatrics_Mechanical_R!$A179,Allopatrics_Mechanical!V$2:V$998),1), "NA")</f>
        <v>1</v>
      </c>
    </row>
    <row r="180" spans="1:4" x14ac:dyDescent="0.25">
      <c r="A180" s="36" t="str">
        <v>2023-2.52X1.29</v>
      </c>
      <c r="B180" s="36" t="str">
        <f>INDEX(Allopatrics_Mechanical!$P$2:$P$998,MATCH(Allopatrics_Mechanical_R!$A180,Allopatrics_Mechanical!$T$2:$T$998,0))</f>
        <v>Conspecifics-graellsiiXgraellsii-RiomaiorXRiomaior</v>
      </c>
      <c r="C180" s="36">
        <f>CEILING(SUMIF(Allopatrics_Mechanical!T$2:T$998,Allopatrics_Mechanical_R!$A180,Allopatrics_Mechanical!V$2:V$998)/SUMIF(Allopatrics_Mechanical!T$2:T$998,Allopatrics_Mechanical_R!$A180,Allopatrics_Mechanical!U$2:U$998),1)</f>
        <v>1</v>
      </c>
      <c r="D180" s="36">
        <f>IFERROR(CEILING(SUMIF(Allopatrics_Mechanical!T$2:T$998,Allopatrics_Mechanical_R!$A180,Allopatrics_Mechanical!X$2:X$998)/SUMIF(Allopatrics_Mechanical!T$2:T$998,Allopatrics_Mechanical_R!$A180,Allopatrics_Mechanical!V$2:V$998),1), "NA")</f>
        <v>1</v>
      </c>
    </row>
    <row r="181" spans="1:4" x14ac:dyDescent="0.25">
      <c r="A181" s="36" t="str">
        <v>2023-2.53X2.85</v>
      </c>
      <c r="B181" s="36" t="str">
        <f>INDEX(Allopatrics_Mechanical!$P$2:$P$998,MATCH(Allopatrics_Mechanical_R!$A181,Allopatrics_Mechanical!$T$2:$T$998,0))</f>
        <v>Conspecifics-graellsiiXgraellsii-RiomaiorXRiomaior</v>
      </c>
      <c r="C181" s="36">
        <f>CEILING(SUMIF(Allopatrics_Mechanical!T$2:T$998,Allopatrics_Mechanical_R!$A181,Allopatrics_Mechanical!V$2:V$998)/SUMIF(Allopatrics_Mechanical!T$2:T$998,Allopatrics_Mechanical_R!$A181,Allopatrics_Mechanical!U$2:U$998),1)</f>
        <v>1</v>
      </c>
      <c r="D181" s="36">
        <f>IFERROR(CEILING(SUMIF(Allopatrics_Mechanical!T$2:T$998,Allopatrics_Mechanical_R!$A181,Allopatrics_Mechanical!X$2:X$998)/SUMIF(Allopatrics_Mechanical!T$2:T$998,Allopatrics_Mechanical_R!$A181,Allopatrics_Mechanical!V$2:V$998),1), "NA")</f>
        <v>1</v>
      </c>
    </row>
    <row r="182" spans="1:4" x14ac:dyDescent="0.25">
      <c r="A182" s="36" t="str">
        <v>2023-2.63X2.76</v>
      </c>
      <c r="B182" s="36" t="str">
        <f>INDEX(Allopatrics_Mechanical!$P$2:$P$998,MATCH(Allopatrics_Mechanical_R!$A182,Allopatrics_Mechanical!$T$2:$T$998,0))</f>
        <v>Conspecifics-graellsiiXgraellsii-RiomaiorXRiomaior</v>
      </c>
      <c r="C182" s="36">
        <f>CEILING(SUMIF(Allopatrics_Mechanical!T$2:T$998,Allopatrics_Mechanical_R!$A182,Allopatrics_Mechanical!V$2:V$998)/SUMIF(Allopatrics_Mechanical!T$2:T$998,Allopatrics_Mechanical_R!$A182,Allopatrics_Mechanical!U$2:U$998),1)</f>
        <v>1</v>
      </c>
      <c r="D182" s="36">
        <f>IFERROR(CEILING(SUMIF(Allopatrics_Mechanical!T$2:T$998,Allopatrics_Mechanical_R!$A182,Allopatrics_Mechanical!X$2:X$998)/SUMIF(Allopatrics_Mechanical!T$2:T$998,Allopatrics_Mechanical_R!$A182,Allopatrics_Mechanical!V$2:V$998),1), "NA")</f>
        <v>1</v>
      </c>
    </row>
    <row r="183" spans="1:4" x14ac:dyDescent="0.25">
      <c r="A183" s="36" t="str">
        <v>2023-2.53X2.54</v>
      </c>
      <c r="B183" s="36" t="str">
        <f>INDEX(Allopatrics_Mechanical!$P$2:$P$998,MATCH(Allopatrics_Mechanical_R!$A183,Allopatrics_Mechanical!$T$2:$T$998,0))</f>
        <v>Conspecifics-graellsiiXgraellsii-RiomaiorXRiomaior</v>
      </c>
      <c r="C183" s="36">
        <f>CEILING(SUMIF(Allopatrics_Mechanical!T$2:T$998,Allopatrics_Mechanical_R!$A183,Allopatrics_Mechanical!V$2:V$998)/SUMIF(Allopatrics_Mechanical!T$2:T$998,Allopatrics_Mechanical_R!$A183,Allopatrics_Mechanical!U$2:U$998),1)</f>
        <v>1</v>
      </c>
      <c r="D183" s="36">
        <f>IFERROR(CEILING(SUMIF(Allopatrics_Mechanical!T$2:T$998,Allopatrics_Mechanical_R!$A183,Allopatrics_Mechanical!X$2:X$998)/SUMIF(Allopatrics_Mechanical!T$2:T$998,Allopatrics_Mechanical_R!$A183,Allopatrics_Mechanical!V$2:V$998),1), "NA")</f>
        <v>1</v>
      </c>
    </row>
    <row r="184" spans="1:4" x14ac:dyDescent="0.25">
      <c r="A184" s="36" t="str">
        <v>2023-2.63X2.77</v>
      </c>
      <c r="B184" s="36" t="str">
        <f>INDEX(Allopatrics_Mechanical!$P$2:$P$998,MATCH(Allopatrics_Mechanical_R!$A184,Allopatrics_Mechanical!$T$2:$T$998,0))</f>
        <v>Conspecifics-graellsiiXgraellsii-RiomaiorXRiomaior</v>
      </c>
      <c r="C184" s="36">
        <f>CEILING(SUMIF(Allopatrics_Mechanical!T$2:T$998,Allopatrics_Mechanical_R!$A184,Allopatrics_Mechanical!V$2:V$998)/SUMIF(Allopatrics_Mechanical!T$2:T$998,Allopatrics_Mechanical_R!$A184,Allopatrics_Mechanical!U$2:U$998),1)</f>
        <v>1</v>
      </c>
      <c r="D184" s="36">
        <f>IFERROR(CEILING(SUMIF(Allopatrics_Mechanical!T$2:T$998,Allopatrics_Mechanical_R!$A184,Allopatrics_Mechanical!X$2:X$998)/SUMIF(Allopatrics_Mechanical!T$2:T$998,Allopatrics_Mechanical_R!$A184,Allopatrics_Mechanical!V$2:V$998),1), "NA")</f>
        <v>1</v>
      </c>
    </row>
    <row r="185" spans="1:4" x14ac:dyDescent="0.25">
      <c r="A185" s="36" t="str">
        <v>2023-2.73X2.61</v>
      </c>
      <c r="B185" s="36" t="str">
        <f>INDEX(Allopatrics_Mechanical!$P$2:$P$998,MATCH(Allopatrics_Mechanical_R!$A185,Allopatrics_Mechanical!$T$2:$T$998,0))</f>
        <v>Conspecifics-graellsiiXgraellsii-RiomaiorXRiomaior</v>
      </c>
      <c r="C185" s="36">
        <f>CEILING(SUMIF(Allopatrics_Mechanical!T$2:T$998,Allopatrics_Mechanical_R!$A185,Allopatrics_Mechanical!V$2:V$998)/SUMIF(Allopatrics_Mechanical!T$2:T$998,Allopatrics_Mechanical_R!$A185,Allopatrics_Mechanical!U$2:U$998),1)</f>
        <v>1</v>
      </c>
      <c r="D185" s="36">
        <f>IFERROR(CEILING(SUMIF(Allopatrics_Mechanical!T$2:T$998,Allopatrics_Mechanical_R!$A185,Allopatrics_Mechanical!X$2:X$998)/SUMIF(Allopatrics_Mechanical!T$2:T$998,Allopatrics_Mechanical_R!$A185,Allopatrics_Mechanical!V$2:V$998),1), "NA")</f>
        <v>1</v>
      </c>
    </row>
    <row r="186" spans="1:4" x14ac:dyDescent="0.25">
      <c r="A186" s="36" t="str">
        <v>2023-2.16X2.15</v>
      </c>
      <c r="B186" s="36" t="str">
        <f>INDEX(Allopatrics_Mechanical!$P$2:$P$998,MATCH(Allopatrics_Mechanical_R!$A186,Allopatrics_Mechanical!$T$2:$T$998,0))</f>
        <v>Conspecifics-graellsiiXgraellsii-RiomaiorXRiomaior</v>
      </c>
      <c r="C186" s="36">
        <f>CEILING(SUMIF(Allopatrics_Mechanical!T$2:T$998,Allopatrics_Mechanical_R!$A186,Allopatrics_Mechanical!V$2:V$998)/SUMIF(Allopatrics_Mechanical!T$2:T$998,Allopatrics_Mechanical_R!$A186,Allopatrics_Mechanical!U$2:U$998),1)</f>
        <v>1</v>
      </c>
      <c r="D186" s="36">
        <f>IFERROR(CEILING(SUMIF(Allopatrics_Mechanical!T$2:T$998,Allopatrics_Mechanical_R!$A186,Allopatrics_Mechanical!X$2:X$998)/SUMIF(Allopatrics_Mechanical!T$2:T$998,Allopatrics_Mechanical_R!$A186,Allopatrics_Mechanical!V$2:V$998),1), "NA")</f>
        <v>1</v>
      </c>
    </row>
    <row r="187" spans="1:4" x14ac:dyDescent="0.25">
      <c r="A187" s="36" t="str">
        <v>2023-2.18X2.17</v>
      </c>
      <c r="B187" s="36" t="str">
        <f>INDEX(Allopatrics_Mechanical!$P$2:$P$998,MATCH(Allopatrics_Mechanical_R!$A187,Allopatrics_Mechanical!$T$2:$T$998,0))</f>
        <v>Conspecifics-graellsiiXgraellsii-RiomaiorXRiomaior</v>
      </c>
      <c r="C187" s="36">
        <f>CEILING(SUMIF(Allopatrics_Mechanical!T$2:T$998,Allopatrics_Mechanical_R!$A187,Allopatrics_Mechanical!V$2:V$998)/SUMIF(Allopatrics_Mechanical!T$2:T$998,Allopatrics_Mechanical_R!$A187,Allopatrics_Mechanical!U$2:U$998),1)</f>
        <v>1</v>
      </c>
      <c r="D187" s="36">
        <f>IFERROR(CEILING(SUMIF(Allopatrics_Mechanical!T$2:T$998,Allopatrics_Mechanical_R!$A187,Allopatrics_Mechanical!X$2:X$998)/SUMIF(Allopatrics_Mechanical!T$2:T$998,Allopatrics_Mechanical_R!$A187,Allopatrics_Mechanical!V$2:V$998),1), "NA")</f>
        <v>1</v>
      </c>
    </row>
    <row r="188" spans="1:4" x14ac:dyDescent="0.25">
      <c r="A188" s="36" t="str">
        <v>2023-2.16X2.26</v>
      </c>
      <c r="B188" s="36" t="str">
        <f>INDEX(Allopatrics_Mechanical!$P$2:$P$998,MATCH(Allopatrics_Mechanical_R!$A188,Allopatrics_Mechanical!$T$2:$T$998,0))</f>
        <v>Conspecifics-graellsiiXgraellsii-RiomaiorXRiomaior</v>
      </c>
      <c r="C188" s="36">
        <f>CEILING(SUMIF(Allopatrics_Mechanical!T$2:T$998,Allopatrics_Mechanical_R!$A188,Allopatrics_Mechanical!V$2:V$998)/SUMIF(Allopatrics_Mechanical!T$2:T$998,Allopatrics_Mechanical_R!$A188,Allopatrics_Mechanical!U$2:U$998),1)</f>
        <v>1</v>
      </c>
      <c r="D188" s="36">
        <f>IFERROR(CEILING(SUMIF(Allopatrics_Mechanical!T$2:T$998,Allopatrics_Mechanical_R!$A188,Allopatrics_Mechanical!X$2:X$998)/SUMIF(Allopatrics_Mechanical!T$2:T$998,Allopatrics_Mechanical_R!$A188,Allopatrics_Mechanical!V$2:V$998),1), "NA")</f>
        <v>1</v>
      </c>
    </row>
    <row r="189" spans="1:4" x14ac:dyDescent="0.25">
      <c r="A189" s="36">
        <v>0</v>
      </c>
    </row>
  </sheetData>
  <autoFilter ref="A1:D164" xr:uid="{A15A75F5-CCB4-45EF-9696-69CD0792D02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AQ180"/>
  <sheetViews>
    <sheetView topLeftCell="U1" zoomScale="90" zoomScaleNormal="90" workbookViewId="0">
      <pane ySplit="1" topLeftCell="A2" activePane="bottomLeft" state="frozen"/>
      <selection pane="bottomLeft" activeCell="F12" sqref="F12"/>
    </sheetView>
  </sheetViews>
  <sheetFormatPr baseColWidth="10" defaultRowHeight="15" x14ac:dyDescent="0.25"/>
  <cols>
    <col min="4" max="4" width="14.7109375" bestFit="1" customWidth="1"/>
    <col min="7" max="8" width="29.85546875" bestFit="1" customWidth="1"/>
    <col min="11" max="11" width="29.85546875" bestFit="1" customWidth="1"/>
    <col min="12" max="12" width="23.85546875" bestFit="1" customWidth="1"/>
    <col min="15" max="15" width="23.7109375" bestFit="1" customWidth="1"/>
    <col min="16" max="16" width="23.140625" bestFit="1" customWidth="1"/>
    <col min="19" max="19" width="13.5703125" bestFit="1" customWidth="1"/>
    <col min="20" max="20" width="19.28515625" customWidth="1"/>
    <col min="21" max="21" width="68.28515625" bestFit="1" customWidth="1"/>
  </cols>
  <sheetData>
    <row r="1" spans="1:43" s="46" customFormat="1" ht="20.45" customHeight="1" thickBot="1" x14ac:dyDescent="0.3">
      <c r="A1" s="56" t="s">
        <v>283</v>
      </c>
      <c r="B1" s="52" t="s">
        <v>8</v>
      </c>
      <c r="C1" s="52" t="s">
        <v>282</v>
      </c>
      <c r="D1" s="52" t="s">
        <v>318</v>
      </c>
      <c r="E1" s="54" t="s">
        <v>279</v>
      </c>
      <c r="F1" s="53" t="s">
        <v>278</v>
      </c>
      <c r="G1" s="53" t="s">
        <v>12</v>
      </c>
      <c r="H1" s="53" t="s">
        <v>277</v>
      </c>
      <c r="I1" s="55" t="s">
        <v>10</v>
      </c>
      <c r="J1" s="55" t="s">
        <v>281</v>
      </c>
      <c r="K1" s="55" t="s">
        <v>12</v>
      </c>
      <c r="L1" s="55" t="s">
        <v>13</v>
      </c>
      <c r="M1" s="55" t="s">
        <v>280</v>
      </c>
      <c r="N1" s="52" t="s">
        <v>276</v>
      </c>
      <c r="O1" s="52" t="s">
        <v>275</v>
      </c>
      <c r="P1" s="52" t="s">
        <v>303</v>
      </c>
      <c r="Q1" s="52" t="s">
        <v>274</v>
      </c>
      <c r="R1" s="52" t="s">
        <v>513</v>
      </c>
      <c r="S1" s="52" t="s">
        <v>512</v>
      </c>
      <c r="T1" s="52" t="s">
        <v>463</v>
      </c>
      <c r="U1" s="92" t="s">
        <v>310</v>
      </c>
      <c r="V1" s="51" t="s">
        <v>273</v>
      </c>
      <c r="W1" s="51" t="s">
        <v>272</v>
      </c>
      <c r="X1" s="51" t="s">
        <v>271</v>
      </c>
      <c r="Y1" s="51" t="s">
        <v>270</v>
      </c>
      <c r="Z1" s="51" t="s">
        <v>271</v>
      </c>
      <c r="AA1" s="51" t="s">
        <v>270</v>
      </c>
      <c r="AB1" s="51" t="s">
        <v>271</v>
      </c>
      <c r="AC1" s="51" t="s">
        <v>270</v>
      </c>
      <c r="AD1" s="50" t="s">
        <v>269</v>
      </c>
      <c r="AE1" s="50" t="s">
        <v>268</v>
      </c>
      <c r="AF1" s="48" t="s">
        <v>37</v>
      </c>
      <c r="AG1" s="48" t="s">
        <v>304</v>
      </c>
      <c r="AH1" s="49" t="s">
        <v>267</v>
      </c>
      <c r="AI1" s="38"/>
      <c r="AJ1" s="47"/>
      <c r="AK1" s="47"/>
      <c r="AL1" s="47"/>
      <c r="AM1" s="47"/>
      <c r="AN1" s="33"/>
      <c r="AO1" s="33"/>
      <c r="AP1" s="33"/>
      <c r="AQ1" s="33"/>
    </row>
    <row r="2" spans="1:43" ht="15.75" x14ac:dyDescent="0.25">
      <c r="A2" s="36" t="s">
        <v>264</v>
      </c>
      <c r="B2" s="36">
        <v>2015</v>
      </c>
      <c r="C2" s="36" t="s">
        <v>46</v>
      </c>
      <c r="D2" s="36" t="s">
        <v>698</v>
      </c>
      <c r="E2" s="36" t="s">
        <v>263</v>
      </c>
      <c r="F2" s="36" t="s">
        <v>261</v>
      </c>
      <c r="G2" s="36" t="s">
        <v>682</v>
      </c>
      <c r="H2" s="36" t="s">
        <v>682</v>
      </c>
      <c r="I2" s="36" t="s">
        <v>263</v>
      </c>
      <c r="J2" s="36" t="s">
        <v>261</v>
      </c>
      <c r="K2" s="36" t="s">
        <v>682</v>
      </c>
      <c r="L2" s="36" t="s">
        <v>682</v>
      </c>
      <c r="M2" s="36" t="s">
        <v>259</v>
      </c>
      <c r="N2" s="36" t="s">
        <v>266</v>
      </c>
      <c r="O2" s="36" t="s">
        <v>457</v>
      </c>
      <c r="P2" s="36" t="str">
        <f t="shared" ref="P2:P33" si="0">CONCATENATE(C2,"-",O2)</f>
        <v>F1-hybridXhybrid</v>
      </c>
      <c r="Q2" s="41">
        <v>42657</v>
      </c>
      <c r="R2" s="91">
        <v>1.1399999999999999</v>
      </c>
      <c r="S2" s="91">
        <v>1.2</v>
      </c>
      <c r="T2" s="167" t="str">
        <f t="shared" ref="T2:T33" si="1">CONCATENATE(R2,"X",S2)</f>
        <v>1.14X1.2</v>
      </c>
      <c r="U2" s="36" t="str">
        <f t="shared" ref="U2:U33" si="2">_xlfn.CONCAT(D2,"-",O2,"-",H2,"X",L2)</f>
        <v>Postzygotics-hybridXhybrid-(H:BelgiumXCachadas)X(H:BelgiumXCachadas)</v>
      </c>
      <c r="V2" s="36">
        <v>3</v>
      </c>
      <c r="W2" s="36">
        <v>2</v>
      </c>
      <c r="X2" s="36">
        <v>0</v>
      </c>
      <c r="Y2" s="36">
        <v>6</v>
      </c>
      <c r="Z2" s="36">
        <v>0</v>
      </c>
      <c r="AA2" s="36">
        <v>17</v>
      </c>
      <c r="AB2" s="36">
        <v>0</v>
      </c>
      <c r="AC2" s="36">
        <v>0</v>
      </c>
      <c r="AD2" s="44">
        <v>0</v>
      </c>
      <c r="AE2" s="44">
        <v>23</v>
      </c>
      <c r="AF2" s="39">
        <f>AD2+AE2</f>
        <v>23</v>
      </c>
      <c r="AG2" s="67">
        <f>AF2/V2</f>
        <v>7.666666666666667</v>
      </c>
      <c r="AH2" s="38">
        <f>AD2/AF2</f>
        <v>0</v>
      </c>
      <c r="AI2" s="38"/>
      <c r="AJ2" s="37"/>
      <c r="AK2" s="37"/>
      <c r="AL2" s="37"/>
      <c r="AM2" s="37"/>
    </row>
    <row r="3" spans="1:43" ht="15.75" x14ac:dyDescent="0.25">
      <c r="A3" s="36" t="s">
        <v>264</v>
      </c>
      <c r="B3" s="36">
        <v>2015</v>
      </c>
      <c r="C3" s="36" t="s">
        <v>46</v>
      </c>
      <c r="D3" s="36" t="s">
        <v>698</v>
      </c>
      <c r="E3" s="36" t="s">
        <v>263</v>
      </c>
      <c r="F3" s="36" t="s">
        <v>261</v>
      </c>
      <c r="G3" s="36" t="s">
        <v>682</v>
      </c>
      <c r="H3" s="36" t="s">
        <v>682</v>
      </c>
      <c r="I3" s="36" t="s">
        <v>263</v>
      </c>
      <c r="J3" s="36" t="s">
        <v>261</v>
      </c>
      <c r="K3" s="36" t="s">
        <v>682</v>
      </c>
      <c r="L3" s="36" t="s">
        <v>682</v>
      </c>
      <c r="M3" s="36" t="s">
        <v>259</v>
      </c>
      <c r="N3" s="36" t="s">
        <v>266</v>
      </c>
      <c r="O3" s="36" t="s">
        <v>457</v>
      </c>
      <c r="P3" s="36" t="str">
        <f t="shared" si="0"/>
        <v>F1-hybridXhybrid</v>
      </c>
      <c r="Q3" s="41">
        <v>42659</v>
      </c>
      <c r="R3" s="91">
        <v>1.1399999999999999</v>
      </c>
      <c r="S3" s="91">
        <v>1.3</v>
      </c>
      <c r="T3" s="167" t="str">
        <f t="shared" si="1"/>
        <v>1.14X1.3</v>
      </c>
      <c r="U3" s="36" t="str">
        <f t="shared" si="2"/>
        <v>Postzygotics-hybridXhybrid-(H:BelgiumXCachadas)X(H:BelgiumXCachadas)</v>
      </c>
      <c r="V3" s="36">
        <v>3</v>
      </c>
      <c r="W3" s="36">
        <v>1</v>
      </c>
      <c r="X3" s="36">
        <v>0</v>
      </c>
      <c r="Y3" s="36">
        <v>0</v>
      </c>
      <c r="Z3" s="36">
        <v>0</v>
      </c>
      <c r="AA3" s="36">
        <v>4</v>
      </c>
      <c r="AB3" s="36">
        <v>0</v>
      </c>
      <c r="AC3" s="36">
        <v>0</v>
      </c>
      <c r="AD3" s="44">
        <v>0</v>
      </c>
      <c r="AE3" s="44">
        <v>4</v>
      </c>
      <c r="AF3" s="39">
        <f>AD3+AE3</f>
        <v>4</v>
      </c>
      <c r="AG3" s="67">
        <f>AF3/V3</f>
        <v>1.3333333333333333</v>
      </c>
      <c r="AH3" s="38">
        <f>AD3/AF3</f>
        <v>0</v>
      </c>
      <c r="AI3" s="38"/>
      <c r="AJ3" s="37"/>
      <c r="AK3" s="37"/>
      <c r="AL3" s="37"/>
      <c r="AM3" s="37"/>
    </row>
    <row r="4" spans="1:43" ht="15.75" x14ac:dyDescent="0.25">
      <c r="A4" s="36" t="s">
        <v>264</v>
      </c>
      <c r="B4" s="36">
        <v>2015</v>
      </c>
      <c r="C4" s="36" t="s">
        <v>46</v>
      </c>
      <c r="D4" s="36" t="s">
        <v>698</v>
      </c>
      <c r="E4" s="36" t="s">
        <v>263</v>
      </c>
      <c r="F4" s="36" t="s">
        <v>261</v>
      </c>
      <c r="G4" s="36" t="s">
        <v>682</v>
      </c>
      <c r="H4" s="36" t="s">
        <v>682</v>
      </c>
      <c r="I4" s="36" t="s">
        <v>263</v>
      </c>
      <c r="J4" s="36" t="s">
        <v>261</v>
      </c>
      <c r="K4" s="36" t="s">
        <v>682</v>
      </c>
      <c r="L4" s="36" t="s">
        <v>682</v>
      </c>
      <c r="M4" s="36" t="s">
        <v>253</v>
      </c>
      <c r="N4" s="36" t="s">
        <v>266</v>
      </c>
      <c r="O4" s="36" t="s">
        <v>457</v>
      </c>
      <c r="P4" s="36" t="str">
        <f t="shared" si="0"/>
        <v>F1-hybridXhybrid</v>
      </c>
      <c r="Q4" s="41">
        <v>42682</v>
      </c>
      <c r="R4" s="91">
        <v>1.18</v>
      </c>
      <c r="S4" s="91">
        <v>3.2</v>
      </c>
      <c r="T4" s="167" t="str">
        <f t="shared" si="1"/>
        <v>1.18X3.2</v>
      </c>
      <c r="U4" s="36" t="str">
        <f t="shared" si="2"/>
        <v>Postzygotics-hybridXhybrid-(H:BelgiumXCachadas)X(H:BelgiumXCachadas)</v>
      </c>
      <c r="V4" s="36">
        <v>3</v>
      </c>
      <c r="W4" s="36">
        <v>3</v>
      </c>
      <c r="X4" s="36">
        <v>0</v>
      </c>
      <c r="Y4" s="36">
        <v>6</v>
      </c>
      <c r="Z4" s="36">
        <v>0</v>
      </c>
      <c r="AA4" s="36">
        <v>22</v>
      </c>
      <c r="AB4" s="36">
        <v>0</v>
      </c>
      <c r="AC4" s="36">
        <v>4</v>
      </c>
      <c r="AD4" s="44">
        <v>0</v>
      </c>
      <c r="AE4" s="44">
        <v>32</v>
      </c>
      <c r="AF4" s="39">
        <f>AD4+AE4</f>
        <v>32</v>
      </c>
      <c r="AG4" s="67">
        <f>AF4/V4</f>
        <v>10.666666666666666</v>
      </c>
      <c r="AH4" s="38">
        <f>AD4/AF4</f>
        <v>0</v>
      </c>
      <c r="AI4" s="38"/>
      <c r="AJ4" s="37"/>
      <c r="AK4" s="37"/>
      <c r="AL4" s="37"/>
      <c r="AM4" s="37"/>
    </row>
    <row r="5" spans="1:43" ht="15.75" x14ac:dyDescent="0.25">
      <c r="A5" s="36" t="s">
        <v>42</v>
      </c>
      <c r="B5" s="36">
        <v>2015</v>
      </c>
      <c r="C5" s="36" t="s">
        <v>46</v>
      </c>
      <c r="D5" s="36" t="s">
        <v>698</v>
      </c>
      <c r="E5" s="36" t="s">
        <v>263</v>
      </c>
      <c r="F5" s="36" t="s">
        <v>261</v>
      </c>
      <c r="G5" s="36" t="s">
        <v>682</v>
      </c>
      <c r="H5" s="36" t="s">
        <v>682</v>
      </c>
      <c r="I5" s="36" t="s">
        <v>60</v>
      </c>
      <c r="J5" s="36" t="s">
        <v>40</v>
      </c>
      <c r="K5" s="36" t="s">
        <v>123</v>
      </c>
      <c r="L5" s="36" t="s">
        <v>702</v>
      </c>
      <c r="M5" s="36" t="s">
        <v>253</v>
      </c>
      <c r="N5" s="36" t="s">
        <v>250</v>
      </c>
      <c r="O5" s="36" t="s">
        <v>459</v>
      </c>
      <c r="P5" s="36" t="str">
        <f t="shared" si="0"/>
        <v>F1-hybridXgraellsii</v>
      </c>
      <c r="Q5" s="41">
        <v>42665</v>
      </c>
      <c r="R5" s="91">
        <v>1.2</v>
      </c>
      <c r="S5" s="91" t="s">
        <v>68</v>
      </c>
      <c r="T5" s="167" t="str">
        <f t="shared" si="1"/>
        <v>1.2XA.20</v>
      </c>
      <c r="U5" s="36" t="str">
        <f t="shared" si="2"/>
        <v>Postzygotics-hybridXgraellsii-(H:BelgiumXCachadas)XAlloGra</v>
      </c>
      <c r="V5" s="36">
        <v>3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9">
        <v>0</v>
      </c>
      <c r="AE5" s="39">
        <v>0</v>
      </c>
      <c r="AF5" s="39" t="s">
        <v>6</v>
      </c>
      <c r="AG5" s="39" t="s">
        <v>6</v>
      </c>
      <c r="AH5" s="39" t="s">
        <v>6</v>
      </c>
      <c r="AI5" s="38"/>
      <c r="AJ5" s="37"/>
      <c r="AK5" s="37"/>
      <c r="AL5" s="37"/>
      <c r="AM5" s="37"/>
    </row>
    <row r="6" spans="1:43" ht="15.75" x14ac:dyDescent="0.25">
      <c r="A6" s="36" t="s">
        <v>264</v>
      </c>
      <c r="B6" s="36">
        <v>2015</v>
      </c>
      <c r="C6" s="36" t="s">
        <v>46</v>
      </c>
      <c r="D6" s="36" t="s">
        <v>698</v>
      </c>
      <c r="E6" s="36" t="s">
        <v>263</v>
      </c>
      <c r="F6" s="36" t="s">
        <v>261</v>
      </c>
      <c r="G6" s="36" t="s">
        <v>682</v>
      </c>
      <c r="H6" s="36" t="s">
        <v>682</v>
      </c>
      <c r="I6" s="36" t="s">
        <v>263</v>
      </c>
      <c r="J6" s="36" t="s">
        <v>261</v>
      </c>
      <c r="K6" s="36" t="s">
        <v>682</v>
      </c>
      <c r="L6" s="36" t="s">
        <v>682</v>
      </c>
      <c r="M6" s="36" t="s">
        <v>259</v>
      </c>
      <c r="N6" s="36" t="s">
        <v>266</v>
      </c>
      <c r="O6" s="36" t="s">
        <v>457</v>
      </c>
      <c r="P6" s="36" t="str">
        <f t="shared" si="0"/>
        <v>F1-hybridXhybrid</v>
      </c>
      <c r="Q6" s="41">
        <v>42675</v>
      </c>
      <c r="R6" s="91">
        <v>1.34</v>
      </c>
      <c r="S6" s="91">
        <v>1.19</v>
      </c>
      <c r="T6" s="167" t="str">
        <f t="shared" si="1"/>
        <v>1.34X1.19</v>
      </c>
      <c r="U6" s="36" t="str">
        <f t="shared" si="2"/>
        <v>Postzygotics-hybridXhybrid-(H:BelgiumXCachadas)X(H:BelgiumXCachadas)</v>
      </c>
      <c r="V6" s="36">
        <v>3</v>
      </c>
      <c r="W6" s="36">
        <v>1</v>
      </c>
      <c r="X6" s="36">
        <v>0</v>
      </c>
      <c r="Y6" s="36">
        <v>5</v>
      </c>
      <c r="Z6" s="36">
        <v>0</v>
      </c>
      <c r="AA6" s="36">
        <v>0</v>
      </c>
      <c r="AB6" s="36">
        <v>0</v>
      </c>
      <c r="AC6" s="36">
        <v>0</v>
      </c>
      <c r="AD6" s="44">
        <v>0</v>
      </c>
      <c r="AE6" s="44">
        <v>5</v>
      </c>
      <c r="AF6" s="39">
        <f t="shared" ref="AF6:AF11" si="3">AD6+AE6</f>
        <v>5</v>
      </c>
      <c r="AG6" s="67">
        <f t="shared" ref="AG6:AG11" si="4">AF6/V6</f>
        <v>1.6666666666666667</v>
      </c>
      <c r="AH6" s="38">
        <f t="shared" ref="AH6:AH11" si="5">AD6/AF6</f>
        <v>0</v>
      </c>
      <c r="AI6" s="38"/>
      <c r="AJ6" s="37"/>
      <c r="AK6" s="37"/>
      <c r="AL6" s="37"/>
      <c r="AM6" s="37"/>
    </row>
    <row r="7" spans="1:43" ht="15.75" x14ac:dyDescent="0.25">
      <c r="A7" s="36" t="s">
        <v>264</v>
      </c>
      <c r="B7" s="36">
        <v>2015</v>
      </c>
      <c r="C7" s="36" t="s">
        <v>46</v>
      </c>
      <c r="D7" s="36" t="s">
        <v>698</v>
      </c>
      <c r="E7" s="36" t="s">
        <v>263</v>
      </c>
      <c r="F7" s="36" t="s">
        <v>261</v>
      </c>
      <c r="G7" s="36" t="s">
        <v>682</v>
      </c>
      <c r="H7" s="36" t="s">
        <v>682</v>
      </c>
      <c r="I7" s="36" t="s">
        <v>263</v>
      </c>
      <c r="J7" s="36" t="s">
        <v>261</v>
      </c>
      <c r="K7" s="36" t="s">
        <v>682</v>
      </c>
      <c r="L7" s="36" t="s">
        <v>682</v>
      </c>
      <c r="M7" s="36" t="s">
        <v>259</v>
      </c>
      <c r="N7" s="36" t="s">
        <v>266</v>
      </c>
      <c r="O7" s="36" t="s">
        <v>457</v>
      </c>
      <c r="P7" s="36" t="str">
        <f t="shared" si="0"/>
        <v>F1-hybridXhybrid</v>
      </c>
      <c r="Q7" s="41">
        <v>42682</v>
      </c>
      <c r="R7" s="91">
        <v>1.34</v>
      </c>
      <c r="S7" s="91">
        <v>3.19</v>
      </c>
      <c r="T7" s="167" t="str">
        <f t="shared" si="1"/>
        <v>1.34X3.19</v>
      </c>
      <c r="U7" s="36" t="str">
        <f t="shared" si="2"/>
        <v>Postzygotics-hybridXhybrid-(H:BelgiumXCachadas)X(H:BelgiumXCachadas)</v>
      </c>
      <c r="V7" s="36">
        <v>3</v>
      </c>
      <c r="W7" s="36">
        <v>3</v>
      </c>
      <c r="X7" s="36">
        <v>0</v>
      </c>
      <c r="Y7" s="36">
        <v>23</v>
      </c>
      <c r="Z7" s="36">
        <v>0</v>
      </c>
      <c r="AA7" s="36">
        <v>64</v>
      </c>
      <c r="AB7" s="36">
        <v>0</v>
      </c>
      <c r="AC7" s="36">
        <v>12</v>
      </c>
      <c r="AD7" s="44">
        <v>0</v>
      </c>
      <c r="AE7" s="44">
        <v>99</v>
      </c>
      <c r="AF7" s="39">
        <f t="shared" si="3"/>
        <v>99</v>
      </c>
      <c r="AG7" s="67">
        <f t="shared" si="4"/>
        <v>33</v>
      </c>
      <c r="AH7" s="38">
        <f t="shared" si="5"/>
        <v>0</v>
      </c>
      <c r="AI7" s="38"/>
      <c r="AJ7" s="37"/>
      <c r="AK7" s="37"/>
      <c r="AL7" s="37"/>
      <c r="AM7" s="37"/>
    </row>
    <row r="8" spans="1:43" ht="15.75" x14ac:dyDescent="0.25">
      <c r="A8" s="36" t="s">
        <v>264</v>
      </c>
      <c r="B8" s="36">
        <v>2015</v>
      </c>
      <c r="C8" s="36" t="s">
        <v>46</v>
      </c>
      <c r="D8" s="36" t="s">
        <v>698</v>
      </c>
      <c r="E8" s="36" t="s">
        <v>263</v>
      </c>
      <c r="F8" s="36" t="s">
        <v>261</v>
      </c>
      <c r="G8" s="36" t="s">
        <v>682</v>
      </c>
      <c r="H8" s="36" t="s">
        <v>682</v>
      </c>
      <c r="I8" s="36" t="s">
        <v>263</v>
      </c>
      <c r="J8" s="36" t="s">
        <v>261</v>
      </c>
      <c r="K8" s="36" t="s">
        <v>682</v>
      </c>
      <c r="L8" s="36" t="s">
        <v>682</v>
      </c>
      <c r="M8" s="36" t="s">
        <v>259</v>
      </c>
      <c r="N8" s="36" t="s">
        <v>266</v>
      </c>
      <c r="O8" s="36" t="s">
        <v>457</v>
      </c>
      <c r="P8" s="36" t="str">
        <f t="shared" si="0"/>
        <v>F1-hybridXhybrid</v>
      </c>
      <c r="Q8" s="41">
        <v>42681</v>
      </c>
      <c r="R8" s="91">
        <v>1.35</v>
      </c>
      <c r="S8" s="91">
        <v>1.51</v>
      </c>
      <c r="T8" s="167" t="str">
        <f t="shared" si="1"/>
        <v>1.35X1.51</v>
      </c>
      <c r="U8" s="36" t="str">
        <f t="shared" si="2"/>
        <v>Postzygotics-hybridXhybrid-(H:BelgiumXCachadas)X(H:BelgiumXCachadas)</v>
      </c>
      <c r="V8" s="36">
        <v>3</v>
      </c>
      <c r="W8" s="36">
        <v>3</v>
      </c>
      <c r="X8" s="36">
        <v>0</v>
      </c>
      <c r="Y8" s="36">
        <v>4</v>
      </c>
      <c r="Z8" s="36">
        <v>0</v>
      </c>
      <c r="AA8" s="36">
        <v>4</v>
      </c>
      <c r="AB8" s="36">
        <v>0</v>
      </c>
      <c r="AC8" s="36">
        <v>4</v>
      </c>
      <c r="AD8" s="44">
        <v>0</v>
      </c>
      <c r="AE8" s="44">
        <v>12</v>
      </c>
      <c r="AF8" s="39">
        <f t="shared" si="3"/>
        <v>12</v>
      </c>
      <c r="AG8" s="67">
        <f t="shared" si="4"/>
        <v>4</v>
      </c>
      <c r="AH8" s="38">
        <f t="shared" si="5"/>
        <v>0</v>
      </c>
      <c r="AI8" s="38"/>
      <c r="AJ8" s="37"/>
      <c r="AK8" s="37"/>
      <c r="AL8" s="37"/>
      <c r="AM8" s="37"/>
    </row>
    <row r="9" spans="1:43" ht="15.75" x14ac:dyDescent="0.25">
      <c r="A9" s="36" t="s">
        <v>264</v>
      </c>
      <c r="B9" s="36">
        <v>2015</v>
      </c>
      <c r="C9" s="36" t="s">
        <v>46</v>
      </c>
      <c r="D9" s="36" t="s">
        <v>698</v>
      </c>
      <c r="E9" s="36" t="s">
        <v>263</v>
      </c>
      <c r="F9" s="36" t="s">
        <v>261</v>
      </c>
      <c r="G9" s="36" t="s">
        <v>682</v>
      </c>
      <c r="H9" s="36" t="s">
        <v>682</v>
      </c>
      <c r="I9" s="36" t="s">
        <v>263</v>
      </c>
      <c r="J9" s="36" t="s">
        <v>261</v>
      </c>
      <c r="K9" s="36" t="s">
        <v>682</v>
      </c>
      <c r="L9" s="36" t="s">
        <v>682</v>
      </c>
      <c r="M9" s="36" t="s">
        <v>259</v>
      </c>
      <c r="N9" s="36" t="s">
        <v>266</v>
      </c>
      <c r="O9" s="36" t="s">
        <v>457</v>
      </c>
      <c r="P9" s="36" t="str">
        <f t="shared" si="0"/>
        <v>F1-hybridXhybrid</v>
      </c>
      <c r="Q9" s="41">
        <v>42661</v>
      </c>
      <c r="R9" s="91">
        <v>1.4</v>
      </c>
      <c r="S9" s="91">
        <v>1.6</v>
      </c>
      <c r="T9" s="167" t="str">
        <f t="shared" si="1"/>
        <v>1.4X1.6</v>
      </c>
      <c r="U9" s="36" t="str">
        <f t="shared" si="2"/>
        <v>Postzygotics-hybridXhybrid-(H:BelgiumXCachadas)X(H:BelgiumXCachadas)</v>
      </c>
      <c r="V9" s="36">
        <v>3</v>
      </c>
      <c r="W9" s="36">
        <v>3</v>
      </c>
      <c r="X9" s="36">
        <v>0</v>
      </c>
      <c r="Y9" s="36">
        <v>6</v>
      </c>
      <c r="Z9" s="36">
        <v>0</v>
      </c>
      <c r="AA9" s="36">
        <v>5</v>
      </c>
      <c r="AB9" s="36">
        <v>0</v>
      </c>
      <c r="AC9" s="36">
        <v>3</v>
      </c>
      <c r="AD9" s="44">
        <v>0</v>
      </c>
      <c r="AE9" s="44">
        <v>14</v>
      </c>
      <c r="AF9" s="39">
        <f t="shared" si="3"/>
        <v>14</v>
      </c>
      <c r="AG9" s="67">
        <f t="shared" si="4"/>
        <v>4.666666666666667</v>
      </c>
      <c r="AH9" s="38">
        <f t="shared" si="5"/>
        <v>0</v>
      </c>
      <c r="AI9" s="38"/>
      <c r="AJ9" s="37"/>
      <c r="AK9" s="37"/>
      <c r="AL9" s="37"/>
      <c r="AM9" s="37"/>
    </row>
    <row r="10" spans="1:43" ht="15.75" x14ac:dyDescent="0.25">
      <c r="A10" s="36" t="s">
        <v>264</v>
      </c>
      <c r="B10" s="36">
        <v>2015</v>
      </c>
      <c r="C10" s="36" t="s">
        <v>46</v>
      </c>
      <c r="D10" s="36" t="s">
        <v>698</v>
      </c>
      <c r="E10" s="36" t="s">
        <v>263</v>
      </c>
      <c r="F10" s="36" t="s">
        <v>261</v>
      </c>
      <c r="G10" s="36" t="s">
        <v>682</v>
      </c>
      <c r="H10" s="36" t="s">
        <v>682</v>
      </c>
      <c r="I10" s="36" t="s">
        <v>263</v>
      </c>
      <c r="J10" s="36" t="s">
        <v>261</v>
      </c>
      <c r="K10" s="36" t="s">
        <v>682</v>
      </c>
      <c r="L10" s="36" t="s">
        <v>682</v>
      </c>
      <c r="M10" s="36" t="s">
        <v>253</v>
      </c>
      <c r="N10" s="36" t="s">
        <v>266</v>
      </c>
      <c r="O10" s="36" t="s">
        <v>457</v>
      </c>
      <c r="P10" s="36" t="str">
        <f t="shared" si="0"/>
        <v>F1-hybridXhybrid</v>
      </c>
      <c r="Q10" s="41">
        <v>42682</v>
      </c>
      <c r="R10" s="91">
        <v>1.4</v>
      </c>
      <c r="S10" s="91">
        <v>3.2</v>
      </c>
      <c r="T10" s="167" t="str">
        <f t="shared" si="1"/>
        <v>1.4X3.2</v>
      </c>
      <c r="U10" s="36" t="str">
        <f t="shared" si="2"/>
        <v>Postzygotics-hybridXhybrid-(H:BelgiumXCachadas)X(H:BelgiumXCachadas)</v>
      </c>
      <c r="V10" s="36">
        <v>2</v>
      </c>
      <c r="W10" s="36">
        <v>2</v>
      </c>
      <c r="X10" s="36">
        <v>0</v>
      </c>
      <c r="Y10" s="36">
        <v>6</v>
      </c>
      <c r="Z10" s="36">
        <v>0</v>
      </c>
      <c r="AA10" s="36">
        <v>22</v>
      </c>
      <c r="AB10" s="36"/>
      <c r="AC10" s="36"/>
      <c r="AD10" s="44">
        <v>0</v>
      </c>
      <c r="AE10" s="44">
        <v>28</v>
      </c>
      <c r="AF10" s="39">
        <f t="shared" si="3"/>
        <v>28</v>
      </c>
      <c r="AG10" s="67">
        <f t="shared" si="4"/>
        <v>14</v>
      </c>
      <c r="AH10" s="38">
        <f t="shared" si="5"/>
        <v>0</v>
      </c>
      <c r="AI10" s="38"/>
      <c r="AJ10" s="37"/>
      <c r="AK10" s="37"/>
      <c r="AL10" s="37"/>
      <c r="AM10" s="37"/>
    </row>
    <row r="11" spans="1:43" ht="15.75" x14ac:dyDescent="0.25">
      <c r="A11" s="36" t="s">
        <v>264</v>
      </c>
      <c r="B11" s="36">
        <v>2015</v>
      </c>
      <c r="C11" s="36" t="s">
        <v>46</v>
      </c>
      <c r="D11" s="36" t="s">
        <v>698</v>
      </c>
      <c r="E11" s="36" t="s">
        <v>263</v>
      </c>
      <c r="F11" s="36" t="s">
        <v>261</v>
      </c>
      <c r="G11" s="36" t="s">
        <v>682</v>
      </c>
      <c r="H11" s="36" t="s">
        <v>682</v>
      </c>
      <c r="I11" s="36" t="s">
        <v>263</v>
      </c>
      <c r="J11" s="36" t="s">
        <v>261</v>
      </c>
      <c r="K11" s="36" t="s">
        <v>682</v>
      </c>
      <c r="L11" s="36" t="s">
        <v>682</v>
      </c>
      <c r="M11" s="36" t="s">
        <v>253</v>
      </c>
      <c r="N11" s="36" t="s">
        <v>266</v>
      </c>
      <c r="O11" s="36" t="s">
        <v>457</v>
      </c>
      <c r="P11" s="36" t="str">
        <f t="shared" si="0"/>
        <v>F1-hybridXhybrid</v>
      </c>
      <c r="Q11" s="41">
        <v>42682</v>
      </c>
      <c r="R11" s="91">
        <v>1.43</v>
      </c>
      <c r="S11" s="91">
        <v>3.22</v>
      </c>
      <c r="T11" s="167" t="str">
        <f t="shared" si="1"/>
        <v>1.43X3.22</v>
      </c>
      <c r="U11" s="36" t="str">
        <f t="shared" si="2"/>
        <v>Postzygotics-hybridXhybrid-(H:BelgiumXCachadas)X(H:BelgiumXCachadas)</v>
      </c>
      <c r="V11" s="36">
        <v>3</v>
      </c>
      <c r="W11" s="36">
        <v>1</v>
      </c>
      <c r="X11" s="36">
        <v>0</v>
      </c>
      <c r="Y11" s="36">
        <v>3</v>
      </c>
      <c r="Z11" s="36">
        <v>0</v>
      </c>
      <c r="AA11" s="36">
        <v>0</v>
      </c>
      <c r="AB11" s="36">
        <v>0</v>
      </c>
      <c r="AC11" s="36">
        <v>0</v>
      </c>
      <c r="AD11" s="44">
        <v>0</v>
      </c>
      <c r="AE11" s="44">
        <v>3</v>
      </c>
      <c r="AF11" s="39">
        <f t="shared" si="3"/>
        <v>3</v>
      </c>
      <c r="AG11" s="67">
        <f t="shared" si="4"/>
        <v>1</v>
      </c>
      <c r="AH11" s="38">
        <f t="shared" si="5"/>
        <v>0</v>
      </c>
      <c r="AI11" s="38"/>
      <c r="AJ11" s="37"/>
      <c r="AK11" s="37"/>
      <c r="AL11" s="37"/>
      <c r="AM11" s="37"/>
    </row>
    <row r="12" spans="1:43" ht="15.75" x14ac:dyDescent="0.25">
      <c r="A12" s="36" t="s">
        <v>264</v>
      </c>
      <c r="B12" s="36">
        <v>2015</v>
      </c>
      <c r="C12" s="36" t="s">
        <v>46</v>
      </c>
      <c r="D12" s="36" t="s">
        <v>698</v>
      </c>
      <c r="E12" s="36" t="s">
        <v>263</v>
      </c>
      <c r="F12" s="36" t="s">
        <v>261</v>
      </c>
      <c r="G12" s="36" t="s">
        <v>682</v>
      </c>
      <c r="H12" s="36" t="s">
        <v>682</v>
      </c>
      <c r="I12" s="36" t="s">
        <v>263</v>
      </c>
      <c r="J12" s="36" t="s">
        <v>261</v>
      </c>
      <c r="K12" s="36" t="s">
        <v>682</v>
      </c>
      <c r="L12" s="36" t="s">
        <v>682</v>
      </c>
      <c r="M12" s="36" t="s">
        <v>259</v>
      </c>
      <c r="N12" s="36" t="s">
        <v>266</v>
      </c>
      <c r="O12" s="36" t="s">
        <v>457</v>
      </c>
      <c r="P12" s="36" t="str">
        <f t="shared" si="0"/>
        <v>F1-hybridXhybrid</v>
      </c>
      <c r="Q12" s="41">
        <v>42670</v>
      </c>
      <c r="R12" s="91">
        <v>2.11</v>
      </c>
      <c r="S12" s="91">
        <v>1.1399999999999999</v>
      </c>
      <c r="T12" s="167" t="str">
        <f t="shared" si="1"/>
        <v>2.11X1.14</v>
      </c>
      <c r="U12" s="36" t="str">
        <f t="shared" si="2"/>
        <v>Postzygotics-hybridXhybrid-(H:BelgiumXCachadas)X(H:BelgiumXCachadas)</v>
      </c>
      <c r="V12" s="36">
        <v>3</v>
      </c>
      <c r="W12" s="36">
        <v>0</v>
      </c>
      <c r="X12" s="36">
        <v>0</v>
      </c>
      <c r="Y12" s="36">
        <v>0</v>
      </c>
      <c r="Z12" s="36">
        <v>0</v>
      </c>
      <c r="AA12" s="36">
        <v>0</v>
      </c>
      <c r="AB12" s="36">
        <v>0</v>
      </c>
      <c r="AC12" s="36">
        <v>0</v>
      </c>
      <c r="AD12" s="39">
        <v>0</v>
      </c>
      <c r="AE12" s="39">
        <v>0</v>
      </c>
      <c r="AF12" s="39" t="s">
        <v>6</v>
      </c>
      <c r="AG12" s="39" t="s">
        <v>6</v>
      </c>
      <c r="AH12" s="39" t="s">
        <v>6</v>
      </c>
      <c r="AI12" s="38"/>
      <c r="AJ12" s="37"/>
      <c r="AK12" s="37"/>
      <c r="AL12" s="37"/>
      <c r="AM12" s="37"/>
    </row>
    <row r="13" spans="1:43" ht="15.75" x14ac:dyDescent="0.25">
      <c r="A13" s="36" t="s">
        <v>42</v>
      </c>
      <c r="B13" s="36">
        <v>2015</v>
      </c>
      <c r="C13" s="36" t="s">
        <v>46</v>
      </c>
      <c r="D13" s="36" t="s">
        <v>698</v>
      </c>
      <c r="E13" s="36" t="s">
        <v>262</v>
      </c>
      <c r="F13" s="36" t="s">
        <v>261</v>
      </c>
      <c r="G13" s="36" t="s">
        <v>682</v>
      </c>
      <c r="H13" s="36" t="s">
        <v>682</v>
      </c>
      <c r="I13" s="36" t="s">
        <v>39</v>
      </c>
      <c r="J13" s="36" t="s">
        <v>40</v>
      </c>
      <c r="K13" s="36" t="s">
        <v>460</v>
      </c>
      <c r="L13" s="36" t="s">
        <v>701</v>
      </c>
      <c r="M13" s="36" t="s">
        <v>259</v>
      </c>
      <c r="N13" s="36" t="s">
        <v>251</v>
      </c>
      <c r="O13" s="36" t="s">
        <v>384</v>
      </c>
      <c r="P13" s="36" t="str">
        <f t="shared" si="0"/>
        <v>F1-hybridXelegans</v>
      </c>
      <c r="Q13" s="41">
        <v>42665</v>
      </c>
      <c r="R13" s="91">
        <v>2.11</v>
      </c>
      <c r="S13" s="91" t="s">
        <v>503</v>
      </c>
      <c r="T13" s="167" t="str">
        <f t="shared" si="1"/>
        <v>2.11XP.20</v>
      </c>
      <c r="U13" s="36" t="str">
        <f t="shared" si="2"/>
        <v>Postzygotics-hybridXelegans-(H:BelgiumXCachadas)XAlloEle</v>
      </c>
      <c r="V13" s="36">
        <v>3</v>
      </c>
      <c r="W13" s="36">
        <v>2</v>
      </c>
      <c r="X13" s="36">
        <v>0</v>
      </c>
      <c r="Y13" s="36">
        <v>2</v>
      </c>
      <c r="Z13" s="36">
        <v>0</v>
      </c>
      <c r="AA13" s="36">
        <v>0</v>
      </c>
      <c r="AB13" s="36">
        <v>0</v>
      </c>
      <c r="AC13" s="36">
        <v>82</v>
      </c>
      <c r="AD13" s="44">
        <v>0</v>
      </c>
      <c r="AE13" s="44">
        <v>84</v>
      </c>
      <c r="AF13" s="39">
        <f>AD13+AE13</f>
        <v>84</v>
      </c>
      <c r="AG13" s="67">
        <f>AF13/V13</f>
        <v>28</v>
      </c>
      <c r="AH13" s="38">
        <f>AD13/AF13</f>
        <v>0</v>
      </c>
      <c r="AI13" s="38"/>
      <c r="AJ13" s="37"/>
      <c r="AK13" s="37"/>
      <c r="AL13" s="37"/>
      <c r="AM13" s="37"/>
    </row>
    <row r="14" spans="1:43" ht="15.75" x14ac:dyDescent="0.25">
      <c r="A14" s="36" t="s">
        <v>264</v>
      </c>
      <c r="B14" s="36">
        <v>2015</v>
      </c>
      <c r="C14" s="36" t="s">
        <v>46</v>
      </c>
      <c r="D14" s="36" t="s">
        <v>698</v>
      </c>
      <c r="E14" s="36" t="s">
        <v>263</v>
      </c>
      <c r="F14" s="36" t="s">
        <v>261</v>
      </c>
      <c r="G14" s="36" t="s">
        <v>682</v>
      </c>
      <c r="H14" s="36" t="s">
        <v>682</v>
      </c>
      <c r="I14" s="36" t="s">
        <v>263</v>
      </c>
      <c r="J14" s="36" t="s">
        <v>261</v>
      </c>
      <c r="K14" s="36" t="s">
        <v>682</v>
      </c>
      <c r="L14" s="36" t="s">
        <v>682</v>
      </c>
      <c r="M14" s="36" t="s">
        <v>258</v>
      </c>
      <c r="N14" s="36" t="s">
        <v>266</v>
      </c>
      <c r="O14" s="36" t="s">
        <v>457</v>
      </c>
      <c r="P14" s="36" t="str">
        <f t="shared" si="0"/>
        <v>F1-hybridXhybrid</v>
      </c>
      <c r="Q14" s="41">
        <v>42660</v>
      </c>
      <c r="R14" s="91">
        <v>2.14</v>
      </c>
      <c r="S14" s="91">
        <v>5.13</v>
      </c>
      <c r="T14" s="167" t="str">
        <f t="shared" si="1"/>
        <v>2.14X5.13</v>
      </c>
      <c r="U14" s="36" t="str">
        <f t="shared" si="2"/>
        <v>Postzygotics-hybridXhybrid-(H:BelgiumXCachadas)X(H:BelgiumXCachadas)</v>
      </c>
      <c r="V14" s="36">
        <v>3</v>
      </c>
      <c r="W14" s="36">
        <v>1</v>
      </c>
      <c r="X14" s="36">
        <v>0</v>
      </c>
      <c r="Y14" s="36">
        <v>4</v>
      </c>
      <c r="Z14" s="36">
        <v>0</v>
      </c>
      <c r="AA14" s="36">
        <v>0</v>
      </c>
      <c r="AB14" s="36">
        <v>0</v>
      </c>
      <c r="AC14" s="36">
        <v>0</v>
      </c>
      <c r="AD14" s="44">
        <v>0</v>
      </c>
      <c r="AE14" s="44">
        <v>4</v>
      </c>
      <c r="AF14" s="39">
        <f>AD14+AE14</f>
        <v>4</v>
      </c>
      <c r="AG14" s="67">
        <f>AF14/V14</f>
        <v>1.3333333333333333</v>
      </c>
      <c r="AH14" s="38">
        <f>AD14/AF14</f>
        <v>0</v>
      </c>
      <c r="AI14" s="38"/>
      <c r="AJ14" s="37"/>
      <c r="AK14" s="37"/>
      <c r="AL14" s="37"/>
      <c r="AM14" s="37"/>
    </row>
    <row r="15" spans="1:43" ht="15.75" x14ac:dyDescent="0.25">
      <c r="A15" s="36" t="s">
        <v>254</v>
      </c>
      <c r="B15" s="36">
        <v>2015</v>
      </c>
      <c r="C15" s="36" t="s">
        <v>46</v>
      </c>
      <c r="D15" s="36" t="s">
        <v>698</v>
      </c>
      <c r="E15" s="36" t="s">
        <v>262</v>
      </c>
      <c r="F15" s="36" t="s">
        <v>261</v>
      </c>
      <c r="G15" s="36" t="s">
        <v>682</v>
      </c>
      <c r="H15" s="36" t="s">
        <v>682</v>
      </c>
      <c r="I15" s="36" t="s">
        <v>60</v>
      </c>
      <c r="J15" s="36" t="s">
        <v>40</v>
      </c>
      <c r="K15" s="36" t="s">
        <v>123</v>
      </c>
      <c r="L15" s="36" t="s">
        <v>702</v>
      </c>
      <c r="M15" s="36" t="s">
        <v>259</v>
      </c>
      <c r="N15" s="36" t="s">
        <v>250</v>
      </c>
      <c r="O15" s="36" t="s">
        <v>459</v>
      </c>
      <c r="P15" s="36" t="str">
        <f t="shared" si="0"/>
        <v>F1-hybridXgraellsii</v>
      </c>
      <c r="Q15" s="41">
        <v>42662</v>
      </c>
      <c r="R15" s="91">
        <v>2.14</v>
      </c>
      <c r="S15" s="91" t="s">
        <v>472</v>
      </c>
      <c r="T15" s="167" t="str">
        <f t="shared" si="1"/>
        <v>2.14XA.18</v>
      </c>
      <c r="U15" s="36" t="str">
        <f t="shared" si="2"/>
        <v>Postzygotics-hybridXgraellsii-(H:BelgiumXCachadas)XAlloGra</v>
      </c>
      <c r="V15" s="36">
        <v>3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  <c r="AC15" s="36">
        <v>0</v>
      </c>
      <c r="AD15" s="39">
        <v>0</v>
      </c>
      <c r="AE15" s="39">
        <v>0</v>
      </c>
      <c r="AF15" s="39" t="s">
        <v>6</v>
      </c>
      <c r="AG15" s="39" t="s">
        <v>6</v>
      </c>
      <c r="AH15" s="39" t="s">
        <v>6</v>
      </c>
      <c r="AI15" s="38"/>
      <c r="AJ15" s="37"/>
      <c r="AK15" s="37"/>
      <c r="AL15" s="37"/>
      <c r="AM15" s="37"/>
    </row>
    <row r="16" spans="1:43" ht="15.75" x14ac:dyDescent="0.25">
      <c r="A16" s="36" t="s">
        <v>264</v>
      </c>
      <c r="B16" s="36">
        <v>2015</v>
      </c>
      <c r="C16" s="36" t="s">
        <v>46</v>
      </c>
      <c r="D16" s="36" t="s">
        <v>698</v>
      </c>
      <c r="E16" s="36" t="s">
        <v>263</v>
      </c>
      <c r="F16" s="36" t="s">
        <v>261</v>
      </c>
      <c r="G16" s="36" t="s">
        <v>682</v>
      </c>
      <c r="H16" s="36" t="s">
        <v>682</v>
      </c>
      <c r="I16" s="36" t="s">
        <v>263</v>
      </c>
      <c r="J16" s="36" t="s">
        <v>261</v>
      </c>
      <c r="K16" s="36" t="s">
        <v>682</v>
      </c>
      <c r="L16" s="36" t="s">
        <v>682</v>
      </c>
      <c r="M16" s="36" t="s">
        <v>259</v>
      </c>
      <c r="N16" s="36" t="s">
        <v>266</v>
      </c>
      <c r="O16" s="36" t="s">
        <v>457</v>
      </c>
      <c r="P16" s="36" t="str">
        <f t="shared" si="0"/>
        <v>F1-hybridXhybrid</v>
      </c>
      <c r="Q16" s="41">
        <v>42682</v>
      </c>
      <c r="R16" s="91">
        <v>2.15</v>
      </c>
      <c r="S16" s="91">
        <v>1.46</v>
      </c>
      <c r="T16" s="167" t="str">
        <f t="shared" si="1"/>
        <v>2.15X1.46</v>
      </c>
      <c r="U16" s="36" t="str">
        <f t="shared" si="2"/>
        <v>Postzygotics-hybridXhybrid-(H:BelgiumXCachadas)X(H:BelgiumXCachadas)</v>
      </c>
      <c r="V16" s="36">
        <v>3</v>
      </c>
      <c r="W16" s="36">
        <v>3</v>
      </c>
      <c r="X16" s="36">
        <v>0</v>
      </c>
      <c r="Y16" s="36">
        <v>6</v>
      </c>
      <c r="Z16" s="36">
        <v>0</v>
      </c>
      <c r="AA16" s="36">
        <v>4</v>
      </c>
      <c r="AB16" s="36">
        <v>0</v>
      </c>
      <c r="AC16" s="36">
        <v>3</v>
      </c>
      <c r="AD16" s="44">
        <v>0</v>
      </c>
      <c r="AE16" s="44">
        <v>13</v>
      </c>
      <c r="AF16" s="39">
        <f>AD16+AE16</f>
        <v>13</v>
      </c>
      <c r="AG16" s="67">
        <f>AF16/V16</f>
        <v>4.333333333333333</v>
      </c>
      <c r="AH16" s="38">
        <f>AD16/AF16</f>
        <v>0</v>
      </c>
      <c r="AI16" s="38"/>
      <c r="AJ16" s="37"/>
      <c r="AK16" s="37"/>
      <c r="AL16" s="37"/>
      <c r="AM16" s="37"/>
    </row>
    <row r="17" spans="1:42" ht="15.75" x14ac:dyDescent="0.25">
      <c r="A17" s="36" t="s">
        <v>264</v>
      </c>
      <c r="B17" s="36">
        <v>2015</v>
      </c>
      <c r="C17" s="36" t="s">
        <v>46</v>
      </c>
      <c r="D17" s="36" t="s">
        <v>698</v>
      </c>
      <c r="E17" s="36" t="s">
        <v>263</v>
      </c>
      <c r="F17" s="36" t="s">
        <v>261</v>
      </c>
      <c r="G17" s="36" t="s">
        <v>682</v>
      </c>
      <c r="H17" s="36" t="s">
        <v>682</v>
      </c>
      <c r="I17" s="36" t="s">
        <v>263</v>
      </c>
      <c r="J17" s="36" t="s">
        <v>261</v>
      </c>
      <c r="K17" s="36" t="s">
        <v>682</v>
      </c>
      <c r="L17" s="36" t="s">
        <v>682</v>
      </c>
      <c r="M17" s="36" t="s">
        <v>253</v>
      </c>
      <c r="N17" s="36" t="s">
        <v>266</v>
      </c>
      <c r="O17" s="36" t="s">
        <v>457</v>
      </c>
      <c r="P17" s="36" t="str">
        <f t="shared" si="0"/>
        <v>F1-hybridXhybrid</v>
      </c>
      <c r="Q17" s="41">
        <v>42671</v>
      </c>
      <c r="R17" s="91">
        <v>2.16</v>
      </c>
      <c r="S17" s="91">
        <v>2.14</v>
      </c>
      <c r="T17" s="167" t="str">
        <f t="shared" si="1"/>
        <v>2.16X2.14</v>
      </c>
      <c r="U17" s="36" t="str">
        <f t="shared" si="2"/>
        <v>Postzygotics-hybridXhybrid-(H:BelgiumXCachadas)X(H:BelgiumXCachadas)</v>
      </c>
      <c r="V17" s="36">
        <v>3</v>
      </c>
      <c r="W17" s="36">
        <v>1</v>
      </c>
      <c r="X17" s="36">
        <v>0</v>
      </c>
      <c r="Y17" s="36">
        <v>14</v>
      </c>
      <c r="Z17" s="36">
        <v>0</v>
      </c>
      <c r="AA17" s="36">
        <v>0</v>
      </c>
      <c r="AB17" s="36">
        <v>0</v>
      </c>
      <c r="AC17" s="36">
        <v>0</v>
      </c>
      <c r="AD17" s="44">
        <v>0</v>
      </c>
      <c r="AE17" s="44">
        <v>14</v>
      </c>
      <c r="AF17" s="39">
        <f>AD17+AE17</f>
        <v>14</v>
      </c>
      <c r="AG17" s="67">
        <f>AF17/V17</f>
        <v>4.666666666666667</v>
      </c>
      <c r="AH17" s="38">
        <f>AD17/AF17</f>
        <v>0</v>
      </c>
      <c r="AI17" s="38"/>
      <c r="AJ17" s="37"/>
      <c r="AK17" s="37"/>
      <c r="AL17" s="37"/>
      <c r="AM17" s="37"/>
    </row>
    <row r="18" spans="1:42" ht="15.75" x14ac:dyDescent="0.25">
      <c r="A18" s="36" t="s">
        <v>264</v>
      </c>
      <c r="B18" s="36">
        <v>2015</v>
      </c>
      <c r="C18" s="36" t="s">
        <v>46</v>
      </c>
      <c r="D18" s="36" t="s">
        <v>698</v>
      </c>
      <c r="E18" s="36" t="s">
        <v>263</v>
      </c>
      <c r="F18" s="36" t="s">
        <v>261</v>
      </c>
      <c r="G18" s="36" t="s">
        <v>682</v>
      </c>
      <c r="H18" s="36" t="s">
        <v>682</v>
      </c>
      <c r="I18" s="36" t="s">
        <v>263</v>
      </c>
      <c r="J18" s="36" t="s">
        <v>261</v>
      </c>
      <c r="K18" s="36" t="s">
        <v>682</v>
      </c>
      <c r="L18" s="36" t="s">
        <v>682</v>
      </c>
      <c r="M18" s="36" t="s">
        <v>253</v>
      </c>
      <c r="N18" s="36" t="s">
        <v>266</v>
      </c>
      <c r="O18" s="36" t="s">
        <v>457</v>
      </c>
      <c r="P18" s="36" t="str">
        <f t="shared" si="0"/>
        <v>F1-hybridXhybrid</v>
      </c>
      <c r="Q18" s="41">
        <v>42675</v>
      </c>
      <c r="R18" s="91">
        <v>2.16</v>
      </c>
      <c r="S18" s="91">
        <v>2.2000000000000002</v>
      </c>
      <c r="T18" s="167" t="str">
        <f t="shared" si="1"/>
        <v>2.16X2.2</v>
      </c>
      <c r="U18" s="36" t="str">
        <f t="shared" si="2"/>
        <v>Postzygotics-hybridXhybrid-(H:BelgiumXCachadas)X(H:BelgiumXCachadas)</v>
      </c>
      <c r="V18" s="36">
        <v>3</v>
      </c>
      <c r="W18" s="36">
        <v>0</v>
      </c>
      <c r="X18" s="36">
        <v>0</v>
      </c>
      <c r="Y18" s="36">
        <v>0</v>
      </c>
      <c r="Z18" s="36">
        <v>0</v>
      </c>
      <c r="AA18" s="36">
        <v>0</v>
      </c>
      <c r="AB18" s="36">
        <v>0</v>
      </c>
      <c r="AC18" s="36">
        <v>0</v>
      </c>
      <c r="AD18" s="39">
        <v>0</v>
      </c>
      <c r="AE18" s="39">
        <v>0</v>
      </c>
      <c r="AF18" s="39" t="s">
        <v>6</v>
      </c>
      <c r="AG18" s="39" t="s">
        <v>6</v>
      </c>
      <c r="AH18" s="39" t="s">
        <v>6</v>
      </c>
      <c r="AI18" s="38"/>
      <c r="AJ18" s="37"/>
      <c r="AK18" s="37"/>
      <c r="AL18" s="37"/>
      <c r="AM18" s="37"/>
    </row>
    <row r="19" spans="1:42" ht="15.75" x14ac:dyDescent="0.25">
      <c r="A19" s="36" t="s">
        <v>264</v>
      </c>
      <c r="B19" s="36">
        <v>2015</v>
      </c>
      <c r="C19" s="36" t="s">
        <v>46</v>
      </c>
      <c r="D19" s="36" t="s">
        <v>698</v>
      </c>
      <c r="E19" s="36" t="s">
        <v>263</v>
      </c>
      <c r="F19" s="36" t="s">
        <v>261</v>
      </c>
      <c r="G19" s="36" t="s">
        <v>682</v>
      </c>
      <c r="H19" s="36" t="s">
        <v>682</v>
      </c>
      <c r="I19" s="36" t="s">
        <v>263</v>
      </c>
      <c r="J19" s="36" t="s">
        <v>261</v>
      </c>
      <c r="K19" s="36" t="s">
        <v>682</v>
      </c>
      <c r="L19" s="36" t="s">
        <v>682</v>
      </c>
      <c r="M19" s="36" t="s">
        <v>253</v>
      </c>
      <c r="N19" s="36" t="s">
        <v>266</v>
      </c>
      <c r="O19" s="36" t="s">
        <v>457</v>
      </c>
      <c r="P19" s="36" t="str">
        <f t="shared" si="0"/>
        <v>F1-hybridXhybrid</v>
      </c>
      <c r="Q19" s="41">
        <v>42681</v>
      </c>
      <c r="R19" s="91">
        <v>2.23</v>
      </c>
      <c r="S19" s="91">
        <v>2.15</v>
      </c>
      <c r="T19" s="167" t="str">
        <f t="shared" si="1"/>
        <v>2.23X2.15</v>
      </c>
      <c r="U19" s="36" t="str">
        <f t="shared" si="2"/>
        <v>Postzygotics-hybridXhybrid-(H:BelgiumXCachadas)X(H:BelgiumXCachadas)</v>
      </c>
      <c r="V19" s="36">
        <v>3</v>
      </c>
      <c r="W19" s="36">
        <v>3</v>
      </c>
      <c r="X19" s="36">
        <v>0</v>
      </c>
      <c r="Y19" s="36">
        <v>7</v>
      </c>
      <c r="Z19" s="36">
        <v>0</v>
      </c>
      <c r="AA19" s="36">
        <v>5</v>
      </c>
      <c r="AB19" s="36">
        <v>0</v>
      </c>
      <c r="AC19" s="36">
        <v>9</v>
      </c>
      <c r="AD19" s="44">
        <v>0</v>
      </c>
      <c r="AE19" s="44">
        <v>21</v>
      </c>
      <c r="AF19" s="39">
        <f t="shared" ref="AF19:AF26" si="6">AD19+AE19</f>
        <v>21</v>
      </c>
      <c r="AG19" s="67">
        <f t="shared" ref="AG19:AG26" si="7">AF19/V19</f>
        <v>7</v>
      </c>
      <c r="AH19" s="38">
        <f t="shared" ref="AH19:AH26" si="8">AD19/AF19</f>
        <v>0</v>
      </c>
      <c r="AI19" s="38"/>
      <c r="AJ19" s="37"/>
      <c r="AK19" s="37"/>
      <c r="AL19" s="37"/>
      <c r="AM19" s="37"/>
    </row>
    <row r="20" spans="1:42" ht="15.75" x14ac:dyDescent="0.25">
      <c r="A20" s="36" t="s">
        <v>264</v>
      </c>
      <c r="B20" s="36">
        <v>2015</v>
      </c>
      <c r="C20" s="36" t="s">
        <v>46</v>
      </c>
      <c r="D20" s="36" t="s">
        <v>698</v>
      </c>
      <c r="E20" s="36" t="s">
        <v>263</v>
      </c>
      <c r="F20" s="36" t="s">
        <v>261</v>
      </c>
      <c r="G20" s="36" t="s">
        <v>682</v>
      </c>
      <c r="H20" s="36" t="s">
        <v>682</v>
      </c>
      <c r="I20" s="36" t="s">
        <v>263</v>
      </c>
      <c r="J20" s="36" t="s">
        <v>261</v>
      </c>
      <c r="K20" s="36" t="s">
        <v>682</v>
      </c>
      <c r="L20" s="36" t="s">
        <v>682</v>
      </c>
      <c r="M20" s="36" t="s">
        <v>253</v>
      </c>
      <c r="N20" s="36" t="s">
        <v>266</v>
      </c>
      <c r="O20" s="36" t="s">
        <v>457</v>
      </c>
      <c r="P20" s="36" t="str">
        <f t="shared" si="0"/>
        <v>F1-hybridXhybrid</v>
      </c>
      <c r="Q20" s="41">
        <v>42680</v>
      </c>
      <c r="R20" s="91">
        <v>2.23</v>
      </c>
      <c r="S20" s="91">
        <v>2.19</v>
      </c>
      <c r="T20" s="167" t="str">
        <f t="shared" si="1"/>
        <v>2.23X2.19</v>
      </c>
      <c r="U20" s="36" t="str">
        <f t="shared" si="2"/>
        <v>Postzygotics-hybridXhybrid-(H:BelgiumXCachadas)X(H:BelgiumXCachadas)</v>
      </c>
      <c r="V20" s="36">
        <v>3</v>
      </c>
      <c r="W20" s="36">
        <v>1</v>
      </c>
      <c r="X20" s="36">
        <v>0</v>
      </c>
      <c r="Y20" s="36">
        <v>0</v>
      </c>
      <c r="Z20" s="36">
        <v>0</v>
      </c>
      <c r="AA20" s="36">
        <v>4</v>
      </c>
      <c r="AB20" s="36">
        <v>0</v>
      </c>
      <c r="AC20" s="36">
        <v>2</v>
      </c>
      <c r="AD20" s="44">
        <v>0</v>
      </c>
      <c r="AE20" s="44">
        <v>6</v>
      </c>
      <c r="AF20" s="39">
        <f t="shared" si="6"/>
        <v>6</v>
      </c>
      <c r="AG20" s="67">
        <f t="shared" si="7"/>
        <v>2</v>
      </c>
      <c r="AH20" s="38">
        <f t="shared" si="8"/>
        <v>0</v>
      </c>
      <c r="AI20" s="38"/>
      <c r="AJ20" s="37"/>
      <c r="AK20" s="37"/>
      <c r="AL20" s="37"/>
      <c r="AM20" s="37"/>
    </row>
    <row r="21" spans="1:42" ht="15.75" x14ac:dyDescent="0.25">
      <c r="A21" s="36" t="s">
        <v>264</v>
      </c>
      <c r="B21" s="36">
        <v>2015</v>
      </c>
      <c r="C21" s="36" t="s">
        <v>46</v>
      </c>
      <c r="D21" s="36" t="s">
        <v>698</v>
      </c>
      <c r="E21" s="36" t="s">
        <v>263</v>
      </c>
      <c r="F21" s="36" t="s">
        <v>261</v>
      </c>
      <c r="G21" s="36" t="s">
        <v>682</v>
      </c>
      <c r="H21" s="36" t="s">
        <v>682</v>
      </c>
      <c r="I21" s="36" t="s">
        <v>263</v>
      </c>
      <c r="J21" s="36" t="s">
        <v>261</v>
      </c>
      <c r="K21" s="36" t="s">
        <v>682</v>
      </c>
      <c r="L21" s="36" t="s">
        <v>682</v>
      </c>
      <c r="M21" s="36" t="s">
        <v>258</v>
      </c>
      <c r="N21" s="36" t="s">
        <v>266</v>
      </c>
      <c r="O21" s="36" t="s">
        <v>457</v>
      </c>
      <c r="P21" s="36" t="str">
        <f t="shared" si="0"/>
        <v>F1-hybridXhybrid</v>
      </c>
      <c r="Q21" s="41">
        <v>42660</v>
      </c>
      <c r="R21" s="91">
        <v>2.7</v>
      </c>
      <c r="S21" s="91">
        <v>2.8</v>
      </c>
      <c r="T21" s="167" t="str">
        <f t="shared" si="1"/>
        <v>2.7X2.8</v>
      </c>
      <c r="U21" s="36" t="str">
        <f t="shared" si="2"/>
        <v>Postzygotics-hybridXhybrid-(H:BelgiumXCachadas)X(H:BelgiumXCachadas)</v>
      </c>
      <c r="V21" s="36">
        <v>3</v>
      </c>
      <c r="W21" s="36">
        <v>1</v>
      </c>
      <c r="X21" s="36">
        <v>0</v>
      </c>
      <c r="Y21" s="36">
        <v>0</v>
      </c>
      <c r="Z21" s="36">
        <v>0</v>
      </c>
      <c r="AA21" s="36">
        <v>0</v>
      </c>
      <c r="AB21" s="36">
        <v>0</v>
      </c>
      <c r="AC21" s="36">
        <v>4</v>
      </c>
      <c r="AD21" s="44">
        <v>0</v>
      </c>
      <c r="AE21" s="44">
        <v>4</v>
      </c>
      <c r="AF21" s="39">
        <f t="shared" si="6"/>
        <v>4</v>
      </c>
      <c r="AG21" s="67">
        <f t="shared" si="7"/>
        <v>1.3333333333333333</v>
      </c>
      <c r="AH21" s="38">
        <f t="shared" si="8"/>
        <v>0</v>
      </c>
      <c r="AI21" s="38"/>
      <c r="AJ21" s="37"/>
      <c r="AK21" s="37"/>
      <c r="AL21" s="37"/>
      <c r="AM21" s="37"/>
    </row>
    <row r="22" spans="1:42" ht="15.75" x14ac:dyDescent="0.25">
      <c r="A22" s="36" t="s">
        <v>42</v>
      </c>
      <c r="B22" s="36">
        <v>2015</v>
      </c>
      <c r="C22" s="36" t="s">
        <v>46</v>
      </c>
      <c r="D22" s="36" t="s">
        <v>699</v>
      </c>
      <c r="E22" s="36" t="s">
        <v>39</v>
      </c>
      <c r="F22" s="36" t="s">
        <v>40</v>
      </c>
      <c r="G22" s="36" t="s">
        <v>684</v>
      </c>
      <c r="H22" s="36" t="s">
        <v>684</v>
      </c>
      <c r="I22" s="36" t="s">
        <v>39</v>
      </c>
      <c r="J22" s="36" t="s">
        <v>40</v>
      </c>
      <c r="K22" s="36" t="s">
        <v>683</v>
      </c>
      <c r="L22" s="36" t="s">
        <v>683</v>
      </c>
      <c r="M22" s="36" t="s">
        <v>253</v>
      </c>
      <c r="N22" s="43" t="s">
        <v>249</v>
      </c>
      <c r="O22" s="36" t="s">
        <v>377</v>
      </c>
      <c r="P22" s="36" t="str">
        <f t="shared" si="0"/>
        <v>F1-elegansXelegans</v>
      </c>
      <c r="Q22" s="41">
        <v>42682</v>
      </c>
      <c r="R22" s="36" t="s">
        <v>536</v>
      </c>
      <c r="S22" s="36" t="s">
        <v>538</v>
      </c>
      <c r="T22" s="167" t="str">
        <f t="shared" si="1"/>
        <v>O.3XH.10</v>
      </c>
      <c r="U22" s="36" t="str">
        <f t="shared" si="2"/>
        <v>Conspecifics-elegansXelegans-BayonneX(E:BelgiumXSweden)</v>
      </c>
      <c r="V22" s="36">
        <v>3</v>
      </c>
      <c r="W22" s="40">
        <v>3</v>
      </c>
      <c r="X22" s="40">
        <v>119</v>
      </c>
      <c r="Y22" s="40">
        <v>9</v>
      </c>
      <c r="Z22" s="40">
        <v>67</v>
      </c>
      <c r="AA22" s="40">
        <v>18</v>
      </c>
      <c r="AB22" s="40">
        <v>4</v>
      </c>
      <c r="AC22" s="40">
        <v>4</v>
      </c>
      <c r="AD22" s="39">
        <v>190</v>
      </c>
      <c r="AE22" s="39">
        <v>31</v>
      </c>
      <c r="AF22" s="39">
        <f t="shared" si="6"/>
        <v>221</v>
      </c>
      <c r="AG22" s="67">
        <f t="shared" si="7"/>
        <v>73.666666666666671</v>
      </c>
      <c r="AH22" s="38">
        <f t="shared" si="8"/>
        <v>0.85972850678733037</v>
      </c>
      <c r="AI22" s="38"/>
      <c r="AJ22" s="37"/>
      <c r="AK22" s="37"/>
      <c r="AL22" s="37"/>
      <c r="AM22" s="37"/>
    </row>
    <row r="23" spans="1:42" ht="15.75" x14ac:dyDescent="0.25">
      <c r="A23" s="36" t="s">
        <v>264</v>
      </c>
      <c r="B23" s="36">
        <v>2015</v>
      </c>
      <c r="C23" s="36" t="s">
        <v>46</v>
      </c>
      <c r="D23" s="36" t="s">
        <v>698</v>
      </c>
      <c r="E23" s="36" t="s">
        <v>263</v>
      </c>
      <c r="F23" s="36" t="s">
        <v>261</v>
      </c>
      <c r="G23" s="36" t="s">
        <v>682</v>
      </c>
      <c r="H23" s="36" t="s">
        <v>682</v>
      </c>
      <c r="I23" s="36" t="s">
        <v>263</v>
      </c>
      <c r="J23" s="36" t="s">
        <v>261</v>
      </c>
      <c r="K23" s="36" t="s">
        <v>682</v>
      </c>
      <c r="L23" s="36" t="s">
        <v>682</v>
      </c>
      <c r="M23" s="36" t="s">
        <v>253</v>
      </c>
      <c r="N23" s="36" t="s">
        <v>266</v>
      </c>
      <c r="O23" s="36" t="s">
        <v>457</v>
      </c>
      <c r="P23" s="36" t="str">
        <f t="shared" si="0"/>
        <v>F1-hybridXhybrid</v>
      </c>
      <c r="Q23" s="41">
        <v>42681</v>
      </c>
      <c r="R23" s="91">
        <v>3.16</v>
      </c>
      <c r="S23" s="91">
        <v>4.1500000000000004</v>
      </c>
      <c r="T23" s="167" t="str">
        <f t="shared" si="1"/>
        <v>3.16X4.15</v>
      </c>
      <c r="U23" s="36" t="str">
        <f t="shared" si="2"/>
        <v>Postzygotics-hybridXhybrid-(H:BelgiumXCachadas)X(H:BelgiumXCachadas)</v>
      </c>
      <c r="V23" s="36">
        <v>3</v>
      </c>
      <c r="W23" s="36">
        <v>2</v>
      </c>
      <c r="X23" s="36">
        <v>0</v>
      </c>
      <c r="Y23" s="36">
        <v>10</v>
      </c>
      <c r="Z23" s="36">
        <v>0</v>
      </c>
      <c r="AA23" s="36">
        <v>6</v>
      </c>
      <c r="AB23" s="36">
        <v>0</v>
      </c>
      <c r="AC23" s="36">
        <v>0</v>
      </c>
      <c r="AD23" s="44">
        <v>0</v>
      </c>
      <c r="AE23" s="44">
        <v>16</v>
      </c>
      <c r="AF23" s="39">
        <f t="shared" si="6"/>
        <v>16</v>
      </c>
      <c r="AG23" s="67">
        <f t="shared" si="7"/>
        <v>5.333333333333333</v>
      </c>
      <c r="AH23" s="38">
        <f t="shared" si="8"/>
        <v>0</v>
      </c>
      <c r="AI23" s="38"/>
      <c r="AJ23" s="37"/>
      <c r="AK23" s="37"/>
      <c r="AL23" s="37"/>
      <c r="AM23" s="37"/>
    </row>
    <row r="24" spans="1:42" ht="15.75" x14ac:dyDescent="0.25">
      <c r="A24" s="36" t="s">
        <v>264</v>
      </c>
      <c r="B24" s="36">
        <v>2015</v>
      </c>
      <c r="C24" s="36" t="s">
        <v>46</v>
      </c>
      <c r="D24" s="36" t="s">
        <v>698</v>
      </c>
      <c r="E24" s="36" t="s">
        <v>263</v>
      </c>
      <c r="F24" s="36" t="s">
        <v>261</v>
      </c>
      <c r="G24" s="36" t="s">
        <v>682</v>
      </c>
      <c r="H24" s="36" t="s">
        <v>682</v>
      </c>
      <c r="I24" s="36" t="s">
        <v>263</v>
      </c>
      <c r="J24" s="36" t="s">
        <v>261</v>
      </c>
      <c r="K24" s="36" t="s">
        <v>682</v>
      </c>
      <c r="L24" s="36" t="s">
        <v>682</v>
      </c>
      <c r="M24" s="36" t="s">
        <v>259</v>
      </c>
      <c r="N24" s="36" t="s">
        <v>266</v>
      </c>
      <c r="O24" s="36" t="s">
        <v>457</v>
      </c>
      <c r="P24" s="36" t="str">
        <f t="shared" si="0"/>
        <v>F1-hybridXhybrid</v>
      </c>
      <c r="Q24" s="41">
        <v>42675</v>
      </c>
      <c r="R24" s="91">
        <v>3.16</v>
      </c>
      <c r="S24" s="91">
        <v>5.24</v>
      </c>
      <c r="T24" s="167" t="str">
        <f t="shared" si="1"/>
        <v>3.16X5.24</v>
      </c>
      <c r="U24" s="36" t="str">
        <f t="shared" si="2"/>
        <v>Postzygotics-hybridXhybrid-(H:BelgiumXCachadas)X(H:BelgiumXCachadas)</v>
      </c>
      <c r="V24" s="36">
        <v>3</v>
      </c>
      <c r="W24" s="36">
        <v>1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36">
        <v>3</v>
      </c>
      <c r="AD24" s="44">
        <v>0</v>
      </c>
      <c r="AE24" s="44">
        <v>3</v>
      </c>
      <c r="AF24" s="39">
        <f t="shared" si="6"/>
        <v>3</v>
      </c>
      <c r="AG24" s="67">
        <f t="shared" si="7"/>
        <v>1</v>
      </c>
      <c r="AH24" s="38">
        <f t="shared" si="8"/>
        <v>0</v>
      </c>
      <c r="AI24" s="38"/>
      <c r="AJ24" s="37"/>
      <c r="AK24" s="37"/>
      <c r="AL24" s="37"/>
      <c r="AM24" s="37"/>
    </row>
    <row r="25" spans="1:42" ht="15.75" x14ac:dyDescent="0.25">
      <c r="A25" s="36" t="s">
        <v>264</v>
      </c>
      <c r="B25" s="36">
        <v>2015</v>
      </c>
      <c r="C25" s="36" t="s">
        <v>46</v>
      </c>
      <c r="D25" s="36" t="s">
        <v>698</v>
      </c>
      <c r="E25" s="36" t="s">
        <v>263</v>
      </c>
      <c r="F25" s="36" t="s">
        <v>261</v>
      </c>
      <c r="G25" s="36" t="s">
        <v>682</v>
      </c>
      <c r="H25" s="36" t="s">
        <v>682</v>
      </c>
      <c r="I25" s="36" t="s">
        <v>263</v>
      </c>
      <c r="J25" s="36" t="s">
        <v>261</v>
      </c>
      <c r="K25" s="36" t="s">
        <v>682</v>
      </c>
      <c r="L25" s="36" t="s">
        <v>682</v>
      </c>
      <c r="M25" s="36" t="s">
        <v>259</v>
      </c>
      <c r="N25" s="36" t="s">
        <v>266</v>
      </c>
      <c r="O25" s="36" t="s">
        <v>457</v>
      </c>
      <c r="P25" s="36" t="str">
        <f t="shared" si="0"/>
        <v>F1-hybridXhybrid</v>
      </c>
      <c r="Q25" s="41">
        <v>42638</v>
      </c>
      <c r="R25" s="91">
        <v>3.2</v>
      </c>
      <c r="S25" s="91">
        <v>5.2</v>
      </c>
      <c r="T25" s="167" t="str">
        <f t="shared" si="1"/>
        <v>3.2X5.2</v>
      </c>
      <c r="U25" s="36" t="str">
        <f t="shared" si="2"/>
        <v>Postzygotics-hybridXhybrid-(H:BelgiumXCachadas)X(H:BelgiumXCachadas)</v>
      </c>
      <c r="V25" s="36">
        <v>1</v>
      </c>
      <c r="W25" s="36">
        <v>1</v>
      </c>
      <c r="X25" s="36">
        <v>0</v>
      </c>
      <c r="Y25" s="36">
        <v>96</v>
      </c>
      <c r="Z25" s="36"/>
      <c r="AA25" s="36"/>
      <c r="AB25" s="36"/>
      <c r="AC25" s="36"/>
      <c r="AD25" s="44">
        <v>0</v>
      </c>
      <c r="AE25" s="44">
        <v>96</v>
      </c>
      <c r="AF25" s="39">
        <f t="shared" si="6"/>
        <v>96</v>
      </c>
      <c r="AG25" s="67">
        <f t="shared" si="7"/>
        <v>96</v>
      </c>
      <c r="AH25" s="38">
        <f t="shared" si="8"/>
        <v>0</v>
      </c>
      <c r="AI25" s="38"/>
      <c r="AJ25" s="37"/>
      <c r="AK25" s="37"/>
      <c r="AL25" s="37"/>
      <c r="AM25" s="37"/>
    </row>
    <row r="26" spans="1:42" ht="15.75" x14ac:dyDescent="0.25">
      <c r="A26" s="36" t="s">
        <v>42</v>
      </c>
      <c r="B26" s="36">
        <v>2015</v>
      </c>
      <c r="C26" s="36" t="s">
        <v>46</v>
      </c>
      <c r="D26" s="36" t="s">
        <v>698</v>
      </c>
      <c r="E26" s="36" t="s">
        <v>263</v>
      </c>
      <c r="F26" s="36" t="s">
        <v>261</v>
      </c>
      <c r="G26" s="36" t="s">
        <v>682</v>
      </c>
      <c r="H26" s="36" t="s">
        <v>682</v>
      </c>
      <c r="I26" s="36" t="s">
        <v>60</v>
      </c>
      <c r="J26" s="36" t="s">
        <v>40</v>
      </c>
      <c r="K26" s="36" t="s">
        <v>123</v>
      </c>
      <c r="L26" s="36" t="s">
        <v>702</v>
      </c>
      <c r="M26" s="36" t="s">
        <v>253</v>
      </c>
      <c r="N26" s="36" t="s">
        <v>250</v>
      </c>
      <c r="O26" s="36" t="s">
        <v>459</v>
      </c>
      <c r="P26" s="36" t="str">
        <f t="shared" si="0"/>
        <v>F1-hybridXgraellsii</v>
      </c>
      <c r="Q26" s="41">
        <v>42639</v>
      </c>
      <c r="R26" s="91">
        <v>3.2</v>
      </c>
      <c r="S26" s="91" t="s">
        <v>76</v>
      </c>
      <c r="T26" s="167" t="str">
        <f t="shared" si="1"/>
        <v>3.2XA.3</v>
      </c>
      <c r="U26" s="36" t="str">
        <f t="shared" si="2"/>
        <v>Postzygotics-hybridXgraellsii-(H:BelgiumXCachadas)XAlloGra</v>
      </c>
      <c r="V26" s="36">
        <v>3</v>
      </c>
      <c r="W26" s="36">
        <v>1</v>
      </c>
      <c r="X26" s="36">
        <v>0</v>
      </c>
      <c r="Y26" s="36">
        <v>0</v>
      </c>
      <c r="Z26" s="36">
        <v>0</v>
      </c>
      <c r="AA26" s="36">
        <v>8</v>
      </c>
      <c r="AB26" s="36">
        <v>0</v>
      </c>
      <c r="AC26" s="36">
        <v>0</v>
      </c>
      <c r="AD26" s="44">
        <v>0</v>
      </c>
      <c r="AE26" s="44">
        <v>8</v>
      </c>
      <c r="AF26" s="39">
        <f t="shared" si="6"/>
        <v>8</v>
      </c>
      <c r="AG26" s="67">
        <f t="shared" si="7"/>
        <v>2.6666666666666665</v>
      </c>
      <c r="AH26" s="38">
        <f t="shared" si="8"/>
        <v>0</v>
      </c>
      <c r="AI26" s="38"/>
      <c r="AJ26" s="37"/>
      <c r="AK26" s="37"/>
      <c r="AL26" s="37"/>
      <c r="AM26" s="37"/>
    </row>
    <row r="27" spans="1:42" ht="15.75" x14ac:dyDescent="0.25">
      <c r="A27" s="36" t="s">
        <v>254</v>
      </c>
      <c r="B27" s="36">
        <v>2015</v>
      </c>
      <c r="C27" s="36" t="s">
        <v>46</v>
      </c>
      <c r="D27" s="36" t="s">
        <v>698</v>
      </c>
      <c r="E27" s="36" t="s">
        <v>263</v>
      </c>
      <c r="F27" s="36" t="s">
        <v>261</v>
      </c>
      <c r="G27" s="36" t="s">
        <v>682</v>
      </c>
      <c r="H27" s="36" t="s">
        <v>682</v>
      </c>
      <c r="I27" s="36" t="s">
        <v>263</v>
      </c>
      <c r="J27" s="36" t="s">
        <v>261</v>
      </c>
      <c r="K27" s="36" t="s">
        <v>682</v>
      </c>
      <c r="L27" s="36" t="s">
        <v>682</v>
      </c>
      <c r="M27" s="36" t="s">
        <v>253</v>
      </c>
      <c r="N27" s="36" t="s">
        <v>266</v>
      </c>
      <c r="O27" s="36" t="s">
        <v>457</v>
      </c>
      <c r="P27" s="36" t="str">
        <f t="shared" si="0"/>
        <v>F1-hybridXhybrid</v>
      </c>
      <c r="Q27" s="41">
        <v>42638</v>
      </c>
      <c r="R27" s="91">
        <v>3.3</v>
      </c>
      <c r="S27" s="91">
        <v>5.1100000000000003</v>
      </c>
      <c r="T27" s="167" t="str">
        <f t="shared" si="1"/>
        <v>3.3X5.11</v>
      </c>
      <c r="U27" s="36" t="str">
        <f t="shared" si="2"/>
        <v>Postzygotics-hybridXhybrid-(H:BelgiumXCachadas)X(H:BelgiumXCachadas)</v>
      </c>
      <c r="V27" s="36">
        <v>1</v>
      </c>
      <c r="W27" s="36">
        <v>0</v>
      </c>
      <c r="X27" s="36">
        <v>0</v>
      </c>
      <c r="Y27" s="36">
        <v>0</v>
      </c>
      <c r="Z27" s="36"/>
      <c r="AA27" s="36"/>
      <c r="AB27" s="36"/>
      <c r="AC27" s="36"/>
      <c r="AD27" s="39">
        <v>0</v>
      </c>
      <c r="AE27" s="39">
        <v>0</v>
      </c>
      <c r="AF27" s="39" t="s">
        <v>6</v>
      </c>
      <c r="AG27" s="39" t="s">
        <v>6</v>
      </c>
      <c r="AH27" s="39" t="s">
        <v>6</v>
      </c>
      <c r="AI27" s="38"/>
      <c r="AJ27" s="37"/>
      <c r="AK27" s="37"/>
      <c r="AL27" s="37"/>
      <c r="AM27" s="37"/>
    </row>
    <row r="28" spans="1:42" ht="15.75" x14ac:dyDescent="0.25">
      <c r="A28" s="36" t="s">
        <v>42</v>
      </c>
      <c r="B28" s="36">
        <v>2015</v>
      </c>
      <c r="C28" s="36" t="s">
        <v>46</v>
      </c>
      <c r="D28" s="36" t="s">
        <v>698</v>
      </c>
      <c r="E28" s="36" t="s">
        <v>263</v>
      </c>
      <c r="F28" s="36" t="s">
        <v>261</v>
      </c>
      <c r="G28" s="36" t="s">
        <v>682</v>
      </c>
      <c r="H28" s="36" t="s">
        <v>682</v>
      </c>
      <c r="I28" s="36" t="s">
        <v>60</v>
      </c>
      <c r="J28" s="36" t="s">
        <v>40</v>
      </c>
      <c r="K28" s="36" t="s">
        <v>123</v>
      </c>
      <c r="L28" s="36" t="s">
        <v>702</v>
      </c>
      <c r="M28" s="36" t="s">
        <v>253</v>
      </c>
      <c r="N28" s="36" t="s">
        <v>250</v>
      </c>
      <c r="O28" s="36" t="s">
        <v>459</v>
      </c>
      <c r="P28" s="36" t="str">
        <f t="shared" si="0"/>
        <v>F1-hybridXgraellsii</v>
      </c>
      <c r="Q28" s="41">
        <v>42643</v>
      </c>
      <c r="R28" s="91">
        <v>3.3</v>
      </c>
      <c r="S28" s="91" t="s">
        <v>79</v>
      </c>
      <c r="T28" s="167" t="str">
        <f t="shared" si="1"/>
        <v>3.3XA.6</v>
      </c>
      <c r="U28" s="36" t="str">
        <f t="shared" si="2"/>
        <v>Postzygotics-hybridXgraellsii-(H:BelgiumXCachadas)XAlloGra</v>
      </c>
      <c r="V28" s="36">
        <v>3</v>
      </c>
      <c r="W28" s="36">
        <v>3</v>
      </c>
      <c r="X28" s="36">
        <v>0</v>
      </c>
      <c r="Y28" s="36">
        <v>7</v>
      </c>
      <c r="Z28" s="36">
        <v>0</v>
      </c>
      <c r="AA28" s="36">
        <v>7</v>
      </c>
      <c r="AB28" s="36">
        <v>0</v>
      </c>
      <c r="AC28" s="36">
        <v>9</v>
      </c>
      <c r="AD28" s="44">
        <v>0</v>
      </c>
      <c r="AE28" s="44">
        <v>23</v>
      </c>
      <c r="AF28" s="39">
        <f t="shared" ref="AF28:AF34" si="9">AD28+AE28</f>
        <v>23</v>
      </c>
      <c r="AG28" s="67">
        <f t="shared" ref="AG28:AG34" si="10">AF28/V28</f>
        <v>7.666666666666667</v>
      </c>
      <c r="AH28" s="38">
        <f t="shared" ref="AH28:AH34" si="11">AD28/AF28</f>
        <v>0</v>
      </c>
      <c r="AI28" s="38"/>
      <c r="AJ28" s="37"/>
      <c r="AK28" s="37"/>
      <c r="AL28" s="37"/>
      <c r="AM28" s="37"/>
    </row>
    <row r="29" spans="1:42" ht="15.75" x14ac:dyDescent="0.25">
      <c r="A29" s="36" t="s">
        <v>264</v>
      </c>
      <c r="B29" s="36">
        <v>2015</v>
      </c>
      <c r="C29" s="36" t="s">
        <v>46</v>
      </c>
      <c r="D29" s="36" t="s">
        <v>698</v>
      </c>
      <c r="E29" s="36" t="s">
        <v>263</v>
      </c>
      <c r="F29" s="36" t="s">
        <v>261</v>
      </c>
      <c r="G29" s="36" t="s">
        <v>682</v>
      </c>
      <c r="H29" s="36" t="s">
        <v>682</v>
      </c>
      <c r="I29" s="36" t="s">
        <v>263</v>
      </c>
      <c r="J29" s="36" t="s">
        <v>261</v>
      </c>
      <c r="K29" s="36" t="s">
        <v>682</v>
      </c>
      <c r="L29" s="36" t="s">
        <v>682</v>
      </c>
      <c r="M29" s="36" t="s">
        <v>258</v>
      </c>
      <c r="N29" s="36" t="s">
        <v>266</v>
      </c>
      <c r="O29" s="36" t="s">
        <v>457</v>
      </c>
      <c r="P29" s="36" t="str">
        <f t="shared" si="0"/>
        <v>F1-hybridXhybrid</v>
      </c>
      <c r="Q29" s="41">
        <v>42638</v>
      </c>
      <c r="R29" s="91">
        <v>4.0999999999999996</v>
      </c>
      <c r="S29" s="91">
        <v>5.3</v>
      </c>
      <c r="T29" s="167" t="str">
        <f t="shared" si="1"/>
        <v>4.1X5.3</v>
      </c>
      <c r="U29" s="36" t="str">
        <f t="shared" si="2"/>
        <v>Postzygotics-hybridXhybrid-(H:BelgiumXCachadas)X(H:BelgiumXCachadas)</v>
      </c>
      <c r="V29" s="36">
        <v>3</v>
      </c>
      <c r="W29" s="36">
        <v>3</v>
      </c>
      <c r="X29" s="36">
        <v>0</v>
      </c>
      <c r="Y29" s="36">
        <v>11</v>
      </c>
      <c r="Z29" s="36">
        <v>0</v>
      </c>
      <c r="AA29" s="36">
        <v>13</v>
      </c>
      <c r="AB29" s="36">
        <v>0</v>
      </c>
      <c r="AC29" s="36">
        <v>20</v>
      </c>
      <c r="AD29" s="44">
        <v>0</v>
      </c>
      <c r="AE29" s="44">
        <v>44</v>
      </c>
      <c r="AF29" s="39">
        <f t="shared" si="9"/>
        <v>44</v>
      </c>
      <c r="AG29" s="67">
        <f t="shared" si="10"/>
        <v>14.666666666666666</v>
      </c>
      <c r="AH29" s="38">
        <f t="shared" si="11"/>
        <v>0</v>
      </c>
      <c r="AI29" s="38"/>
      <c r="AJ29" s="37"/>
      <c r="AK29" s="37"/>
      <c r="AL29" s="37"/>
      <c r="AM29" s="37"/>
    </row>
    <row r="30" spans="1:42" ht="15.75" x14ac:dyDescent="0.25">
      <c r="A30" s="36" t="s">
        <v>42</v>
      </c>
      <c r="B30" s="36">
        <v>2015</v>
      </c>
      <c r="C30" s="36" t="s">
        <v>46</v>
      </c>
      <c r="D30" s="36" t="s">
        <v>698</v>
      </c>
      <c r="E30" s="36" t="s">
        <v>263</v>
      </c>
      <c r="F30" s="36" t="s">
        <v>261</v>
      </c>
      <c r="G30" s="36" t="s">
        <v>682</v>
      </c>
      <c r="H30" s="36" t="s">
        <v>682</v>
      </c>
      <c r="I30" s="36" t="s">
        <v>60</v>
      </c>
      <c r="J30" s="36" t="s">
        <v>40</v>
      </c>
      <c r="K30" s="36" t="s">
        <v>123</v>
      </c>
      <c r="L30" s="36" t="s">
        <v>702</v>
      </c>
      <c r="M30" s="36" t="s">
        <v>253</v>
      </c>
      <c r="N30" s="36" t="s">
        <v>250</v>
      </c>
      <c r="O30" s="36" t="s">
        <v>459</v>
      </c>
      <c r="P30" s="36" t="str">
        <f t="shared" si="0"/>
        <v>F1-hybridXgraellsii</v>
      </c>
      <c r="Q30" s="41">
        <v>42641</v>
      </c>
      <c r="R30" s="91">
        <v>4.0999999999999996</v>
      </c>
      <c r="S30" s="91" t="s">
        <v>90</v>
      </c>
      <c r="T30" s="167" t="str">
        <f t="shared" si="1"/>
        <v>4.1XA.5</v>
      </c>
      <c r="U30" s="36" t="str">
        <f t="shared" si="2"/>
        <v>Postzygotics-hybridXgraellsii-(H:BelgiumXCachadas)XAlloGra</v>
      </c>
      <c r="V30" s="36">
        <v>3</v>
      </c>
      <c r="W30" s="36">
        <v>1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2</v>
      </c>
      <c r="AD30" s="44">
        <v>0</v>
      </c>
      <c r="AE30" s="44">
        <v>2</v>
      </c>
      <c r="AF30" s="39">
        <f t="shared" si="9"/>
        <v>2</v>
      </c>
      <c r="AG30" s="67">
        <f t="shared" si="10"/>
        <v>0.66666666666666663</v>
      </c>
      <c r="AH30" s="38">
        <f t="shared" si="11"/>
        <v>0</v>
      </c>
      <c r="AI30" s="38"/>
      <c r="AJ30" s="36"/>
      <c r="AK30" s="36"/>
      <c r="AL30" s="36"/>
      <c r="AM30" s="36"/>
      <c r="AN30" s="36"/>
      <c r="AO30" s="36"/>
      <c r="AP30" s="36"/>
    </row>
    <row r="31" spans="1:42" ht="15.75" x14ac:dyDescent="0.25">
      <c r="A31" s="36" t="s">
        <v>264</v>
      </c>
      <c r="B31" s="36">
        <v>2015</v>
      </c>
      <c r="C31" s="36" t="s">
        <v>46</v>
      </c>
      <c r="D31" s="36" t="s">
        <v>698</v>
      </c>
      <c r="E31" s="36" t="s">
        <v>263</v>
      </c>
      <c r="F31" s="36" t="s">
        <v>261</v>
      </c>
      <c r="G31" s="36" t="s">
        <v>682</v>
      </c>
      <c r="H31" s="36" t="s">
        <v>682</v>
      </c>
      <c r="I31" s="36" t="s">
        <v>263</v>
      </c>
      <c r="J31" s="36" t="s">
        <v>261</v>
      </c>
      <c r="K31" s="36" t="s">
        <v>682</v>
      </c>
      <c r="L31" s="36" t="s">
        <v>682</v>
      </c>
      <c r="M31" s="36" t="s">
        <v>259</v>
      </c>
      <c r="N31" s="36" t="s">
        <v>266</v>
      </c>
      <c r="O31" s="36" t="s">
        <v>457</v>
      </c>
      <c r="P31" s="36" t="str">
        <f t="shared" si="0"/>
        <v>F1-hybridXhybrid</v>
      </c>
      <c r="Q31" s="41">
        <v>42681</v>
      </c>
      <c r="R31" s="91">
        <v>4.1399999999999997</v>
      </c>
      <c r="S31" s="91">
        <v>1.47</v>
      </c>
      <c r="T31" s="167" t="str">
        <f t="shared" si="1"/>
        <v>4.14X1.47</v>
      </c>
      <c r="U31" s="36" t="str">
        <f t="shared" si="2"/>
        <v>Postzygotics-hybridXhybrid-(H:BelgiumXCachadas)X(H:BelgiumXCachadas)</v>
      </c>
      <c r="V31" s="36">
        <v>3</v>
      </c>
      <c r="W31" s="36">
        <v>3</v>
      </c>
      <c r="X31" s="36">
        <v>0</v>
      </c>
      <c r="Y31" s="36">
        <v>4</v>
      </c>
      <c r="Z31" s="36">
        <v>0</v>
      </c>
      <c r="AA31" s="36">
        <v>6</v>
      </c>
      <c r="AB31" s="36">
        <v>0</v>
      </c>
      <c r="AC31" s="36">
        <v>3</v>
      </c>
      <c r="AD31" s="44">
        <v>0</v>
      </c>
      <c r="AE31" s="44">
        <v>13</v>
      </c>
      <c r="AF31" s="39">
        <f t="shared" si="9"/>
        <v>13</v>
      </c>
      <c r="AG31" s="67">
        <f t="shared" si="10"/>
        <v>4.333333333333333</v>
      </c>
      <c r="AH31" s="38">
        <f t="shared" si="11"/>
        <v>0</v>
      </c>
      <c r="AI31" s="38"/>
      <c r="AJ31" s="37"/>
      <c r="AK31" s="37"/>
      <c r="AL31" s="37"/>
      <c r="AM31" s="37"/>
    </row>
    <row r="32" spans="1:42" ht="15.75" x14ac:dyDescent="0.25">
      <c r="A32" s="36" t="s">
        <v>42</v>
      </c>
      <c r="B32" s="36">
        <v>2015</v>
      </c>
      <c r="C32" s="36" t="s">
        <v>46</v>
      </c>
      <c r="D32" s="36" t="s">
        <v>698</v>
      </c>
      <c r="E32" s="36" t="s">
        <v>262</v>
      </c>
      <c r="F32" s="36" t="s">
        <v>261</v>
      </c>
      <c r="G32" s="36" t="s">
        <v>682</v>
      </c>
      <c r="H32" s="36" t="s">
        <v>682</v>
      </c>
      <c r="I32" s="36" t="s">
        <v>39</v>
      </c>
      <c r="J32" s="36" t="s">
        <v>40</v>
      </c>
      <c r="K32" s="36" t="s">
        <v>460</v>
      </c>
      <c r="L32" s="36" t="s">
        <v>701</v>
      </c>
      <c r="M32" s="36" t="s">
        <v>259</v>
      </c>
      <c r="N32" s="36" t="s">
        <v>251</v>
      </c>
      <c r="O32" s="36" t="s">
        <v>384</v>
      </c>
      <c r="P32" s="36" t="str">
        <f t="shared" si="0"/>
        <v>F1-hybridXelegans</v>
      </c>
      <c r="Q32" s="41">
        <v>42641</v>
      </c>
      <c r="R32" s="91">
        <v>4.2</v>
      </c>
      <c r="S32" s="91" t="s">
        <v>296</v>
      </c>
      <c r="T32" s="167" t="str">
        <f t="shared" si="1"/>
        <v>4.2XP.1</v>
      </c>
      <c r="U32" s="36" t="str">
        <f t="shared" si="2"/>
        <v>Postzygotics-hybridXelegans-(H:BelgiumXCachadas)XAlloEle</v>
      </c>
      <c r="V32" s="36">
        <v>2</v>
      </c>
      <c r="W32" s="36">
        <v>1</v>
      </c>
      <c r="X32" s="36">
        <v>0</v>
      </c>
      <c r="Y32" s="36">
        <v>9</v>
      </c>
      <c r="Z32" s="36">
        <v>0</v>
      </c>
      <c r="AA32" s="36">
        <v>0</v>
      </c>
      <c r="AB32" s="36"/>
      <c r="AC32" s="36"/>
      <c r="AD32" s="44">
        <v>0</v>
      </c>
      <c r="AE32" s="44">
        <v>9</v>
      </c>
      <c r="AF32" s="39">
        <f t="shared" si="9"/>
        <v>9</v>
      </c>
      <c r="AG32" s="67">
        <f t="shared" si="10"/>
        <v>4.5</v>
      </c>
      <c r="AH32" s="38">
        <f t="shared" si="11"/>
        <v>0</v>
      </c>
      <c r="AI32" s="38"/>
      <c r="AJ32" s="37"/>
      <c r="AK32" s="37"/>
      <c r="AL32" s="37"/>
      <c r="AM32" s="37"/>
    </row>
    <row r="33" spans="1:42" ht="15.75" x14ac:dyDescent="0.25">
      <c r="A33" s="36" t="s">
        <v>264</v>
      </c>
      <c r="B33" s="36">
        <v>2015</v>
      </c>
      <c r="C33" s="36" t="s">
        <v>46</v>
      </c>
      <c r="D33" s="36" t="s">
        <v>698</v>
      </c>
      <c r="E33" s="36" t="s">
        <v>263</v>
      </c>
      <c r="F33" s="36" t="s">
        <v>261</v>
      </c>
      <c r="G33" s="36" t="s">
        <v>682</v>
      </c>
      <c r="H33" s="36" t="s">
        <v>682</v>
      </c>
      <c r="I33" s="36" t="s">
        <v>263</v>
      </c>
      <c r="J33" s="36" t="s">
        <v>261</v>
      </c>
      <c r="K33" s="36" t="s">
        <v>682</v>
      </c>
      <c r="L33" s="36" t="s">
        <v>682</v>
      </c>
      <c r="M33" s="36" t="s">
        <v>259</v>
      </c>
      <c r="N33" s="36" t="s">
        <v>266</v>
      </c>
      <c r="O33" s="36" t="s">
        <v>457</v>
      </c>
      <c r="P33" s="36" t="str">
        <f t="shared" si="0"/>
        <v>F1-hybridXhybrid</v>
      </c>
      <c r="Q33" s="41">
        <v>42675</v>
      </c>
      <c r="R33" s="91">
        <v>4.4000000000000004</v>
      </c>
      <c r="S33" s="91">
        <v>4.8</v>
      </c>
      <c r="T33" s="167" t="str">
        <f t="shared" si="1"/>
        <v>4.4X4.8</v>
      </c>
      <c r="U33" s="36" t="str">
        <f t="shared" si="2"/>
        <v>Postzygotics-hybridXhybrid-(H:BelgiumXCachadas)X(H:BelgiumXCachadas)</v>
      </c>
      <c r="V33" s="36">
        <v>3</v>
      </c>
      <c r="W33" s="36">
        <v>2</v>
      </c>
      <c r="X33" s="36">
        <v>0</v>
      </c>
      <c r="Y33" s="36">
        <v>81</v>
      </c>
      <c r="Z33" s="36">
        <v>0</v>
      </c>
      <c r="AA33" s="36">
        <v>0</v>
      </c>
      <c r="AB33" s="36">
        <v>0</v>
      </c>
      <c r="AC33" s="36">
        <v>6</v>
      </c>
      <c r="AD33" s="44">
        <v>0</v>
      </c>
      <c r="AE33" s="44">
        <v>87</v>
      </c>
      <c r="AF33" s="39">
        <f t="shared" si="9"/>
        <v>87</v>
      </c>
      <c r="AG33" s="67">
        <f t="shared" si="10"/>
        <v>29</v>
      </c>
      <c r="AH33" s="38">
        <f t="shared" si="11"/>
        <v>0</v>
      </c>
      <c r="AI33" s="38"/>
      <c r="AJ33" s="37"/>
      <c r="AK33" s="37"/>
      <c r="AL33" s="37"/>
      <c r="AM33" s="37"/>
    </row>
    <row r="34" spans="1:42" ht="15.75" x14ac:dyDescent="0.25">
      <c r="A34" s="36" t="s">
        <v>264</v>
      </c>
      <c r="B34" s="36">
        <v>2015</v>
      </c>
      <c r="C34" s="36" t="s">
        <v>46</v>
      </c>
      <c r="D34" s="36" t="s">
        <v>698</v>
      </c>
      <c r="E34" s="36" t="s">
        <v>263</v>
      </c>
      <c r="F34" s="36" t="s">
        <v>261</v>
      </c>
      <c r="G34" s="36" t="s">
        <v>682</v>
      </c>
      <c r="H34" s="36" t="s">
        <v>682</v>
      </c>
      <c r="I34" s="36" t="s">
        <v>263</v>
      </c>
      <c r="J34" s="36" t="s">
        <v>261</v>
      </c>
      <c r="K34" s="36" t="s">
        <v>682</v>
      </c>
      <c r="L34" s="36" t="s">
        <v>682</v>
      </c>
      <c r="M34" s="36" t="s">
        <v>259</v>
      </c>
      <c r="N34" s="36" t="s">
        <v>266</v>
      </c>
      <c r="O34" s="36" t="s">
        <v>457</v>
      </c>
      <c r="P34" s="36" t="str">
        <f t="shared" ref="P34:P65" si="12">CONCATENATE(C34,"-",O34)</f>
        <v>F1-hybridXhybrid</v>
      </c>
      <c r="Q34" s="41">
        <v>42665</v>
      </c>
      <c r="R34" s="91">
        <v>5.1100000000000003</v>
      </c>
      <c r="S34" s="91">
        <v>1.1000000000000001</v>
      </c>
      <c r="T34" s="167" t="str">
        <f t="shared" ref="T34:T65" si="13">CONCATENATE(R34,"X",S34)</f>
        <v>5.11X1.1</v>
      </c>
      <c r="U34" s="36" t="str">
        <f t="shared" ref="U34:U65" si="14">_xlfn.CONCAT(D34,"-",O34,"-",H34,"X",L34)</f>
        <v>Postzygotics-hybridXhybrid-(H:BelgiumXCachadas)X(H:BelgiumXCachadas)</v>
      </c>
      <c r="V34" s="36">
        <v>3</v>
      </c>
      <c r="W34" s="36">
        <v>2</v>
      </c>
      <c r="X34" s="36">
        <v>0</v>
      </c>
      <c r="Y34" s="36">
        <v>5</v>
      </c>
      <c r="Z34" s="36">
        <v>0</v>
      </c>
      <c r="AA34" s="36">
        <v>8</v>
      </c>
      <c r="AB34" s="36">
        <v>0</v>
      </c>
      <c r="AC34" s="36">
        <v>0</v>
      </c>
      <c r="AD34" s="44">
        <v>0</v>
      </c>
      <c r="AE34" s="44">
        <v>13</v>
      </c>
      <c r="AF34" s="39">
        <f t="shared" si="9"/>
        <v>13</v>
      </c>
      <c r="AG34" s="67">
        <f t="shared" si="10"/>
        <v>4.333333333333333</v>
      </c>
      <c r="AH34" s="38">
        <f t="shared" si="11"/>
        <v>0</v>
      </c>
      <c r="AI34" s="38"/>
      <c r="AJ34" s="37"/>
      <c r="AK34" s="37"/>
      <c r="AL34" s="37"/>
      <c r="AM34" s="37"/>
    </row>
    <row r="35" spans="1:42" ht="15.75" x14ac:dyDescent="0.25">
      <c r="A35" s="36" t="s">
        <v>254</v>
      </c>
      <c r="B35" s="36">
        <v>2015</v>
      </c>
      <c r="C35" s="36" t="s">
        <v>46</v>
      </c>
      <c r="D35" s="36" t="s">
        <v>698</v>
      </c>
      <c r="E35" s="36" t="s">
        <v>263</v>
      </c>
      <c r="F35" s="36" t="s">
        <v>261</v>
      </c>
      <c r="G35" s="36" t="s">
        <v>682</v>
      </c>
      <c r="H35" s="36" t="s">
        <v>682</v>
      </c>
      <c r="I35" s="36" t="s">
        <v>263</v>
      </c>
      <c r="J35" s="36" t="s">
        <v>261</v>
      </c>
      <c r="K35" s="36" t="s">
        <v>682</v>
      </c>
      <c r="L35" s="36" t="s">
        <v>682</v>
      </c>
      <c r="M35" s="36" t="s">
        <v>253</v>
      </c>
      <c r="N35" s="36" t="s">
        <v>266</v>
      </c>
      <c r="O35" s="36" t="s">
        <v>457</v>
      </c>
      <c r="P35" s="36" t="str">
        <f t="shared" si="12"/>
        <v>F1-hybridXhybrid</v>
      </c>
      <c r="Q35" s="41">
        <v>42663</v>
      </c>
      <c r="R35" s="91">
        <v>5.1100000000000003</v>
      </c>
      <c r="S35" s="91">
        <v>3.41</v>
      </c>
      <c r="T35" s="167" t="str">
        <f t="shared" si="13"/>
        <v>5.11X3.41</v>
      </c>
      <c r="U35" s="36" t="str">
        <f t="shared" si="14"/>
        <v>Postzygotics-hybridXhybrid-(H:BelgiumXCachadas)X(H:BelgiumXCachadas)</v>
      </c>
      <c r="V35" s="36">
        <v>3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0</v>
      </c>
      <c r="AC35" s="36">
        <v>0</v>
      </c>
      <c r="AD35" s="39">
        <v>0</v>
      </c>
      <c r="AE35" s="39">
        <v>0</v>
      </c>
      <c r="AF35" s="39" t="s">
        <v>6</v>
      </c>
      <c r="AG35" s="39" t="s">
        <v>6</v>
      </c>
      <c r="AH35" s="39" t="s">
        <v>6</v>
      </c>
      <c r="AI35" s="38"/>
      <c r="AJ35" s="37"/>
      <c r="AK35" s="37"/>
      <c r="AL35" s="37"/>
      <c r="AM35" s="37"/>
    </row>
    <row r="36" spans="1:42" ht="15.75" x14ac:dyDescent="0.25">
      <c r="A36" s="36" t="s">
        <v>254</v>
      </c>
      <c r="B36" s="36">
        <v>2015</v>
      </c>
      <c r="C36" s="36" t="s">
        <v>46</v>
      </c>
      <c r="D36" s="36" t="s">
        <v>698</v>
      </c>
      <c r="E36" s="36" t="s">
        <v>263</v>
      </c>
      <c r="F36" s="36" t="s">
        <v>261</v>
      </c>
      <c r="G36" s="36" t="s">
        <v>682</v>
      </c>
      <c r="H36" s="36" t="s">
        <v>682</v>
      </c>
      <c r="I36" s="36" t="s">
        <v>263</v>
      </c>
      <c r="J36" s="36" t="s">
        <v>261</v>
      </c>
      <c r="K36" s="36" t="s">
        <v>682</v>
      </c>
      <c r="L36" s="36" t="s">
        <v>682</v>
      </c>
      <c r="M36" s="36" t="s">
        <v>258</v>
      </c>
      <c r="N36" s="36" t="s">
        <v>266</v>
      </c>
      <c r="O36" s="36" t="s">
        <v>457</v>
      </c>
      <c r="P36" s="36" t="str">
        <f t="shared" si="12"/>
        <v>F1-hybridXhybrid</v>
      </c>
      <c r="Q36" s="41">
        <v>42664</v>
      </c>
      <c r="R36" s="91">
        <v>5.1100000000000003</v>
      </c>
      <c r="S36" s="91" t="s">
        <v>519</v>
      </c>
      <c r="T36" s="167" t="str">
        <f t="shared" si="13"/>
        <v>5.11X3.5</v>
      </c>
      <c r="U36" s="36" t="str">
        <f t="shared" si="14"/>
        <v>Postzygotics-hybridXhybrid-(H:BelgiumXCachadas)X(H:BelgiumXCachadas)</v>
      </c>
      <c r="V36" s="36">
        <v>3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9">
        <v>0</v>
      </c>
      <c r="AE36" s="39">
        <v>0</v>
      </c>
      <c r="AF36" s="39" t="s">
        <v>6</v>
      </c>
      <c r="AG36" s="39" t="s">
        <v>6</v>
      </c>
      <c r="AH36" s="39" t="s">
        <v>6</v>
      </c>
      <c r="AI36" s="38"/>
      <c r="AJ36" s="37"/>
      <c r="AK36" s="37"/>
      <c r="AL36" s="37"/>
      <c r="AM36" s="37"/>
    </row>
    <row r="37" spans="1:42" ht="15.75" x14ac:dyDescent="0.25">
      <c r="A37" s="36" t="s">
        <v>42</v>
      </c>
      <c r="B37" s="36">
        <v>2015</v>
      </c>
      <c r="C37" s="36" t="s">
        <v>46</v>
      </c>
      <c r="D37" s="36" t="s">
        <v>698</v>
      </c>
      <c r="E37" s="36" t="s">
        <v>263</v>
      </c>
      <c r="F37" s="36" t="s">
        <v>261</v>
      </c>
      <c r="G37" s="36" t="s">
        <v>682</v>
      </c>
      <c r="H37" s="36" t="s">
        <v>682</v>
      </c>
      <c r="I37" s="36" t="s">
        <v>60</v>
      </c>
      <c r="J37" s="36" t="s">
        <v>40</v>
      </c>
      <c r="K37" s="36" t="s">
        <v>123</v>
      </c>
      <c r="L37" s="36" t="s">
        <v>702</v>
      </c>
      <c r="M37" s="36" t="s">
        <v>253</v>
      </c>
      <c r="N37" s="36" t="s">
        <v>250</v>
      </c>
      <c r="O37" s="36" t="s">
        <v>459</v>
      </c>
      <c r="P37" s="36" t="str">
        <f t="shared" si="12"/>
        <v>F1-hybridXgraellsii</v>
      </c>
      <c r="Q37" s="41">
        <v>42657</v>
      </c>
      <c r="R37" s="91">
        <v>5.1100000000000003</v>
      </c>
      <c r="S37" s="91" t="s">
        <v>470</v>
      </c>
      <c r="T37" s="167" t="str">
        <f t="shared" si="13"/>
        <v>5.11XA.15</v>
      </c>
      <c r="U37" s="36" t="str">
        <f t="shared" si="14"/>
        <v>Postzygotics-hybridXgraellsii-(H:BelgiumXCachadas)XAlloGra</v>
      </c>
      <c r="V37" s="36">
        <v>3</v>
      </c>
      <c r="W37" s="36">
        <v>2</v>
      </c>
      <c r="X37" s="36">
        <v>0</v>
      </c>
      <c r="Y37" s="36">
        <v>6</v>
      </c>
      <c r="Z37" s="36">
        <v>0</v>
      </c>
      <c r="AA37" s="36">
        <v>4</v>
      </c>
      <c r="AB37" s="36">
        <v>0</v>
      </c>
      <c r="AC37" s="36">
        <v>0</v>
      </c>
      <c r="AD37" s="44">
        <v>0</v>
      </c>
      <c r="AE37" s="44">
        <v>10</v>
      </c>
      <c r="AF37" s="39">
        <f>AD37+AE37</f>
        <v>10</v>
      </c>
      <c r="AG37" s="67">
        <f>AF37/V37</f>
        <v>3.3333333333333335</v>
      </c>
      <c r="AH37" s="38">
        <f>AD37/AF37</f>
        <v>0</v>
      </c>
      <c r="AI37" s="38"/>
      <c r="AJ37" s="37"/>
      <c r="AK37" s="37"/>
      <c r="AL37" s="37"/>
      <c r="AM37" s="37"/>
    </row>
    <row r="38" spans="1:42" ht="15.75" x14ac:dyDescent="0.25">
      <c r="A38" s="36" t="s">
        <v>42</v>
      </c>
      <c r="B38" s="36">
        <v>2015</v>
      </c>
      <c r="C38" s="36" t="s">
        <v>46</v>
      </c>
      <c r="D38" s="36" t="s">
        <v>698</v>
      </c>
      <c r="E38" s="36" t="s">
        <v>263</v>
      </c>
      <c r="F38" s="36" t="s">
        <v>261</v>
      </c>
      <c r="G38" s="36" t="s">
        <v>682</v>
      </c>
      <c r="H38" s="36" t="s">
        <v>682</v>
      </c>
      <c r="I38" s="36" t="s">
        <v>60</v>
      </c>
      <c r="J38" s="36" t="s">
        <v>40</v>
      </c>
      <c r="K38" s="36" t="s">
        <v>123</v>
      </c>
      <c r="L38" s="36" t="s">
        <v>702</v>
      </c>
      <c r="M38" s="36" t="s">
        <v>253</v>
      </c>
      <c r="N38" s="36" t="s">
        <v>250</v>
      </c>
      <c r="O38" s="36" t="s">
        <v>459</v>
      </c>
      <c r="P38" s="36" t="str">
        <f t="shared" si="12"/>
        <v>F1-hybridXgraellsii</v>
      </c>
      <c r="Q38" s="41">
        <v>42661</v>
      </c>
      <c r="R38" s="91">
        <v>5.1100000000000003</v>
      </c>
      <c r="S38" s="91" t="s">
        <v>471</v>
      </c>
      <c r="T38" s="167" t="str">
        <f t="shared" si="13"/>
        <v>5.11XA.17</v>
      </c>
      <c r="U38" s="36" t="str">
        <f t="shared" si="14"/>
        <v>Postzygotics-hybridXgraellsii-(H:BelgiumXCachadas)XAlloGra</v>
      </c>
      <c r="V38" s="36">
        <v>3</v>
      </c>
      <c r="W38" s="36">
        <v>2</v>
      </c>
      <c r="X38" s="36">
        <v>0</v>
      </c>
      <c r="Y38" s="36">
        <v>2</v>
      </c>
      <c r="Z38" s="36">
        <v>0</v>
      </c>
      <c r="AA38" s="36">
        <v>0</v>
      </c>
      <c r="AB38" s="36">
        <v>0</v>
      </c>
      <c r="AC38" s="36">
        <v>0</v>
      </c>
      <c r="AD38" s="44">
        <v>0</v>
      </c>
      <c r="AE38" s="44">
        <v>2</v>
      </c>
      <c r="AF38" s="39">
        <f>AD38+AE38</f>
        <v>2</v>
      </c>
      <c r="AG38" s="67">
        <f>AF38/V38</f>
        <v>0.66666666666666663</v>
      </c>
      <c r="AH38" s="38">
        <f>AD38/AF38</f>
        <v>0</v>
      </c>
      <c r="AI38" s="38"/>
      <c r="AJ38" s="37"/>
      <c r="AK38" s="37"/>
      <c r="AL38" s="37"/>
      <c r="AM38" s="37"/>
    </row>
    <row r="39" spans="1:42" ht="15.75" x14ac:dyDescent="0.25">
      <c r="A39" s="36" t="s">
        <v>42</v>
      </c>
      <c r="B39" s="36">
        <v>2015</v>
      </c>
      <c r="C39" s="36" t="s">
        <v>46</v>
      </c>
      <c r="D39" s="36" t="s">
        <v>698</v>
      </c>
      <c r="E39" s="36" t="s">
        <v>262</v>
      </c>
      <c r="F39" s="36" t="s">
        <v>261</v>
      </c>
      <c r="G39" s="36" t="s">
        <v>682</v>
      </c>
      <c r="H39" s="36" t="s">
        <v>682</v>
      </c>
      <c r="I39" s="36" t="s">
        <v>39</v>
      </c>
      <c r="J39" s="36" t="s">
        <v>40</v>
      </c>
      <c r="K39" s="36" t="s">
        <v>461</v>
      </c>
      <c r="L39" s="36" t="s">
        <v>701</v>
      </c>
      <c r="M39" s="36" t="s">
        <v>258</v>
      </c>
      <c r="N39" s="36" t="s">
        <v>251</v>
      </c>
      <c r="O39" s="36" t="s">
        <v>384</v>
      </c>
      <c r="P39" s="36" t="str">
        <f t="shared" si="12"/>
        <v>F1-hybridXelegans</v>
      </c>
      <c r="Q39" s="41">
        <v>42659</v>
      </c>
      <c r="R39" s="91">
        <v>5.14</v>
      </c>
      <c r="S39" s="91" t="s">
        <v>501</v>
      </c>
      <c r="T39" s="167" t="str">
        <f t="shared" si="13"/>
        <v>5.14XL.9</v>
      </c>
      <c r="U39" s="36" t="str">
        <f t="shared" si="14"/>
        <v>Postzygotics-hybridXelegans-(H:BelgiumXCachadas)XAlloEle</v>
      </c>
      <c r="V39" s="36">
        <v>3</v>
      </c>
      <c r="W39" s="36">
        <v>3</v>
      </c>
      <c r="X39" s="36">
        <v>0</v>
      </c>
      <c r="Y39" s="36">
        <v>8</v>
      </c>
      <c r="Z39" s="36">
        <v>0</v>
      </c>
      <c r="AA39" s="36">
        <v>42</v>
      </c>
      <c r="AB39" s="36">
        <v>0</v>
      </c>
      <c r="AC39" s="36">
        <v>53</v>
      </c>
      <c r="AD39" s="44">
        <v>0</v>
      </c>
      <c r="AE39" s="44">
        <v>103</v>
      </c>
      <c r="AF39" s="39">
        <f>AD39+AE39</f>
        <v>103</v>
      </c>
      <c r="AG39" s="67">
        <f>AF39/V39</f>
        <v>34.333333333333336</v>
      </c>
      <c r="AH39" s="38">
        <f>AD39/AF39</f>
        <v>0</v>
      </c>
      <c r="AI39" s="38"/>
      <c r="AJ39" s="37"/>
      <c r="AK39" s="37"/>
      <c r="AL39" s="37"/>
      <c r="AM39" s="37"/>
    </row>
    <row r="40" spans="1:42" ht="15.75" x14ac:dyDescent="0.25">
      <c r="A40" s="36" t="s">
        <v>254</v>
      </c>
      <c r="B40" s="36">
        <v>2015</v>
      </c>
      <c r="C40" s="36" t="s">
        <v>46</v>
      </c>
      <c r="D40" s="36" t="s">
        <v>698</v>
      </c>
      <c r="E40" s="36" t="s">
        <v>262</v>
      </c>
      <c r="F40" s="36" t="s">
        <v>261</v>
      </c>
      <c r="G40" s="36" t="s">
        <v>682</v>
      </c>
      <c r="H40" s="36" t="s">
        <v>682</v>
      </c>
      <c r="I40" s="36" t="s">
        <v>39</v>
      </c>
      <c r="J40" s="36" t="s">
        <v>40</v>
      </c>
      <c r="K40" s="36" t="s">
        <v>460</v>
      </c>
      <c r="L40" s="36" t="s">
        <v>701</v>
      </c>
      <c r="M40" s="36" t="s">
        <v>258</v>
      </c>
      <c r="N40" s="36" t="s">
        <v>251</v>
      </c>
      <c r="O40" s="36" t="s">
        <v>384</v>
      </c>
      <c r="P40" s="36" t="str">
        <f t="shared" si="12"/>
        <v>F1-hybridXelegans</v>
      </c>
      <c r="Q40" s="41">
        <v>42657</v>
      </c>
      <c r="R40" s="91">
        <v>5.14</v>
      </c>
      <c r="S40" s="91" t="s">
        <v>505</v>
      </c>
      <c r="T40" s="167" t="str">
        <f t="shared" si="13"/>
        <v>5.14XP.14</v>
      </c>
      <c r="U40" s="36" t="str">
        <f t="shared" si="14"/>
        <v>Postzygotics-hybridXelegans-(H:BelgiumXCachadas)XAlloEle</v>
      </c>
      <c r="V40" s="36">
        <v>3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9">
        <v>0</v>
      </c>
      <c r="AE40" s="39">
        <v>0</v>
      </c>
      <c r="AF40" s="39" t="s">
        <v>6</v>
      </c>
      <c r="AG40" s="39" t="s">
        <v>6</v>
      </c>
      <c r="AH40" s="39" t="s">
        <v>6</v>
      </c>
      <c r="AI40" s="38"/>
      <c r="AJ40" s="37"/>
      <c r="AK40" s="37"/>
      <c r="AL40" s="37"/>
      <c r="AM40" s="37"/>
      <c r="AN40" s="36"/>
      <c r="AO40" s="36"/>
      <c r="AP40" s="36"/>
    </row>
    <row r="41" spans="1:42" ht="15.75" x14ac:dyDescent="0.25">
      <c r="A41" s="36" t="s">
        <v>264</v>
      </c>
      <c r="B41" s="36">
        <v>2015</v>
      </c>
      <c r="C41" s="36" t="s">
        <v>46</v>
      </c>
      <c r="D41" s="36" t="s">
        <v>698</v>
      </c>
      <c r="E41" s="36" t="s">
        <v>263</v>
      </c>
      <c r="F41" s="36" t="s">
        <v>261</v>
      </c>
      <c r="G41" s="36" t="s">
        <v>682</v>
      </c>
      <c r="H41" s="36" t="s">
        <v>682</v>
      </c>
      <c r="I41" s="36" t="s">
        <v>263</v>
      </c>
      <c r="J41" s="36" t="s">
        <v>261</v>
      </c>
      <c r="K41" s="36" t="s">
        <v>682</v>
      </c>
      <c r="L41" s="36" t="s">
        <v>682</v>
      </c>
      <c r="M41" s="36" t="s">
        <v>259</v>
      </c>
      <c r="N41" s="36" t="s">
        <v>266</v>
      </c>
      <c r="O41" s="36" t="s">
        <v>457</v>
      </c>
      <c r="P41" s="36" t="str">
        <f t="shared" si="12"/>
        <v>F1-hybridXhybrid</v>
      </c>
      <c r="Q41" s="41">
        <v>42666</v>
      </c>
      <c r="R41" s="91">
        <v>5.16</v>
      </c>
      <c r="S41" s="91">
        <v>5.18</v>
      </c>
      <c r="T41" s="167" t="str">
        <f t="shared" si="13"/>
        <v>5.16X5.18</v>
      </c>
      <c r="U41" s="36" t="str">
        <f t="shared" si="14"/>
        <v>Postzygotics-hybridXhybrid-(H:BelgiumXCachadas)X(H:BelgiumXCachadas)</v>
      </c>
      <c r="V41" s="36">
        <v>3</v>
      </c>
      <c r="W41" s="36">
        <v>3</v>
      </c>
      <c r="X41" s="36">
        <v>0</v>
      </c>
      <c r="Y41" s="36">
        <v>8</v>
      </c>
      <c r="Z41" s="36">
        <v>0</v>
      </c>
      <c r="AA41" s="36">
        <v>8</v>
      </c>
      <c r="AB41" s="36">
        <v>0</v>
      </c>
      <c r="AC41" s="36">
        <v>5</v>
      </c>
      <c r="AD41" s="44">
        <v>0</v>
      </c>
      <c r="AE41" s="44">
        <v>21</v>
      </c>
      <c r="AF41" s="39">
        <f>AD41+AE41</f>
        <v>21</v>
      </c>
      <c r="AG41" s="67">
        <f>AF41/V41</f>
        <v>7</v>
      </c>
      <c r="AH41" s="38">
        <f>AD41/AF41</f>
        <v>0</v>
      </c>
      <c r="AI41" s="38"/>
      <c r="AJ41" s="37"/>
      <c r="AK41" s="37"/>
      <c r="AL41" s="37"/>
      <c r="AM41" s="37"/>
      <c r="AN41" s="36"/>
      <c r="AO41" s="36"/>
      <c r="AP41" s="36"/>
    </row>
    <row r="42" spans="1:42" ht="15.75" x14ac:dyDescent="0.25">
      <c r="A42" s="36" t="s">
        <v>42</v>
      </c>
      <c r="B42" s="36">
        <v>2015</v>
      </c>
      <c r="C42" s="36" t="s">
        <v>46</v>
      </c>
      <c r="D42" s="36" t="s">
        <v>698</v>
      </c>
      <c r="E42" s="36" t="s">
        <v>262</v>
      </c>
      <c r="F42" s="36" t="s">
        <v>261</v>
      </c>
      <c r="G42" s="36" t="s">
        <v>682</v>
      </c>
      <c r="H42" s="36" t="s">
        <v>682</v>
      </c>
      <c r="I42" s="36" t="s">
        <v>39</v>
      </c>
      <c r="J42" s="36" t="s">
        <v>40</v>
      </c>
      <c r="K42" s="36" t="s">
        <v>460</v>
      </c>
      <c r="L42" s="36" t="s">
        <v>701</v>
      </c>
      <c r="M42" s="36" t="s">
        <v>259</v>
      </c>
      <c r="N42" s="36" t="s">
        <v>251</v>
      </c>
      <c r="O42" s="36" t="s">
        <v>384</v>
      </c>
      <c r="P42" s="36" t="str">
        <f t="shared" si="12"/>
        <v>F1-hybridXelegans</v>
      </c>
      <c r="Q42" s="41">
        <v>42641</v>
      </c>
      <c r="R42" s="91">
        <v>5.4</v>
      </c>
      <c r="S42" s="91" t="s">
        <v>504</v>
      </c>
      <c r="T42" s="167" t="str">
        <f t="shared" si="13"/>
        <v>5.4XP.3</v>
      </c>
      <c r="U42" s="36" t="str">
        <f t="shared" si="14"/>
        <v>Postzygotics-hybridXelegans-(H:BelgiumXCachadas)XAlloEle</v>
      </c>
      <c r="V42" s="36">
        <v>3</v>
      </c>
      <c r="W42" s="36">
        <v>2</v>
      </c>
      <c r="X42" s="36">
        <v>0</v>
      </c>
      <c r="Y42" s="36">
        <v>0</v>
      </c>
      <c r="Z42" s="36">
        <v>0</v>
      </c>
      <c r="AA42" s="36">
        <v>7</v>
      </c>
      <c r="AB42" s="36">
        <v>0</v>
      </c>
      <c r="AC42" s="36">
        <v>0</v>
      </c>
      <c r="AD42" s="44">
        <v>0</v>
      </c>
      <c r="AE42" s="44">
        <v>7</v>
      </c>
      <c r="AF42" s="39">
        <f>AD42+AE42</f>
        <v>7</v>
      </c>
      <c r="AG42" s="67">
        <f>AF42/V42</f>
        <v>2.3333333333333335</v>
      </c>
      <c r="AH42" s="38">
        <f>AD42/AF42</f>
        <v>0</v>
      </c>
      <c r="AI42" s="38"/>
      <c r="AJ42" s="37"/>
      <c r="AK42" s="37"/>
      <c r="AL42" s="37"/>
      <c r="AM42" s="37"/>
      <c r="AN42" s="36"/>
      <c r="AO42" s="36"/>
      <c r="AP42" s="36"/>
    </row>
    <row r="43" spans="1:42" ht="15.75" x14ac:dyDescent="0.25">
      <c r="A43" s="36" t="s">
        <v>42</v>
      </c>
      <c r="B43" s="36">
        <v>2015</v>
      </c>
      <c r="C43" s="36" t="s">
        <v>46</v>
      </c>
      <c r="D43" s="36" t="s">
        <v>698</v>
      </c>
      <c r="E43" s="36" t="s">
        <v>263</v>
      </c>
      <c r="F43" s="36" t="s">
        <v>261</v>
      </c>
      <c r="G43" s="36" t="s">
        <v>682</v>
      </c>
      <c r="H43" s="36" t="s">
        <v>682</v>
      </c>
      <c r="I43" s="36" t="s">
        <v>60</v>
      </c>
      <c r="J43" s="36" t="s">
        <v>40</v>
      </c>
      <c r="K43" s="36" t="s">
        <v>123</v>
      </c>
      <c r="L43" s="36" t="s">
        <v>702</v>
      </c>
      <c r="M43" s="36" t="s">
        <v>253</v>
      </c>
      <c r="N43" s="36" t="s">
        <v>250</v>
      </c>
      <c r="O43" s="36" t="s">
        <v>459</v>
      </c>
      <c r="P43" s="36" t="str">
        <f t="shared" si="12"/>
        <v>F1-hybridXgraellsii</v>
      </c>
      <c r="Q43" s="41">
        <v>42667</v>
      </c>
      <c r="R43" s="91">
        <v>5.6</v>
      </c>
      <c r="S43" s="91" t="s">
        <v>112</v>
      </c>
      <c r="T43" s="167" t="str">
        <f t="shared" si="13"/>
        <v>5.6XA.26</v>
      </c>
      <c r="U43" s="36" t="str">
        <f t="shared" si="14"/>
        <v>Postzygotics-hybridXgraellsii-(H:BelgiumXCachadas)XAlloGra</v>
      </c>
      <c r="V43" s="36">
        <v>3</v>
      </c>
      <c r="W43" s="36">
        <v>2</v>
      </c>
      <c r="X43" s="36">
        <v>0</v>
      </c>
      <c r="Y43" s="36">
        <v>0</v>
      </c>
      <c r="Z43" s="36">
        <v>0</v>
      </c>
      <c r="AA43" s="36">
        <v>4</v>
      </c>
      <c r="AB43" s="36">
        <v>0</v>
      </c>
      <c r="AC43" s="36">
        <v>0</v>
      </c>
      <c r="AD43" s="44">
        <v>0</v>
      </c>
      <c r="AE43" s="44">
        <v>4</v>
      </c>
      <c r="AF43" s="39">
        <f>AD43+AE43</f>
        <v>4</v>
      </c>
      <c r="AG43" s="67">
        <f>AF43/V43</f>
        <v>1.3333333333333333</v>
      </c>
      <c r="AH43" s="38">
        <f>AD43/AF43</f>
        <v>0</v>
      </c>
      <c r="AI43" s="38"/>
      <c r="AJ43" s="37"/>
      <c r="AK43" s="37"/>
      <c r="AL43" s="37"/>
      <c r="AM43" s="37"/>
    </row>
    <row r="44" spans="1:42" ht="15.75" x14ac:dyDescent="0.25">
      <c r="A44" s="36" t="s">
        <v>254</v>
      </c>
      <c r="B44" s="36">
        <v>2015</v>
      </c>
      <c r="C44" s="36" t="s">
        <v>46</v>
      </c>
      <c r="D44" s="36" t="s">
        <v>698</v>
      </c>
      <c r="E44" s="36" t="s">
        <v>262</v>
      </c>
      <c r="F44" s="36" t="s">
        <v>261</v>
      </c>
      <c r="G44" s="36" t="s">
        <v>682</v>
      </c>
      <c r="H44" s="36" t="s">
        <v>682</v>
      </c>
      <c r="I44" s="36" t="s">
        <v>39</v>
      </c>
      <c r="J44" s="36" t="s">
        <v>40</v>
      </c>
      <c r="K44" s="36" t="s">
        <v>257</v>
      </c>
      <c r="L44" s="36" t="s">
        <v>701</v>
      </c>
      <c r="M44" s="36" t="s">
        <v>253</v>
      </c>
      <c r="N44" s="36" t="s">
        <v>251</v>
      </c>
      <c r="O44" s="36" t="s">
        <v>384</v>
      </c>
      <c r="P44" s="36" t="str">
        <f t="shared" si="12"/>
        <v>F1-hybridXelegans</v>
      </c>
      <c r="Q44" s="41">
        <v>42654</v>
      </c>
      <c r="R44" s="91">
        <v>5.6</v>
      </c>
      <c r="S44" s="91" t="s">
        <v>181</v>
      </c>
      <c r="T44" s="167" t="str">
        <f t="shared" si="13"/>
        <v>5.6XB.5</v>
      </c>
      <c r="U44" s="36" t="str">
        <f t="shared" si="14"/>
        <v>Postzygotics-hybridXelegans-(H:BelgiumXCachadas)XAlloEle</v>
      </c>
      <c r="V44" s="36">
        <v>3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36">
        <v>0</v>
      </c>
      <c r="AC44" s="36">
        <v>0</v>
      </c>
      <c r="AD44" s="39">
        <v>0</v>
      </c>
      <c r="AE44" s="39">
        <v>0</v>
      </c>
      <c r="AF44" s="39" t="s">
        <v>6</v>
      </c>
      <c r="AG44" s="39" t="s">
        <v>6</v>
      </c>
      <c r="AH44" s="39" t="s">
        <v>6</v>
      </c>
      <c r="AI44" s="38"/>
      <c r="AJ44" s="37"/>
      <c r="AK44" s="37"/>
      <c r="AL44" s="37"/>
      <c r="AM44" s="37"/>
    </row>
    <row r="45" spans="1:42" ht="15.75" x14ac:dyDescent="0.25">
      <c r="A45" s="36" t="s">
        <v>254</v>
      </c>
      <c r="B45" s="36">
        <v>2015</v>
      </c>
      <c r="C45" s="36" t="s">
        <v>46</v>
      </c>
      <c r="D45" s="36" t="s">
        <v>698</v>
      </c>
      <c r="E45" s="36" t="s">
        <v>262</v>
      </c>
      <c r="F45" s="36" t="s">
        <v>261</v>
      </c>
      <c r="G45" s="36" t="s">
        <v>682</v>
      </c>
      <c r="H45" s="36" t="s">
        <v>682</v>
      </c>
      <c r="I45" s="36" t="s">
        <v>39</v>
      </c>
      <c r="J45" s="36" t="s">
        <v>40</v>
      </c>
      <c r="K45" s="36" t="s">
        <v>461</v>
      </c>
      <c r="L45" s="36" t="s">
        <v>701</v>
      </c>
      <c r="M45" s="36" t="s">
        <v>258</v>
      </c>
      <c r="N45" s="36" t="s">
        <v>251</v>
      </c>
      <c r="O45" s="36" t="s">
        <v>384</v>
      </c>
      <c r="P45" s="36" t="str">
        <f t="shared" si="12"/>
        <v>F1-hybridXelegans</v>
      </c>
      <c r="Q45" s="41">
        <v>42646</v>
      </c>
      <c r="R45" s="91">
        <v>5.6</v>
      </c>
      <c r="S45" s="91" t="s">
        <v>223</v>
      </c>
      <c r="T45" s="167" t="str">
        <f t="shared" si="13"/>
        <v>5.6XL.3</v>
      </c>
      <c r="U45" s="36" t="str">
        <f t="shared" si="14"/>
        <v>Postzygotics-hybridXelegans-(H:BelgiumXCachadas)XAlloEle</v>
      </c>
      <c r="V45" s="36">
        <v>3</v>
      </c>
      <c r="W45" s="36">
        <v>0</v>
      </c>
      <c r="X45" s="36">
        <v>0</v>
      </c>
      <c r="Y45" s="36">
        <v>0</v>
      </c>
      <c r="Z45" s="36">
        <v>0</v>
      </c>
      <c r="AA45" s="36">
        <v>0</v>
      </c>
      <c r="AB45" s="36">
        <v>0</v>
      </c>
      <c r="AC45" s="36">
        <v>0</v>
      </c>
      <c r="AD45" s="39">
        <v>0</v>
      </c>
      <c r="AE45" s="39">
        <v>0</v>
      </c>
      <c r="AF45" s="39" t="s">
        <v>6</v>
      </c>
      <c r="AG45" s="39" t="s">
        <v>6</v>
      </c>
      <c r="AH45" s="39" t="s">
        <v>6</v>
      </c>
      <c r="AI45" s="38"/>
      <c r="AJ45" s="37"/>
      <c r="AK45" s="37"/>
      <c r="AL45" s="37"/>
      <c r="AM45" s="37"/>
    </row>
    <row r="46" spans="1:42" ht="15.75" x14ac:dyDescent="0.25">
      <c r="A46" s="36" t="s">
        <v>264</v>
      </c>
      <c r="B46" s="36">
        <v>2015</v>
      </c>
      <c r="C46" s="36" t="s">
        <v>46</v>
      </c>
      <c r="D46" s="36" t="s">
        <v>698</v>
      </c>
      <c r="E46" s="36" t="s">
        <v>263</v>
      </c>
      <c r="F46" s="36" t="s">
        <v>261</v>
      </c>
      <c r="G46" s="36" t="s">
        <v>682</v>
      </c>
      <c r="H46" s="36" t="s">
        <v>682</v>
      </c>
      <c r="I46" s="36" t="s">
        <v>263</v>
      </c>
      <c r="J46" s="36" t="s">
        <v>261</v>
      </c>
      <c r="K46" s="36" t="s">
        <v>682</v>
      </c>
      <c r="L46" s="36" t="s">
        <v>682</v>
      </c>
      <c r="M46" s="36" t="s">
        <v>253</v>
      </c>
      <c r="N46" s="36" t="s">
        <v>266</v>
      </c>
      <c r="O46" s="36" t="s">
        <v>457</v>
      </c>
      <c r="P46" s="36" t="str">
        <f t="shared" si="12"/>
        <v>F1-hybridXhybrid</v>
      </c>
      <c r="Q46" s="41">
        <v>42651</v>
      </c>
      <c r="R46" s="91">
        <v>5.8</v>
      </c>
      <c r="S46" s="91">
        <v>5.9</v>
      </c>
      <c r="T46" s="167" t="str">
        <f t="shared" si="13"/>
        <v>5.8X5.9</v>
      </c>
      <c r="U46" s="36" t="str">
        <f t="shared" si="14"/>
        <v>Postzygotics-hybridXhybrid-(H:BelgiumXCachadas)X(H:BelgiumXCachadas)</v>
      </c>
      <c r="V46" s="36">
        <v>3</v>
      </c>
      <c r="W46" s="36">
        <v>1</v>
      </c>
      <c r="X46" s="36">
        <v>0</v>
      </c>
      <c r="Y46" s="36">
        <v>0</v>
      </c>
      <c r="Z46" s="36">
        <v>0</v>
      </c>
      <c r="AA46" s="36">
        <v>2</v>
      </c>
      <c r="AB46" s="36">
        <v>0</v>
      </c>
      <c r="AC46" s="36">
        <v>0</v>
      </c>
      <c r="AD46" s="44">
        <v>0</v>
      </c>
      <c r="AE46" s="44">
        <v>2</v>
      </c>
      <c r="AF46" s="39">
        <f t="shared" ref="AF46:AF51" si="15">AD46+AE46</f>
        <v>2</v>
      </c>
      <c r="AG46" s="67">
        <f t="shared" ref="AG46:AG51" si="16">AF46/V46</f>
        <v>0.66666666666666663</v>
      </c>
      <c r="AH46" s="38">
        <f t="shared" ref="AH46:AH51" si="17">AD46/AF46</f>
        <v>0</v>
      </c>
      <c r="AI46" s="38"/>
      <c r="AJ46" s="37"/>
      <c r="AK46" s="37"/>
      <c r="AL46" s="37"/>
      <c r="AM46" s="37"/>
    </row>
    <row r="47" spans="1:42" ht="15.75" x14ac:dyDescent="0.25">
      <c r="A47" s="36" t="s">
        <v>42</v>
      </c>
      <c r="B47" s="36">
        <v>2015</v>
      </c>
      <c r="C47" s="36" t="s">
        <v>46</v>
      </c>
      <c r="D47" s="36" t="s">
        <v>698</v>
      </c>
      <c r="E47" s="36" t="s">
        <v>262</v>
      </c>
      <c r="F47" s="36" t="s">
        <v>261</v>
      </c>
      <c r="G47" s="36" t="s">
        <v>682</v>
      </c>
      <c r="H47" s="36" t="s">
        <v>682</v>
      </c>
      <c r="I47" s="36" t="s">
        <v>39</v>
      </c>
      <c r="J47" s="36" t="s">
        <v>40</v>
      </c>
      <c r="K47" s="36" t="s">
        <v>257</v>
      </c>
      <c r="L47" s="36" t="s">
        <v>701</v>
      </c>
      <c r="M47" s="36" t="s">
        <v>253</v>
      </c>
      <c r="N47" s="36" t="s">
        <v>251</v>
      </c>
      <c r="O47" s="36" t="s">
        <v>384</v>
      </c>
      <c r="P47" s="36" t="str">
        <f t="shared" si="12"/>
        <v>F1-hybridXelegans</v>
      </c>
      <c r="Q47" s="41">
        <v>42654</v>
      </c>
      <c r="R47" s="91">
        <v>5.8</v>
      </c>
      <c r="S47" s="91" t="s">
        <v>496</v>
      </c>
      <c r="T47" s="167" t="str">
        <f t="shared" si="13"/>
        <v>5.8XE.2</v>
      </c>
      <c r="U47" s="36" t="str">
        <f t="shared" si="14"/>
        <v>Postzygotics-hybridXelegans-(H:BelgiumXCachadas)XAlloEle</v>
      </c>
      <c r="V47" s="36">
        <v>3</v>
      </c>
      <c r="W47" s="36">
        <v>2</v>
      </c>
      <c r="X47" s="36">
        <v>0</v>
      </c>
      <c r="Y47" s="36">
        <v>18</v>
      </c>
      <c r="Z47" s="36">
        <v>0</v>
      </c>
      <c r="AA47" s="36">
        <v>0</v>
      </c>
      <c r="AB47" s="36">
        <v>0</v>
      </c>
      <c r="AC47" s="36">
        <v>56</v>
      </c>
      <c r="AD47" s="44">
        <v>0</v>
      </c>
      <c r="AE47" s="44">
        <v>74</v>
      </c>
      <c r="AF47" s="39">
        <f t="shared" si="15"/>
        <v>74</v>
      </c>
      <c r="AG47" s="67">
        <f t="shared" si="16"/>
        <v>24.666666666666668</v>
      </c>
      <c r="AH47" s="38">
        <f t="shared" si="17"/>
        <v>0</v>
      </c>
      <c r="AI47" s="38"/>
      <c r="AJ47" s="37"/>
      <c r="AK47" s="37"/>
      <c r="AL47" s="37"/>
      <c r="AM47" s="37"/>
    </row>
    <row r="48" spans="1:42" ht="15.75" x14ac:dyDescent="0.25">
      <c r="A48" s="36" t="s">
        <v>244</v>
      </c>
      <c r="B48" s="36">
        <v>2002</v>
      </c>
      <c r="C48" s="36" t="s">
        <v>38</v>
      </c>
      <c r="D48" s="36" t="s">
        <v>699</v>
      </c>
      <c r="E48" s="36" t="s">
        <v>60</v>
      </c>
      <c r="F48" s="36" t="s">
        <v>40</v>
      </c>
      <c r="G48" s="36" t="s">
        <v>247</v>
      </c>
      <c r="H48" s="36" t="s">
        <v>247</v>
      </c>
      <c r="I48" s="36" t="s">
        <v>60</v>
      </c>
      <c r="J48" s="36" t="s">
        <v>40</v>
      </c>
      <c r="K48" s="36" t="s">
        <v>247</v>
      </c>
      <c r="L48" s="36" t="s">
        <v>247</v>
      </c>
      <c r="M48" s="36" t="s">
        <v>41</v>
      </c>
      <c r="N48" s="36" t="s">
        <v>248</v>
      </c>
      <c r="O48" s="36" t="s">
        <v>364</v>
      </c>
      <c r="P48" s="36" t="str">
        <f t="shared" si="12"/>
        <v>F0-graellsiiXgraellsii</v>
      </c>
      <c r="Q48" s="36">
        <v>2003</v>
      </c>
      <c r="R48" s="36">
        <v>54</v>
      </c>
      <c r="S48" s="36" t="s">
        <v>534</v>
      </c>
      <c r="T48" s="167" t="str">
        <f t="shared" si="13"/>
        <v>54XA.68</v>
      </c>
      <c r="U48" s="36" t="str">
        <f t="shared" si="14"/>
        <v>Conspecifics-graellsiiXgraellsii-AlbaXAlba</v>
      </c>
      <c r="V48" s="36">
        <v>3</v>
      </c>
      <c r="W48" s="36">
        <v>3</v>
      </c>
      <c r="X48" s="36">
        <v>179</v>
      </c>
      <c r="Y48" s="36">
        <v>14</v>
      </c>
      <c r="Z48" s="36">
        <v>126</v>
      </c>
      <c r="AA48" s="36">
        <v>0</v>
      </c>
      <c r="AB48" s="36">
        <v>72</v>
      </c>
      <c r="AC48" s="36">
        <v>2</v>
      </c>
      <c r="AD48" s="36">
        <v>377</v>
      </c>
      <c r="AE48" s="36">
        <v>16</v>
      </c>
      <c r="AF48" s="39">
        <f t="shared" si="15"/>
        <v>393</v>
      </c>
      <c r="AG48" s="67">
        <f t="shared" si="16"/>
        <v>131</v>
      </c>
      <c r="AH48" s="38">
        <f t="shared" si="17"/>
        <v>0.95928753180661575</v>
      </c>
      <c r="AI48" s="38"/>
      <c r="AJ48" s="37"/>
      <c r="AK48" s="37"/>
      <c r="AL48" s="37"/>
      <c r="AM48" s="37"/>
    </row>
    <row r="49" spans="1:39" ht="15.75" x14ac:dyDescent="0.25">
      <c r="A49" s="36" t="s">
        <v>244</v>
      </c>
      <c r="B49" s="36">
        <v>2002</v>
      </c>
      <c r="C49" s="36" t="s">
        <v>38</v>
      </c>
      <c r="D49" s="36" t="s">
        <v>699</v>
      </c>
      <c r="E49" s="36" t="s">
        <v>60</v>
      </c>
      <c r="F49" s="36" t="s">
        <v>40</v>
      </c>
      <c r="G49" s="36" t="s">
        <v>247</v>
      </c>
      <c r="H49" s="36" t="s">
        <v>247</v>
      </c>
      <c r="I49" s="36" t="s">
        <v>60</v>
      </c>
      <c r="J49" s="36" t="s">
        <v>40</v>
      </c>
      <c r="K49" s="36" t="s">
        <v>247</v>
      </c>
      <c r="L49" s="36" t="s">
        <v>247</v>
      </c>
      <c r="M49" s="36" t="s">
        <v>41</v>
      </c>
      <c r="N49" s="36" t="s">
        <v>248</v>
      </c>
      <c r="O49" s="36" t="s">
        <v>364</v>
      </c>
      <c r="P49" s="36" t="str">
        <f t="shared" si="12"/>
        <v>F0-graellsiiXgraellsii</v>
      </c>
      <c r="Q49" s="36">
        <v>2003</v>
      </c>
      <c r="R49" s="36">
        <v>63</v>
      </c>
      <c r="S49" s="36" t="s">
        <v>533</v>
      </c>
      <c r="T49" s="167" t="str">
        <f t="shared" si="13"/>
        <v>63XA.66</v>
      </c>
      <c r="U49" s="36" t="str">
        <f t="shared" si="14"/>
        <v>Conspecifics-graellsiiXgraellsii-AlbaXAlba</v>
      </c>
      <c r="V49" s="36">
        <v>3</v>
      </c>
      <c r="W49" s="36">
        <v>2</v>
      </c>
      <c r="X49" s="36">
        <v>491</v>
      </c>
      <c r="Y49" s="36">
        <v>14</v>
      </c>
      <c r="Z49" s="36">
        <v>0</v>
      </c>
      <c r="AA49" s="36">
        <v>0</v>
      </c>
      <c r="AB49" s="36">
        <v>137</v>
      </c>
      <c r="AC49" s="36">
        <v>1</v>
      </c>
      <c r="AD49" s="36">
        <v>628</v>
      </c>
      <c r="AE49" s="36">
        <v>15</v>
      </c>
      <c r="AF49" s="39">
        <f t="shared" si="15"/>
        <v>643</v>
      </c>
      <c r="AG49" s="67">
        <f t="shared" si="16"/>
        <v>214.33333333333334</v>
      </c>
      <c r="AH49" s="38">
        <f t="shared" si="17"/>
        <v>0.97667185069984452</v>
      </c>
      <c r="AI49" s="38"/>
      <c r="AJ49" s="37"/>
      <c r="AK49" s="37"/>
      <c r="AL49" s="37"/>
      <c r="AM49" s="37"/>
    </row>
    <row r="50" spans="1:39" ht="15.75" x14ac:dyDescent="0.25">
      <c r="A50" s="36" t="s">
        <v>244</v>
      </c>
      <c r="B50" s="36">
        <v>2002</v>
      </c>
      <c r="C50" s="36" t="s">
        <v>38</v>
      </c>
      <c r="D50" s="36" t="s">
        <v>699</v>
      </c>
      <c r="E50" s="36" t="s">
        <v>60</v>
      </c>
      <c r="F50" s="36" t="s">
        <v>40</v>
      </c>
      <c r="G50" s="36" t="s">
        <v>247</v>
      </c>
      <c r="H50" s="36" t="s">
        <v>247</v>
      </c>
      <c r="I50" s="36" t="s">
        <v>60</v>
      </c>
      <c r="J50" s="36" t="s">
        <v>40</v>
      </c>
      <c r="K50" s="36" t="s">
        <v>247</v>
      </c>
      <c r="L50" s="36" t="s">
        <v>247</v>
      </c>
      <c r="M50" s="36" t="s">
        <v>41</v>
      </c>
      <c r="N50" s="36" t="s">
        <v>248</v>
      </c>
      <c r="O50" s="36" t="s">
        <v>364</v>
      </c>
      <c r="P50" s="36" t="str">
        <f t="shared" si="12"/>
        <v>F0-graellsiiXgraellsii</v>
      </c>
      <c r="Q50" s="36">
        <v>2003</v>
      </c>
      <c r="R50" s="36">
        <v>166</v>
      </c>
      <c r="S50" s="36" t="s">
        <v>525</v>
      </c>
      <c r="T50" s="167" t="str">
        <f t="shared" si="13"/>
        <v>166XA.235</v>
      </c>
      <c r="U50" s="36" t="str">
        <f t="shared" si="14"/>
        <v>Conspecifics-graellsiiXgraellsii-AlbaXAlba</v>
      </c>
      <c r="V50" s="36">
        <v>3</v>
      </c>
      <c r="W50" s="36">
        <v>3</v>
      </c>
      <c r="X50" s="36">
        <v>430</v>
      </c>
      <c r="Y50" s="36">
        <v>6</v>
      </c>
      <c r="Z50" s="36">
        <v>157</v>
      </c>
      <c r="AA50" s="36">
        <v>3</v>
      </c>
      <c r="AB50" s="36">
        <v>317</v>
      </c>
      <c r="AC50" s="36">
        <v>4</v>
      </c>
      <c r="AD50" s="36">
        <v>904</v>
      </c>
      <c r="AE50" s="36">
        <v>13</v>
      </c>
      <c r="AF50" s="39">
        <f t="shared" si="15"/>
        <v>917</v>
      </c>
      <c r="AG50" s="67">
        <f t="shared" si="16"/>
        <v>305.66666666666669</v>
      </c>
      <c r="AH50" s="38">
        <f t="shared" si="17"/>
        <v>0.9858233369683751</v>
      </c>
      <c r="AI50" s="38"/>
      <c r="AJ50" s="37"/>
      <c r="AK50" s="37"/>
      <c r="AL50" s="37"/>
      <c r="AM50" s="37"/>
    </row>
    <row r="51" spans="1:39" ht="15.75" x14ac:dyDescent="0.25">
      <c r="A51" s="36" t="s">
        <v>244</v>
      </c>
      <c r="B51" s="36">
        <v>2002</v>
      </c>
      <c r="C51" s="36" t="s">
        <v>38</v>
      </c>
      <c r="D51" s="36" t="s">
        <v>699</v>
      </c>
      <c r="E51" s="36" t="s">
        <v>60</v>
      </c>
      <c r="F51" s="36" t="s">
        <v>40</v>
      </c>
      <c r="G51" s="36" t="s">
        <v>247</v>
      </c>
      <c r="H51" s="36" t="s">
        <v>247</v>
      </c>
      <c r="I51" s="36" t="s">
        <v>60</v>
      </c>
      <c r="J51" s="36" t="s">
        <v>40</v>
      </c>
      <c r="K51" s="36" t="s">
        <v>247</v>
      </c>
      <c r="L51" s="36" t="s">
        <v>247</v>
      </c>
      <c r="M51" s="36" t="s">
        <v>41</v>
      </c>
      <c r="N51" s="36" t="s">
        <v>248</v>
      </c>
      <c r="O51" s="36" t="s">
        <v>364</v>
      </c>
      <c r="P51" s="36" t="str">
        <f t="shared" si="12"/>
        <v>F0-graellsiiXgraellsii</v>
      </c>
      <c r="Q51" s="36">
        <v>2003</v>
      </c>
      <c r="R51" s="36">
        <v>166</v>
      </c>
      <c r="S51" s="36" t="s">
        <v>529</v>
      </c>
      <c r="T51" s="167" t="str">
        <f t="shared" si="13"/>
        <v>166XA.259</v>
      </c>
      <c r="U51" s="36" t="str">
        <f t="shared" si="14"/>
        <v>Conspecifics-graellsiiXgraellsii-AlbaXAlba</v>
      </c>
      <c r="V51" s="36">
        <v>3</v>
      </c>
      <c r="W51" s="36">
        <v>3</v>
      </c>
      <c r="X51" s="36">
        <v>338</v>
      </c>
      <c r="Y51" s="36">
        <v>11</v>
      </c>
      <c r="Z51" s="36">
        <v>53</v>
      </c>
      <c r="AA51" s="36">
        <v>1</v>
      </c>
      <c r="AB51" s="36">
        <v>270</v>
      </c>
      <c r="AC51" s="36">
        <v>4</v>
      </c>
      <c r="AD51" s="36">
        <v>661</v>
      </c>
      <c r="AE51" s="36">
        <v>16</v>
      </c>
      <c r="AF51" s="39">
        <f t="shared" si="15"/>
        <v>677</v>
      </c>
      <c r="AG51" s="67">
        <f t="shared" si="16"/>
        <v>225.66666666666666</v>
      </c>
      <c r="AH51" s="38">
        <f t="shared" si="17"/>
        <v>0.97636632200886264</v>
      </c>
      <c r="AI51" s="38"/>
      <c r="AJ51" s="37"/>
      <c r="AK51" s="37"/>
      <c r="AL51" s="37"/>
      <c r="AM51" s="37"/>
    </row>
    <row r="52" spans="1:39" ht="15.75" x14ac:dyDescent="0.25">
      <c r="A52" s="36" t="s">
        <v>244</v>
      </c>
      <c r="B52" s="36">
        <v>2002</v>
      </c>
      <c r="C52" s="36" t="s">
        <v>38</v>
      </c>
      <c r="D52" s="36" t="s">
        <v>699</v>
      </c>
      <c r="E52" s="36" t="s">
        <v>60</v>
      </c>
      <c r="F52" s="36" t="s">
        <v>40</v>
      </c>
      <c r="G52" s="36" t="s">
        <v>247</v>
      </c>
      <c r="H52" s="36" t="s">
        <v>247</v>
      </c>
      <c r="I52" s="36" t="s">
        <v>60</v>
      </c>
      <c r="J52" s="36" t="s">
        <v>40</v>
      </c>
      <c r="K52" s="36" t="s">
        <v>247</v>
      </c>
      <c r="L52" s="36" t="s">
        <v>247</v>
      </c>
      <c r="M52" s="36" t="s">
        <v>41</v>
      </c>
      <c r="N52" s="36" t="s">
        <v>248</v>
      </c>
      <c r="O52" s="36" t="s">
        <v>364</v>
      </c>
      <c r="P52" s="36" t="str">
        <f t="shared" si="12"/>
        <v>F0-graellsiiXgraellsii</v>
      </c>
      <c r="Q52" s="36">
        <v>2003</v>
      </c>
      <c r="R52" s="36">
        <v>171</v>
      </c>
      <c r="S52" s="36" t="s">
        <v>521</v>
      </c>
      <c r="T52" s="167" t="str">
        <f t="shared" si="13"/>
        <v>171XA.224</v>
      </c>
      <c r="U52" s="36" t="str">
        <f t="shared" si="14"/>
        <v>Conspecifics-graellsiiXgraellsii-AlbaXAlba</v>
      </c>
      <c r="V52" s="36">
        <v>1</v>
      </c>
      <c r="W52" s="36">
        <v>0</v>
      </c>
      <c r="X52" s="36">
        <v>0</v>
      </c>
      <c r="Y52" s="36">
        <v>0</v>
      </c>
      <c r="Z52" s="36"/>
      <c r="AA52" s="36"/>
      <c r="AB52" s="36"/>
      <c r="AC52" s="36"/>
      <c r="AD52" s="36"/>
      <c r="AE52" s="36"/>
      <c r="AF52" s="39" t="s">
        <v>6</v>
      </c>
      <c r="AG52" s="39" t="s">
        <v>6</v>
      </c>
      <c r="AH52" s="39" t="s">
        <v>6</v>
      </c>
      <c r="AI52" s="38"/>
      <c r="AJ52" s="37"/>
      <c r="AK52" s="37"/>
      <c r="AL52" s="37"/>
      <c r="AM52" s="37"/>
    </row>
    <row r="53" spans="1:39" ht="15.75" x14ac:dyDescent="0.25">
      <c r="A53" s="36" t="s">
        <v>244</v>
      </c>
      <c r="B53" s="36">
        <v>2002</v>
      </c>
      <c r="C53" s="36" t="s">
        <v>38</v>
      </c>
      <c r="D53" s="36" t="s">
        <v>699</v>
      </c>
      <c r="E53" s="36" t="s">
        <v>60</v>
      </c>
      <c r="F53" s="36" t="s">
        <v>40</v>
      </c>
      <c r="G53" s="36" t="s">
        <v>247</v>
      </c>
      <c r="H53" s="36" t="s">
        <v>247</v>
      </c>
      <c r="I53" s="36" t="s">
        <v>60</v>
      </c>
      <c r="J53" s="36" t="s">
        <v>40</v>
      </c>
      <c r="K53" s="36" t="s">
        <v>247</v>
      </c>
      <c r="L53" s="36" t="s">
        <v>247</v>
      </c>
      <c r="M53" s="36" t="s">
        <v>41</v>
      </c>
      <c r="N53" s="36" t="s">
        <v>248</v>
      </c>
      <c r="O53" s="36" t="s">
        <v>364</v>
      </c>
      <c r="P53" s="36" t="str">
        <f t="shared" si="12"/>
        <v>F0-graellsiiXgraellsii</v>
      </c>
      <c r="Q53" s="36">
        <v>2003</v>
      </c>
      <c r="R53" s="36">
        <v>192</v>
      </c>
      <c r="S53" s="36" t="s">
        <v>526</v>
      </c>
      <c r="T53" s="167" t="str">
        <f t="shared" si="13"/>
        <v>192XA.253</v>
      </c>
      <c r="U53" s="36" t="str">
        <f t="shared" si="14"/>
        <v>Conspecifics-graellsiiXgraellsii-AlbaXAlba</v>
      </c>
      <c r="V53" s="36">
        <v>3</v>
      </c>
      <c r="W53" s="36">
        <v>3</v>
      </c>
      <c r="X53" s="36">
        <v>146</v>
      </c>
      <c r="Y53" s="36">
        <v>1</v>
      </c>
      <c r="Z53" s="36">
        <v>259</v>
      </c>
      <c r="AA53" s="36">
        <v>6</v>
      </c>
      <c r="AB53" s="36">
        <v>57</v>
      </c>
      <c r="AC53" s="36">
        <v>2</v>
      </c>
      <c r="AD53" s="36">
        <v>462</v>
      </c>
      <c r="AE53" s="36">
        <v>9</v>
      </c>
      <c r="AF53" s="39">
        <f t="shared" ref="AF53:AF67" si="18">AD53+AE53</f>
        <v>471</v>
      </c>
      <c r="AG53" s="67">
        <f t="shared" ref="AG53:AG67" si="19">AF53/V53</f>
        <v>157</v>
      </c>
      <c r="AH53" s="38">
        <f t="shared" ref="AH53:AH67" si="20">AD53/AF53</f>
        <v>0.98089171974522293</v>
      </c>
      <c r="AI53" s="38"/>
      <c r="AJ53" s="37"/>
      <c r="AK53" s="37"/>
      <c r="AL53" s="37"/>
      <c r="AM53" s="37"/>
    </row>
    <row r="54" spans="1:39" ht="15.75" x14ac:dyDescent="0.25">
      <c r="A54" s="36" t="s">
        <v>244</v>
      </c>
      <c r="B54" s="36">
        <v>2002</v>
      </c>
      <c r="C54" s="36" t="s">
        <v>38</v>
      </c>
      <c r="D54" s="36" t="s">
        <v>699</v>
      </c>
      <c r="E54" s="36" t="s">
        <v>60</v>
      </c>
      <c r="F54" s="36" t="s">
        <v>40</v>
      </c>
      <c r="G54" s="36" t="s">
        <v>247</v>
      </c>
      <c r="H54" s="36" t="s">
        <v>247</v>
      </c>
      <c r="I54" s="36" t="s">
        <v>60</v>
      </c>
      <c r="J54" s="36" t="s">
        <v>40</v>
      </c>
      <c r="K54" s="36" t="s">
        <v>247</v>
      </c>
      <c r="L54" s="36" t="s">
        <v>247</v>
      </c>
      <c r="M54" s="36" t="s">
        <v>41</v>
      </c>
      <c r="N54" s="36" t="s">
        <v>248</v>
      </c>
      <c r="O54" s="36" t="s">
        <v>364</v>
      </c>
      <c r="P54" s="36" t="str">
        <f t="shared" si="12"/>
        <v>F0-graellsiiXgraellsii</v>
      </c>
      <c r="Q54" s="36">
        <v>2003</v>
      </c>
      <c r="R54" s="36">
        <v>196</v>
      </c>
      <c r="S54" s="36" t="s">
        <v>522</v>
      </c>
      <c r="T54" s="167" t="str">
        <f t="shared" si="13"/>
        <v>196XA.226</v>
      </c>
      <c r="U54" s="36" t="str">
        <f t="shared" si="14"/>
        <v>Conspecifics-graellsiiXgraellsii-AlbaXAlba</v>
      </c>
      <c r="V54" s="36">
        <v>3</v>
      </c>
      <c r="W54" s="36">
        <v>3</v>
      </c>
      <c r="X54" s="36">
        <v>248</v>
      </c>
      <c r="Y54" s="36">
        <v>4</v>
      </c>
      <c r="Z54" s="36">
        <v>147</v>
      </c>
      <c r="AA54" s="36">
        <v>1</v>
      </c>
      <c r="AB54" s="36">
        <v>175</v>
      </c>
      <c r="AC54" s="36">
        <v>0</v>
      </c>
      <c r="AD54" s="36">
        <v>570</v>
      </c>
      <c r="AE54" s="36">
        <v>5</v>
      </c>
      <c r="AF54" s="39">
        <f t="shared" si="18"/>
        <v>575</v>
      </c>
      <c r="AG54" s="67">
        <f t="shared" si="19"/>
        <v>191.66666666666666</v>
      </c>
      <c r="AH54" s="38">
        <f t="shared" si="20"/>
        <v>0.99130434782608701</v>
      </c>
      <c r="AI54" s="38"/>
      <c r="AJ54" s="37"/>
      <c r="AK54" s="37"/>
      <c r="AL54" s="37"/>
      <c r="AM54" s="37"/>
    </row>
    <row r="55" spans="1:39" ht="15.75" x14ac:dyDescent="0.25">
      <c r="A55" s="36" t="s">
        <v>244</v>
      </c>
      <c r="B55" s="36">
        <v>2002</v>
      </c>
      <c r="C55" s="36" t="s">
        <v>38</v>
      </c>
      <c r="D55" s="36" t="s">
        <v>699</v>
      </c>
      <c r="E55" s="36" t="s">
        <v>60</v>
      </c>
      <c r="F55" s="36" t="s">
        <v>40</v>
      </c>
      <c r="G55" s="36" t="s">
        <v>247</v>
      </c>
      <c r="H55" s="36" t="s">
        <v>247</v>
      </c>
      <c r="I55" s="36" t="s">
        <v>60</v>
      </c>
      <c r="J55" s="36" t="s">
        <v>40</v>
      </c>
      <c r="K55" s="36" t="s">
        <v>247</v>
      </c>
      <c r="L55" s="36" t="s">
        <v>247</v>
      </c>
      <c r="M55" s="36" t="s">
        <v>43</v>
      </c>
      <c r="N55" s="36" t="s">
        <v>248</v>
      </c>
      <c r="O55" s="36" t="s">
        <v>364</v>
      </c>
      <c r="P55" s="36" t="str">
        <f t="shared" si="12"/>
        <v>F0-graellsiiXgraellsii</v>
      </c>
      <c r="Q55" s="36">
        <v>2003</v>
      </c>
      <c r="R55" s="36">
        <v>196</v>
      </c>
      <c r="S55" s="36" t="s">
        <v>523</v>
      </c>
      <c r="T55" s="167" t="str">
        <f t="shared" si="13"/>
        <v>196XA.231</v>
      </c>
      <c r="U55" s="36" t="str">
        <f t="shared" si="14"/>
        <v>Conspecifics-graellsiiXgraellsii-AlbaXAlba</v>
      </c>
      <c r="V55" s="36">
        <v>3</v>
      </c>
      <c r="W55" s="36">
        <v>3</v>
      </c>
      <c r="X55" s="36">
        <v>255</v>
      </c>
      <c r="Y55" s="36">
        <v>3</v>
      </c>
      <c r="Z55" s="36">
        <v>112</v>
      </c>
      <c r="AA55" s="36">
        <v>1</v>
      </c>
      <c r="AB55" s="36">
        <v>130</v>
      </c>
      <c r="AC55" s="36">
        <v>0</v>
      </c>
      <c r="AD55" s="36">
        <v>497</v>
      </c>
      <c r="AE55" s="36">
        <v>4</v>
      </c>
      <c r="AF55" s="39">
        <f t="shared" si="18"/>
        <v>501</v>
      </c>
      <c r="AG55" s="67">
        <f t="shared" si="19"/>
        <v>167</v>
      </c>
      <c r="AH55" s="38">
        <f t="shared" si="20"/>
        <v>0.99201596806387227</v>
      </c>
      <c r="AI55" s="38"/>
      <c r="AJ55" s="37"/>
      <c r="AK55" s="37"/>
      <c r="AL55" s="37"/>
      <c r="AM55" s="37"/>
    </row>
    <row r="56" spans="1:39" ht="15.75" x14ac:dyDescent="0.25">
      <c r="A56" s="36" t="s">
        <v>244</v>
      </c>
      <c r="B56" s="36">
        <v>2002</v>
      </c>
      <c r="C56" s="36" t="s">
        <v>38</v>
      </c>
      <c r="D56" s="36" t="s">
        <v>699</v>
      </c>
      <c r="E56" s="36" t="s">
        <v>60</v>
      </c>
      <c r="F56" s="36" t="s">
        <v>40</v>
      </c>
      <c r="G56" s="36" t="s">
        <v>247</v>
      </c>
      <c r="H56" s="36" t="s">
        <v>247</v>
      </c>
      <c r="I56" s="36" t="s">
        <v>60</v>
      </c>
      <c r="J56" s="36" t="s">
        <v>40</v>
      </c>
      <c r="K56" s="36" t="s">
        <v>247</v>
      </c>
      <c r="L56" s="36" t="s">
        <v>247</v>
      </c>
      <c r="M56" s="36" t="s">
        <v>43</v>
      </c>
      <c r="N56" s="36" t="s">
        <v>248</v>
      </c>
      <c r="O56" s="36" t="s">
        <v>364</v>
      </c>
      <c r="P56" s="36" t="str">
        <f t="shared" si="12"/>
        <v>F0-graellsiiXgraellsii</v>
      </c>
      <c r="Q56" s="36">
        <v>2003</v>
      </c>
      <c r="R56" s="36">
        <v>209</v>
      </c>
      <c r="S56" s="36" t="s">
        <v>524</v>
      </c>
      <c r="T56" s="167" t="str">
        <f t="shared" si="13"/>
        <v>209XA.234</v>
      </c>
      <c r="U56" s="36" t="str">
        <f t="shared" si="14"/>
        <v>Conspecifics-graellsiiXgraellsii-AlbaXAlba</v>
      </c>
      <c r="V56" s="36">
        <v>3</v>
      </c>
      <c r="W56" s="36">
        <v>3</v>
      </c>
      <c r="X56" s="36">
        <v>273</v>
      </c>
      <c r="Y56" s="36">
        <v>13</v>
      </c>
      <c r="Z56" s="36">
        <v>138</v>
      </c>
      <c r="AA56" s="36">
        <v>4</v>
      </c>
      <c r="AB56" s="36">
        <v>218</v>
      </c>
      <c r="AC56" s="36">
        <v>11</v>
      </c>
      <c r="AD56" s="36">
        <v>629</v>
      </c>
      <c r="AE56" s="36">
        <v>28</v>
      </c>
      <c r="AF56" s="39">
        <f t="shared" si="18"/>
        <v>657</v>
      </c>
      <c r="AG56" s="67">
        <f t="shared" si="19"/>
        <v>219</v>
      </c>
      <c r="AH56" s="38">
        <f t="shared" si="20"/>
        <v>0.9573820395738204</v>
      </c>
      <c r="AI56" s="38"/>
      <c r="AJ56" s="38"/>
      <c r="AK56" s="37"/>
      <c r="AL56" s="37"/>
      <c r="AM56" s="37"/>
    </row>
    <row r="57" spans="1:39" ht="15.75" x14ac:dyDescent="0.25">
      <c r="A57" s="36" t="s">
        <v>244</v>
      </c>
      <c r="B57" s="36">
        <v>2002</v>
      </c>
      <c r="C57" s="36" t="s">
        <v>38</v>
      </c>
      <c r="D57" s="36" t="s">
        <v>699</v>
      </c>
      <c r="E57" s="36" t="s">
        <v>60</v>
      </c>
      <c r="F57" s="36" t="s">
        <v>40</v>
      </c>
      <c r="G57" s="36" t="s">
        <v>247</v>
      </c>
      <c r="H57" s="36" t="s">
        <v>247</v>
      </c>
      <c r="I57" s="36" t="s">
        <v>60</v>
      </c>
      <c r="J57" s="36" t="s">
        <v>40</v>
      </c>
      <c r="K57" s="36" t="s">
        <v>247</v>
      </c>
      <c r="L57" s="36" t="s">
        <v>247</v>
      </c>
      <c r="M57" s="36" t="s">
        <v>41</v>
      </c>
      <c r="N57" s="36" t="s">
        <v>248</v>
      </c>
      <c r="O57" s="36" t="s">
        <v>364</v>
      </c>
      <c r="P57" s="36" t="str">
        <f t="shared" si="12"/>
        <v>F0-graellsiiXgraellsii</v>
      </c>
      <c r="Q57" s="36">
        <v>2003</v>
      </c>
      <c r="R57" s="36">
        <v>214</v>
      </c>
      <c r="S57" s="36" t="s">
        <v>531</v>
      </c>
      <c r="T57" s="167" t="str">
        <f t="shared" si="13"/>
        <v>214XA.300</v>
      </c>
      <c r="U57" s="36" t="str">
        <f t="shared" si="14"/>
        <v>Conspecifics-graellsiiXgraellsii-AlbaXAlba</v>
      </c>
      <c r="V57" s="36">
        <v>3</v>
      </c>
      <c r="W57" s="36">
        <v>3</v>
      </c>
      <c r="X57" s="36">
        <v>408</v>
      </c>
      <c r="Y57" s="36">
        <v>0</v>
      </c>
      <c r="Z57" s="36">
        <v>295</v>
      </c>
      <c r="AA57" s="36">
        <v>1</v>
      </c>
      <c r="AB57" s="36">
        <v>248</v>
      </c>
      <c r="AC57" s="36">
        <v>1</v>
      </c>
      <c r="AD57" s="36">
        <v>951</v>
      </c>
      <c r="AE57" s="36">
        <v>2</v>
      </c>
      <c r="AF57" s="39">
        <f t="shared" si="18"/>
        <v>953</v>
      </c>
      <c r="AG57" s="67">
        <f t="shared" si="19"/>
        <v>317.66666666666669</v>
      </c>
      <c r="AH57" s="38">
        <f t="shared" si="20"/>
        <v>0.99790136411332631</v>
      </c>
      <c r="AI57" s="38"/>
      <c r="AJ57" s="37"/>
      <c r="AK57" s="37"/>
      <c r="AL57" s="37"/>
      <c r="AM57" s="37"/>
    </row>
    <row r="58" spans="1:39" ht="15.75" x14ac:dyDescent="0.25">
      <c r="A58" s="36" t="s">
        <v>244</v>
      </c>
      <c r="B58" s="36">
        <v>2002</v>
      </c>
      <c r="C58" s="36" t="s">
        <v>38</v>
      </c>
      <c r="D58" s="36" t="s">
        <v>699</v>
      </c>
      <c r="E58" s="36" t="s">
        <v>60</v>
      </c>
      <c r="F58" s="36" t="s">
        <v>40</v>
      </c>
      <c r="G58" s="36" t="s">
        <v>247</v>
      </c>
      <c r="H58" s="36" t="s">
        <v>247</v>
      </c>
      <c r="I58" s="36" t="s">
        <v>60</v>
      </c>
      <c r="J58" s="36" t="s">
        <v>40</v>
      </c>
      <c r="K58" s="36" t="s">
        <v>247</v>
      </c>
      <c r="L58" s="36" t="s">
        <v>247</v>
      </c>
      <c r="M58" s="36" t="s">
        <v>43</v>
      </c>
      <c r="N58" s="36" t="s">
        <v>248</v>
      </c>
      <c r="O58" s="36" t="s">
        <v>364</v>
      </c>
      <c r="P58" s="36" t="str">
        <f t="shared" si="12"/>
        <v>F0-graellsiiXgraellsii</v>
      </c>
      <c r="Q58" s="36">
        <v>2003</v>
      </c>
      <c r="R58" s="36">
        <v>265</v>
      </c>
      <c r="S58" s="36" t="s">
        <v>532</v>
      </c>
      <c r="T58" s="167" t="str">
        <f t="shared" si="13"/>
        <v>265XA.301</v>
      </c>
      <c r="U58" s="36" t="str">
        <f t="shared" si="14"/>
        <v>Conspecifics-graellsiiXgraellsii-AlbaXAlba</v>
      </c>
      <c r="V58" s="36">
        <v>3</v>
      </c>
      <c r="W58" s="36">
        <v>2</v>
      </c>
      <c r="X58" s="36">
        <v>413</v>
      </c>
      <c r="Y58" s="36">
        <v>7</v>
      </c>
      <c r="Z58" s="36">
        <v>77</v>
      </c>
      <c r="AA58" s="36">
        <v>0</v>
      </c>
      <c r="AB58" s="36">
        <v>0</v>
      </c>
      <c r="AC58" s="36">
        <v>0</v>
      </c>
      <c r="AD58" s="36">
        <v>490</v>
      </c>
      <c r="AE58" s="36">
        <v>7</v>
      </c>
      <c r="AF58" s="39">
        <f t="shared" si="18"/>
        <v>497</v>
      </c>
      <c r="AG58" s="67">
        <f t="shared" si="19"/>
        <v>165.66666666666666</v>
      </c>
      <c r="AH58" s="38">
        <f t="shared" si="20"/>
        <v>0.9859154929577465</v>
      </c>
      <c r="AI58" s="38"/>
      <c r="AJ58" s="37"/>
      <c r="AK58" s="37"/>
      <c r="AL58" s="37"/>
      <c r="AM58" s="37"/>
    </row>
    <row r="59" spans="1:39" ht="15.75" x14ac:dyDescent="0.25">
      <c r="A59" s="36" t="s">
        <v>244</v>
      </c>
      <c r="B59" s="36">
        <v>2002</v>
      </c>
      <c r="C59" s="36" t="s">
        <v>38</v>
      </c>
      <c r="D59" s="36" t="s">
        <v>699</v>
      </c>
      <c r="E59" s="36" t="s">
        <v>60</v>
      </c>
      <c r="F59" s="36" t="s">
        <v>40</v>
      </c>
      <c r="G59" s="36" t="s">
        <v>247</v>
      </c>
      <c r="H59" s="36" t="s">
        <v>247</v>
      </c>
      <c r="I59" s="36" t="s">
        <v>60</v>
      </c>
      <c r="J59" s="36" t="s">
        <v>40</v>
      </c>
      <c r="K59" s="36" t="s">
        <v>247</v>
      </c>
      <c r="L59" s="36" t="s">
        <v>247</v>
      </c>
      <c r="M59" s="36" t="s">
        <v>41</v>
      </c>
      <c r="N59" s="36" t="s">
        <v>248</v>
      </c>
      <c r="O59" s="36" t="s">
        <v>364</v>
      </c>
      <c r="P59" s="36" t="str">
        <f t="shared" si="12"/>
        <v>F0-graellsiiXgraellsii</v>
      </c>
      <c r="Q59" s="36">
        <v>2003</v>
      </c>
      <c r="R59" s="36">
        <v>271</v>
      </c>
      <c r="S59" s="36" t="s">
        <v>527</v>
      </c>
      <c r="T59" s="167" t="str">
        <f t="shared" si="13"/>
        <v>271XA.255</v>
      </c>
      <c r="U59" s="36" t="str">
        <f t="shared" si="14"/>
        <v>Conspecifics-graellsiiXgraellsii-AlbaXAlba</v>
      </c>
      <c r="V59" s="36">
        <v>3</v>
      </c>
      <c r="W59" s="36">
        <v>3</v>
      </c>
      <c r="X59" s="36">
        <v>487</v>
      </c>
      <c r="Y59" s="36">
        <v>14</v>
      </c>
      <c r="Z59" s="36">
        <v>110</v>
      </c>
      <c r="AA59" s="36">
        <v>1</v>
      </c>
      <c r="AB59" s="36">
        <v>134</v>
      </c>
      <c r="AC59" s="36">
        <v>3</v>
      </c>
      <c r="AD59" s="36">
        <v>731</v>
      </c>
      <c r="AE59" s="36">
        <v>18</v>
      </c>
      <c r="AF59" s="39">
        <f t="shared" si="18"/>
        <v>749</v>
      </c>
      <c r="AG59" s="67">
        <f t="shared" si="19"/>
        <v>249.66666666666666</v>
      </c>
      <c r="AH59" s="38">
        <f t="shared" si="20"/>
        <v>0.97596795727636854</v>
      </c>
      <c r="AI59" s="38"/>
      <c r="AJ59" s="37"/>
      <c r="AK59" s="37"/>
      <c r="AL59" s="37"/>
      <c r="AM59" s="37"/>
    </row>
    <row r="60" spans="1:39" ht="15.75" x14ac:dyDescent="0.25">
      <c r="A60" s="36" t="s">
        <v>244</v>
      </c>
      <c r="B60" s="36">
        <v>2002</v>
      </c>
      <c r="C60" s="36" t="s">
        <v>38</v>
      </c>
      <c r="D60" s="36" t="s">
        <v>699</v>
      </c>
      <c r="E60" s="36" t="s">
        <v>60</v>
      </c>
      <c r="F60" s="36" t="s">
        <v>40</v>
      </c>
      <c r="G60" s="36" t="s">
        <v>247</v>
      </c>
      <c r="H60" s="36" t="s">
        <v>247</v>
      </c>
      <c r="I60" s="36" t="s">
        <v>60</v>
      </c>
      <c r="J60" s="36" t="s">
        <v>40</v>
      </c>
      <c r="K60" s="36" t="s">
        <v>247</v>
      </c>
      <c r="L60" s="36" t="s">
        <v>247</v>
      </c>
      <c r="M60" s="36" t="s">
        <v>41</v>
      </c>
      <c r="N60" s="36" t="s">
        <v>248</v>
      </c>
      <c r="O60" s="36" t="s">
        <v>364</v>
      </c>
      <c r="P60" s="36" t="str">
        <f t="shared" si="12"/>
        <v>F0-graellsiiXgraellsii</v>
      </c>
      <c r="Q60" s="36">
        <v>2003</v>
      </c>
      <c r="R60" s="36">
        <v>272</v>
      </c>
      <c r="S60" s="36" t="s">
        <v>528</v>
      </c>
      <c r="T60" s="167" t="str">
        <f t="shared" si="13"/>
        <v>272XA.257</v>
      </c>
      <c r="U60" s="36" t="str">
        <f t="shared" si="14"/>
        <v>Conspecifics-graellsiiXgraellsii-AlbaXAlba</v>
      </c>
      <c r="V60" s="36">
        <v>3</v>
      </c>
      <c r="W60" s="36">
        <v>3</v>
      </c>
      <c r="X60" s="36">
        <v>731</v>
      </c>
      <c r="Y60" s="36">
        <v>20</v>
      </c>
      <c r="Z60" s="36">
        <v>107</v>
      </c>
      <c r="AA60" s="36">
        <v>0</v>
      </c>
      <c r="AB60" s="36">
        <v>202</v>
      </c>
      <c r="AC60" s="36">
        <v>1</v>
      </c>
      <c r="AD60" s="36">
        <v>1040</v>
      </c>
      <c r="AE60" s="36">
        <v>21</v>
      </c>
      <c r="AF60" s="39">
        <f t="shared" si="18"/>
        <v>1061</v>
      </c>
      <c r="AG60" s="67">
        <f t="shared" si="19"/>
        <v>353.66666666666669</v>
      </c>
      <c r="AH60" s="38">
        <f t="shared" si="20"/>
        <v>0.98020735155513672</v>
      </c>
      <c r="AI60" s="38"/>
      <c r="AJ60" s="37"/>
      <c r="AK60" s="37"/>
      <c r="AL60" s="37"/>
      <c r="AM60" s="37"/>
    </row>
    <row r="61" spans="1:39" ht="15.75" x14ac:dyDescent="0.25">
      <c r="A61" s="36" t="s">
        <v>244</v>
      </c>
      <c r="B61" s="36">
        <v>2002</v>
      </c>
      <c r="C61" s="36" t="s">
        <v>38</v>
      </c>
      <c r="D61" s="36" t="s">
        <v>699</v>
      </c>
      <c r="E61" s="36" t="s">
        <v>60</v>
      </c>
      <c r="F61" s="36" t="s">
        <v>40</v>
      </c>
      <c r="G61" s="36" t="s">
        <v>247</v>
      </c>
      <c r="H61" s="36" t="s">
        <v>247</v>
      </c>
      <c r="I61" s="36" t="s">
        <v>60</v>
      </c>
      <c r="J61" s="36" t="s">
        <v>40</v>
      </c>
      <c r="K61" s="36" t="s">
        <v>247</v>
      </c>
      <c r="L61" s="36" t="s">
        <v>247</v>
      </c>
      <c r="M61" s="36" t="s">
        <v>41</v>
      </c>
      <c r="N61" s="36" t="s">
        <v>248</v>
      </c>
      <c r="O61" s="36" t="s">
        <v>364</v>
      </c>
      <c r="P61" s="36" t="str">
        <f t="shared" si="12"/>
        <v>F0-graellsiiXgraellsii</v>
      </c>
      <c r="Q61" s="36">
        <v>2003</v>
      </c>
      <c r="R61" s="36">
        <v>414</v>
      </c>
      <c r="S61" s="36" t="s">
        <v>530</v>
      </c>
      <c r="T61" s="167" t="str">
        <f t="shared" si="13"/>
        <v>414XA.285</v>
      </c>
      <c r="U61" s="36" t="str">
        <f t="shared" si="14"/>
        <v>Conspecifics-graellsiiXgraellsii-AlbaXAlba</v>
      </c>
      <c r="V61" s="36">
        <v>3</v>
      </c>
      <c r="W61" s="36">
        <v>3</v>
      </c>
      <c r="X61" s="36">
        <v>338</v>
      </c>
      <c r="Y61" s="36">
        <v>12</v>
      </c>
      <c r="Z61" s="36">
        <v>173</v>
      </c>
      <c r="AA61" s="36">
        <v>2</v>
      </c>
      <c r="AB61" s="36">
        <v>123</v>
      </c>
      <c r="AC61" s="36">
        <v>3</v>
      </c>
      <c r="AD61" s="36">
        <v>634</v>
      </c>
      <c r="AE61" s="36">
        <v>17</v>
      </c>
      <c r="AF61" s="39">
        <f t="shared" si="18"/>
        <v>651</v>
      </c>
      <c r="AG61" s="67">
        <f t="shared" si="19"/>
        <v>217</v>
      </c>
      <c r="AH61" s="38">
        <f t="shared" si="20"/>
        <v>0.97388632872503844</v>
      </c>
      <c r="AI61" s="38"/>
      <c r="AJ61" s="37"/>
      <c r="AK61" s="37"/>
      <c r="AL61" s="37"/>
      <c r="AM61" s="37"/>
    </row>
    <row r="62" spans="1:39" ht="15.75" x14ac:dyDescent="0.25">
      <c r="A62" s="36" t="s">
        <v>254</v>
      </c>
      <c r="B62" s="36">
        <v>2015</v>
      </c>
      <c r="C62" s="36" t="s">
        <v>38</v>
      </c>
      <c r="D62" s="36" t="s">
        <v>700</v>
      </c>
      <c r="E62" s="36" t="s">
        <v>39</v>
      </c>
      <c r="F62" s="36" t="s">
        <v>40</v>
      </c>
      <c r="G62" s="36" t="s">
        <v>257</v>
      </c>
      <c r="H62" s="36" t="s">
        <v>257</v>
      </c>
      <c r="I62" s="36" t="s">
        <v>60</v>
      </c>
      <c r="J62" s="36" t="s">
        <v>40</v>
      </c>
      <c r="K62" s="36" t="s">
        <v>123</v>
      </c>
      <c r="L62" s="36" t="s">
        <v>123</v>
      </c>
      <c r="M62" s="36" t="s">
        <v>253</v>
      </c>
      <c r="N62" s="43" t="s">
        <v>245</v>
      </c>
      <c r="O62" s="36" t="s">
        <v>346</v>
      </c>
      <c r="P62" s="36" t="str">
        <f t="shared" si="12"/>
        <v>F0-elegansXgraellsii</v>
      </c>
      <c r="Q62" s="41">
        <v>42552</v>
      </c>
      <c r="R62" s="36" t="s">
        <v>119</v>
      </c>
      <c r="S62" s="36" t="s">
        <v>467</v>
      </c>
      <c r="T62" s="167" t="str">
        <f t="shared" si="13"/>
        <v>A.30XB.48</v>
      </c>
      <c r="U62" s="36" t="str">
        <f t="shared" si="14"/>
        <v>Heterospecifics-elegansXgraellsii-BelgiumXCachadas</v>
      </c>
      <c r="V62" s="36">
        <v>3</v>
      </c>
      <c r="W62" s="36">
        <v>3</v>
      </c>
      <c r="X62" s="36">
        <v>0</v>
      </c>
      <c r="Y62" s="36">
        <v>22</v>
      </c>
      <c r="Z62" s="36">
        <v>0</v>
      </c>
      <c r="AA62" s="36">
        <v>42</v>
      </c>
      <c r="AB62" s="36">
        <v>0</v>
      </c>
      <c r="AC62" s="36">
        <v>19</v>
      </c>
      <c r="AD62" s="44">
        <v>0</v>
      </c>
      <c r="AE62" s="44">
        <v>83</v>
      </c>
      <c r="AF62" s="39">
        <f t="shared" si="18"/>
        <v>83</v>
      </c>
      <c r="AG62" s="67">
        <f t="shared" si="19"/>
        <v>27.666666666666668</v>
      </c>
      <c r="AH62" s="38">
        <f t="shared" si="20"/>
        <v>0</v>
      </c>
      <c r="AI62" s="38"/>
      <c r="AJ62" s="37"/>
      <c r="AK62" s="37"/>
      <c r="AL62" s="37"/>
      <c r="AM62" s="37"/>
    </row>
    <row r="63" spans="1:39" ht="15.75" x14ac:dyDescent="0.25">
      <c r="A63" s="36" t="s">
        <v>254</v>
      </c>
      <c r="B63" s="36">
        <v>2015</v>
      </c>
      <c r="C63" s="36" t="s">
        <v>38</v>
      </c>
      <c r="D63" s="36" t="s">
        <v>700</v>
      </c>
      <c r="E63" s="36" t="s">
        <v>39</v>
      </c>
      <c r="F63" s="36" t="s">
        <v>40</v>
      </c>
      <c r="G63" s="36" t="s">
        <v>257</v>
      </c>
      <c r="H63" s="36" t="s">
        <v>257</v>
      </c>
      <c r="I63" s="36" t="s">
        <v>60</v>
      </c>
      <c r="J63" s="36" t="s">
        <v>40</v>
      </c>
      <c r="K63" s="36" t="s">
        <v>123</v>
      </c>
      <c r="L63" s="36" t="s">
        <v>123</v>
      </c>
      <c r="M63" s="36" t="s">
        <v>253</v>
      </c>
      <c r="N63" s="43" t="s">
        <v>245</v>
      </c>
      <c r="O63" s="36" t="s">
        <v>346</v>
      </c>
      <c r="P63" s="36" t="str">
        <f t="shared" si="12"/>
        <v>F0-elegansXgraellsii</v>
      </c>
      <c r="Q63" s="41">
        <v>42549</v>
      </c>
      <c r="R63" s="36" t="s">
        <v>225</v>
      </c>
      <c r="S63" s="36" t="s">
        <v>75</v>
      </c>
      <c r="T63" s="167" t="str">
        <f t="shared" si="13"/>
        <v>A.10XB.7</v>
      </c>
      <c r="U63" s="36" t="str">
        <f t="shared" si="14"/>
        <v>Heterospecifics-elegansXgraellsii-BelgiumXCachadas</v>
      </c>
      <c r="V63" s="36">
        <v>3</v>
      </c>
      <c r="W63" s="42">
        <v>1</v>
      </c>
      <c r="X63" s="36">
        <v>0</v>
      </c>
      <c r="Y63" s="36">
        <v>0</v>
      </c>
      <c r="Z63" s="36">
        <v>0</v>
      </c>
      <c r="AA63" s="36">
        <v>0</v>
      </c>
      <c r="AB63" s="36">
        <v>0</v>
      </c>
      <c r="AC63" s="36">
        <v>24</v>
      </c>
      <c r="AD63" s="44">
        <v>0</v>
      </c>
      <c r="AE63" s="44">
        <v>24</v>
      </c>
      <c r="AF63" s="39">
        <f t="shared" si="18"/>
        <v>24</v>
      </c>
      <c r="AG63" s="67">
        <f t="shared" si="19"/>
        <v>8</v>
      </c>
      <c r="AH63" s="38">
        <f t="shared" si="20"/>
        <v>0</v>
      </c>
      <c r="AI63" s="38"/>
      <c r="AJ63" s="37"/>
      <c r="AK63" s="37"/>
      <c r="AL63" s="37"/>
      <c r="AM63" s="37"/>
    </row>
    <row r="64" spans="1:39" ht="15.75" x14ac:dyDescent="0.25">
      <c r="A64" s="36" t="s">
        <v>254</v>
      </c>
      <c r="B64" s="36">
        <v>2015</v>
      </c>
      <c r="C64" s="36" t="s">
        <v>38</v>
      </c>
      <c r="D64" s="36" t="s">
        <v>699</v>
      </c>
      <c r="E64" s="36" t="s">
        <v>39</v>
      </c>
      <c r="F64" s="36" t="s">
        <v>40</v>
      </c>
      <c r="G64" s="36" t="s">
        <v>257</v>
      </c>
      <c r="H64" s="36" t="s">
        <v>257</v>
      </c>
      <c r="I64" s="36" t="s">
        <v>39</v>
      </c>
      <c r="J64" s="36" t="s">
        <v>40</v>
      </c>
      <c r="K64" s="36" t="s">
        <v>256</v>
      </c>
      <c r="L64" s="36" t="s">
        <v>256</v>
      </c>
      <c r="M64" s="36" t="s">
        <v>258</v>
      </c>
      <c r="N64" s="43" t="s">
        <v>249</v>
      </c>
      <c r="O64" s="36" t="s">
        <v>377</v>
      </c>
      <c r="P64" s="36" t="str">
        <f t="shared" si="12"/>
        <v>F0-elegansXelegans</v>
      </c>
      <c r="Q64" s="41">
        <v>42548</v>
      </c>
      <c r="R64" s="36" t="s">
        <v>225</v>
      </c>
      <c r="S64" s="36" t="s">
        <v>136</v>
      </c>
      <c r="T64" s="167" t="str">
        <f t="shared" si="13"/>
        <v>A.10XC.1</v>
      </c>
      <c r="U64" s="36" t="str">
        <f t="shared" si="14"/>
        <v>Conspecifics-elegansXelegans-BelgiumXSweden</v>
      </c>
      <c r="V64" s="36">
        <v>3</v>
      </c>
      <c r="W64" s="40">
        <v>3</v>
      </c>
      <c r="X64" s="40">
        <v>645</v>
      </c>
      <c r="Y64" s="40">
        <v>17</v>
      </c>
      <c r="Z64" s="40">
        <v>84</v>
      </c>
      <c r="AA64" s="40">
        <v>7</v>
      </c>
      <c r="AB64" s="40">
        <v>49</v>
      </c>
      <c r="AC64" s="40">
        <v>16</v>
      </c>
      <c r="AD64" s="39">
        <v>778</v>
      </c>
      <c r="AE64" s="39">
        <v>40</v>
      </c>
      <c r="AF64" s="39">
        <f t="shared" si="18"/>
        <v>818</v>
      </c>
      <c r="AG64" s="67">
        <f t="shared" si="19"/>
        <v>272.66666666666669</v>
      </c>
      <c r="AH64" s="38">
        <f t="shared" si="20"/>
        <v>0.9511002444987775</v>
      </c>
      <c r="AI64" s="38"/>
      <c r="AJ64" s="37"/>
      <c r="AK64" s="37"/>
      <c r="AL64" s="37"/>
      <c r="AM64" s="37"/>
    </row>
    <row r="65" spans="1:39" ht="15.75" x14ac:dyDescent="0.25">
      <c r="A65" s="36" t="s">
        <v>264</v>
      </c>
      <c r="B65" s="36">
        <v>2015</v>
      </c>
      <c r="C65" s="36" t="s">
        <v>46</v>
      </c>
      <c r="D65" s="36" t="s">
        <v>700</v>
      </c>
      <c r="E65" s="36" t="s">
        <v>60</v>
      </c>
      <c r="F65" s="36" t="s">
        <v>40</v>
      </c>
      <c r="G65" s="36" t="s">
        <v>123</v>
      </c>
      <c r="H65" s="36" t="s">
        <v>123</v>
      </c>
      <c r="I65" s="36" t="s">
        <v>39</v>
      </c>
      <c r="J65" s="36" t="s">
        <v>40</v>
      </c>
      <c r="K65" s="36" t="s">
        <v>461</v>
      </c>
      <c r="L65" s="36" t="s">
        <v>461</v>
      </c>
      <c r="M65" s="36" t="s">
        <v>259</v>
      </c>
      <c r="N65" s="36" t="s">
        <v>246</v>
      </c>
      <c r="O65" s="36" t="s">
        <v>344</v>
      </c>
      <c r="P65" s="36" t="str">
        <f t="shared" si="12"/>
        <v>F1-graellsiiXelegans</v>
      </c>
      <c r="Q65" s="41">
        <v>42654</v>
      </c>
      <c r="R65" s="36" t="s">
        <v>67</v>
      </c>
      <c r="S65" s="36" t="s">
        <v>502</v>
      </c>
      <c r="T65" s="167" t="str">
        <f t="shared" si="13"/>
        <v>A.13XL.18</v>
      </c>
      <c r="U65" s="36" t="str">
        <f t="shared" si="14"/>
        <v>Heterospecifics-graellsiiXelegans-CachadasXMaraixDorx</v>
      </c>
      <c r="V65" s="36">
        <v>3</v>
      </c>
      <c r="W65" s="36">
        <v>2</v>
      </c>
      <c r="X65" s="36">
        <v>60</v>
      </c>
      <c r="Y65" s="36">
        <v>320</v>
      </c>
      <c r="Z65" s="36">
        <v>0</v>
      </c>
      <c r="AA65" s="36">
        <v>0</v>
      </c>
      <c r="AB65" s="36">
        <v>0</v>
      </c>
      <c r="AC65" s="36">
        <v>121</v>
      </c>
      <c r="AD65" s="44">
        <v>60</v>
      </c>
      <c r="AE65" s="44">
        <v>441</v>
      </c>
      <c r="AF65" s="39">
        <f t="shared" si="18"/>
        <v>501</v>
      </c>
      <c r="AG65" s="67">
        <f t="shared" si="19"/>
        <v>167</v>
      </c>
      <c r="AH65" s="38">
        <f t="shared" si="20"/>
        <v>0.11976047904191617</v>
      </c>
      <c r="AI65" s="38"/>
      <c r="AJ65" s="37"/>
      <c r="AK65" s="37"/>
      <c r="AL65" s="37"/>
      <c r="AM65" s="37"/>
    </row>
    <row r="66" spans="1:39" ht="15.75" x14ac:dyDescent="0.25">
      <c r="A66" s="36" t="s">
        <v>254</v>
      </c>
      <c r="B66" s="36">
        <v>2015</v>
      </c>
      <c r="C66" s="36" t="s">
        <v>38</v>
      </c>
      <c r="D66" s="36" t="s">
        <v>699</v>
      </c>
      <c r="E66" s="36" t="s">
        <v>39</v>
      </c>
      <c r="F66" s="36" t="s">
        <v>40</v>
      </c>
      <c r="G66" s="36" t="s">
        <v>257</v>
      </c>
      <c r="H66" s="36" t="s">
        <v>257</v>
      </c>
      <c r="I66" s="36" t="s">
        <v>39</v>
      </c>
      <c r="J66" s="36" t="s">
        <v>40</v>
      </c>
      <c r="K66" s="36" t="s">
        <v>256</v>
      </c>
      <c r="L66" s="36" t="s">
        <v>256</v>
      </c>
      <c r="M66" s="36" t="s">
        <v>258</v>
      </c>
      <c r="N66" s="43" t="s">
        <v>249</v>
      </c>
      <c r="O66" s="36" t="s">
        <v>377</v>
      </c>
      <c r="P66" s="36" t="str">
        <f t="shared" ref="P66:P97" si="21">CONCATENATE(C66,"-",O66)</f>
        <v>F0-elegansXelegans</v>
      </c>
      <c r="Q66" s="41">
        <v>42550</v>
      </c>
      <c r="R66" s="36" t="s">
        <v>237</v>
      </c>
      <c r="S66" s="36" t="s">
        <v>124</v>
      </c>
      <c r="T66" s="167" t="str">
        <f t="shared" ref="T66:T97" si="22">CONCATENATE(R66,"X",S66)</f>
        <v>A.19XC.10</v>
      </c>
      <c r="U66" s="36" t="str">
        <f t="shared" ref="U66:U97" si="23">_xlfn.CONCAT(D66,"-",O66,"-",H66,"X",L66)</f>
        <v>Conspecifics-elegansXelegans-BelgiumXSweden</v>
      </c>
      <c r="V66" s="36">
        <v>3</v>
      </c>
      <c r="W66" s="40">
        <v>3</v>
      </c>
      <c r="X66" s="40">
        <v>568</v>
      </c>
      <c r="Y66" s="40">
        <v>19</v>
      </c>
      <c r="Z66" s="40">
        <v>330</v>
      </c>
      <c r="AA66" s="40">
        <v>37</v>
      </c>
      <c r="AB66" s="40">
        <v>244</v>
      </c>
      <c r="AC66" s="40">
        <v>22</v>
      </c>
      <c r="AD66" s="39">
        <v>1142</v>
      </c>
      <c r="AE66" s="39">
        <v>78</v>
      </c>
      <c r="AF66" s="39">
        <f t="shared" si="18"/>
        <v>1220</v>
      </c>
      <c r="AG66" s="67">
        <f t="shared" si="19"/>
        <v>406.66666666666669</v>
      </c>
      <c r="AH66" s="38">
        <f t="shared" si="20"/>
        <v>0.93606557377049182</v>
      </c>
      <c r="AI66" s="38"/>
      <c r="AJ66" s="37"/>
      <c r="AK66" s="37"/>
      <c r="AL66" s="37"/>
      <c r="AM66" s="37"/>
    </row>
    <row r="67" spans="1:39" ht="15.75" x14ac:dyDescent="0.25">
      <c r="A67" s="36" t="s">
        <v>254</v>
      </c>
      <c r="B67" s="36">
        <v>2015</v>
      </c>
      <c r="C67" s="36" t="s">
        <v>38</v>
      </c>
      <c r="D67" s="36" t="s">
        <v>699</v>
      </c>
      <c r="E67" s="36" t="s">
        <v>39</v>
      </c>
      <c r="F67" s="36" t="s">
        <v>40</v>
      </c>
      <c r="G67" s="36" t="s">
        <v>257</v>
      </c>
      <c r="H67" s="36" t="s">
        <v>257</v>
      </c>
      <c r="I67" s="36" t="s">
        <v>39</v>
      </c>
      <c r="J67" s="36" t="s">
        <v>40</v>
      </c>
      <c r="K67" s="36" t="s">
        <v>256</v>
      </c>
      <c r="L67" s="36" t="s">
        <v>256</v>
      </c>
      <c r="M67" s="36" t="s">
        <v>253</v>
      </c>
      <c r="N67" s="43" t="s">
        <v>249</v>
      </c>
      <c r="O67" s="36" t="s">
        <v>377</v>
      </c>
      <c r="P67" s="36" t="str">
        <f t="shared" si="21"/>
        <v>F0-elegansXelegans</v>
      </c>
      <c r="Q67" s="41">
        <v>42549</v>
      </c>
      <c r="R67" s="36" t="s">
        <v>72</v>
      </c>
      <c r="S67" s="36" t="s">
        <v>65</v>
      </c>
      <c r="T67" s="167" t="str">
        <f t="shared" si="22"/>
        <v>A.2XA.12</v>
      </c>
      <c r="U67" s="36" t="str">
        <f t="shared" si="23"/>
        <v>Conspecifics-elegansXelegans-BelgiumXSweden</v>
      </c>
      <c r="V67" s="36">
        <v>3</v>
      </c>
      <c r="W67" s="40">
        <v>3</v>
      </c>
      <c r="X67" s="40">
        <v>270</v>
      </c>
      <c r="Y67" s="40">
        <v>31</v>
      </c>
      <c r="Z67" s="40">
        <v>222</v>
      </c>
      <c r="AA67" s="40">
        <v>22</v>
      </c>
      <c r="AB67" s="40" t="s">
        <v>265</v>
      </c>
      <c r="AC67" s="40" t="s">
        <v>265</v>
      </c>
      <c r="AD67" s="39">
        <v>492</v>
      </c>
      <c r="AE67" s="39">
        <v>53</v>
      </c>
      <c r="AF67" s="39">
        <f t="shared" si="18"/>
        <v>545</v>
      </c>
      <c r="AG67" s="67">
        <f t="shared" si="19"/>
        <v>181.66666666666666</v>
      </c>
      <c r="AH67" s="38">
        <f t="shared" si="20"/>
        <v>0.9027522935779817</v>
      </c>
      <c r="AI67" s="38"/>
      <c r="AJ67" s="37"/>
      <c r="AK67" s="37"/>
      <c r="AL67" s="37"/>
      <c r="AM67" s="37"/>
    </row>
    <row r="68" spans="1:39" ht="15.75" x14ac:dyDescent="0.25">
      <c r="A68" s="36" t="s">
        <v>42</v>
      </c>
      <c r="B68" s="36">
        <v>2015</v>
      </c>
      <c r="C68" s="36" t="s">
        <v>38</v>
      </c>
      <c r="D68" s="36" t="s">
        <v>700</v>
      </c>
      <c r="E68" s="36" t="s">
        <v>39</v>
      </c>
      <c r="F68" s="36" t="s">
        <v>40</v>
      </c>
      <c r="G68" s="36" t="s">
        <v>257</v>
      </c>
      <c r="H68" s="36" t="s">
        <v>257</v>
      </c>
      <c r="I68" s="36" t="s">
        <v>60</v>
      </c>
      <c r="J68" s="36" t="s">
        <v>40</v>
      </c>
      <c r="K68" s="36" t="s">
        <v>123</v>
      </c>
      <c r="L68" s="36" t="s">
        <v>123</v>
      </c>
      <c r="M68" s="36" t="s">
        <v>253</v>
      </c>
      <c r="N68" s="43" t="s">
        <v>245</v>
      </c>
      <c r="O68" s="36" t="s">
        <v>346</v>
      </c>
      <c r="P68" s="36" t="str">
        <f t="shared" si="21"/>
        <v>F0-elegansXgraellsii</v>
      </c>
      <c r="Q68" s="41">
        <v>42548</v>
      </c>
      <c r="R68" s="36" t="s">
        <v>72</v>
      </c>
      <c r="S68" s="36" t="s">
        <v>71</v>
      </c>
      <c r="T68" s="167" t="str">
        <f t="shared" si="22"/>
        <v>A.2XB.2</v>
      </c>
      <c r="U68" s="36" t="str">
        <f t="shared" si="23"/>
        <v>Heterospecifics-elegansXgraellsii-BelgiumXCachadas</v>
      </c>
      <c r="V68" s="36">
        <v>3</v>
      </c>
      <c r="W68" s="36">
        <v>0</v>
      </c>
      <c r="X68" s="36">
        <v>0</v>
      </c>
      <c r="Y68" s="36">
        <v>0</v>
      </c>
      <c r="Z68" s="36">
        <v>0</v>
      </c>
      <c r="AA68" s="36">
        <v>0</v>
      </c>
      <c r="AB68" s="36">
        <v>0</v>
      </c>
      <c r="AC68" s="36">
        <v>0</v>
      </c>
      <c r="AD68" s="39">
        <v>0</v>
      </c>
      <c r="AE68" s="39">
        <v>0</v>
      </c>
      <c r="AF68" s="39" t="s">
        <v>6</v>
      </c>
      <c r="AG68" s="39" t="s">
        <v>6</v>
      </c>
      <c r="AH68" s="39" t="s">
        <v>6</v>
      </c>
      <c r="AI68" s="38"/>
      <c r="AJ68" s="37"/>
      <c r="AK68" s="37"/>
      <c r="AL68" s="37"/>
      <c r="AM68" s="37"/>
    </row>
    <row r="69" spans="1:39" ht="15.75" x14ac:dyDescent="0.25">
      <c r="A69" s="36" t="s">
        <v>254</v>
      </c>
      <c r="B69" s="36">
        <v>2015</v>
      </c>
      <c r="C69" s="36" t="s">
        <v>38</v>
      </c>
      <c r="D69" s="36" t="s">
        <v>699</v>
      </c>
      <c r="E69" s="36" t="s">
        <v>39</v>
      </c>
      <c r="F69" s="36" t="s">
        <v>40</v>
      </c>
      <c r="G69" s="36" t="s">
        <v>257</v>
      </c>
      <c r="H69" s="36" t="s">
        <v>257</v>
      </c>
      <c r="I69" s="36" t="s">
        <v>39</v>
      </c>
      <c r="J69" s="36" t="s">
        <v>40</v>
      </c>
      <c r="K69" s="36" t="s">
        <v>257</v>
      </c>
      <c r="L69" s="36" t="s">
        <v>257</v>
      </c>
      <c r="M69" s="36" t="s">
        <v>258</v>
      </c>
      <c r="N69" s="43" t="s">
        <v>249</v>
      </c>
      <c r="O69" s="36" t="s">
        <v>377</v>
      </c>
      <c r="P69" s="36" t="str">
        <f t="shared" si="21"/>
        <v>F0-elegansXelegans</v>
      </c>
      <c r="Q69" s="41">
        <v>42552</v>
      </c>
      <c r="R69" s="36" t="s">
        <v>83</v>
      </c>
      <c r="S69" s="36" t="s">
        <v>78</v>
      </c>
      <c r="T69" s="167" t="str">
        <f t="shared" si="22"/>
        <v>A.23XA.22</v>
      </c>
      <c r="U69" s="36" t="str">
        <f t="shared" si="23"/>
        <v>Conspecifics-elegansXelegans-BelgiumXBelgium</v>
      </c>
      <c r="V69" s="36">
        <v>3</v>
      </c>
      <c r="W69" s="40">
        <v>3</v>
      </c>
      <c r="X69" s="40">
        <v>553</v>
      </c>
      <c r="Y69" s="40">
        <v>33</v>
      </c>
      <c r="Z69" s="40">
        <v>61</v>
      </c>
      <c r="AA69" s="40">
        <v>3</v>
      </c>
      <c r="AB69" s="40">
        <v>298</v>
      </c>
      <c r="AC69" s="40">
        <v>9</v>
      </c>
      <c r="AD69" s="39">
        <v>912</v>
      </c>
      <c r="AE69" s="39">
        <v>45</v>
      </c>
      <c r="AF69" s="39">
        <f>AD69+AE69</f>
        <v>957</v>
      </c>
      <c r="AG69" s="67">
        <f>AF69/V69</f>
        <v>319</v>
      </c>
      <c r="AH69" s="38">
        <f>AD69/AF69</f>
        <v>0.95297805642633227</v>
      </c>
      <c r="AI69" s="38"/>
      <c r="AJ69" s="37"/>
      <c r="AK69" s="37"/>
      <c r="AL69" s="37"/>
      <c r="AM69" s="37"/>
    </row>
    <row r="70" spans="1:39" ht="15.75" x14ac:dyDescent="0.25">
      <c r="A70" s="36" t="s">
        <v>254</v>
      </c>
      <c r="B70" s="36">
        <v>2015</v>
      </c>
      <c r="C70" s="36" t="s">
        <v>38</v>
      </c>
      <c r="D70" s="36" t="s">
        <v>700</v>
      </c>
      <c r="E70" s="36" t="s">
        <v>39</v>
      </c>
      <c r="F70" s="36" t="s">
        <v>40</v>
      </c>
      <c r="G70" s="36" t="s">
        <v>257</v>
      </c>
      <c r="H70" s="36" t="s">
        <v>257</v>
      </c>
      <c r="I70" s="36" t="s">
        <v>60</v>
      </c>
      <c r="J70" s="36" t="s">
        <v>40</v>
      </c>
      <c r="K70" s="36" t="s">
        <v>123</v>
      </c>
      <c r="L70" s="36" t="s">
        <v>123</v>
      </c>
      <c r="M70" s="36" t="s">
        <v>259</v>
      </c>
      <c r="N70" s="43" t="s">
        <v>245</v>
      </c>
      <c r="O70" s="36" t="s">
        <v>346</v>
      </c>
      <c r="P70" s="36" t="str">
        <f t="shared" si="21"/>
        <v>F0-elegansXgraellsii</v>
      </c>
      <c r="Q70" s="41">
        <v>42552</v>
      </c>
      <c r="R70" s="36" t="s">
        <v>109</v>
      </c>
      <c r="S70" s="36" t="s">
        <v>486</v>
      </c>
      <c r="T70" s="167" t="str">
        <f t="shared" si="22"/>
        <v>A.25XB.54</v>
      </c>
      <c r="U70" s="36" t="str">
        <f t="shared" si="23"/>
        <v>Heterospecifics-elegansXgraellsii-BelgiumXCachadas</v>
      </c>
      <c r="V70" s="36">
        <v>2</v>
      </c>
      <c r="W70" s="36">
        <v>2</v>
      </c>
      <c r="X70" s="36">
        <v>0</v>
      </c>
      <c r="Y70" s="36">
        <v>14</v>
      </c>
      <c r="Z70" s="36">
        <v>0</v>
      </c>
      <c r="AA70" s="36">
        <v>28</v>
      </c>
      <c r="AB70" s="36"/>
      <c r="AC70" s="36"/>
      <c r="AD70" s="44">
        <v>0</v>
      </c>
      <c r="AE70" s="44">
        <v>42</v>
      </c>
      <c r="AF70" s="39">
        <f>AD70+AE70</f>
        <v>42</v>
      </c>
      <c r="AG70" s="67">
        <f>AF70/V70</f>
        <v>21</v>
      </c>
      <c r="AH70" s="38">
        <f>AD70/AF70</f>
        <v>0</v>
      </c>
      <c r="AI70" s="38"/>
      <c r="AJ70" s="37"/>
      <c r="AK70" s="37"/>
      <c r="AL70" s="37"/>
      <c r="AM70" s="37"/>
    </row>
    <row r="71" spans="1:39" ht="15.75" x14ac:dyDescent="0.25">
      <c r="A71" s="36" t="s">
        <v>254</v>
      </c>
      <c r="B71" s="36">
        <v>2015</v>
      </c>
      <c r="C71" s="36" t="s">
        <v>38</v>
      </c>
      <c r="D71" s="36" t="s">
        <v>700</v>
      </c>
      <c r="E71" s="36" t="s">
        <v>39</v>
      </c>
      <c r="F71" s="36" t="s">
        <v>40</v>
      </c>
      <c r="G71" s="36" t="s">
        <v>257</v>
      </c>
      <c r="H71" s="36" t="s">
        <v>257</v>
      </c>
      <c r="I71" s="36" t="s">
        <v>60</v>
      </c>
      <c r="J71" s="36" t="s">
        <v>40</v>
      </c>
      <c r="K71" s="36" t="s">
        <v>123</v>
      </c>
      <c r="L71" s="36" t="s">
        <v>123</v>
      </c>
      <c r="M71" s="36" t="s">
        <v>253</v>
      </c>
      <c r="N71" s="43" t="s">
        <v>245</v>
      </c>
      <c r="O71" s="36" t="s">
        <v>346</v>
      </c>
      <c r="P71" s="36" t="str">
        <f t="shared" si="21"/>
        <v>F0-elegansXgraellsii</v>
      </c>
      <c r="Q71" s="41">
        <v>42552</v>
      </c>
      <c r="R71" s="36" t="s">
        <v>112</v>
      </c>
      <c r="S71" s="36" t="s">
        <v>129</v>
      </c>
      <c r="T71" s="167" t="str">
        <f t="shared" si="22"/>
        <v>A.26XB.50</v>
      </c>
      <c r="U71" s="36" t="str">
        <f t="shared" si="23"/>
        <v>Heterospecifics-elegansXgraellsii-BelgiumXCachadas</v>
      </c>
      <c r="V71" s="36">
        <v>3</v>
      </c>
      <c r="W71" s="36">
        <v>2</v>
      </c>
      <c r="X71" s="36">
        <v>0</v>
      </c>
      <c r="Y71" s="36">
        <v>0</v>
      </c>
      <c r="Z71" s="36">
        <v>0</v>
      </c>
      <c r="AA71" s="36">
        <v>10</v>
      </c>
      <c r="AB71" s="36">
        <v>0</v>
      </c>
      <c r="AC71" s="36">
        <v>30</v>
      </c>
      <c r="AD71" s="44">
        <v>0</v>
      </c>
      <c r="AE71" s="44">
        <v>40</v>
      </c>
      <c r="AF71" s="39">
        <f>AD71+AE71</f>
        <v>40</v>
      </c>
      <c r="AG71" s="67">
        <f>AF71/V71</f>
        <v>13.333333333333334</v>
      </c>
      <c r="AH71" s="38">
        <f>AD71/AF71</f>
        <v>0</v>
      </c>
      <c r="AI71" s="38"/>
      <c r="AJ71" s="37"/>
      <c r="AK71" s="37"/>
      <c r="AL71" s="37"/>
      <c r="AM71" s="37"/>
    </row>
    <row r="72" spans="1:39" ht="15.75" x14ac:dyDescent="0.25">
      <c r="A72" s="36" t="s">
        <v>254</v>
      </c>
      <c r="B72" s="36">
        <v>2015</v>
      </c>
      <c r="C72" s="36" t="s">
        <v>38</v>
      </c>
      <c r="D72" s="36" t="s">
        <v>700</v>
      </c>
      <c r="E72" s="36" t="s">
        <v>39</v>
      </c>
      <c r="F72" s="36" t="s">
        <v>40</v>
      </c>
      <c r="G72" s="36" t="s">
        <v>257</v>
      </c>
      <c r="H72" s="36" t="s">
        <v>257</v>
      </c>
      <c r="I72" s="36" t="s">
        <v>60</v>
      </c>
      <c r="J72" s="36" t="s">
        <v>40</v>
      </c>
      <c r="K72" s="36" t="s">
        <v>123</v>
      </c>
      <c r="L72" s="36" t="s">
        <v>123</v>
      </c>
      <c r="M72" s="36" t="s">
        <v>253</v>
      </c>
      <c r="N72" s="43" t="s">
        <v>245</v>
      </c>
      <c r="O72" s="36" t="s">
        <v>346</v>
      </c>
      <c r="P72" s="36" t="str">
        <f t="shared" si="21"/>
        <v>F0-elegansXgraellsii</v>
      </c>
      <c r="Q72" s="41">
        <v>42553</v>
      </c>
      <c r="R72" s="36" t="s">
        <v>112</v>
      </c>
      <c r="S72" s="36" t="s">
        <v>133</v>
      </c>
      <c r="T72" s="167" t="str">
        <f t="shared" si="22"/>
        <v>A.26XB.55</v>
      </c>
      <c r="U72" s="36" t="str">
        <f t="shared" si="23"/>
        <v>Heterospecifics-elegansXgraellsii-BelgiumXCachadas</v>
      </c>
      <c r="V72" s="36">
        <v>1</v>
      </c>
      <c r="W72" s="36">
        <v>1</v>
      </c>
      <c r="X72" s="36">
        <v>0</v>
      </c>
      <c r="Y72" s="36">
        <v>40</v>
      </c>
      <c r="Z72" s="36"/>
      <c r="AA72" s="36"/>
      <c r="AB72" s="36"/>
      <c r="AC72" s="36"/>
      <c r="AD72" s="44">
        <v>0</v>
      </c>
      <c r="AE72" s="44">
        <v>40</v>
      </c>
      <c r="AF72" s="39">
        <f>AD72+AE72</f>
        <v>40</v>
      </c>
      <c r="AG72" s="67">
        <f>AF72/V72</f>
        <v>40</v>
      </c>
      <c r="AH72" s="38">
        <f>AD72/AF72</f>
        <v>0</v>
      </c>
      <c r="AI72" s="38"/>
      <c r="AJ72" s="37"/>
      <c r="AK72" s="37"/>
      <c r="AL72" s="37"/>
      <c r="AM72" s="37"/>
    </row>
    <row r="73" spans="1:39" ht="15.75" x14ac:dyDescent="0.25">
      <c r="A73" s="36" t="s">
        <v>254</v>
      </c>
      <c r="B73" s="36">
        <v>2015</v>
      </c>
      <c r="C73" s="36" t="s">
        <v>38</v>
      </c>
      <c r="D73" s="36" t="s">
        <v>699</v>
      </c>
      <c r="E73" s="36" t="s">
        <v>39</v>
      </c>
      <c r="F73" s="36" t="s">
        <v>40</v>
      </c>
      <c r="G73" s="36" t="s">
        <v>257</v>
      </c>
      <c r="H73" s="36" t="s">
        <v>257</v>
      </c>
      <c r="I73" s="36" t="s">
        <v>39</v>
      </c>
      <c r="J73" s="36" t="s">
        <v>40</v>
      </c>
      <c r="K73" s="36" t="s">
        <v>257</v>
      </c>
      <c r="L73" s="36" t="s">
        <v>257</v>
      </c>
      <c r="M73" s="36" t="s">
        <v>258</v>
      </c>
      <c r="N73" s="43" t="s">
        <v>249</v>
      </c>
      <c r="O73" s="36" t="s">
        <v>377</v>
      </c>
      <c r="P73" s="36" t="str">
        <f t="shared" si="21"/>
        <v>F0-elegansXelegans</v>
      </c>
      <c r="Q73" s="41">
        <v>42552</v>
      </c>
      <c r="R73" s="36" t="s">
        <v>113</v>
      </c>
      <c r="S73" s="36" t="s">
        <v>118</v>
      </c>
      <c r="T73" s="167" t="str">
        <f t="shared" si="22"/>
        <v>A.27XA.29</v>
      </c>
      <c r="U73" s="36" t="str">
        <f t="shared" si="23"/>
        <v>Conspecifics-elegansXelegans-BelgiumXBelgium</v>
      </c>
      <c r="V73" s="36">
        <v>3</v>
      </c>
      <c r="W73" s="40">
        <v>3</v>
      </c>
      <c r="X73" s="40">
        <v>328</v>
      </c>
      <c r="Y73" s="40">
        <v>40</v>
      </c>
      <c r="Z73" s="40">
        <v>75</v>
      </c>
      <c r="AA73" s="40">
        <v>24</v>
      </c>
      <c r="AB73" s="40">
        <v>134</v>
      </c>
      <c r="AC73" s="40">
        <v>41</v>
      </c>
      <c r="AD73" s="39">
        <v>537</v>
      </c>
      <c r="AE73" s="39">
        <v>105</v>
      </c>
      <c r="AF73" s="39">
        <f>AD73+AE73</f>
        <v>642</v>
      </c>
      <c r="AG73" s="67">
        <f>AF73/V73</f>
        <v>214</v>
      </c>
      <c r="AH73" s="38">
        <f>AD73/AF73</f>
        <v>0.83644859813084116</v>
      </c>
      <c r="AI73" s="38"/>
      <c r="AJ73" s="37"/>
      <c r="AK73" s="37"/>
      <c r="AL73" s="37"/>
      <c r="AM73" s="37"/>
    </row>
    <row r="74" spans="1:39" ht="15.75" x14ac:dyDescent="0.25">
      <c r="A74" s="36" t="s">
        <v>254</v>
      </c>
      <c r="B74" s="36">
        <v>2015</v>
      </c>
      <c r="C74" s="36" t="s">
        <v>38</v>
      </c>
      <c r="D74" s="36" t="s">
        <v>700</v>
      </c>
      <c r="E74" s="36" t="s">
        <v>39</v>
      </c>
      <c r="F74" s="36" t="s">
        <v>40</v>
      </c>
      <c r="G74" s="36" t="s">
        <v>257</v>
      </c>
      <c r="H74" s="36" t="s">
        <v>257</v>
      </c>
      <c r="I74" s="36" t="s">
        <v>60</v>
      </c>
      <c r="J74" s="36" t="s">
        <v>40</v>
      </c>
      <c r="K74" s="36" t="s">
        <v>123</v>
      </c>
      <c r="L74" s="36" t="s">
        <v>123</v>
      </c>
      <c r="M74" s="36" t="s">
        <v>253</v>
      </c>
      <c r="N74" s="43" t="s">
        <v>245</v>
      </c>
      <c r="O74" s="36" t="s">
        <v>346</v>
      </c>
      <c r="P74" s="36" t="str">
        <f t="shared" si="21"/>
        <v>F0-elegansXgraellsii</v>
      </c>
      <c r="Q74" s="41">
        <v>42551</v>
      </c>
      <c r="R74" s="36" t="s">
        <v>113</v>
      </c>
      <c r="S74" s="36" t="s">
        <v>483</v>
      </c>
      <c r="T74" s="167" t="str">
        <f t="shared" si="22"/>
        <v>A.27XB.29</v>
      </c>
      <c r="U74" s="36" t="str">
        <f t="shared" si="23"/>
        <v>Heterospecifics-elegansXgraellsii-BelgiumXCachadas</v>
      </c>
      <c r="V74" s="36">
        <v>3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0</v>
      </c>
      <c r="AC74" s="36">
        <v>0</v>
      </c>
      <c r="AD74" s="39">
        <v>0</v>
      </c>
      <c r="AE74" s="39">
        <v>0</v>
      </c>
      <c r="AF74" s="39" t="s">
        <v>6</v>
      </c>
      <c r="AG74" s="39" t="s">
        <v>6</v>
      </c>
      <c r="AH74" s="39" t="s">
        <v>6</v>
      </c>
      <c r="AI74" s="38"/>
      <c r="AJ74" s="37"/>
      <c r="AK74" s="37"/>
      <c r="AL74" s="37"/>
      <c r="AM74" s="37"/>
    </row>
    <row r="75" spans="1:39" ht="15.75" x14ac:dyDescent="0.25">
      <c r="A75" s="36" t="s">
        <v>254</v>
      </c>
      <c r="B75" s="36">
        <v>2015</v>
      </c>
      <c r="C75" s="36" t="s">
        <v>38</v>
      </c>
      <c r="D75" s="36" t="s">
        <v>700</v>
      </c>
      <c r="E75" s="36" t="s">
        <v>39</v>
      </c>
      <c r="F75" s="36" t="s">
        <v>40</v>
      </c>
      <c r="G75" s="36" t="s">
        <v>257</v>
      </c>
      <c r="H75" s="36" t="s">
        <v>257</v>
      </c>
      <c r="I75" s="36" t="s">
        <v>60</v>
      </c>
      <c r="J75" s="36" t="s">
        <v>40</v>
      </c>
      <c r="K75" s="36" t="s">
        <v>123</v>
      </c>
      <c r="L75" s="36" t="s">
        <v>123</v>
      </c>
      <c r="M75" s="36" t="s">
        <v>258</v>
      </c>
      <c r="N75" s="43" t="s">
        <v>245</v>
      </c>
      <c r="O75" s="36" t="s">
        <v>346</v>
      </c>
      <c r="P75" s="36" t="str">
        <f t="shared" si="21"/>
        <v>F0-elegansXgraellsii</v>
      </c>
      <c r="Q75" s="41">
        <v>42557</v>
      </c>
      <c r="R75" s="36" t="s">
        <v>489</v>
      </c>
      <c r="S75" s="36" t="s">
        <v>490</v>
      </c>
      <c r="T75" s="167" t="str">
        <f t="shared" si="22"/>
        <v>A.32XB.74</v>
      </c>
      <c r="U75" s="36" t="str">
        <f t="shared" si="23"/>
        <v>Heterospecifics-elegansXgraellsii-BelgiumXCachadas</v>
      </c>
      <c r="V75" s="36">
        <v>1</v>
      </c>
      <c r="W75" s="42">
        <v>1</v>
      </c>
      <c r="X75" s="36">
        <v>0</v>
      </c>
      <c r="Y75" s="36">
        <v>16</v>
      </c>
      <c r="Z75" s="36"/>
      <c r="AA75" s="36"/>
      <c r="AB75" s="36"/>
      <c r="AC75" s="36"/>
      <c r="AD75" s="44">
        <v>0</v>
      </c>
      <c r="AE75" s="44">
        <v>16</v>
      </c>
      <c r="AF75" s="39">
        <f>AD75+AE75</f>
        <v>16</v>
      </c>
      <c r="AG75" s="67">
        <f>AF75/V75</f>
        <v>16</v>
      </c>
      <c r="AH75" s="38">
        <f>AD75/AF75</f>
        <v>0</v>
      </c>
      <c r="AI75" s="38"/>
      <c r="AJ75" s="37"/>
      <c r="AK75" s="37"/>
      <c r="AL75" s="37"/>
      <c r="AM75" s="37"/>
    </row>
    <row r="76" spans="1:39" ht="15.75" x14ac:dyDescent="0.25">
      <c r="A76" s="36" t="s">
        <v>254</v>
      </c>
      <c r="B76" s="36">
        <v>2015</v>
      </c>
      <c r="C76" s="36" t="s">
        <v>38</v>
      </c>
      <c r="D76" s="36" t="s">
        <v>700</v>
      </c>
      <c r="E76" s="36" t="s">
        <v>39</v>
      </c>
      <c r="F76" s="36" t="s">
        <v>40</v>
      </c>
      <c r="G76" s="36" t="s">
        <v>257</v>
      </c>
      <c r="H76" s="36" t="s">
        <v>257</v>
      </c>
      <c r="I76" s="36" t="s">
        <v>60</v>
      </c>
      <c r="J76" s="36" t="s">
        <v>40</v>
      </c>
      <c r="K76" s="36" t="s">
        <v>123</v>
      </c>
      <c r="L76" s="36" t="s">
        <v>123</v>
      </c>
      <c r="M76" s="36" t="s">
        <v>258</v>
      </c>
      <c r="N76" s="43" t="s">
        <v>245</v>
      </c>
      <c r="O76" s="36" t="s">
        <v>346</v>
      </c>
      <c r="P76" s="36" t="str">
        <f t="shared" si="21"/>
        <v>F0-elegansXgraellsii</v>
      </c>
      <c r="Q76" s="41">
        <v>42556</v>
      </c>
      <c r="R76" s="36" t="s">
        <v>488</v>
      </c>
      <c r="S76" s="36" t="s">
        <v>164</v>
      </c>
      <c r="T76" s="167" t="str">
        <f t="shared" si="22"/>
        <v>A.36XB.72</v>
      </c>
      <c r="U76" s="36" t="str">
        <f t="shared" si="23"/>
        <v>Heterospecifics-elegansXgraellsii-BelgiumXCachadas</v>
      </c>
      <c r="V76" s="36">
        <v>3</v>
      </c>
      <c r="W76" s="36">
        <v>3</v>
      </c>
      <c r="X76" s="36">
        <v>0</v>
      </c>
      <c r="Y76" s="36">
        <v>16</v>
      </c>
      <c r="Z76" s="36">
        <v>0</v>
      </c>
      <c r="AA76" s="36">
        <v>11</v>
      </c>
      <c r="AB76" s="36">
        <v>0</v>
      </c>
      <c r="AC76" s="36">
        <v>43</v>
      </c>
      <c r="AD76" s="44">
        <v>0</v>
      </c>
      <c r="AE76" s="44">
        <v>70</v>
      </c>
      <c r="AF76" s="39">
        <f>AD76+AE76</f>
        <v>70</v>
      </c>
      <c r="AG76" s="67">
        <f>AF76/V76</f>
        <v>23.333333333333332</v>
      </c>
      <c r="AH76" s="38">
        <f>AD76/AF76</f>
        <v>0</v>
      </c>
      <c r="AI76" s="38"/>
      <c r="AJ76" s="37"/>
      <c r="AK76" s="37"/>
      <c r="AL76" s="37"/>
      <c r="AM76" s="37"/>
    </row>
    <row r="77" spans="1:39" ht="15.75" x14ac:dyDescent="0.25">
      <c r="A77" s="36" t="s">
        <v>254</v>
      </c>
      <c r="B77" s="36">
        <v>2015</v>
      </c>
      <c r="C77" s="36" t="s">
        <v>38</v>
      </c>
      <c r="D77" s="36" t="s">
        <v>699</v>
      </c>
      <c r="E77" s="36" t="s">
        <v>39</v>
      </c>
      <c r="F77" s="36" t="s">
        <v>40</v>
      </c>
      <c r="G77" s="36" t="s">
        <v>257</v>
      </c>
      <c r="H77" s="36" t="s">
        <v>257</v>
      </c>
      <c r="I77" s="36" t="s">
        <v>39</v>
      </c>
      <c r="J77" s="36" t="s">
        <v>40</v>
      </c>
      <c r="K77" s="36" t="s">
        <v>256</v>
      </c>
      <c r="L77" s="36" t="s">
        <v>256</v>
      </c>
      <c r="M77" s="36" t="s">
        <v>258</v>
      </c>
      <c r="N77" s="43" t="s">
        <v>249</v>
      </c>
      <c r="O77" s="36" t="s">
        <v>377</v>
      </c>
      <c r="P77" s="36" t="str">
        <f t="shared" si="21"/>
        <v>F0-elegansXelegans</v>
      </c>
      <c r="Q77" s="41">
        <v>42561</v>
      </c>
      <c r="R77" s="36" t="s">
        <v>495</v>
      </c>
      <c r="S77" s="36" t="s">
        <v>154</v>
      </c>
      <c r="T77" s="167" t="str">
        <f t="shared" si="22"/>
        <v>A.46XC.25</v>
      </c>
      <c r="U77" s="36" t="str">
        <f t="shared" si="23"/>
        <v>Conspecifics-elegansXelegans-BelgiumXSweden</v>
      </c>
      <c r="V77" s="36">
        <v>3</v>
      </c>
      <c r="W77" s="40">
        <v>3</v>
      </c>
      <c r="X77" s="40">
        <v>618</v>
      </c>
      <c r="Y77" s="40">
        <v>38</v>
      </c>
      <c r="Z77" s="40">
        <v>117</v>
      </c>
      <c r="AA77" s="40">
        <v>12</v>
      </c>
      <c r="AB77" s="40">
        <v>296</v>
      </c>
      <c r="AC77" s="40">
        <v>29</v>
      </c>
      <c r="AD77" s="39">
        <v>1031</v>
      </c>
      <c r="AE77" s="39">
        <v>79</v>
      </c>
      <c r="AF77" s="39">
        <f>AD77+AE77</f>
        <v>1110</v>
      </c>
      <c r="AG77" s="67">
        <f>AF77/V77</f>
        <v>370</v>
      </c>
      <c r="AH77" s="38">
        <f>AD77/AF77</f>
        <v>0.92882882882882878</v>
      </c>
      <c r="AI77" s="38"/>
      <c r="AJ77" s="37"/>
      <c r="AK77" s="37"/>
      <c r="AL77" s="37"/>
      <c r="AM77" s="37"/>
    </row>
    <row r="78" spans="1:39" ht="15.75" x14ac:dyDescent="0.25">
      <c r="A78" s="36" t="s">
        <v>254</v>
      </c>
      <c r="B78" s="36">
        <v>2015</v>
      </c>
      <c r="C78" s="36" t="s">
        <v>38</v>
      </c>
      <c r="D78" s="36" t="s">
        <v>700</v>
      </c>
      <c r="E78" s="36" t="s">
        <v>39</v>
      </c>
      <c r="F78" s="36" t="s">
        <v>40</v>
      </c>
      <c r="G78" s="36" t="s">
        <v>257</v>
      </c>
      <c r="H78" s="36" t="s">
        <v>257</v>
      </c>
      <c r="I78" s="36" t="s">
        <v>60</v>
      </c>
      <c r="J78" s="36" t="s">
        <v>40</v>
      </c>
      <c r="K78" s="36" t="s">
        <v>123</v>
      </c>
      <c r="L78" s="36" t="s">
        <v>123</v>
      </c>
      <c r="M78" s="36" t="s">
        <v>253</v>
      </c>
      <c r="N78" s="43" t="s">
        <v>245</v>
      </c>
      <c r="O78" s="36" t="s">
        <v>346</v>
      </c>
      <c r="P78" s="36" t="str">
        <f t="shared" si="21"/>
        <v>F0-elegansXgraellsii</v>
      </c>
      <c r="Q78" s="41">
        <v>42549</v>
      </c>
      <c r="R78" s="36" t="s">
        <v>82</v>
      </c>
      <c r="S78" s="36" t="s">
        <v>80</v>
      </c>
      <c r="T78" s="167" t="str">
        <f t="shared" si="22"/>
        <v>A.7XB.4</v>
      </c>
      <c r="U78" s="36" t="str">
        <f t="shared" si="23"/>
        <v>Heterospecifics-elegansXgraellsii-BelgiumXCachadas</v>
      </c>
      <c r="V78" s="36">
        <v>1</v>
      </c>
      <c r="W78" s="36">
        <v>0</v>
      </c>
      <c r="X78" s="36">
        <v>0</v>
      </c>
      <c r="Y78" s="36">
        <v>0</v>
      </c>
      <c r="Z78" s="36"/>
      <c r="AA78" s="36"/>
      <c r="AB78" s="36"/>
      <c r="AC78" s="36"/>
      <c r="AD78" s="39">
        <v>0</v>
      </c>
      <c r="AE78" s="39">
        <v>0</v>
      </c>
      <c r="AF78" s="39" t="s">
        <v>6</v>
      </c>
      <c r="AG78" s="39" t="s">
        <v>6</v>
      </c>
      <c r="AH78" s="39" t="s">
        <v>6</v>
      </c>
      <c r="AI78" s="38"/>
      <c r="AJ78" s="37"/>
      <c r="AK78" s="37"/>
      <c r="AL78" s="37"/>
      <c r="AM78" s="37"/>
    </row>
    <row r="79" spans="1:39" ht="15.75" x14ac:dyDescent="0.25">
      <c r="A79" s="36" t="s">
        <v>42</v>
      </c>
      <c r="B79" s="36">
        <v>2015</v>
      </c>
      <c r="C79" s="36" t="s">
        <v>46</v>
      </c>
      <c r="D79" s="36" t="s">
        <v>699</v>
      </c>
      <c r="E79" s="36" t="s">
        <v>39</v>
      </c>
      <c r="F79" s="36" t="s">
        <v>40</v>
      </c>
      <c r="G79" s="36" t="s">
        <v>257</v>
      </c>
      <c r="H79" s="36" t="s">
        <v>257</v>
      </c>
      <c r="I79" s="36" t="s">
        <v>39</v>
      </c>
      <c r="J79" s="36" t="s">
        <v>40</v>
      </c>
      <c r="K79" s="36" t="s">
        <v>683</v>
      </c>
      <c r="L79" s="36" t="s">
        <v>683</v>
      </c>
      <c r="M79" s="36" t="s">
        <v>258</v>
      </c>
      <c r="N79" s="43" t="s">
        <v>249</v>
      </c>
      <c r="O79" s="36" t="s">
        <v>377</v>
      </c>
      <c r="P79" s="36" t="str">
        <f t="shared" si="21"/>
        <v>F1-elegansXelegans</v>
      </c>
      <c r="Q79" s="41">
        <v>42672</v>
      </c>
      <c r="R79" s="36" t="s">
        <v>185</v>
      </c>
      <c r="S79" s="36" t="s">
        <v>214</v>
      </c>
      <c r="T79" s="167" t="str">
        <f t="shared" si="22"/>
        <v>B.10XK.9</v>
      </c>
      <c r="U79" s="36" t="str">
        <f t="shared" si="23"/>
        <v>Conspecifics-elegansXelegans-BelgiumX(E:BelgiumXSweden)</v>
      </c>
      <c r="V79" s="36">
        <v>3</v>
      </c>
      <c r="W79" s="40">
        <v>2</v>
      </c>
      <c r="X79" s="40">
        <v>107</v>
      </c>
      <c r="Y79" s="40">
        <v>100</v>
      </c>
      <c r="Z79" s="40">
        <v>4</v>
      </c>
      <c r="AA79" s="40">
        <v>5</v>
      </c>
      <c r="AB79" s="40">
        <v>0</v>
      </c>
      <c r="AC79" s="40">
        <v>0</v>
      </c>
      <c r="AD79" s="39">
        <v>111</v>
      </c>
      <c r="AE79" s="39">
        <v>105</v>
      </c>
      <c r="AF79" s="39">
        <f t="shared" ref="AF79:AF87" si="24">AD79+AE79</f>
        <v>216</v>
      </c>
      <c r="AG79" s="67">
        <f t="shared" ref="AG79:AG87" si="25">AF79/V79</f>
        <v>72</v>
      </c>
      <c r="AH79" s="38">
        <f t="shared" ref="AH79:AH87" si="26">AD79/AF79</f>
        <v>0.51388888888888884</v>
      </c>
      <c r="AI79" s="38"/>
      <c r="AJ79" s="37"/>
      <c r="AK79" s="37"/>
      <c r="AL79" s="37"/>
      <c r="AM79" s="37"/>
    </row>
    <row r="80" spans="1:39" ht="15.75" x14ac:dyDescent="0.25">
      <c r="A80" s="36" t="s">
        <v>254</v>
      </c>
      <c r="B80" s="36">
        <v>2015</v>
      </c>
      <c r="C80" s="36" t="s">
        <v>38</v>
      </c>
      <c r="D80" s="36" t="s">
        <v>700</v>
      </c>
      <c r="E80" s="36" t="s">
        <v>60</v>
      </c>
      <c r="F80" s="36" t="s">
        <v>40</v>
      </c>
      <c r="G80" s="36" t="s">
        <v>123</v>
      </c>
      <c r="H80" s="36" t="s">
        <v>123</v>
      </c>
      <c r="I80" s="36" t="s">
        <v>39</v>
      </c>
      <c r="J80" s="36" t="s">
        <v>40</v>
      </c>
      <c r="K80" s="36" t="s">
        <v>257</v>
      </c>
      <c r="L80" s="36" t="s">
        <v>257</v>
      </c>
      <c r="M80" s="36" t="s">
        <v>258</v>
      </c>
      <c r="N80" s="36" t="s">
        <v>246</v>
      </c>
      <c r="O80" s="36" t="s">
        <v>344</v>
      </c>
      <c r="P80" s="36" t="str">
        <f t="shared" si="21"/>
        <v>F0-graellsiiXelegans</v>
      </c>
      <c r="Q80" s="41">
        <v>42555</v>
      </c>
      <c r="R80" s="36" t="s">
        <v>145</v>
      </c>
      <c r="S80" s="36" t="s">
        <v>476</v>
      </c>
      <c r="T80" s="167" t="str">
        <f t="shared" si="22"/>
        <v>B.36XA.38</v>
      </c>
      <c r="U80" s="36" t="str">
        <f t="shared" si="23"/>
        <v>Heterospecifics-graellsiiXelegans-CachadasXBelgium</v>
      </c>
      <c r="V80" s="36">
        <v>2</v>
      </c>
      <c r="W80" s="36">
        <v>2</v>
      </c>
      <c r="X80" s="36">
        <v>454</v>
      </c>
      <c r="Y80" s="36">
        <v>93</v>
      </c>
      <c r="Z80" s="36">
        <v>72</v>
      </c>
      <c r="AA80" s="36">
        <v>32</v>
      </c>
      <c r="AB80" s="36"/>
      <c r="AC80" s="36"/>
      <c r="AD80" s="44">
        <v>526</v>
      </c>
      <c r="AE80" s="44">
        <v>125</v>
      </c>
      <c r="AF80" s="39">
        <f t="shared" si="24"/>
        <v>651</v>
      </c>
      <c r="AG80" s="67">
        <f t="shared" si="25"/>
        <v>325.5</v>
      </c>
      <c r="AH80" s="38">
        <f t="shared" si="26"/>
        <v>0.80798771121351765</v>
      </c>
      <c r="AI80" s="38"/>
      <c r="AJ80" s="37"/>
      <c r="AK80" s="37"/>
      <c r="AL80" s="37"/>
      <c r="AM80" s="37"/>
    </row>
    <row r="81" spans="1:42" ht="15.75" x14ac:dyDescent="0.25">
      <c r="A81" s="36" t="s">
        <v>254</v>
      </c>
      <c r="B81" s="36">
        <v>2015</v>
      </c>
      <c r="C81" s="36" t="s">
        <v>38</v>
      </c>
      <c r="D81" s="36" t="s">
        <v>700</v>
      </c>
      <c r="E81" s="36" t="s">
        <v>60</v>
      </c>
      <c r="F81" s="36" t="s">
        <v>40</v>
      </c>
      <c r="G81" s="36" t="s">
        <v>123</v>
      </c>
      <c r="H81" s="36" t="s">
        <v>123</v>
      </c>
      <c r="I81" s="36" t="s">
        <v>39</v>
      </c>
      <c r="J81" s="36" t="s">
        <v>40</v>
      </c>
      <c r="K81" s="36" t="s">
        <v>257</v>
      </c>
      <c r="L81" s="36" t="s">
        <v>257</v>
      </c>
      <c r="M81" s="36" t="s">
        <v>259</v>
      </c>
      <c r="N81" s="36" t="s">
        <v>246</v>
      </c>
      <c r="O81" s="36" t="s">
        <v>344</v>
      </c>
      <c r="P81" s="36" t="str">
        <f t="shared" si="21"/>
        <v>F0-graellsiiXelegans</v>
      </c>
      <c r="Q81" s="41">
        <v>42551</v>
      </c>
      <c r="R81" s="36" t="s">
        <v>125</v>
      </c>
      <c r="S81" s="36" t="s">
        <v>86</v>
      </c>
      <c r="T81" s="167" t="str">
        <f t="shared" si="22"/>
        <v>B.42XA.21</v>
      </c>
      <c r="U81" s="36" t="str">
        <f t="shared" si="23"/>
        <v>Heterospecifics-graellsiiXelegans-CachadasXBelgium</v>
      </c>
      <c r="V81" s="36">
        <v>3</v>
      </c>
      <c r="W81" s="36">
        <v>3</v>
      </c>
      <c r="X81" s="36">
        <v>508</v>
      </c>
      <c r="Y81" s="36">
        <v>13</v>
      </c>
      <c r="Z81" s="36">
        <v>32</v>
      </c>
      <c r="AA81" s="36">
        <v>5</v>
      </c>
      <c r="AB81" s="36">
        <v>169</v>
      </c>
      <c r="AC81" s="36">
        <v>4</v>
      </c>
      <c r="AD81" s="44">
        <v>709</v>
      </c>
      <c r="AE81" s="44">
        <v>22</v>
      </c>
      <c r="AF81" s="39">
        <f t="shared" si="24"/>
        <v>731</v>
      </c>
      <c r="AG81" s="67">
        <f t="shared" si="25"/>
        <v>243.66666666666666</v>
      </c>
      <c r="AH81" s="38">
        <f t="shared" si="26"/>
        <v>0.96990424076607384</v>
      </c>
      <c r="AI81" s="38"/>
      <c r="AJ81" s="37"/>
      <c r="AK81" s="37"/>
      <c r="AL81" s="37"/>
      <c r="AM81" s="37"/>
    </row>
    <row r="82" spans="1:42" ht="15.75" x14ac:dyDescent="0.25">
      <c r="A82" s="36" t="s">
        <v>254</v>
      </c>
      <c r="B82" s="36">
        <v>2015</v>
      </c>
      <c r="C82" s="36" t="s">
        <v>38</v>
      </c>
      <c r="D82" s="36" t="s">
        <v>700</v>
      </c>
      <c r="E82" s="36" t="s">
        <v>60</v>
      </c>
      <c r="F82" s="36" t="s">
        <v>40</v>
      </c>
      <c r="G82" s="36" t="s">
        <v>123</v>
      </c>
      <c r="H82" s="36" t="s">
        <v>123</v>
      </c>
      <c r="I82" s="36" t="s">
        <v>39</v>
      </c>
      <c r="J82" s="36" t="s">
        <v>40</v>
      </c>
      <c r="K82" s="36" t="s">
        <v>257</v>
      </c>
      <c r="L82" s="36" t="s">
        <v>257</v>
      </c>
      <c r="M82" s="36" t="s">
        <v>253</v>
      </c>
      <c r="N82" s="36" t="s">
        <v>246</v>
      </c>
      <c r="O82" s="36" t="s">
        <v>344</v>
      </c>
      <c r="P82" s="36" t="str">
        <f t="shared" si="21"/>
        <v>F0-graellsiiXelegans</v>
      </c>
      <c r="Q82" s="41">
        <v>42557</v>
      </c>
      <c r="R82" s="36" t="s">
        <v>125</v>
      </c>
      <c r="S82" s="36" t="s">
        <v>479</v>
      </c>
      <c r="T82" s="167" t="str">
        <f t="shared" si="22"/>
        <v>B.42XA.43</v>
      </c>
      <c r="U82" s="36" t="str">
        <f t="shared" si="23"/>
        <v>Heterospecifics-graellsiiXelegans-CachadasXBelgium</v>
      </c>
      <c r="V82" s="36">
        <v>3</v>
      </c>
      <c r="W82" s="36">
        <v>3</v>
      </c>
      <c r="X82" s="36">
        <v>295</v>
      </c>
      <c r="Y82" s="36">
        <v>2</v>
      </c>
      <c r="Z82" s="36">
        <v>146</v>
      </c>
      <c r="AA82" s="36">
        <v>11</v>
      </c>
      <c r="AB82" s="36">
        <v>261</v>
      </c>
      <c r="AC82" s="36">
        <v>8</v>
      </c>
      <c r="AD82" s="44">
        <v>702</v>
      </c>
      <c r="AE82" s="44">
        <v>21</v>
      </c>
      <c r="AF82" s="39">
        <f t="shared" si="24"/>
        <v>723</v>
      </c>
      <c r="AG82" s="67">
        <f t="shared" si="25"/>
        <v>241</v>
      </c>
      <c r="AH82" s="38">
        <f t="shared" si="26"/>
        <v>0.97095435684647302</v>
      </c>
      <c r="AI82" s="38"/>
      <c r="AJ82" s="37"/>
      <c r="AK82" s="37"/>
      <c r="AL82" s="37"/>
      <c r="AM82" s="37"/>
    </row>
    <row r="83" spans="1:42" ht="15.75" x14ac:dyDescent="0.25">
      <c r="A83" s="36" t="s">
        <v>254</v>
      </c>
      <c r="B83" s="36">
        <v>2015</v>
      </c>
      <c r="C83" s="36" t="s">
        <v>38</v>
      </c>
      <c r="D83" s="36" t="s">
        <v>700</v>
      </c>
      <c r="E83" s="36" t="s">
        <v>60</v>
      </c>
      <c r="F83" s="36" t="s">
        <v>40</v>
      </c>
      <c r="G83" s="36" t="s">
        <v>123</v>
      </c>
      <c r="H83" s="36" t="s">
        <v>123</v>
      </c>
      <c r="I83" s="36" t="s">
        <v>39</v>
      </c>
      <c r="J83" s="36" t="s">
        <v>40</v>
      </c>
      <c r="K83" s="36" t="s">
        <v>257</v>
      </c>
      <c r="L83" s="36" t="s">
        <v>257</v>
      </c>
      <c r="M83" s="36" t="s">
        <v>259</v>
      </c>
      <c r="N83" s="36" t="s">
        <v>246</v>
      </c>
      <c r="O83" s="36" t="s">
        <v>344</v>
      </c>
      <c r="P83" s="36" t="str">
        <f t="shared" si="21"/>
        <v>F0-graellsiiXelegans</v>
      </c>
      <c r="Q83" s="41">
        <v>42553</v>
      </c>
      <c r="R83" s="36" t="s">
        <v>475</v>
      </c>
      <c r="S83" s="36" t="s">
        <v>474</v>
      </c>
      <c r="T83" s="167" t="str">
        <f t="shared" si="22"/>
        <v>B.44XA.34</v>
      </c>
      <c r="U83" s="36" t="str">
        <f t="shared" si="23"/>
        <v>Heterospecifics-graellsiiXelegans-CachadasXBelgium</v>
      </c>
      <c r="V83" s="36">
        <v>3</v>
      </c>
      <c r="W83" s="36">
        <v>3</v>
      </c>
      <c r="X83" s="36">
        <v>115</v>
      </c>
      <c r="Y83" s="36">
        <v>18</v>
      </c>
      <c r="Z83" s="36">
        <v>335</v>
      </c>
      <c r="AA83" s="36">
        <v>42</v>
      </c>
      <c r="AB83" s="36">
        <v>109</v>
      </c>
      <c r="AC83" s="36">
        <v>32</v>
      </c>
      <c r="AD83" s="44">
        <v>559</v>
      </c>
      <c r="AE83" s="44">
        <v>92</v>
      </c>
      <c r="AF83" s="39">
        <f t="shared" si="24"/>
        <v>651</v>
      </c>
      <c r="AG83" s="67">
        <f t="shared" si="25"/>
        <v>217</v>
      </c>
      <c r="AH83" s="38">
        <f t="shared" si="26"/>
        <v>0.85867895545314898</v>
      </c>
      <c r="AI83" s="38"/>
      <c r="AJ83" s="38"/>
      <c r="AK83" s="38"/>
      <c r="AL83" s="37"/>
      <c r="AM83" s="37"/>
    </row>
    <row r="84" spans="1:42" ht="15.75" x14ac:dyDescent="0.25">
      <c r="A84" s="36" t="s">
        <v>42</v>
      </c>
      <c r="B84" s="36">
        <v>2015</v>
      </c>
      <c r="C84" s="36" t="s">
        <v>46</v>
      </c>
      <c r="D84" s="36" t="s">
        <v>699</v>
      </c>
      <c r="E84" s="36" t="s">
        <v>39</v>
      </c>
      <c r="F84" s="36" t="s">
        <v>40</v>
      </c>
      <c r="G84" s="36" t="s">
        <v>257</v>
      </c>
      <c r="H84" s="36" t="s">
        <v>257</v>
      </c>
      <c r="I84" s="36" t="s">
        <v>39</v>
      </c>
      <c r="J84" s="36" t="s">
        <v>40</v>
      </c>
      <c r="K84" s="36" t="s">
        <v>257</v>
      </c>
      <c r="L84" s="36" t="s">
        <v>257</v>
      </c>
      <c r="M84" s="36" t="s">
        <v>253</v>
      </c>
      <c r="N84" s="43" t="s">
        <v>249</v>
      </c>
      <c r="O84" s="36" t="s">
        <v>377</v>
      </c>
      <c r="P84" s="36" t="str">
        <f t="shared" si="21"/>
        <v>F1-elegansXelegans</v>
      </c>
      <c r="Q84" s="41">
        <v>42668</v>
      </c>
      <c r="R84" s="36" t="s">
        <v>74</v>
      </c>
      <c r="S84" s="36" t="s">
        <v>97</v>
      </c>
      <c r="T84" s="167" t="str">
        <f t="shared" si="22"/>
        <v>B.6XB.8</v>
      </c>
      <c r="U84" s="36" t="str">
        <f t="shared" si="23"/>
        <v>Conspecifics-elegansXelegans-BelgiumXBelgium</v>
      </c>
      <c r="V84" s="36">
        <v>3</v>
      </c>
      <c r="W84" s="40">
        <v>3</v>
      </c>
      <c r="X84" s="40">
        <v>384</v>
      </c>
      <c r="Y84" s="40">
        <v>9</v>
      </c>
      <c r="Z84" s="40">
        <v>67</v>
      </c>
      <c r="AA84" s="40">
        <v>11</v>
      </c>
      <c r="AB84" s="40">
        <v>129</v>
      </c>
      <c r="AC84" s="40">
        <v>16</v>
      </c>
      <c r="AD84" s="39">
        <v>580</v>
      </c>
      <c r="AE84" s="39">
        <v>36</v>
      </c>
      <c r="AF84" s="39">
        <f t="shared" si="24"/>
        <v>616</v>
      </c>
      <c r="AG84" s="67">
        <f t="shared" si="25"/>
        <v>205.33333333333334</v>
      </c>
      <c r="AH84" s="38">
        <f t="shared" si="26"/>
        <v>0.94155844155844159</v>
      </c>
      <c r="AI84" s="38"/>
      <c r="AJ84" s="37"/>
      <c r="AK84" s="37"/>
      <c r="AL84" s="37"/>
      <c r="AM84" s="37"/>
    </row>
    <row r="85" spans="1:42" ht="15.75" x14ac:dyDescent="0.25">
      <c r="A85" s="36" t="s">
        <v>42</v>
      </c>
      <c r="B85" s="36">
        <v>2015</v>
      </c>
      <c r="C85" s="36" t="s">
        <v>46</v>
      </c>
      <c r="D85" s="36" t="s">
        <v>699</v>
      </c>
      <c r="E85" s="36" t="s">
        <v>39</v>
      </c>
      <c r="F85" s="36" t="s">
        <v>40</v>
      </c>
      <c r="G85" s="36" t="s">
        <v>257</v>
      </c>
      <c r="H85" s="36" t="s">
        <v>257</v>
      </c>
      <c r="I85" s="36" t="s">
        <v>39</v>
      </c>
      <c r="J85" s="36" t="s">
        <v>40</v>
      </c>
      <c r="K85" s="36" t="s">
        <v>257</v>
      </c>
      <c r="L85" s="36" t="s">
        <v>257</v>
      </c>
      <c r="M85" s="36" t="s">
        <v>258</v>
      </c>
      <c r="N85" s="43" t="s">
        <v>249</v>
      </c>
      <c r="O85" s="36" t="s">
        <v>377</v>
      </c>
      <c r="P85" s="36" t="str">
        <f t="shared" si="21"/>
        <v>F1-elegansXelegans</v>
      </c>
      <c r="Q85" s="41">
        <v>42660</v>
      </c>
      <c r="R85" s="45" t="s">
        <v>74</v>
      </c>
      <c r="S85" s="45" t="s">
        <v>242</v>
      </c>
      <c r="T85" s="167" t="str">
        <f t="shared" si="22"/>
        <v>B.6XE.5</v>
      </c>
      <c r="U85" s="36" t="str">
        <f t="shared" si="23"/>
        <v>Conspecifics-elegansXelegans-BelgiumXBelgium</v>
      </c>
      <c r="V85" s="36">
        <v>3</v>
      </c>
      <c r="W85" s="40">
        <v>3</v>
      </c>
      <c r="X85" s="40">
        <v>57</v>
      </c>
      <c r="Y85" s="40">
        <v>81</v>
      </c>
      <c r="Z85" s="40">
        <v>6</v>
      </c>
      <c r="AA85" s="40">
        <v>11</v>
      </c>
      <c r="AB85" s="40">
        <v>16</v>
      </c>
      <c r="AC85" s="40">
        <v>172</v>
      </c>
      <c r="AD85" s="39">
        <v>79</v>
      </c>
      <c r="AE85" s="39">
        <v>264</v>
      </c>
      <c r="AF85" s="39">
        <f t="shared" si="24"/>
        <v>343</v>
      </c>
      <c r="AG85" s="67">
        <f t="shared" si="25"/>
        <v>114.33333333333333</v>
      </c>
      <c r="AH85" s="38">
        <f t="shared" si="26"/>
        <v>0.23032069970845481</v>
      </c>
      <c r="AI85" s="38"/>
      <c r="AJ85" s="37"/>
      <c r="AK85" s="37"/>
      <c r="AL85" s="37"/>
      <c r="AM85" s="37"/>
      <c r="AN85" s="36"/>
      <c r="AO85" s="36"/>
      <c r="AP85" s="36"/>
    </row>
    <row r="86" spans="1:42" ht="15.75" x14ac:dyDescent="0.25">
      <c r="A86" s="36" t="s">
        <v>254</v>
      </c>
      <c r="B86" s="36">
        <v>2015</v>
      </c>
      <c r="C86" s="36" t="s">
        <v>38</v>
      </c>
      <c r="D86" s="36" t="s">
        <v>700</v>
      </c>
      <c r="E86" s="36" t="s">
        <v>60</v>
      </c>
      <c r="F86" s="36" t="s">
        <v>40</v>
      </c>
      <c r="G86" s="36" t="s">
        <v>123</v>
      </c>
      <c r="H86" s="36" t="s">
        <v>123</v>
      </c>
      <c r="I86" s="36" t="s">
        <v>39</v>
      </c>
      <c r="J86" s="36" t="s">
        <v>40</v>
      </c>
      <c r="K86" s="36" t="s">
        <v>257</v>
      </c>
      <c r="L86" s="36" t="s">
        <v>257</v>
      </c>
      <c r="M86" s="36" t="s">
        <v>259</v>
      </c>
      <c r="N86" s="36" t="s">
        <v>246</v>
      </c>
      <c r="O86" s="36" t="s">
        <v>344</v>
      </c>
      <c r="P86" s="36" t="str">
        <f t="shared" si="21"/>
        <v>F0-graellsiiXelegans</v>
      </c>
      <c r="Q86" s="41">
        <v>42556</v>
      </c>
      <c r="R86" s="36" t="s">
        <v>478</v>
      </c>
      <c r="S86" s="36" t="s">
        <v>477</v>
      </c>
      <c r="T86" s="167" t="str">
        <f t="shared" si="22"/>
        <v>B.88XA.39</v>
      </c>
      <c r="U86" s="36" t="str">
        <f t="shared" si="23"/>
        <v>Heterospecifics-graellsiiXelegans-CachadasXBelgium</v>
      </c>
      <c r="V86" s="36">
        <v>3</v>
      </c>
      <c r="W86" s="36">
        <v>3</v>
      </c>
      <c r="X86" s="36">
        <v>313</v>
      </c>
      <c r="Y86" s="36">
        <v>20</v>
      </c>
      <c r="Z86" s="36">
        <v>9</v>
      </c>
      <c r="AA86" s="36">
        <v>219</v>
      </c>
      <c r="AB86" s="36">
        <v>0</v>
      </c>
      <c r="AC86" s="36">
        <v>105</v>
      </c>
      <c r="AD86" s="44">
        <v>322</v>
      </c>
      <c r="AE86" s="44">
        <v>344</v>
      </c>
      <c r="AF86" s="39">
        <f t="shared" si="24"/>
        <v>666</v>
      </c>
      <c r="AG86" s="67">
        <f t="shared" si="25"/>
        <v>222</v>
      </c>
      <c r="AH86" s="38">
        <f t="shared" si="26"/>
        <v>0.48348348348348347</v>
      </c>
    </row>
    <row r="87" spans="1:42" ht="15.75" x14ac:dyDescent="0.25">
      <c r="A87" s="36" t="s">
        <v>42</v>
      </c>
      <c r="B87" s="36">
        <v>2015</v>
      </c>
      <c r="C87" s="36" t="s">
        <v>46</v>
      </c>
      <c r="D87" s="36" t="s">
        <v>699</v>
      </c>
      <c r="E87" s="36" t="s">
        <v>39</v>
      </c>
      <c r="F87" s="36" t="s">
        <v>40</v>
      </c>
      <c r="G87" s="36" t="s">
        <v>257</v>
      </c>
      <c r="H87" s="36" t="s">
        <v>257</v>
      </c>
      <c r="I87" s="36" t="s">
        <v>39</v>
      </c>
      <c r="J87" s="36" t="s">
        <v>40</v>
      </c>
      <c r="K87" s="36" t="s">
        <v>257</v>
      </c>
      <c r="L87" s="36" t="s">
        <v>257</v>
      </c>
      <c r="M87" s="36" t="s">
        <v>253</v>
      </c>
      <c r="N87" s="43" t="s">
        <v>249</v>
      </c>
      <c r="O87" s="36" t="s">
        <v>377</v>
      </c>
      <c r="P87" s="36" t="str">
        <f t="shared" si="21"/>
        <v>F1-elegansXelegans</v>
      </c>
      <c r="Q87" s="41">
        <v>42674</v>
      </c>
      <c r="R87" s="36" t="s">
        <v>81</v>
      </c>
      <c r="S87" s="36" t="s">
        <v>539</v>
      </c>
      <c r="T87" s="167" t="str">
        <f t="shared" si="22"/>
        <v>B.9XE.13</v>
      </c>
      <c r="U87" s="36" t="str">
        <f t="shared" si="23"/>
        <v>Conspecifics-elegansXelegans-BelgiumXBelgium</v>
      </c>
      <c r="V87" s="36">
        <v>3</v>
      </c>
      <c r="W87" s="40">
        <v>3</v>
      </c>
      <c r="X87" s="40">
        <v>19</v>
      </c>
      <c r="Y87" s="40">
        <v>121</v>
      </c>
      <c r="Z87" s="40">
        <v>10</v>
      </c>
      <c r="AA87" s="40">
        <v>100</v>
      </c>
      <c r="AB87" s="40">
        <v>11</v>
      </c>
      <c r="AC87" s="40">
        <v>74</v>
      </c>
      <c r="AD87" s="39">
        <v>40</v>
      </c>
      <c r="AE87" s="39">
        <v>295</v>
      </c>
      <c r="AF87" s="39">
        <f t="shared" si="24"/>
        <v>335</v>
      </c>
      <c r="AG87" s="67">
        <f t="shared" si="25"/>
        <v>111.66666666666667</v>
      </c>
      <c r="AH87" s="38">
        <f t="shared" si="26"/>
        <v>0.11940298507462686</v>
      </c>
    </row>
    <row r="88" spans="1:42" ht="15.75" x14ac:dyDescent="0.25">
      <c r="A88" s="36" t="s">
        <v>254</v>
      </c>
      <c r="B88" s="36">
        <v>2015</v>
      </c>
      <c r="C88" s="36" t="s">
        <v>38</v>
      </c>
      <c r="D88" s="36" t="s">
        <v>700</v>
      </c>
      <c r="E88" s="36" t="s">
        <v>39</v>
      </c>
      <c r="F88" s="36" t="s">
        <v>40</v>
      </c>
      <c r="G88" s="36" t="s">
        <v>256</v>
      </c>
      <c r="H88" s="36" t="s">
        <v>256</v>
      </c>
      <c r="I88" s="36" t="s">
        <v>60</v>
      </c>
      <c r="J88" s="36" t="s">
        <v>40</v>
      </c>
      <c r="K88" s="36" t="s">
        <v>123</v>
      </c>
      <c r="L88" s="36" t="s">
        <v>123</v>
      </c>
      <c r="M88" s="36" t="s">
        <v>253</v>
      </c>
      <c r="N88" s="43" t="s">
        <v>245</v>
      </c>
      <c r="O88" s="36" t="s">
        <v>346</v>
      </c>
      <c r="P88" s="36" t="str">
        <f t="shared" si="21"/>
        <v>F0-elegansXgraellsii</v>
      </c>
      <c r="Q88" s="41">
        <v>42551</v>
      </c>
      <c r="R88" s="36" t="s">
        <v>170</v>
      </c>
      <c r="S88" s="36" t="s">
        <v>126</v>
      </c>
      <c r="T88" s="167" t="str">
        <f t="shared" si="22"/>
        <v>C.12XB.53</v>
      </c>
      <c r="U88" s="36" t="str">
        <f t="shared" si="23"/>
        <v>Heterospecifics-elegansXgraellsii-SwedenXCachadas</v>
      </c>
      <c r="V88" s="36">
        <v>3</v>
      </c>
      <c r="W88" s="36">
        <v>0</v>
      </c>
      <c r="X88" s="36">
        <v>0</v>
      </c>
      <c r="Y88" s="36">
        <v>0</v>
      </c>
      <c r="Z88" s="36">
        <v>0</v>
      </c>
      <c r="AA88" s="36">
        <v>0</v>
      </c>
      <c r="AB88" s="36">
        <v>0</v>
      </c>
      <c r="AC88" s="36">
        <v>0</v>
      </c>
      <c r="AD88" s="39">
        <v>0</v>
      </c>
      <c r="AE88" s="39">
        <v>0</v>
      </c>
      <c r="AF88" s="39" t="s">
        <v>6</v>
      </c>
      <c r="AG88" s="39" t="s">
        <v>6</v>
      </c>
      <c r="AH88" s="39" t="s">
        <v>6</v>
      </c>
    </row>
    <row r="89" spans="1:42" ht="15.75" x14ac:dyDescent="0.25">
      <c r="A89" s="36" t="s">
        <v>254</v>
      </c>
      <c r="B89" s="36">
        <v>2015</v>
      </c>
      <c r="C89" s="36" t="s">
        <v>38</v>
      </c>
      <c r="D89" s="36" t="s">
        <v>700</v>
      </c>
      <c r="E89" s="36" t="s">
        <v>39</v>
      </c>
      <c r="F89" s="36" t="s">
        <v>40</v>
      </c>
      <c r="G89" s="36" t="s">
        <v>256</v>
      </c>
      <c r="H89" s="36" t="s">
        <v>256</v>
      </c>
      <c r="I89" s="36" t="s">
        <v>60</v>
      </c>
      <c r="J89" s="36" t="s">
        <v>40</v>
      </c>
      <c r="K89" s="36" t="s">
        <v>123</v>
      </c>
      <c r="L89" s="36" t="s">
        <v>123</v>
      </c>
      <c r="M89" s="36" t="s">
        <v>253</v>
      </c>
      <c r="N89" s="43" t="s">
        <v>245</v>
      </c>
      <c r="O89" s="36" t="s">
        <v>346</v>
      </c>
      <c r="P89" s="36" t="str">
        <f t="shared" si="21"/>
        <v>F0-elegansXgraellsii</v>
      </c>
      <c r="Q89" s="41">
        <v>42550</v>
      </c>
      <c r="R89" s="36" t="s">
        <v>485</v>
      </c>
      <c r="S89" s="36" t="s">
        <v>131</v>
      </c>
      <c r="T89" s="167" t="str">
        <f t="shared" si="22"/>
        <v>C.16XB.52</v>
      </c>
      <c r="U89" s="36" t="str">
        <f t="shared" si="23"/>
        <v>Heterospecifics-elegansXgraellsii-SwedenXCachadas</v>
      </c>
      <c r="V89" s="36">
        <v>2</v>
      </c>
      <c r="W89" s="36">
        <v>1</v>
      </c>
      <c r="X89" s="36">
        <v>0</v>
      </c>
      <c r="Y89" s="36">
        <v>31</v>
      </c>
      <c r="Z89" s="36">
        <v>0</v>
      </c>
      <c r="AA89" s="36">
        <v>0</v>
      </c>
      <c r="AB89" s="36"/>
      <c r="AC89" s="36"/>
      <c r="AD89" s="44">
        <v>0</v>
      </c>
      <c r="AE89" s="44">
        <v>31</v>
      </c>
      <c r="AF89" s="39">
        <f>AD89+AE89</f>
        <v>31</v>
      </c>
      <c r="AG89" s="67">
        <f>AF89/V89</f>
        <v>15.5</v>
      </c>
      <c r="AH89" s="38">
        <f>AD89/AF89</f>
        <v>0</v>
      </c>
    </row>
    <row r="90" spans="1:42" ht="15.75" x14ac:dyDescent="0.25">
      <c r="A90" s="36" t="s">
        <v>254</v>
      </c>
      <c r="B90" s="36">
        <v>2015</v>
      </c>
      <c r="C90" s="36" t="s">
        <v>38</v>
      </c>
      <c r="D90" s="36" t="s">
        <v>699</v>
      </c>
      <c r="E90" s="36" t="s">
        <v>39</v>
      </c>
      <c r="F90" s="36" t="s">
        <v>40</v>
      </c>
      <c r="G90" s="36" t="s">
        <v>256</v>
      </c>
      <c r="H90" s="36" t="s">
        <v>256</v>
      </c>
      <c r="I90" s="36" t="s">
        <v>39</v>
      </c>
      <c r="J90" s="36" t="s">
        <v>40</v>
      </c>
      <c r="K90" s="36" t="s">
        <v>256</v>
      </c>
      <c r="L90" s="36" t="s">
        <v>256</v>
      </c>
      <c r="M90" s="36" t="s">
        <v>258</v>
      </c>
      <c r="N90" s="43" t="s">
        <v>249</v>
      </c>
      <c r="O90" s="36" t="s">
        <v>377</v>
      </c>
      <c r="P90" s="36" t="str">
        <f t="shared" si="21"/>
        <v>F0-elegansXelegans</v>
      </c>
      <c r="Q90" s="41">
        <v>42561</v>
      </c>
      <c r="R90" s="36" t="s">
        <v>171</v>
      </c>
      <c r="S90" s="36" t="s">
        <v>494</v>
      </c>
      <c r="T90" s="167" t="str">
        <f t="shared" si="22"/>
        <v>C.17XC.22</v>
      </c>
      <c r="U90" s="36" t="str">
        <f t="shared" si="23"/>
        <v>Conspecifics-elegansXelegans-SwedenXSweden</v>
      </c>
      <c r="V90" s="36">
        <v>1</v>
      </c>
      <c r="W90" s="40">
        <v>1</v>
      </c>
      <c r="X90" s="40">
        <v>181</v>
      </c>
      <c r="Y90" s="40">
        <v>24</v>
      </c>
      <c r="Z90" s="40"/>
      <c r="AA90" s="40"/>
      <c r="AB90" s="40"/>
      <c r="AC90" s="40"/>
      <c r="AD90" s="39">
        <v>181</v>
      </c>
      <c r="AE90" s="39">
        <v>24</v>
      </c>
      <c r="AF90" s="39">
        <f>AD90+AE90</f>
        <v>205</v>
      </c>
      <c r="AG90" s="67">
        <f>AF90/V90</f>
        <v>205</v>
      </c>
      <c r="AH90" s="38">
        <f>AD90/AF90</f>
        <v>0.88292682926829269</v>
      </c>
    </row>
    <row r="91" spans="1:42" ht="15.75" x14ac:dyDescent="0.25">
      <c r="A91" s="36" t="s">
        <v>42</v>
      </c>
      <c r="B91" s="36">
        <v>2015</v>
      </c>
      <c r="C91" s="36" t="s">
        <v>38</v>
      </c>
      <c r="D91" s="36" t="s">
        <v>700</v>
      </c>
      <c r="E91" s="36" t="s">
        <v>39</v>
      </c>
      <c r="F91" s="36" t="s">
        <v>40</v>
      </c>
      <c r="G91" s="36" t="s">
        <v>256</v>
      </c>
      <c r="H91" s="36" t="s">
        <v>256</v>
      </c>
      <c r="I91" s="36" t="s">
        <v>60</v>
      </c>
      <c r="J91" s="36" t="s">
        <v>40</v>
      </c>
      <c r="K91" s="36" t="s">
        <v>123</v>
      </c>
      <c r="L91" s="36" t="s">
        <v>123</v>
      </c>
      <c r="M91" s="36" t="s">
        <v>253</v>
      </c>
      <c r="N91" s="43" t="s">
        <v>245</v>
      </c>
      <c r="O91" s="36" t="s">
        <v>346</v>
      </c>
      <c r="P91" s="36" t="str">
        <f t="shared" si="21"/>
        <v>F0-elegansXgraellsii</v>
      </c>
      <c r="Q91" s="41">
        <v>42548</v>
      </c>
      <c r="R91" s="36" t="s">
        <v>173</v>
      </c>
      <c r="S91" s="36" t="s">
        <v>66</v>
      </c>
      <c r="T91" s="167" t="str">
        <f t="shared" si="22"/>
        <v>C.4XB.1</v>
      </c>
      <c r="U91" s="36" t="str">
        <f t="shared" si="23"/>
        <v>Heterospecifics-elegansXgraellsii-SwedenXCachadas</v>
      </c>
      <c r="V91" s="36">
        <v>1</v>
      </c>
      <c r="W91" s="36">
        <v>0</v>
      </c>
      <c r="X91" s="36">
        <v>0</v>
      </c>
      <c r="Y91" s="36">
        <v>0</v>
      </c>
      <c r="Z91" s="36"/>
      <c r="AA91" s="36"/>
      <c r="AB91" s="36"/>
      <c r="AC91" s="36"/>
      <c r="AD91" s="39">
        <v>0</v>
      </c>
      <c r="AE91" s="39">
        <v>0</v>
      </c>
      <c r="AF91" s="39" t="s">
        <v>6</v>
      </c>
      <c r="AG91" s="39" t="s">
        <v>6</v>
      </c>
      <c r="AH91" s="39" t="s">
        <v>6</v>
      </c>
    </row>
    <row r="92" spans="1:42" ht="15.75" x14ac:dyDescent="0.25">
      <c r="A92" s="36" t="s">
        <v>42</v>
      </c>
      <c r="B92" s="36">
        <v>2015</v>
      </c>
      <c r="C92" s="36" t="s">
        <v>38</v>
      </c>
      <c r="D92" s="36" t="s">
        <v>699</v>
      </c>
      <c r="E92" s="36" t="s">
        <v>39</v>
      </c>
      <c r="F92" s="36" t="s">
        <v>40</v>
      </c>
      <c r="G92" s="36" t="s">
        <v>256</v>
      </c>
      <c r="H92" s="36" t="s">
        <v>256</v>
      </c>
      <c r="I92" s="36" t="s">
        <v>39</v>
      </c>
      <c r="J92" s="36" t="s">
        <v>40</v>
      </c>
      <c r="K92" s="36" t="s">
        <v>256</v>
      </c>
      <c r="L92" s="36" t="s">
        <v>256</v>
      </c>
      <c r="M92" s="36" t="s">
        <v>258</v>
      </c>
      <c r="N92" s="43" t="s">
        <v>249</v>
      </c>
      <c r="O92" s="36" t="s">
        <v>377</v>
      </c>
      <c r="P92" s="36" t="str">
        <f t="shared" si="21"/>
        <v>F0-elegansXelegans</v>
      </c>
      <c r="Q92" s="41">
        <v>42552</v>
      </c>
      <c r="R92" s="36" t="s">
        <v>141</v>
      </c>
      <c r="S92" s="36" t="s">
        <v>68</v>
      </c>
      <c r="T92" s="167" t="str">
        <f t="shared" si="22"/>
        <v>C.6XA.20</v>
      </c>
      <c r="U92" s="36" t="str">
        <f t="shared" si="23"/>
        <v>Conspecifics-elegansXelegans-SwedenXSweden</v>
      </c>
      <c r="V92" s="36">
        <v>3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39">
        <v>0</v>
      </c>
      <c r="AE92" s="39">
        <v>0</v>
      </c>
      <c r="AF92" s="39" t="s">
        <v>6</v>
      </c>
      <c r="AG92" s="39" t="s">
        <v>6</v>
      </c>
      <c r="AH92" s="39" t="s">
        <v>6</v>
      </c>
    </row>
    <row r="93" spans="1:42" ht="15.75" x14ac:dyDescent="0.25">
      <c r="A93" s="36" t="s">
        <v>42</v>
      </c>
      <c r="B93" s="36">
        <v>2015</v>
      </c>
      <c r="C93" s="36" t="s">
        <v>38</v>
      </c>
      <c r="D93" s="36" t="s">
        <v>700</v>
      </c>
      <c r="E93" s="36" t="s">
        <v>39</v>
      </c>
      <c r="F93" s="36" t="s">
        <v>40</v>
      </c>
      <c r="G93" s="36" t="s">
        <v>256</v>
      </c>
      <c r="H93" s="36" t="s">
        <v>256</v>
      </c>
      <c r="I93" s="36" t="s">
        <v>60</v>
      </c>
      <c r="J93" s="36" t="s">
        <v>40</v>
      </c>
      <c r="K93" s="36" t="s">
        <v>123</v>
      </c>
      <c r="L93" s="36" t="s">
        <v>123</v>
      </c>
      <c r="M93" s="36" t="s">
        <v>253</v>
      </c>
      <c r="N93" s="43" t="s">
        <v>245</v>
      </c>
      <c r="O93" s="36" t="s">
        <v>346</v>
      </c>
      <c r="P93" s="36" t="str">
        <f t="shared" si="21"/>
        <v>F0-elegansXgraellsii</v>
      </c>
      <c r="Q93" s="41">
        <v>42549</v>
      </c>
      <c r="R93" s="36" t="s">
        <v>141</v>
      </c>
      <c r="S93" s="36" t="s">
        <v>464</v>
      </c>
      <c r="T93" s="167" t="str">
        <f t="shared" si="22"/>
        <v>C.6XB.28</v>
      </c>
      <c r="U93" s="36" t="str">
        <f t="shared" si="23"/>
        <v>Heterospecifics-elegansXgraellsii-SwedenXCachadas</v>
      </c>
      <c r="V93" s="36">
        <v>1</v>
      </c>
      <c r="W93" s="36">
        <v>0</v>
      </c>
      <c r="X93" s="36">
        <v>0</v>
      </c>
      <c r="Y93" s="36">
        <v>0</v>
      </c>
      <c r="Z93" s="36"/>
      <c r="AA93" s="36"/>
      <c r="AB93" s="36"/>
      <c r="AC93" s="36"/>
      <c r="AD93" s="39">
        <v>0</v>
      </c>
      <c r="AE93" s="39">
        <v>0</v>
      </c>
      <c r="AF93" s="39" t="s">
        <v>6</v>
      </c>
      <c r="AG93" s="39" t="s">
        <v>6</v>
      </c>
      <c r="AH93" s="39" t="s">
        <v>6</v>
      </c>
    </row>
    <row r="94" spans="1:42" ht="15.75" x14ac:dyDescent="0.25">
      <c r="A94" s="36" t="s">
        <v>254</v>
      </c>
      <c r="B94" s="36">
        <v>2015</v>
      </c>
      <c r="C94" s="36" t="s">
        <v>38</v>
      </c>
      <c r="D94" s="36" t="s">
        <v>699</v>
      </c>
      <c r="E94" s="36" t="s">
        <v>39</v>
      </c>
      <c r="F94" s="36" t="s">
        <v>40</v>
      </c>
      <c r="G94" s="36" t="s">
        <v>256</v>
      </c>
      <c r="H94" s="36" t="s">
        <v>256</v>
      </c>
      <c r="I94" s="36" t="s">
        <v>39</v>
      </c>
      <c r="J94" s="36" t="s">
        <v>40</v>
      </c>
      <c r="K94" s="36" t="s">
        <v>256</v>
      </c>
      <c r="L94" s="36" t="s">
        <v>256</v>
      </c>
      <c r="M94" s="36" t="s">
        <v>253</v>
      </c>
      <c r="N94" s="43" t="s">
        <v>249</v>
      </c>
      <c r="O94" s="36" t="s">
        <v>377</v>
      </c>
      <c r="P94" s="36" t="str">
        <f t="shared" si="21"/>
        <v>F0-elegansXelegans</v>
      </c>
      <c r="Q94" s="41">
        <v>42548</v>
      </c>
      <c r="R94" s="36" t="s">
        <v>141</v>
      </c>
      <c r="S94" s="36" t="s">
        <v>140</v>
      </c>
      <c r="T94" s="167" t="str">
        <f t="shared" si="22"/>
        <v>C.6XC.3</v>
      </c>
      <c r="U94" s="36" t="str">
        <f t="shared" si="23"/>
        <v>Conspecifics-elegansXelegans-SwedenXSweden</v>
      </c>
      <c r="V94" s="36">
        <v>2</v>
      </c>
      <c r="W94" s="40">
        <v>2</v>
      </c>
      <c r="X94" s="40">
        <v>551</v>
      </c>
      <c r="Y94" s="40">
        <v>27</v>
      </c>
      <c r="Z94" s="40">
        <v>107</v>
      </c>
      <c r="AA94" s="40">
        <v>4</v>
      </c>
      <c r="AB94" s="40"/>
      <c r="AC94" s="40"/>
      <c r="AD94" s="39">
        <v>658</v>
      </c>
      <c r="AE94" s="39">
        <v>31</v>
      </c>
      <c r="AF94" s="39">
        <f>AD94+AE94</f>
        <v>689</v>
      </c>
      <c r="AG94" s="67">
        <f>AF94/V94</f>
        <v>344.5</v>
      </c>
      <c r="AH94" s="38">
        <f>AD94/AF94</f>
        <v>0.95500725689404931</v>
      </c>
    </row>
    <row r="95" spans="1:42" ht="15.75" x14ac:dyDescent="0.25">
      <c r="A95" s="36" t="s">
        <v>42</v>
      </c>
      <c r="B95" s="36">
        <v>2015</v>
      </c>
      <c r="C95" s="36" t="s">
        <v>38</v>
      </c>
      <c r="D95" s="36" t="s">
        <v>700</v>
      </c>
      <c r="E95" s="36" t="s">
        <v>39</v>
      </c>
      <c r="F95" s="36" t="s">
        <v>40</v>
      </c>
      <c r="G95" s="36" t="s">
        <v>256</v>
      </c>
      <c r="H95" s="36" t="s">
        <v>256</v>
      </c>
      <c r="I95" s="36" t="s">
        <v>60</v>
      </c>
      <c r="J95" s="36" t="s">
        <v>40</v>
      </c>
      <c r="K95" s="36" t="s">
        <v>123</v>
      </c>
      <c r="L95" s="36" t="s">
        <v>123</v>
      </c>
      <c r="M95" s="36" t="s">
        <v>253</v>
      </c>
      <c r="N95" s="43" t="s">
        <v>245</v>
      </c>
      <c r="O95" s="36" t="s">
        <v>346</v>
      </c>
      <c r="P95" s="36" t="str">
        <f t="shared" si="21"/>
        <v>F0-elegansXgraellsii</v>
      </c>
      <c r="Q95" s="41">
        <v>42550</v>
      </c>
      <c r="R95" s="36" t="s">
        <v>176</v>
      </c>
      <c r="S95" s="36" t="s">
        <v>126</v>
      </c>
      <c r="T95" s="167" t="str">
        <f t="shared" si="22"/>
        <v>C.8XB.53</v>
      </c>
      <c r="U95" s="36" t="str">
        <f t="shared" si="23"/>
        <v>Heterospecifics-elegansXgraellsii-SwedenXCachadas</v>
      </c>
      <c r="V95" s="36">
        <v>3</v>
      </c>
      <c r="W95" s="36">
        <v>0</v>
      </c>
      <c r="X95" s="36">
        <v>0</v>
      </c>
      <c r="Y95" s="36">
        <v>0</v>
      </c>
      <c r="Z95" s="36">
        <v>0</v>
      </c>
      <c r="AA95" s="36">
        <v>0</v>
      </c>
      <c r="AB95" s="36">
        <v>0</v>
      </c>
      <c r="AC95" s="36">
        <v>0</v>
      </c>
      <c r="AD95" s="39">
        <v>0</v>
      </c>
      <c r="AE95" s="39">
        <v>0</v>
      </c>
      <c r="AF95" s="39" t="s">
        <v>6</v>
      </c>
      <c r="AG95" s="39" t="s">
        <v>6</v>
      </c>
      <c r="AH95" s="39" t="s">
        <v>6</v>
      </c>
    </row>
    <row r="96" spans="1:42" ht="15.75" x14ac:dyDescent="0.25">
      <c r="A96" s="36" t="s">
        <v>254</v>
      </c>
      <c r="B96" s="36">
        <v>2015</v>
      </c>
      <c r="C96" s="36" t="s">
        <v>38</v>
      </c>
      <c r="D96" s="36" t="s">
        <v>700</v>
      </c>
      <c r="E96" s="36" t="s">
        <v>39</v>
      </c>
      <c r="F96" s="36" t="s">
        <v>40</v>
      </c>
      <c r="G96" s="36" t="s">
        <v>256</v>
      </c>
      <c r="H96" s="36" t="s">
        <v>256</v>
      </c>
      <c r="I96" s="36" t="s">
        <v>60</v>
      </c>
      <c r="J96" s="36" t="s">
        <v>40</v>
      </c>
      <c r="K96" s="36" t="s">
        <v>123</v>
      </c>
      <c r="L96" s="36" t="s">
        <v>123</v>
      </c>
      <c r="M96" s="36" t="s">
        <v>253</v>
      </c>
      <c r="N96" s="43" t="s">
        <v>245</v>
      </c>
      <c r="O96" s="36" t="s">
        <v>346</v>
      </c>
      <c r="P96" s="36" t="str">
        <f t="shared" si="21"/>
        <v>F0-elegansXgraellsii</v>
      </c>
      <c r="Q96" s="41">
        <v>42551</v>
      </c>
      <c r="R96" s="36" t="s">
        <v>176</v>
      </c>
      <c r="S96" s="36" t="s">
        <v>81</v>
      </c>
      <c r="T96" s="167" t="str">
        <f t="shared" si="22"/>
        <v>C.8XB.9</v>
      </c>
      <c r="U96" s="36" t="str">
        <f t="shared" si="23"/>
        <v>Heterospecifics-elegansXgraellsii-SwedenXCachadas</v>
      </c>
      <c r="V96" s="36">
        <v>3</v>
      </c>
      <c r="W96" s="36">
        <v>0</v>
      </c>
      <c r="X96" s="36">
        <v>0</v>
      </c>
      <c r="Y96" s="36">
        <v>0</v>
      </c>
      <c r="Z96" s="36">
        <v>0</v>
      </c>
      <c r="AA96" s="36">
        <v>0</v>
      </c>
      <c r="AB96" s="36">
        <v>0</v>
      </c>
      <c r="AC96" s="36">
        <v>0</v>
      </c>
      <c r="AD96" s="39">
        <v>0</v>
      </c>
      <c r="AE96" s="39">
        <v>0</v>
      </c>
      <c r="AF96" s="39" t="s">
        <v>6</v>
      </c>
      <c r="AG96" s="39" t="s">
        <v>6</v>
      </c>
      <c r="AH96" s="39" t="s">
        <v>6</v>
      </c>
    </row>
    <row r="97" spans="1:34" ht="15.75" x14ac:dyDescent="0.25">
      <c r="A97" s="36" t="s">
        <v>42</v>
      </c>
      <c r="B97" s="36">
        <v>2015</v>
      </c>
      <c r="C97" s="36" t="s">
        <v>46</v>
      </c>
      <c r="D97" s="36" t="s">
        <v>700</v>
      </c>
      <c r="E97" s="36" t="s">
        <v>39</v>
      </c>
      <c r="F97" s="36" t="s">
        <v>40</v>
      </c>
      <c r="G97" s="36" t="s">
        <v>257</v>
      </c>
      <c r="H97" s="36" t="s">
        <v>257</v>
      </c>
      <c r="I97" s="36" t="s">
        <v>60</v>
      </c>
      <c r="J97" s="36" t="s">
        <v>40</v>
      </c>
      <c r="K97" s="36" t="s">
        <v>123</v>
      </c>
      <c r="L97" s="36" t="s">
        <v>123</v>
      </c>
      <c r="M97" s="36" t="s">
        <v>253</v>
      </c>
      <c r="N97" s="43" t="s">
        <v>245</v>
      </c>
      <c r="O97" s="36" t="s">
        <v>346</v>
      </c>
      <c r="P97" s="36" t="str">
        <f t="shared" si="21"/>
        <v>F1-elegansXgraellsii</v>
      </c>
      <c r="Q97" s="41">
        <v>42644</v>
      </c>
      <c r="R97" s="36" t="s">
        <v>480</v>
      </c>
      <c r="S97" s="36" t="s">
        <v>82</v>
      </c>
      <c r="T97" s="167" t="str">
        <f t="shared" si="22"/>
        <v>E.1XA.7</v>
      </c>
      <c r="U97" s="36" t="str">
        <f t="shared" si="23"/>
        <v>Heterospecifics-elegansXgraellsii-BelgiumXCachadas</v>
      </c>
      <c r="V97" s="36">
        <v>3</v>
      </c>
      <c r="W97" s="36">
        <v>2</v>
      </c>
      <c r="X97" s="36">
        <v>0</v>
      </c>
      <c r="Y97" s="36">
        <v>1</v>
      </c>
      <c r="Z97" s="36">
        <v>0</v>
      </c>
      <c r="AA97" s="36">
        <v>0</v>
      </c>
      <c r="AB97" s="36">
        <v>0</v>
      </c>
      <c r="AC97" s="36">
        <v>0</v>
      </c>
      <c r="AD97" s="44">
        <v>0</v>
      </c>
      <c r="AE97" s="44">
        <v>1</v>
      </c>
      <c r="AF97" s="39">
        <f t="shared" ref="AF97:AF111" si="27">AD97+AE97</f>
        <v>1</v>
      </c>
      <c r="AG97" s="67">
        <f t="shared" ref="AG97:AG111" si="28">AF97/V97</f>
        <v>0.33333333333333331</v>
      </c>
      <c r="AH97" s="38">
        <f t="shared" ref="AH97:AH111" si="29">AD97/AF97</f>
        <v>0</v>
      </c>
    </row>
    <row r="98" spans="1:34" ht="15.75" x14ac:dyDescent="0.25">
      <c r="A98" s="36" t="s">
        <v>42</v>
      </c>
      <c r="B98" s="36">
        <v>2015</v>
      </c>
      <c r="C98" s="36" t="s">
        <v>46</v>
      </c>
      <c r="D98" s="36" t="s">
        <v>699</v>
      </c>
      <c r="E98" s="36" t="s">
        <v>39</v>
      </c>
      <c r="F98" s="36" t="s">
        <v>40</v>
      </c>
      <c r="G98" s="36" t="s">
        <v>257</v>
      </c>
      <c r="H98" s="36" t="s">
        <v>257</v>
      </c>
      <c r="I98" s="36" t="s">
        <v>39</v>
      </c>
      <c r="J98" s="36" t="s">
        <v>40</v>
      </c>
      <c r="K98" s="36" t="s">
        <v>257</v>
      </c>
      <c r="L98" s="36" t="s">
        <v>257</v>
      </c>
      <c r="M98" s="36" t="s">
        <v>253</v>
      </c>
      <c r="N98" s="43" t="s">
        <v>249</v>
      </c>
      <c r="O98" s="36" t="s">
        <v>377</v>
      </c>
      <c r="P98" s="36" t="str">
        <f t="shared" ref="P98:P129" si="30">CONCATENATE(C98,"-",O98)</f>
        <v>F1-elegansXelegans</v>
      </c>
      <c r="Q98" s="41">
        <v>42668</v>
      </c>
      <c r="R98" s="36" t="s">
        <v>284</v>
      </c>
      <c r="S98" s="36" t="s">
        <v>497</v>
      </c>
      <c r="T98" s="167" t="str">
        <f t="shared" ref="T98:T129" si="31">CONCATENATE(R98,"X",S98)</f>
        <v>E.10XE.11</v>
      </c>
      <c r="U98" s="36" t="str">
        <f t="shared" ref="U98:U161" si="32">_xlfn.CONCAT(D98,"-",O98,"-",H98,"X",L98)</f>
        <v>Conspecifics-elegansXelegans-BelgiumXBelgium</v>
      </c>
      <c r="V98" s="36">
        <v>3</v>
      </c>
      <c r="W98" s="40">
        <v>2</v>
      </c>
      <c r="X98" s="40">
        <v>90</v>
      </c>
      <c r="Y98" s="40">
        <v>50</v>
      </c>
      <c r="Z98" s="40">
        <v>182</v>
      </c>
      <c r="AA98" s="40">
        <v>28</v>
      </c>
      <c r="AB98" s="40">
        <v>0</v>
      </c>
      <c r="AC98" s="40">
        <v>0</v>
      </c>
      <c r="AD98" s="39">
        <v>272</v>
      </c>
      <c r="AE98" s="39">
        <v>78</v>
      </c>
      <c r="AF98" s="39">
        <f t="shared" si="27"/>
        <v>350</v>
      </c>
      <c r="AG98" s="67">
        <f t="shared" si="28"/>
        <v>116.66666666666667</v>
      </c>
      <c r="AH98" s="38">
        <f t="shared" si="29"/>
        <v>0.77714285714285714</v>
      </c>
    </row>
    <row r="99" spans="1:34" ht="15.75" x14ac:dyDescent="0.25">
      <c r="A99" s="36" t="s">
        <v>264</v>
      </c>
      <c r="B99" s="36">
        <v>2015</v>
      </c>
      <c r="C99" s="36" t="s">
        <v>46</v>
      </c>
      <c r="D99" s="36" t="s">
        <v>699</v>
      </c>
      <c r="E99" s="36" t="s">
        <v>39</v>
      </c>
      <c r="F99" s="36" t="s">
        <v>40</v>
      </c>
      <c r="G99" s="36" t="s">
        <v>257</v>
      </c>
      <c r="H99" s="36" t="s">
        <v>257</v>
      </c>
      <c r="I99" s="36" t="s">
        <v>39</v>
      </c>
      <c r="J99" s="36" t="s">
        <v>40</v>
      </c>
      <c r="K99" s="36" t="s">
        <v>461</v>
      </c>
      <c r="L99" s="36" t="s">
        <v>461</v>
      </c>
      <c r="M99" s="36" t="s">
        <v>253</v>
      </c>
      <c r="N99" s="43" t="s">
        <v>249</v>
      </c>
      <c r="O99" s="36" t="s">
        <v>377</v>
      </c>
      <c r="P99" s="36" t="str">
        <f t="shared" si="30"/>
        <v>F1-elegansXelegans</v>
      </c>
      <c r="Q99" s="41">
        <v>42676</v>
      </c>
      <c r="R99" s="36" t="s">
        <v>515</v>
      </c>
      <c r="S99" s="36" t="s">
        <v>502</v>
      </c>
      <c r="T99" s="167" t="str">
        <f t="shared" si="31"/>
        <v>E.14XL.18</v>
      </c>
      <c r="U99" s="36" t="str">
        <f t="shared" si="32"/>
        <v>Conspecifics-elegansXelegans-BelgiumXMaraixDorx</v>
      </c>
      <c r="V99" s="36">
        <v>3</v>
      </c>
      <c r="W99" s="40">
        <v>2</v>
      </c>
      <c r="X99" s="40">
        <v>5</v>
      </c>
      <c r="Y99" s="40">
        <v>12</v>
      </c>
      <c r="Z99" s="40">
        <v>0</v>
      </c>
      <c r="AA99" s="40">
        <v>230</v>
      </c>
      <c r="AB99" s="40">
        <v>0</v>
      </c>
      <c r="AC99" s="40">
        <v>0</v>
      </c>
      <c r="AD99" s="39">
        <v>5</v>
      </c>
      <c r="AE99" s="39">
        <v>242</v>
      </c>
      <c r="AF99" s="39">
        <f t="shared" si="27"/>
        <v>247</v>
      </c>
      <c r="AG99" s="67">
        <f t="shared" si="28"/>
        <v>82.333333333333329</v>
      </c>
      <c r="AH99" s="38">
        <f t="shared" si="29"/>
        <v>2.0242914979757085E-2</v>
      </c>
    </row>
    <row r="100" spans="1:34" ht="15.75" x14ac:dyDescent="0.25">
      <c r="A100" s="36" t="s">
        <v>42</v>
      </c>
      <c r="B100" s="36">
        <v>2015</v>
      </c>
      <c r="C100" s="36" t="s">
        <v>46</v>
      </c>
      <c r="D100" s="36" t="s">
        <v>699</v>
      </c>
      <c r="E100" s="36" t="s">
        <v>39</v>
      </c>
      <c r="F100" s="36" t="s">
        <v>40</v>
      </c>
      <c r="G100" s="36" t="s">
        <v>257</v>
      </c>
      <c r="H100" s="36" t="s">
        <v>257</v>
      </c>
      <c r="I100" s="36" t="s">
        <v>39</v>
      </c>
      <c r="J100" s="36" t="s">
        <v>40</v>
      </c>
      <c r="K100" s="36" t="s">
        <v>256</v>
      </c>
      <c r="L100" s="36" t="s">
        <v>256</v>
      </c>
      <c r="M100" s="36" t="s">
        <v>253</v>
      </c>
      <c r="N100" s="43" t="s">
        <v>249</v>
      </c>
      <c r="O100" s="36" t="s">
        <v>377</v>
      </c>
      <c r="P100" s="36" t="str">
        <f t="shared" si="30"/>
        <v>F1-elegansXelegans</v>
      </c>
      <c r="Q100" s="41">
        <v>42672</v>
      </c>
      <c r="R100" s="40" t="s">
        <v>307</v>
      </c>
      <c r="S100" s="40" t="s">
        <v>506</v>
      </c>
      <c r="T100" s="167" t="str">
        <f t="shared" si="31"/>
        <v>E.15XV.1</v>
      </c>
      <c r="U100" s="36" t="str">
        <f t="shared" si="32"/>
        <v>Conspecifics-elegansXelegans-BelgiumXSweden</v>
      </c>
      <c r="V100" s="36">
        <v>3</v>
      </c>
      <c r="W100" s="40">
        <v>3</v>
      </c>
      <c r="X100" s="40">
        <v>0</v>
      </c>
      <c r="Y100" s="40">
        <v>207</v>
      </c>
      <c r="Z100" s="40">
        <v>0</v>
      </c>
      <c r="AA100" s="40">
        <v>61</v>
      </c>
      <c r="AB100" s="40">
        <v>1</v>
      </c>
      <c r="AC100" s="40">
        <v>60</v>
      </c>
      <c r="AD100" s="39">
        <v>1</v>
      </c>
      <c r="AE100" s="39">
        <v>328</v>
      </c>
      <c r="AF100" s="39">
        <f t="shared" si="27"/>
        <v>329</v>
      </c>
      <c r="AG100" s="67">
        <f t="shared" si="28"/>
        <v>109.66666666666667</v>
      </c>
      <c r="AH100" s="38">
        <f t="shared" si="29"/>
        <v>3.0395136778115501E-3</v>
      </c>
    </row>
    <row r="101" spans="1:34" ht="15.75" x14ac:dyDescent="0.25">
      <c r="A101" s="36" t="s">
        <v>42</v>
      </c>
      <c r="B101" s="36">
        <v>2015</v>
      </c>
      <c r="C101" s="36" t="s">
        <v>46</v>
      </c>
      <c r="D101" s="36" t="s">
        <v>699</v>
      </c>
      <c r="E101" s="36" t="s">
        <v>39</v>
      </c>
      <c r="F101" s="36" t="s">
        <v>40</v>
      </c>
      <c r="G101" s="36" t="s">
        <v>257</v>
      </c>
      <c r="H101" s="36" t="s">
        <v>257</v>
      </c>
      <c r="I101" s="36" t="s">
        <v>39</v>
      </c>
      <c r="J101" s="36" t="s">
        <v>40</v>
      </c>
      <c r="K101" s="36" t="s">
        <v>257</v>
      </c>
      <c r="L101" s="36" t="s">
        <v>257</v>
      </c>
      <c r="M101" s="36" t="s">
        <v>253</v>
      </c>
      <c r="N101" s="43" t="s">
        <v>249</v>
      </c>
      <c r="O101" s="36" t="s">
        <v>377</v>
      </c>
      <c r="P101" s="36" t="str">
        <f t="shared" si="30"/>
        <v>F1-elegansXelegans</v>
      </c>
      <c r="Q101" s="41">
        <v>42673</v>
      </c>
      <c r="R101" s="36" t="s">
        <v>481</v>
      </c>
      <c r="S101" s="36" t="s">
        <v>190</v>
      </c>
      <c r="T101" s="167" t="str">
        <f t="shared" si="31"/>
        <v>E.19XB.12</v>
      </c>
      <c r="U101" s="36" t="str">
        <f t="shared" si="32"/>
        <v>Conspecifics-elegansXelegans-BelgiumXBelgium</v>
      </c>
      <c r="V101" s="36">
        <v>3</v>
      </c>
      <c r="W101" s="40">
        <v>3</v>
      </c>
      <c r="X101" s="40">
        <v>326</v>
      </c>
      <c r="Y101" s="40">
        <v>52</v>
      </c>
      <c r="Z101" s="40">
        <v>90</v>
      </c>
      <c r="AA101" s="40">
        <v>2</v>
      </c>
      <c r="AB101" s="40">
        <v>126</v>
      </c>
      <c r="AC101" s="40">
        <v>8</v>
      </c>
      <c r="AD101" s="39">
        <v>542</v>
      </c>
      <c r="AE101" s="39">
        <v>62</v>
      </c>
      <c r="AF101" s="39">
        <f t="shared" si="27"/>
        <v>604</v>
      </c>
      <c r="AG101" s="67">
        <f t="shared" si="28"/>
        <v>201.33333333333334</v>
      </c>
      <c r="AH101" s="38">
        <f t="shared" si="29"/>
        <v>0.89735099337748347</v>
      </c>
    </row>
    <row r="102" spans="1:34" ht="15.75" x14ac:dyDescent="0.25">
      <c r="A102" s="36" t="s">
        <v>264</v>
      </c>
      <c r="B102" s="36">
        <v>2015</v>
      </c>
      <c r="C102" s="36" t="s">
        <v>46</v>
      </c>
      <c r="D102" s="36" t="s">
        <v>699</v>
      </c>
      <c r="E102" s="36" t="s">
        <v>39</v>
      </c>
      <c r="F102" s="36" t="s">
        <v>40</v>
      </c>
      <c r="G102" s="36" t="s">
        <v>257</v>
      </c>
      <c r="H102" s="36" t="s">
        <v>257</v>
      </c>
      <c r="I102" s="36" t="s">
        <v>39</v>
      </c>
      <c r="J102" s="36" t="s">
        <v>40</v>
      </c>
      <c r="K102" s="36" t="s">
        <v>460</v>
      </c>
      <c r="L102" s="36" t="s">
        <v>460</v>
      </c>
      <c r="M102" s="36" t="s">
        <v>259</v>
      </c>
      <c r="N102" s="43" t="s">
        <v>249</v>
      </c>
      <c r="O102" s="36" t="s">
        <v>377</v>
      </c>
      <c r="P102" s="36" t="str">
        <f t="shared" si="30"/>
        <v>F1-elegansXelegans</v>
      </c>
      <c r="Q102" s="41">
        <v>42681</v>
      </c>
      <c r="R102" s="36" t="s">
        <v>541</v>
      </c>
      <c r="S102" s="36" t="s">
        <v>540</v>
      </c>
      <c r="T102" s="167" t="str">
        <f t="shared" si="31"/>
        <v>E.23XP.31</v>
      </c>
      <c r="U102" s="36" t="str">
        <f t="shared" si="32"/>
        <v>Conspecifics-elegansXelegans-BelgiumXLaigual</v>
      </c>
      <c r="V102" s="36">
        <v>3</v>
      </c>
      <c r="W102" s="40">
        <v>2</v>
      </c>
      <c r="X102" s="40">
        <v>0</v>
      </c>
      <c r="Y102" s="40">
        <v>0</v>
      </c>
      <c r="Z102" s="40">
        <v>56</v>
      </c>
      <c r="AA102" s="40">
        <v>152</v>
      </c>
      <c r="AB102" s="40">
        <v>33</v>
      </c>
      <c r="AC102" s="40">
        <v>29</v>
      </c>
      <c r="AD102" s="39">
        <v>89</v>
      </c>
      <c r="AE102" s="39">
        <v>181</v>
      </c>
      <c r="AF102" s="39">
        <f t="shared" si="27"/>
        <v>270</v>
      </c>
      <c r="AG102" s="67">
        <f t="shared" si="28"/>
        <v>90</v>
      </c>
      <c r="AH102" s="38">
        <f t="shared" si="29"/>
        <v>0.32962962962962961</v>
      </c>
    </row>
    <row r="103" spans="1:34" ht="15.75" x14ac:dyDescent="0.25">
      <c r="A103" s="36" t="s">
        <v>42</v>
      </c>
      <c r="B103" s="36">
        <v>2015</v>
      </c>
      <c r="C103" s="36" t="s">
        <v>46</v>
      </c>
      <c r="D103" s="36" t="s">
        <v>699</v>
      </c>
      <c r="E103" s="36" t="s">
        <v>39</v>
      </c>
      <c r="F103" s="36" t="s">
        <v>40</v>
      </c>
      <c r="G103" s="36" t="s">
        <v>257</v>
      </c>
      <c r="H103" s="36" t="s">
        <v>257</v>
      </c>
      <c r="I103" s="36" t="s">
        <v>39</v>
      </c>
      <c r="J103" s="36" t="s">
        <v>40</v>
      </c>
      <c r="K103" s="36" t="s">
        <v>257</v>
      </c>
      <c r="L103" s="36" t="s">
        <v>257</v>
      </c>
      <c r="M103" s="36" t="s">
        <v>258</v>
      </c>
      <c r="N103" s="43" t="s">
        <v>249</v>
      </c>
      <c r="O103" s="36" t="s">
        <v>377</v>
      </c>
      <c r="P103" s="36" t="str">
        <f t="shared" si="30"/>
        <v>F1-elegansXelegans</v>
      </c>
      <c r="Q103" s="41">
        <v>42674</v>
      </c>
      <c r="R103" s="36" t="s">
        <v>543</v>
      </c>
      <c r="S103" s="36" t="s">
        <v>542</v>
      </c>
      <c r="T103" s="167" t="str">
        <f t="shared" si="31"/>
        <v>E.9XE.20</v>
      </c>
      <c r="U103" s="36" t="str">
        <f t="shared" si="32"/>
        <v>Conspecifics-elegansXelegans-BelgiumXBelgium</v>
      </c>
      <c r="V103" s="36">
        <v>3</v>
      </c>
      <c r="W103" s="40">
        <v>1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167</v>
      </c>
      <c r="AD103" s="39">
        <v>0</v>
      </c>
      <c r="AE103" s="39">
        <v>167</v>
      </c>
      <c r="AF103" s="39">
        <f t="shared" si="27"/>
        <v>167</v>
      </c>
      <c r="AG103" s="67">
        <f t="shared" si="28"/>
        <v>55.666666666666664</v>
      </c>
      <c r="AH103" s="38">
        <f t="shared" si="29"/>
        <v>0</v>
      </c>
    </row>
    <row r="104" spans="1:34" ht="15.75" x14ac:dyDescent="0.25">
      <c r="A104" s="36" t="s">
        <v>42</v>
      </c>
      <c r="B104" s="36">
        <v>2015</v>
      </c>
      <c r="C104" s="36" t="s">
        <v>46</v>
      </c>
      <c r="D104" s="36" t="s">
        <v>699</v>
      </c>
      <c r="E104" s="36" t="s">
        <v>39</v>
      </c>
      <c r="F104" s="36" t="s">
        <v>40</v>
      </c>
      <c r="G104" s="36" t="s">
        <v>683</v>
      </c>
      <c r="H104" s="36" t="s">
        <v>683</v>
      </c>
      <c r="I104" s="36" t="s">
        <v>39</v>
      </c>
      <c r="J104" s="36" t="s">
        <v>40</v>
      </c>
      <c r="K104" s="36" t="s">
        <v>683</v>
      </c>
      <c r="L104" s="36" t="s">
        <v>683</v>
      </c>
      <c r="M104" s="36" t="s">
        <v>258</v>
      </c>
      <c r="N104" s="43" t="s">
        <v>249</v>
      </c>
      <c r="O104" s="36" t="s">
        <v>377</v>
      </c>
      <c r="P104" s="36" t="str">
        <f t="shared" si="30"/>
        <v>F1-elegansXelegans</v>
      </c>
      <c r="Q104" s="41">
        <v>42659</v>
      </c>
      <c r="R104" s="45" t="s">
        <v>306</v>
      </c>
      <c r="S104" s="45" t="s">
        <v>305</v>
      </c>
      <c r="T104" s="167" t="str">
        <f t="shared" si="31"/>
        <v>H.2XH.1</v>
      </c>
      <c r="U104" s="36" t="str">
        <f t="shared" si="32"/>
        <v>Conspecifics-elegansXelegans-(E:BelgiumXSweden)X(E:BelgiumXSweden)</v>
      </c>
      <c r="V104" s="36">
        <v>3</v>
      </c>
      <c r="W104" s="40">
        <v>3</v>
      </c>
      <c r="X104" s="40">
        <v>10</v>
      </c>
      <c r="Y104" s="40">
        <v>65</v>
      </c>
      <c r="Z104" s="40">
        <v>2</v>
      </c>
      <c r="AA104" s="40">
        <v>103</v>
      </c>
      <c r="AB104" s="40">
        <v>1</v>
      </c>
      <c r="AC104" s="40">
        <v>69</v>
      </c>
      <c r="AD104" s="39">
        <v>13</v>
      </c>
      <c r="AE104" s="39">
        <v>237</v>
      </c>
      <c r="AF104" s="39">
        <f t="shared" si="27"/>
        <v>250</v>
      </c>
      <c r="AG104" s="67">
        <f t="shared" si="28"/>
        <v>83.333333333333329</v>
      </c>
      <c r="AH104" s="38">
        <f t="shared" si="29"/>
        <v>5.1999999999999998E-2</v>
      </c>
    </row>
    <row r="105" spans="1:34" ht="15.75" x14ac:dyDescent="0.25">
      <c r="A105" s="36" t="s">
        <v>42</v>
      </c>
      <c r="B105" s="36">
        <v>2015</v>
      </c>
      <c r="C105" s="36" t="s">
        <v>46</v>
      </c>
      <c r="D105" s="36" t="s">
        <v>699</v>
      </c>
      <c r="E105" s="36" t="s">
        <v>39</v>
      </c>
      <c r="F105" s="36" t="s">
        <v>40</v>
      </c>
      <c r="G105" s="36" t="s">
        <v>683</v>
      </c>
      <c r="H105" s="36" t="s">
        <v>683</v>
      </c>
      <c r="I105" s="36" t="s">
        <v>39</v>
      </c>
      <c r="J105" s="36" t="s">
        <v>40</v>
      </c>
      <c r="K105" s="36" t="s">
        <v>257</v>
      </c>
      <c r="L105" s="36" t="s">
        <v>257</v>
      </c>
      <c r="M105" s="36" t="s">
        <v>258</v>
      </c>
      <c r="N105" s="43" t="s">
        <v>249</v>
      </c>
      <c r="O105" s="36" t="s">
        <v>377</v>
      </c>
      <c r="P105" s="36" t="str">
        <f t="shared" si="30"/>
        <v>F1-elegansXelegans</v>
      </c>
      <c r="Q105" s="41">
        <v>42679</v>
      </c>
      <c r="R105" s="36" t="s">
        <v>545</v>
      </c>
      <c r="S105" s="36" t="s">
        <v>544</v>
      </c>
      <c r="T105" s="167" t="str">
        <f t="shared" si="31"/>
        <v>I.2XE.25</v>
      </c>
      <c r="U105" s="36" t="str">
        <f t="shared" si="32"/>
        <v>Conspecifics-elegansXelegans-(E:BelgiumXSweden)XBelgium</v>
      </c>
      <c r="V105" s="36">
        <v>3</v>
      </c>
      <c r="W105" s="40">
        <v>1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161</v>
      </c>
      <c r="AD105" s="39">
        <v>0</v>
      </c>
      <c r="AE105" s="39">
        <v>161</v>
      </c>
      <c r="AF105" s="39">
        <f t="shared" si="27"/>
        <v>161</v>
      </c>
      <c r="AG105" s="67">
        <f t="shared" si="28"/>
        <v>53.666666666666664</v>
      </c>
      <c r="AH105" s="38">
        <f t="shared" si="29"/>
        <v>0</v>
      </c>
    </row>
    <row r="106" spans="1:34" ht="15.75" x14ac:dyDescent="0.25">
      <c r="A106" s="36" t="s">
        <v>42</v>
      </c>
      <c r="B106" s="36">
        <v>2015</v>
      </c>
      <c r="C106" s="36" t="s">
        <v>46</v>
      </c>
      <c r="D106" s="36" t="s">
        <v>699</v>
      </c>
      <c r="E106" s="36" t="s">
        <v>39</v>
      </c>
      <c r="F106" s="36" t="s">
        <v>40</v>
      </c>
      <c r="G106" s="36" t="s">
        <v>683</v>
      </c>
      <c r="H106" s="36" t="s">
        <v>683</v>
      </c>
      <c r="I106" s="36" t="s">
        <v>39</v>
      </c>
      <c r="J106" s="36" t="s">
        <v>40</v>
      </c>
      <c r="K106" s="36" t="s">
        <v>683</v>
      </c>
      <c r="L106" s="36" t="s">
        <v>683</v>
      </c>
      <c r="M106" s="36" t="s">
        <v>253</v>
      </c>
      <c r="N106" s="43" t="s">
        <v>249</v>
      </c>
      <c r="O106" s="36" t="s">
        <v>377</v>
      </c>
      <c r="P106" s="36" t="str">
        <f t="shared" si="30"/>
        <v>F1-elegansXelegans</v>
      </c>
      <c r="Q106" s="41">
        <v>42682</v>
      </c>
      <c r="R106" s="36" t="s">
        <v>545</v>
      </c>
      <c r="S106" s="36" t="s">
        <v>546</v>
      </c>
      <c r="T106" s="167" t="str">
        <f t="shared" si="31"/>
        <v>I.2XH.12</v>
      </c>
      <c r="U106" s="36" t="str">
        <f t="shared" si="32"/>
        <v>Conspecifics-elegansXelegans-(E:BelgiumXSweden)X(E:BelgiumXSweden)</v>
      </c>
      <c r="V106" s="36">
        <v>3</v>
      </c>
      <c r="W106" s="40">
        <v>3</v>
      </c>
      <c r="X106" s="40">
        <v>254</v>
      </c>
      <c r="Y106" s="40">
        <v>135</v>
      </c>
      <c r="Z106" s="40">
        <v>0</v>
      </c>
      <c r="AA106" s="40">
        <v>3</v>
      </c>
      <c r="AB106" s="40">
        <v>5</v>
      </c>
      <c r="AC106" s="40">
        <v>10</v>
      </c>
      <c r="AD106" s="39">
        <v>259</v>
      </c>
      <c r="AE106" s="39">
        <v>148</v>
      </c>
      <c r="AF106" s="39">
        <f t="shared" si="27"/>
        <v>407</v>
      </c>
      <c r="AG106" s="67">
        <f t="shared" si="28"/>
        <v>135.66666666666666</v>
      </c>
      <c r="AH106" s="38">
        <f t="shared" si="29"/>
        <v>0.63636363636363635</v>
      </c>
    </row>
    <row r="107" spans="1:34" ht="15.75" x14ac:dyDescent="0.25">
      <c r="A107" s="36" t="s">
        <v>42</v>
      </c>
      <c r="B107" s="36">
        <v>2015</v>
      </c>
      <c r="C107" s="36" t="s">
        <v>46</v>
      </c>
      <c r="D107" s="36" t="s">
        <v>699</v>
      </c>
      <c r="E107" s="36" t="s">
        <v>39</v>
      </c>
      <c r="F107" s="36" t="s">
        <v>40</v>
      </c>
      <c r="G107" s="36" t="s">
        <v>683</v>
      </c>
      <c r="H107" s="36" t="s">
        <v>683</v>
      </c>
      <c r="I107" s="36" t="s">
        <v>39</v>
      </c>
      <c r="J107" s="36" t="s">
        <v>40</v>
      </c>
      <c r="K107" s="36" t="s">
        <v>683</v>
      </c>
      <c r="L107" s="36" t="s">
        <v>683</v>
      </c>
      <c r="M107" s="36" t="s">
        <v>258</v>
      </c>
      <c r="N107" s="43" t="s">
        <v>249</v>
      </c>
      <c r="O107" s="36" t="s">
        <v>377</v>
      </c>
      <c r="P107" s="36" t="str">
        <f t="shared" si="30"/>
        <v>F1-elegansXelegans</v>
      </c>
      <c r="Q107" s="41">
        <v>42684</v>
      </c>
      <c r="R107" s="36" t="s">
        <v>548</v>
      </c>
      <c r="S107" s="36" t="s">
        <v>547</v>
      </c>
      <c r="T107" s="167" t="str">
        <f t="shared" si="31"/>
        <v>K.28XK.30</v>
      </c>
      <c r="U107" s="36" t="str">
        <f t="shared" si="32"/>
        <v>Conspecifics-elegansXelegans-(E:BelgiumXSweden)X(E:BelgiumXSweden)</v>
      </c>
      <c r="V107" s="36">
        <v>3</v>
      </c>
      <c r="W107" s="40">
        <v>1</v>
      </c>
      <c r="X107" s="40">
        <v>113</v>
      </c>
      <c r="Y107" s="40">
        <v>66</v>
      </c>
      <c r="Z107" s="40">
        <v>0</v>
      </c>
      <c r="AA107" s="40">
        <v>0</v>
      </c>
      <c r="AB107" s="40">
        <v>0</v>
      </c>
      <c r="AC107" s="40">
        <v>0</v>
      </c>
      <c r="AD107" s="39">
        <v>113</v>
      </c>
      <c r="AE107" s="39">
        <v>66</v>
      </c>
      <c r="AF107" s="39">
        <f t="shared" si="27"/>
        <v>179</v>
      </c>
      <c r="AG107" s="67">
        <f t="shared" si="28"/>
        <v>59.666666666666664</v>
      </c>
      <c r="AH107" s="38">
        <f t="shared" si="29"/>
        <v>0.63128491620111726</v>
      </c>
    </row>
    <row r="108" spans="1:34" ht="15.75" x14ac:dyDescent="0.25">
      <c r="A108" s="36" t="s">
        <v>42</v>
      </c>
      <c r="B108" s="36">
        <v>2015</v>
      </c>
      <c r="C108" s="36" t="s">
        <v>46</v>
      </c>
      <c r="D108" s="36" t="s">
        <v>699</v>
      </c>
      <c r="E108" s="36" t="s">
        <v>39</v>
      </c>
      <c r="F108" s="36" t="s">
        <v>40</v>
      </c>
      <c r="G108" s="36" t="s">
        <v>683</v>
      </c>
      <c r="H108" s="36" t="s">
        <v>683</v>
      </c>
      <c r="I108" s="36" t="s">
        <v>39</v>
      </c>
      <c r="J108" s="36" t="s">
        <v>40</v>
      </c>
      <c r="K108" s="36" t="s">
        <v>683</v>
      </c>
      <c r="L108" s="36" t="s">
        <v>683</v>
      </c>
      <c r="M108" s="36" t="s">
        <v>253</v>
      </c>
      <c r="N108" s="43" t="s">
        <v>249</v>
      </c>
      <c r="O108" s="36" t="s">
        <v>377</v>
      </c>
      <c r="P108" s="36" t="str">
        <f t="shared" si="30"/>
        <v>F1-elegansXelegans</v>
      </c>
      <c r="Q108" s="41">
        <v>42673</v>
      </c>
      <c r="R108" s="36" t="s">
        <v>499</v>
      </c>
      <c r="S108" s="36" t="s">
        <v>213</v>
      </c>
      <c r="T108" s="167" t="str">
        <f t="shared" si="31"/>
        <v>K.11XK.12</v>
      </c>
      <c r="U108" s="36" t="str">
        <f t="shared" si="32"/>
        <v>Conspecifics-elegansXelegans-(E:BelgiumXSweden)X(E:BelgiumXSweden)</v>
      </c>
      <c r="V108" s="36">
        <v>3</v>
      </c>
      <c r="W108" s="40">
        <v>3</v>
      </c>
      <c r="X108" s="40">
        <v>169</v>
      </c>
      <c r="Y108" s="40">
        <v>23</v>
      </c>
      <c r="Z108" s="40">
        <v>197</v>
      </c>
      <c r="AA108" s="40">
        <v>17</v>
      </c>
      <c r="AB108" s="40">
        <v>103</v>
      </c>
      <c r="AC108" s="40">
        <v>2</v>
      </c>
      <c r="AD108" s="39">
        <v>469</v>
      </c>
      <c r="AE108" s="39">
        <v>42</v>
      </c>
      <c r="AF108" s="39">
        <f t="shared" si="27"/>
        <v>511</v>
      </c>
      <c r="AG108" s="67">
        <f t="shared" si="28"/>
        <v>170.33333333333334</v>
      </c>
      <c r="AH108" s="38">
        <f t="shared" si="29"/>
        <v>0.9178082191780822</v>
      </c>
    </row>
    <row r="109" spans="1:34" ht="15.75" x14ac:dyDescent="0.25">
      <c r="A109" s="36" t="s">
        <v>42</v>
      </c>
      <c r="B109" s="36">
        <v>2015</v>
      </c>
      <c r="C109" s="36" t="s">
        <v>46</v>
      </c>
      <c r="D109" s="36" t="s">
        <v>699</v>
      </c>
      <c r="E109" s="36" t="s">
        <v>39</v>
      </c>
      <c r="F109" s="36" t="s">
        <v>40</v>
      </c>
      <c r="G109" s="36" t="s">
        <v>683</v>
      </c>
      <c r="H109" s="36" t="s">
        <v>683</v>
      </c>
      <c r="I109" s="36" t="s">
        <v>39</v>
      </c>
      <c r="J109" s="36" t="s">
        <v>40</v>
      </c>
      <c r="K109" s="36" t="s">
        <v>256</v>
      </c>
      <c r="L109" s="36" t="s">
        <v>256</v>
      </c>
      <c r="M109" s="36" t="s">
        <v>258</v>
      </c>
      <c r="N109" s="43" t="s">
        <v>249</v>
      </c>
      <c r="O109" s="36" t="s">
        <v>377</v>
      </c>
      <c r="P109" s="36" t="str">
        <f t="shared" si="30"/>
        <v>F1-elegansXelegans</v>
      </c>
      <c r="Q109" s="41">
        <v>42681</v>
      </c>
      <c r="R109" s="36" t="s">
        <v>548</v>
      </c>
      <c r="S109" s="36" t="s">
        <v>549</v>
      </c>
      <c r="T109" s="167" t="str">
        <f t="shared" si="31"/>
        <v>K.28XV.4</v>
      </c>
      <c r="U109" s="36" t="str">
        <f t="shared" si="32"/>
        <v>Conspecifics-elegansXelegans-(E:BelgiumXSweden)XSweden</v>
      </c>
      <c r="V109" s="36">
        <v>3</v>
      </c>
      <c r="W109" s="40">
        <v>2</v>
      </c>
      <c r="X109" s="40">
        <v>0</v>
      </c>
      <c r="Y109" s="40">
        <v>277</v>
      </c>
      <c r="Z109" s="40">
        <v>0</v>
      </c>
      <c r="AA109" s="40">
        <v>0</v>
      </c>
      <c r="AB109" s="40">
        <v>89</v>
      </c>
      <c r="AC109" s="40">
        <v>14</v>
      </c>
      <c r="AD109" s="39">
        <v>89</v>
      </c>
      <c r="AE109" s="39">
        <v>291</v>
      </c>
      <c r="AF109" s="39">
        <f t="shared" si="27"/>
        <v>380</v>
      </c>
      <c r="AG109" s="67">
        <f t="shared" si="28"/>
        <v>126.66666666666667</v>
      </c>
      <c r="AH109" s="38">
        <f t="shared" si="29"/>
        <v>0.23421052631578948</v>
      </c>
    </row>
    <row r="110" spans="1:34" ht="15.75" x14ac:dyDescent="0.25">
      <c r="A110" s="36" t="s">
        <v>42</v>
      </c>
      <c r="B110" s="36">
        <v>2015</v>
      </c>
      <c r="C110" s="36" t="s">
        <v>46</v>
      </c>
      <c r="D110" s="36" t="s">
        <v>699</v>
      </c>
      <c r="E110" s="36" t="s">
        <v>39</v>
      </c>
      <c r="F110" s="36" t="s">
        <v>40</v>
      </c>
      <c r="G110" s="36" t="s">
        <v>461</v>
      </c>
      <c r="H110" s="36" t="s">
        <v>461</v>
      </c>
      <c r="I110" s="36" t="s">
        <v>39</v>
      </c>
      <c r="J110" s="36" t="s">
        <v>40</v>
      </c>
      <c r="K110" s="36" t="s">
        <v>256</v>
      </c>
      <c r="L110" s="36" t="s">
        <v>256</v>
      </c>
      <c r="M110" s="36" t="s">
        <v>258</v>
      </c>
      <c r="N110" s="43" t="s">
        <v>249</v>
      </c>
      <c r="O110" s="36" t="s">
        <v>377</v>
      </c>
      <c r="P110" s="36" t="str">
        <f t="shared" si="30"/>
        <v>F1-elegansXelegans</v>
      </c>
      <c r="Q110" s="41">
        <v>42684</v>
      </c>
      <c r="R110" s="36" t="s">
        <v>551</v>
      </c>
      <c r="S110" s="36" t="s">
        <v>550</v>
      </c>
      <c r="T110" s="167" t="str">
        <f t="shared" si="31"/>
        <v>L.20XV.7</v>
      </c>
      <c r="U110" s="36" t="str">
        <f t="shared" si="32"/>
        <v>Conspecifics-elegansXelegans-MaraixDorxXSweden</v>
      </c>
      <c r="V110" s="36">
        <v>3</v>
      </c>
      <c r="W110" s="40">
        <v>2</v>
      </c>
      <c r="X110" s="40">
        <v>124</v>
      </c>
      <c r="Y110" s="40">
        <v>31</v>
      </c>
      <c r="Z110" s="40">
        <v>33</v>
      </c>
      <c r="AA110" s="40">
        <v>50</v>
      </c>
      <c r="AB110" s="40">
        <v>0</v>
      </c>
      <c r="AC110" s="40">
        <v>0</v>
      </c>
      <c r="AD110" s="39">
        <v>157</v>
      </c>
      <c r="AE110" s="39">
        <v>81</v>
      </c>
      <c r="AF110" s="39">
        <f t="shared" si="27"/>
        <v>238</v>
      </c>
      <c r="AG110" s="67">
        <f t="shared" si="28"/>
        <v>79.333333333333329</v>
      </c>
      <c r="AH110" s="38">
        <f t="shared" si="29"/>
        <v>0.65966386554621848</v>
      </c>
    </row>
    <row r="111" spans="1:34" ht="15.75" x14ac:dyDescent="0.25">
      <c r="A111" s="36" t="s">
        <v>264</v>
      </c>
      <c r="B111" s="36">
        <v>2015</v>
      </c>
      <c r="C111" s="36" t="s">
        <v>46</v>
      </c>
      <c r="D111" s="36" t="s">
        <v>699</v>
      </c>
      <c r="E111" s="36" t="s">
        <v>39</v>
      </c>
      <c r="F111" s="36" t="s">
        <v>40</v>
      </c>
      <c r="G111" s="36" t="s">
        <v>684</v>
      </c>
      <c r="H111" s="36" t="s">
        <v>684</v>
      </c>
      <c r="I111" s="36" t="s">
        <v>39</v>
      </c>
      <c r="J111" s="36" t="s">
        <v>40</v>
      </c>
      <c r="K111" s="36" t="s">
        <v>460</v>
      </c>
      <c r="L111" s="36" t="s">
        <v>460</v>
      </c>
      <c r="M111" s="36" t="s">
        <v>259</v>
      </c>
      <c r="N111" s="43" t="s">
        <v>249</v>
      </c>
      <c r="O111" s="36" t="s">
        <v>377</v>
      </c>
      <c r="P111" s="36" t="str">
        <f t="shared" si="30"/>
        <v>F1-elegansXelegans</v>
      </c>
      <c r="Q111" s="41">
        <v>42679</v>
      </c>
      <c r="R111" s="36" t="s">
        <v>536</v>
      </c>
      <c r="S111" s="36" t="s">
        <v>552</v>
      </c>
      <c r="T111" s="167" t="str">
        <f t="shared" si="31"/>
        <v>O.3XP.29</v>
      </c>
      <c r="U111" s="36" t="str">
        <f t="shared" si="32"/>
        <v>Conspecifics-elegansXelegans-BayonneXLaigual</v>
      </c>
      <c r="V111" s="36">
        <v>3</v>
      </c>
      <c r="W111" s="40">
        <v>2</v>
      </c>
      <c r="X111" s="40">
        <v>85</v>
      </c>
      <c r="Y111" s="40">
        <v>67</v>
      </c>
      <c r="Z111" s="40">
        <v>0</v>
      </c>
      <c r="AA111" s="40">
        <v>0</v>
      </c>
      <c r="AB111" s="40">
        <v>295</v>
      </c>
      <c r="AC111" s="40">
        <v>283</v>
      </c>
      <c r="AD111" s="39">
        <v>380</v>
      </c>
      <c r="AE111" s="39">
        <v>350</v>
      </c>
      <c r="AF111" s="39">
        <f t="shared" si="27"/>
        <v>730</v>
      </c>
      <c r="AG111" s="67">
        <f t="shared" si="28"/>
        <v>243.33333333333334</v>
      </c>
      <c r="AH111" s="38">
        <f t="shared" si="29"/>
        <v>0.52054794520547942</v>
      </c>
    </row>
    <row r="112" spans="1:34" ht="15.75" x14ac:dyDescent="0.25">
      <c r="A112" s="36" t="s">
        <v>254</v>
      </c>
      <c r="B112" s="36">
        <v>2015</v>
      </c>
      <c r="C112" s="36" t="s">
        <v>46</v>
      </c>
      <c r="D112" s="36" t="s">
        <v>700</v>
      </c>
      <c r="E112" s="36" t="s">
        <v>39</v>
      </c>
      <c r="F112" s="36" t="s">
        <v>40</v>
      </c>
      <c r="G112" s="36" t="s">
        <v>460</v>
      </c>
      <c r="H112" s="36" t="s">
        <v>460</v>
      </c>
      <c r="I112" s="36" t="s">
        <v>60</v>
      </c>
      <c r="J112" s="36" t="s">
        <v>40</v>
      </c>
      <c r="K112" s="36" t="s">
        <v>123</v>
      </c>
      <c r="L112" s="36" t="s">
        <v>123</v>
      </c>
      <c r="M112" s="36" t="s">
        <v>253</v>
      </c>
      <c r="N112" s="43" t="s">
        <v>245</v>
      </c>
      <c r="O112" s="36" t="s">
        <v>346</v>
      </c>
      <c r="P112" s="36" t="str">
        <f t="shared" si="30"/>
        <v>F1-elegansXgraellsii</v>
      </c>
      <c r="Q112" s="41">
        <v>42668</v>
      </c>
      <c r="R112" s="36" t="s">
        <v>289</v>
      </c>
      <c r="S112" s="36" t="s">
        <v>113</v>
      </c>
      <c r="T112" s="167" t="str">
        <f t="shared" si="31"/>
        <v>P.16XA.27</v>
      </c>
      <c r="U112" s="36" t="str">
        <f t="shared" si="32"/>
        <v>Heterospecifics-elegansXgraellsii-LaigualXCachadas</v>
      </c>
      <c r="V112" s="36">
        <v>3</v>
      </c>
      <c r="W112" s="36">
        <v>0</v>
      </c>
      <c r="X112" s="36">
        <v>0</v>
      </c>
      <c r="Y112" s="36">
        <v>0</v>
      </c>
      <c r="Z112" s="36">
        <v>0</v>
      </c>
      <c r="AA112" s="36">
        <v>0</v>
      </c>
      <c r="AB112" s="36">
        <v>0</v>
      </c>
      <c r="AC112" s="36">
        <v>0</v>
      </c>
      <c r="AD112" s="39">
        <v>0</v>
      </c>
      <c r="AE112" s="39">
        <v>0</v>
      </c>
      <c r="AF112" s="39" t="s">
        <v>6</v>
      </c>
      <c r="AG112" s="39" t="s">
        <v>6</v>
      </c>
      <c r="AH112" s="39" t="s">
        <v>6</v>
      </c>
    </row>
    <row r="113" spans="1:34" ht="15.75" x14ac:dyDescent="0.25">
      <c r="A113" s="36" t="s">
        <v>42</v>
      </c>
      <c r="B113" s="36">
        <v>2015</v>
      </c>
      <c r="C113" s="36" t="s">
        <v>46</v>
      </c>
      <c r="D113" s="36" t="s">
        <v>699</v>
      </c>
      <c r="E113" s="36" t="s">
        <v>39</v>
      </c>
      <c r="F113" s="36" t="s">
        <v>40</v>
      </c>
      <c r="G113" s="36" t="s">
        <v>460</v>
      </c>
      <c r="H113" s="36" t="s">
        <v>460</v>
      </c>
      <c r="I113" s="36" t="s">
        <v>39</v>
      </c>
      <c r="J113" s="36" t="s">
        <v>40</v>
      </c>
      <c r="K113" s="36" t="s">
        <v>683</v>
      </c>
      <c r="L113" s="36" t="s">
        <v>683</v>
      </c>
      <c r="M113" s="36" t="s">
        <v>259</v>
      </c>
      <c r="N113" s="43" t="s">
        <v>249</v>
      </c>
      <c r="O113" s="36" t="s">
        <v>377</v>
      </c>
      <c r="P113" s="36" t="str">
        <f t="shared" si="30"/>
        <v>F1-elegansXelegans</v>
      </c>
      <c r="Q113" s="41">
        <v>42666</v>
      </c>
      <c r="R113" s="45" t="s">
        <v>500</v>
      </c>
      <c r="S113" s="45" t="s">
        <v>206</v>
      </c>
      <c r="T113" s="167" t="str">
        <f t="shared" si="31"/>
        <v>P.15XK.2</v>
      </c>
      <c r="U113" s="36" t="str">
        <f t="shared" si="32"/>
        <v>Conspecifics-elegansXelegans-LaigualX(E:BelgiumXSweden)</v>
      </c>
      <c r="V113" s="36">
        <v>3</v>
      </c>
      <c r="W113" s="40">
        <v>2</v>
      </c>
      <c r="X113" s="40">
        <v>313</v>
      </c>
      <c r="Y113" s="40">
        <v>8</v>
      </c>
      <c r="Z113" s="40">
        <v>113</v>
      </c>
      <c r="AA113" s="40">
        <v>8</v>
      </c>
      <c r="AB113" s="40">
        <v>0</v>
      </c>
      <c r="AC113" s="40">
        <v>0</v>
      </c>
      <c r="AD113" s="39">
        <v>426</v>
      </c>
      <c r="AE113" s="39">
        <v>16</v>
      </c>
      <c r="AF113" s="39">
        <f>AD113+AE113</f>
        <v>442</v>
      </c>
      <c r="AG113" s="67">
        <f>AF113/V113</f>
        <v>147.33333333333334</v>
      </c>
      <c r="AH113" s="38">
        <f>AD113/AF113</f>
        <v>0.96380090497737558</v>
      </c>
    </row>
    <row r="114" spans="1:34" ht="15.75" x14ac:dyDescent="0.25">
      <c r="A114" s="36" t="s">
        <v>264</v>
      </c>
      <c r="B114" s="36">
        <v>2015</v>
      </c>
      <c r="C114" s="36" t="s">
        <v>46</v>
      </c>
      <c r="D114" s="36" t="s">
        <v>699</v>
      </c>
      <c r="E114" s="36" t="s">
        <v>39</v>
      </c>
      <c r="F114" s="36" t="s">
        <v>40</v>
      </c>
      <c r="G114" s="36" t="s">
        <v>460</v>
      </c>
      <c r="H114" s="36" t="s">
        <v>460</v>
      </c>
      <c r="I114" s="36" t="s">
        <v>39</v>
      </c>
      <c r="J114" s="36" t="s">
        <v>40</v>
      </c>
      <c r="K114" s="36" t="s">
        <v>460</v>
      </c>
      <c r="L114" s="36" t="s">
        <v>460</v>
      </c>
      <c r="M114" s="36" t="s">
        <v>259</v>
      </c>
      <c r="N114" s="43" t="s">
        <v>249</v>
      </c>
      <c r="O114" s="36" t="s">
        <v>377</v>
      </c>
      <c r="P114" s="36" t="str">
        <f t="shared" si="30"/>
        <v>F1-elegansXelegans</v>
      </c>
      <c r="Q114" s="41">
        <v>42682</v>
      </c>
      <c r="R114" s="36" t="s">
        <v>554</v>
      </c>
      <c r="S114" s="36" t="s">
        <v>553</v>
      </c>
      <c r="T114" s="167" t="str">
        <f t="shared" si="31"/>
        <v>P.22XP.28</v>
      </c>
      <c r="U114" s="36" t="str">
        <f t="shared" si="32"/>
        <v>Conspecifics-elegansXelegans-LaigualXLaigual</v>
      </c>
      <c r="V114" s="36">
        <v>3</v>
      </c>
      <c r="W114" s="40">
        <v>2</v>
      </c>
      <c r="X114" s="40">
        <v>295</v>
      </c>
      <c r="Y114" s="40">
        <v>283</v>
      </c>
      <c r="Z114" s="40">
        <v>0</v>
      </c>
      <c r="AA114" s="40">
        <v>0</v>
      </c>
      <c r="AB114" s="40">
        <v>29</v>
      </c>
      <c r="AC114" s="40">
        <v>168</v>
      </c>
      <c r="AD114" s="39">
        <v>324</v>
      </c>
      <c r="AE114" s="39">
        <v>451</v>
      </c>
      <c r="AF114" s="39">
        <f>AD114+AE114</f>
        <v>775</v>
      </c>
      <c r="AG114" s="67">
        <f>AF114/V114</f>
        <v>258.33333333333331</v>
      </c>
      <c r="AH114" s="38">
        <f>AD114/AF114</f>
        <v>0.41806451612903228</v>
      </c>
    </row>
    <row r="115" spans="1:34" ht="15.75" x14ac:dyDescent="0.25">
      <c r="A115" s="36" t="s">
        <v>42</v>
      </c>
      <c r="B115" s="36">
        <v>2015</v>
      </c>
      <c r="C115" s="36" t="s">
        <v>46</v>
      </c>
      <c r="D115" s="36" t="s">
        <v>700</v>
      </c>
      <c r="E115" s="36" t="s">
        <v>39</v>
      </c>
      <c r="F115" s="36" t="s">
        <v>40</v>
      </c>
      <c r="G115" s="36" t="s">
        <v>460</v>
      </c>
      <c r="H115" s="36" t="s">
        <v>460</v>
      </c>
      <c r="I115" s="36" t="s">
        <v>60</v>
      </c>
      <c r="J115" s="36" t="s">
        <v>40</v>
      </c>
      <c r="K115" s="36" t="s">
        <v>123</v>
      </c>
      <c r="L115" s="36" t="s">
        <v>123</v>
      </c>
      <c r="M115" s="36" t="s">
        <v>253</v>
      </c>
      <c r="N115" s="43" t="s">
        <v>245</v>
      </c>
      <c r="O115" s="36" t="s">
        <v>346</v>
      </c>
      <c r="P115" s="36" t="str">
        <f t="shared" si="30"/>
        <v>F1-elegansXgraellsii</v>
      </c>
      <c r="Q115" s="41">
        <v>42667</v>
      </c>
      <c r="R115" s="36" t="s">
        <v>473</v>
      </c>
      <c r="S115" s="36" t="s">
        <v>119</v>
      </c>
      <c r="T115" s="167" t="str">
        <f t="shared" si="31"/>
        <v>P.23XA.30</v>
      </c>
      <c r="U115" s="36" t="str">
        <f t="shared" si="32"/>
        <v>Heterospecifics-elegansXgraellsii-LaigualXCachadas</v>
      </c>
      <c r="V115" s="36">
        <v>3</v>
      </c>
      <c r="W115" s="36">
        <v>0</v>
      </c>
      <c r="X115" s="36">
        <v>0</v>
      </c>
      <c r="Y115" s="36">
        <v>0</v>
      </c>
      <c r="Z115" s="36">
        <v>0</v>
      </c>
      <c r="AA115" s="36">
        <v>0</v>
      </c>
      <c r="AB115" s="36">
        <v>0</v>
      </c>
      <c r="AC115" s="36">
        <v>0</v>
      </c>
      <c r="AD115" s="39">
        <v>0</v>
      </c>
      <c r="AE115" s="39">
        <v>0</v>
      </c>
      <c r="AF115" s="39" t="s">
        <v>6</v>
      </c>
      <c r="AG115" s="39" t="s">
        <v>6</v>
      </c>
      <c r="AH115" s="39" t="s">
        <v>6</v>
      </c>
    </row>
    <row r="116" spans="1:34" ht="15.75" x14ac:dyDescent="0.25">
      <c r="A116" s="36" t="s">
        <v>42</v>
      </c>
      <c r="B116" s="36">
        <v>2015</v>
      </c>
      <c r="C116" s="36" t="s">
        <v>46</v>
      </c>
      <c r="D116" s="36" t="s">
        <v>700</v>
      </c>
      <c r="E116" s="36" t="s">
        <v>39</v>
      </c>
      <c r="F116" s="36" t="s">
        <v>40</v>
      </c>
      <c r="G116" s="36" t="s">
        <v>460</v>
      </c>
      <c r="H116" s="36" t="s">
        <v>460</v>
      </c>
      <c r="I116" s="36" t="s">
        <v>60</v>
      </c>
      <c r="J116" s="36" t="s">
        <v>40</v>
      </c>
      <c r="K116" s="36" t="s">
        <v>123</v>
      </c>
      <c r="L116" s="36" t="s">
        <v>123</v>
      </c>
      <c r="M116" s="36" t="s">
        <v>253</v>
      </c>
      <c r="N116" s="43" t="s">
        <v>245</v>
      </c>
      <c r="O116" s="36" t="s">
        <v>346</v>
      </c>
      <c r="P116" s="36" t="str">
        <f t="shared" si="30"/>
        <v>F1-elegansXgraellsii</v>
      </c>
      <c r="Q116" s="41">
        <v>42668</v>
      </c>
      <c r="R116" s="36" t="s">
        <v>287</v>
      </c>
      <c r="S116" s="36" t="s">
        <v>116</v>
      </c>
      <c r="T116" s="167" t="str">
        <f t="shared" si="31"/>
        <v>P.24XA.28</v>
      </c>
      <c r="U116" s="36" t="str">
        <f t="shared" si="32"/>
        <v>Heterospecifics-elegansXgraellsii-LaigualXCachadas</v>
      </c>
      <c r="V116" s="36">
        <v>3</v>
      </c>
      <c r="W116" s="36">
        <v>1</v>
      </c>
      <c r="X116" s="36">
        <v>0</v>
      </c>
      <c r="Y116" s="36">
        <v>0</v>
      </c>
      <c r="Z116" s="36">
        <v>0</v>
      </c>
      <c r="AA116" s="36">
        <v>0</v>
      </c>
      <c r="AB116" s="36">
        <v>0</v>
      </c>
      <c r="AC116" s="36">
        <v>6</v>
      </c>
      <c r="AD116" s="44">
        <v>0</v>
      </c>
      <c r="AE116" s="44">
        <v>6</v>
      </c>
      <c r="AF116" s="39">
        <f t="shared" ref="AF116:AF129" si="33">AD116+AE116</f>
        <v>6</v>
      </c>
      <c r="AG116" s="67">
        <f t="shared" ref="AG116:AG129" si="34">AF116/V116</f>
        <v>2</v>
      </c>
      <c r="AH116" s="38">
        <f t="shared" ref="AH116:AH129" si="35">AD116/AF116</f>
        <v>0</v>
      </c>
    </row>
    <row r="117" spans="1:34" ht="15.75" x14ac:dyDescent="0.25">
      <c r="A117" s="36" t="s">
        <v>264</v>
      </c>
      <c r="B117" s="36">
        <v>2015</v>
      </c>
      <c r="C117" s="36" t="s">
        <v>46</v>
      </c>
      <c r="D117" s="36" t="s">
        <v>699</v>
      </c>
      <c r="E117" s="36" t="s">
        <v>39</v>
      </c>
      <c r="F117" s="36" t="s">
        <v>40</v>
      </c>
      <c r="G117" s="36" t="s">
        <v>460</v>
      </c>
      <c r="H117" s="36" t="s">
        <v>460</v>
      </c>
      <c r="I117" s="36" t="s">
        <v>39</v>
      </c>
      <c r="J117" s="36" t="s">
        <v>40</v>
      </c>
      <c r="K117" s="36" t="s">
        <v>684</v>
      </c>
      <c r="L117" s="36" t="s">
        <v>684</v>
      </c>
      <c r="M117" s="36" t="s">
        <v>253</v>
      </c>
      <c r="N117" s="43" t="s">
        <v>249</v>
      </c>
      <c r="O117" s="36" t="s">
        <v>377</v>
      </c>
      <c r="P117" s="36" t="str">
        <f t="shared" si="30"/>
        <v>F1-elegansXelegans</v>
      </c>
      <c r="Q117" s="41">
        <v>42682</v>
      </c>
      <c r="R117" s="36" t="s">
        <v>556</v>
      </c>
      <c r="S117" s="36" t="s">
        <v>555</v>
      </c>
      <c r="T117" s="167" t="str">
        <f t="shared" si="31"/>
        <v>P.6XO.4</v>
      </c>
      <c r="U117" s="36" t="str">
        <f t="shared" si="32"/>
        <v>Conspecifics-elegansXelegans-LaigualXBayonne</v>
      </c>
      <c r="V117" s="36">
        <v>3</v>
      </c>
      <c r="W117" s="40">
        <v>3</v>
      </c>
      <c r="X117" s="40">
        <v>212</v>
      </c>
      <c r="Y117" s="40">
        <v>102</v>
      </c>
      <c r="Z117" s="40">
        <v>14</v>
      </c>
      <c r="AA117" s="40">
        <v>66</v>
      </c>
      <c r="AB117" s="40">
        <v>90</v>
      </c>
      <c r="AC117" s="40">
        <v>60</v>
      </c>
      <c r="AD117" s="39">
        <v>316</v>
      </c>
      <c r="AE117" s="39">
        <v>228</v>
      </c>
      <c r="AF117" s="39">
        <f t="shared" si="33"/>
        <v>544</v>
      </c>
      <c r="AG117" s="67">
        <f t="shared" si="34"/>
        <v>181.33333333333334</v>
      </c>
      <c r="AH117" s="38">
        <f t="shared" si="35"/>
        <v>0.58088235294117652</v>
      </c>
    </row>
    <row r="118" spans="1:34" ht="15.75" x14ac:dyDescent="0.25">
      <c r="A118" s="36" t="s">
        <v>42</v>
      </c>
      <c r="B118" s="36">
        <v>2015</v>
      </c>
      <c r="C118" s="36" t="s">
        <v>46</v>
      </c>
      <c r="D118" s="36" t="s">
        <v>699</v>
      </c>
      <c r="E118" s="36" t="s">
        <v>39</v>
      </c>
      <c r="F118" s="36" t="s">
        <v>40</v>
      </c>
      <c r="G118" s="36" t="s">
        <v>256</v>
      </c>
      <c r="H118" s="36" t="s">
        <v>256</v>
      </c>
      <c r="I118" s="36" t="s">
        <v>39</v>
      </c>
      <c r="J118" s="36" t="s">
        <v>40</v>
      </c>
      <c r="K118" s="36" t="s">
        <v>683</v>
      </c>
      <c r="L118" s="36" t="s">
        <v>683</v>
      </c>
      <c r="M118" s="36" t="s">
        <v>258</v>
      </c>
      <c r="N118" s="43" t="s">
        <v>249</v>
      </c>
      <c r="O118" s="36" t="s">
        <v>377</v>
      </c>
      <c r="P118" s="36" t="str">
        <f t="shared" si="30"/>
        <v>F1-elegansXelegans</v>
      </c>
      <c r="Q118" s="41">
        <v>42684</v>
      </c>
      <c r="R118" s="36" t="s">
        <v>558</v>
      </c>
      <c r="S118" s="36" t="s">
        <v>557</v>
      </c>
      <c r="T118" s="167" t="str">
        <f t="shared" si="31"/>
        <v>V.6XK.27</v>
      </c>
      <c r="U118" s="36" t="str">
        <f t="shared" si="32"/>
        <v>Conspecifics-elegansXelegans-SwedenX(E:BelgiumXSweden)</v>
      </c>
      <c r="V118" s="36">
        <v>3</v>
      </c>
      <c r="W118" s="40">
        <v>2</v>
      </c>
      <c r="X118" s="40">
        <v>167</v>
      </c>
      <c r="Y118" s="40">
        <v>63</v>
      </c>
      <c r="Z118" s="40">
        <v>16</v>
      </c>
      <c r="AA118" s="40">
        <v>7</v>
      </c>
      <c r="AB118" s="40">
        <v>0</v>
      </c>
      <c r="AC118" s="40">
        <v>0</v>
      </c>
      <c r="AD118" s="39">
        <v>183</v>
      </c>
      <c r="AE118" s="39">
        <v>70</v>
      </c>
      <c r="AF118" s="39">
        <f t="shared" si="33"/>
        <v>253</v>
      </c>
      <c r="AG118" s="67">
        <f t="shared" si="34"/>
        <v>84.333333333333329</v>
      </c>
      <c r="AH118" s="38">
        <f t="shared" si="35"/>
        <v>0.72332015810276684</v>
      </c>
    </row>
    <row r="119" spans="1:34" ht="15.75" x14ac:dyDescent="0.25">
      <c r="A119" s="36" t="s">
        <v>42</v>
      </c>
      <c r="B119" s="36">
        <v>2015</v>
      </c>
      <c r="C119" s="36" t="s">
        <v>46</v>
      </c>
      <c r="D119" s="36" t="s">
        <v>698</v>
      </c>
      <c r="E119" s="36" t="s">
        <v>60</v>
      </c>
      <c r="F119" s="36" t="s">
        <v>40</v>
      </c>
      <c r="G119" s="36" t="s">
        <v>123</v>
      </c>
      <c r="H119" s="36" t="s">
        <v>702</v>
      </c>
      <c r="I119" s="36" t="s">
        <v>263</v>
      </c>
      <c r="J119" s="36" t="s">
        <v>261</v>
      </c>
      <c r="K119" s="36" t="s">
        <v>682</v>
      </c>
      <c r="L119" s="36" t="s">
        <v>682</v>
      </c>
      <c r="M119" s="36" t="s">
        <v>253</v>
      </c>
      <c r="N119" s="36" t="s">
        <v>250</v>
      </c>
      <c r="O119" s="36" t="s">
        <v>372</v>
      </c>
      <c r="P119" s="36" t="str">
        <f t="shared" si="30"/>
        <v>F1-graellsiiXhybrid</v>
      </c>
      <c r="Q119" s="41">
        <v>42640</v>
      </c>
      <c r="R119" s="91" t="s">
        <v>77</v>
      </c>
      <c r="S119" s="91">
        <v>2.2999999999999998</v>
      </c>
      <c r="T119" s="167" t="str">
        <f t="shared" si="31"/>
        <v>A.4X2.3</v>
      </c>
      <c r="U119" s="36" t="str">
        <f t="shared" si="32"/>
        <v>Postzygotics-graellsiiXhybrid-AlloGraX(H:BelgiumXCachadas)</v>
      </c>
      <c r="V119" s="36">
        <v>3</v>
      </c>
      <c r="W119" s="36">
        <v>3</v>
      </c>
      <c r="X119" s="36">
        <v>25</v>
      </c>
      <c r="Y119" s="36">
        <v>51</v>
      </c>
      <c r="Z119" s="36">
        <v>273</v>
      </c>
      <c r="AA119" s="36">
        <v>7</v>
      </c>
      <c r="AB119" s="36">
        <v>159</v>
      </c>
      <c r="AC119" s="36">
        <v>11</v>
      </c>
      <c r="AD119" s="44">
        <v>457</v>
      </c>
      <c r="AE119" s="44">
        <v>69</v>
      </c>
      <c r="AF119" s="39">
        <f t="shared" si="33"/>
        <v>526</v>
      </c>
      <c r="AG119" s="67">
        <f t="shared" si="34"/>
        <v>175.33333333333334</v>
      </c>
      <c r="AH119" s="38">
        <f t="shared" si="35"/>
        <v>0.86882129277566544</v>
      </c>
    </row>
    <row r="120" spans="1:34" ht="15.75" x14ac:dyDescent="0.25">
      <c r="A120" s="36" t="s">
        <v>264</v>
      </c>
      <c r="B120" s="36">
        <v>2015</v>
      </c>
      <c r="C120" s="36" t="s">
        <v>46</v>
      </c>
      <c r="D120" s="36" t="s">
        <v>698</v>
      </c>
      <c r="E120" s="36" t="s">
        <v>39</v>
      </c>
      <c r="F120" s="36" t="s">
        <v>40</v>
      </c>
      <c r="G120" s="36" t="s">
        <v>257</v>
      </c>
      <c r="H120" s="36" t="s">
        <v>701</v>
      </c>
      <c r="I120" s="36" t="s">
        <v>263</v>
      </c>
      <c r="J120" s="36" t="s">
        <v>261</v>
      </c>
      <c r="K120" s="36" t="s">
        <v>682</v>
      </c>
      <c r="L120" s="36" t="s">
        <v>682</v>
      </c>
      <c r="M120" s="36" t="s">
        <v>259</v>
      </c>
      <c r="N120" s="36" t="s">
        <v>251</v>
      </c>
      <c r="O120" s="36" t="s">
        <v>458</v>
      </c>
      <c r="P120" s="36" t="str">
        <f t="shared" si="30"/>
        <v>F1-elegansXhybrid</v>
      </c>
      <c r="Q120" s="41">
        <v>42677</v>
      </c>
      <c r="R120" s="91" t="s">
        <v>185</v>
      </c>
      <c r="S120" s="91">
        <v>1.38</v>
      </c>
      <c r="T120" s="167" t="str">
        <f t="shared" si="31"/>
        <v>B.10X1.38</v>
      </c>
      <c r="U120" s="36" t="str">
        <f t="shared" si="32"/>
        <v>Postzygotics-elegansXhybrid-AlloEleX(H:BelgiumXCachadas)</v>
      </c>
      <c r="V120" s="36">
        <v>3</v>
      </c>
      <c r="W120" s="36">
        <v>2</v>
      </c>
      <c r="X120" s="36">
        <v>0</v>
      </c>
      <c r="Y120" s="36">
        <v>0</v>
      </c>
      <c r="Z120" s="36">
        <v>0</v>
      </c>
      <c r="AA120" s="36">
        <v>56</v>
      </c>
      <c r="AB120" s="36">
        <v>0</v>
      </c>
      <c r="AC120" s="36">
        <v>55</v>
      </c>
      <c r="AD120" s="44">
        <v>0</v>
      </c>
      <c r="AE120" s="44">
        <v>111</v>
      </c>
      <c r="AF120" s="39">
        <f t="shared" si="33"/>
        <v>111</v>
      </c>
      <c r="AG120" s="67">
        <f t="shared" si="34"/>
        <v>37</v>
      </c>
      <c r="AH120" s="38">
        <f t="shared" si="35"/>
        <v>0</v>
      </c>
    </row>
    <row r="121" spans="1:34" ht="15.75" x14ac:dyDescent="0.25">
      <c r="A121" s="36" t="s">
        <v>264</v>
      </c>
      <c r="B121" s="36">
        <v>2015</v>
      </c>
      <c r="C121" s="36" t="s">
        <v>46</v>
      </c>
      <c r="D121" s="36" t="s">
        <v>698</v>
      </c>
      <c r="E121" s="36" t="s">
        <v>39</v>
      </c>
      <c r="F121" s="36" t="s">
        <v>40</v>
      </c>
      <c r="G121" s="36" t="s">
        <v>257</v>
      </c>
      <c r="H121" s="36" t="s">
        <v>701</v>
      </c>
      <c r="I121" s="36" t="s">
        <v>263</v>
      </c>
      <c r="J121" s="36" t="s">
        <v>261</v>
      </c>
      <c r="K121" s="36" t="s">
        <v>682</v>
      </c>
      <c r="L121" s="36" t="s">
        <v>682</v>
      </c>
      <c r="M121" s="36" t="s">
        <v>259</v>
      </c>
      <c r="N121" s="36" t="s">
        <v>251</v>
      </c>
      <c r="O121" s="36" t="s">
        <v>458</v>
      </c>
      <c r="P121" s="36" t="str">
        <f t="shared" si="30"/>
        <v>F1-elegansXhybrid</v>
      </c>
      <c r="Q121" s="41">
        <v>42677</v>
      </c>
      <c r="R121" s="91" t="s">
        <v>92</v>
      </c>
      <c r="S121" s="91">
        <v>1.28</v>
      </c>
      <c r="T121" s="167" t="str">
        <f t="shared" si="31"/>
        <v>B.14X1.28</v>
      </c>
      <c r="U121" s="36" t="str">
        <f t="shared" si="32"/>
        <v>Postzygotics-elegansXhybrid-AlloEleX(H:BelgiumXCachadas)</v>
      </c>
      <c r="V121" s="36">
        <v>3</v>
      </c>
      <c r="W121" s="36">
        <v>1</v>
      </c>
      <c r="X121" s="36">
        <v>0</v>
      </c>
      <c r="Y121" s="36">
        <v>0</v>
      </c>
      <c r="Z121" s="36">
        <v>0</v>
      </c>
      <c r="AA121" s="36">
        <v>1</v>
      </c>
      <c r="AB121" s="36">
        <v>0</v>
      </c>
      <c r="AC121" s="36">
        <v>0</v>
      </c>
      <c r="AD121" s="44">
        <v>0</v>
      </c>
      <c r="AE121" s="44">
        <v>1</v>
      </c>
      <c r="AF121" s="39">
        <f t="shared" si="33"/>
        <v>1</v>
      </c>
      <c r="AG121" s="67">
        <f t="shared" si="34"/>
        <v>0.33333333333333331</v>
      </c>
      <c r="AH121" s="38">
        <f t="shared" si="35"/>
        <v>0</v>
      </c>
    </row>
    <row r="122" spans="1:34" ht="15.75" x14ac:dyDescent="0.25">
      <c r="A122" s="36" t="s">
        <v>254</v>
      </c>
      <c r="B122" s="36">
        <v>2015</v>
      </c>
      <c r="C122" s="36" t="s">
        <v>46</v>
      </c>
      <c r="D122" s="36" t="s">
        <v>699</v>
      </c>
      <c r="E122" s="36" t="s">
        <v>60</v>
      </c>
      <c r="F122" s="36" t="s">
        <v>40</v>
      </c>
      <c r="G122" s="36" t="s">
        <v>123</v>
      </c>
      <c r="H122" s="36" t="s">
        <v>123</v>
      </c>
      <c r="I122" s="36" t="s">
        <v>60</v>
      </c>
      <c r="J122" s="36" t="s">
        <v>40</v>
      </c>
      <c r="K122" s="36" t="s">
        <v>123</v>
      </c>
      <c r="L122" s="36" t="s">
        <v>123</v>
      </c>
      <c r="M122" s="36" t="s">
        <v>253</v>
      </c>
      <c r="N122" s="36" t="s">
        <v>249</v>
      </c>
      <c r="O122" s="36" t="s">
        <v>364</v>
      </c>
      <c r="P122" s="36" t="str">
        <f t="shared" si="30"/>
        <v>F1-graellsiiXgraellsii</v>
      </c>
      <c r="Q122" s="41">
        <v>42554</v>
      </c>
      <c r="R122" s="36" t="s">
        <v>125</v>
      </c>
      <c r="S122" s="36" t="s">
        <v>487</v>
      </c>
      <c r="T122" s="167" t="str">
        <f t="shared" si="31"/>
        <v>B.42XB.57</v>
      </c>
      <c r="U122" s="36" t="str">
        <f t="shared" si="32"/>
        <v>Conspecifics-graellsiiXgraellsii-CachadasXCachadas</v>
      </c>
      <c r="V122" s="40">
        <v>3</v>
      </c>
      <c r="W122" s="40">
        <v>3</v>
      </c>
      <c r="X122" s="40">
        <v>34</v>
      </c>
      <c r="Y122" s="40">
        <v>2</v>
      </c>
      <c r="Z122" s="40">
        <v>75</v>
      </c>
      <c r="AA122" s="40">
        <v>26</v>
      </c>
      <c r="AB122" s="40">
        <v>84</v>
      </c>
      <c r="AC122" s="40">
        <v>8</v>
      </c>
      <c r="AD122" s="39">
        <v>193</v>
      </c>
      <c r="AE122" s="39">
        <v>36</v>
      </c>
      <c r="AF122" s="39">
        <f t="shared" si="33"/>
        <v>229</v>
      </c>
      <c r="AG122" s="67">
        <f t="shared" si="34"/>
        <v>76.333333333333329</v>
      </c>
      <c r="AH122" s="38">
        <f t="shared" si="35"/>
        <v>0.84279475982532748</v>
      </c>
    </row>
    <row r="123" spans="1:34" ht="15.75" x14ac:dyDescent="0.25">
      <c r="A123" s="36" t="s">
        <v>264</v>
      </c>
      <c r="B123" s="36">
        <v>2015</v>
      </c>
      <c r="C123" s="36" t="s">
        <v>46</v>
      </c>
      <c r="D123" s="36" t="s">
        <v>698</v>
      </c>
      <c r="E123" s="36" t="s">
        <v>39</v>
      </c>
      <c r="F123" s="36" t="s">
        <v>40</v>
      </c>
      <c r="G123" s="36" t="s">
        <v>257</v>
      </c>
      <c r="H123" s="36" t="s">
        <v>701</v>
      </c>
      <c r="I123" s="36" t="s">
        <v>263</v>
      </c>
      <c r="J123" s="36" t="s">
        <v>261</v>
      </c>
      <c r="K123" s="36" t="s">
        <v>682</v>
      </c>
      <c r="L123" s="36" t="s">
        <v>682</v>
      </c>
      <c r="M123" s="36" t="s">
        <v>259</v>
      </c>
      <c r="N123" s="36" t="s">
        <v>251</v>
      </c>
      <c r="O123" s="36" t="s">
        <v>458</v>
      </c>
      <c r="P123" s="36" t="str">
        <f t="shared" si="30"/>
        <v>F1-elegansXhybrid</v>
      </c>
      <c r="Q123" s="41">
        <v>42677</v>
      </c>
      <c r="R123" s="91" t="s">
        <v>284</v>
      </c>
      <c r="S123" s="91">
        <v>1.26</v>
      </c>
      <c r="T123" s="167" t="str">
        <f t="shared" si="31"/>
        <v>E.10X1.26</v>
      </c>
      <c r="U123" s="36" t="str">
        <f t="shared" si="32"/>
        <v>Postzygotics-elegansXhybrid-AlloEleX(H:BelgiumXCachadas)</v>
      </c>
      <c r="V123" s="36">
        <v>3</v>
      </c>
      <c r="W123" s="36">
        <v>2</v>
      </c>
      <c r="X123" s="36">
        <v>0</v>
      </c>
      <c r="Y123" s="36">
        <v>168</v>
      </c>
      <c r="Z123" s="36">
        <v>0</v>
      </c>
      <c r="AA123" s="36">
        <v>6</v>
      </c>
      <c r="AB123" s="36">
        <v>0</v>
      </c>
      <c r="AC123" s="36">
        <v>0</v>
      </c>
      <c r="AD123" s="44">
        <v>0</v>
      </c>
      <c r="AE123" s="44">
        <v>174</v>
      </c>
      <c r="AF123" s="39">
        <f t="shared" si="33"/>
        <v>174</v>
      </c>
      <c r="AG123" s="67">
        <f t="shared" si="34"/>
        <v>58</v>
      </c>
      <c r="AH123" s="38">
        <f t="shared" si="35"/>
        <v>0</v>
      </c>
    </row>
    <row r="124" spans="1:34" ht="15.75" x14ac:dyDescent="0.25">
      <c r="A124" s="36" t="s">
        <v>42</v>
      </c>
      <c r="B124" s="36">
        <v>2015</v>
      </c>
      <c r="C124" s="36" t="s">
        <v>46</v>
      </c>
      <c r="D124" s="36" t="s">
        <v>698</v>
      </c>
      <c r="E124" s="36" t="s">
        <v>39</v>
      </c>
      <c r="F124" s="36" t="s">
        <v>40</v>
      </c>
      <c r="G124" s="36" t="s">
        <v>683</v>
      </c>
      <c r="H124" s="36" t="s">
        <v>701</v>
      </c>
      <c r="I124" s="36" t="s">
        <v>263</v>
      </c>
      <c r="J124" s="36" t="s">
        <v>261</v>
      </c>
      <c r="K124" s="36" t="s">
        <v>682</v>
      </c>
      <c r="L124" s="36" t="s">
        <v>682</v>
      </c>
      <c r="M124" s="36" t="s">
        <v>253</v>
      </c>
      <c r="N124" s="36" t="s">
        <v>251</v>
      </c>
      <c r="O124" s="36" t="s">
        <v>458</v>
      </c>
      <c r="P124" s="36" t="str">
        <f t="shared" si="30"/>
        <v>F1-elegansXhybrid</v>
      </c>
      <c r="Q124" s="41">
        <v>42674</v>
      </c>
      <c r="R124" s="91" t="s">
        <v>284</v>
      </c>
      <c r="S124" s="91">
        <v>4.9000000000000004</v>
      </c>
      <c r="T124" s="167" t="str">
        <f t="shared" si="31"/>
        <v>E.10X4.9</v>
      </c>
      <c r="U124" s="36" t="str">
        <f t="shared" si="32"/>
        <v>Postzygotics-elegansXhybrid-AlloEleX(H:BelgiumXCachadas)</v>
      </c>
      <c r="V124" s="36">
        <v>3</v>
      </c>
      <c r="W124" s="36">
        <v>1</v>
      </c>
      <c r="X124" s="36">
        <v>0</v>
      </c>
      <c r="Y124" s="36">
        <v>0</v>
      </c>
      <c r="Z124" s="36">
        <v>0</v>
      </c>
      <c r="AA124" s="36">
        <v>0</v>
      </c>
      <c r="AB124" s="36">
        <v>0</v>
      </c>
      <c r="AC124" s="36">
        <v>238</v>
      </c>
      <c r="AD124" s="44">
        <v>0</v>
      </c>
      <c r="AE124" s="44">
        <v>238</v>
      </c>
      <c r="AF124" s="39">
        <f t="shared" si="33"/>
        <v>238</v>
      </c>
      <c r="AG124" s="67">
        <f t="shared" si="34"/>
        <v>79.333333333333329</v>
      </c>
      <c r="AH124" s="38">
        <f t="shared" si="35"/>
        <v>0</v>
      </c>
    </row>
    <row r="125" spans="1:34" ht="15.75" x14ac:dyDescent="0.25">
      <c r="A125" s="36" t="s">
        <v>264</v>
      </c>
      <c r="B125" s="36">
        <v>2015</v>
      </c>
      <c r="C125" s="36" t="s">
        <v>46</v>
      </c>
      <c r="D125" s="36" t="s">
        <v>698</v>
      </c>
      <c r="E125" s="36" t="s">
        <v>39</v>
      </c>
      <c r="F125" s="36" t="s">
        <v>40</v>
      </c>
      <c r="G125" s="36" t="s">
        <v>683</v>
      </c>
      <c r="H125" s="36" t="s">
        <v>701</v>
      </c>
      <c r="I125" s="36" t="s">
        <v>263</v>
      </c>
      <c r="J125" s="36" t="s">
        <v>261</v>
      </c>
      <c r="K125" s="36" t="s">
        <v>682</v>
      </c>
      <c r="L125" s="36" t="s">
        <v>682</v>
      </c>
      <c r="M125" s="36" t="s">
        <v>259</v>
      </c>
      <c r="N125" s="36" t="s">
        <v>251</v>
      </c>
      <c r="O125" s="36" t="s">
        <v>458</v>
      </c>
      <c r="P125" s="36" t="str">
        <f t="shared" si="30"/>
        <v>F1-elegansXhybrid</v>
      </c>
      <c r="Q125" s="41">
        <v>42678</v>
      </c>
      <c r="R125" s="91" t="s">
        <v>515</v>
      </c>
      <c r="S125" s="91">
        <v>1.3</v>
      </c>
      <c r="T125" s="167" t="str">
        <f t="shared" si="31"/>
        <v>E.14X1.3</v>
      </c>
      <c r="U125" s="36" t="str">
        <f t="shared" si="32"/>
        <v>Postzygotics-elegansXhybrid-AlloEleX(H:BelgiumXCachadas)</v>
      </c>
      <c r="V125" s="36">
        <v>3</v>
      </c>
      <c r="W125" s="36">
        <v>1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27</v>
      </c>
      <c r="AD125" s="44">
        <v>0</v>
      </c>
      <c r="AE125" s="44">
        <v>27</v>
      </c>
      <c r="AF125" s="39">
        <f t="shared" si="33"/>
        <v>27</v>
      </c>
      <c r="AG125" s="67">
        <f t="shared" si="34"/>
        <v>9</v>
      </c>
      <c r="AH125" s="38">
        <f t="shared" si="35"/>
        <v>0</v>
      </c>
    </row>
    <row r="126" spans="1:34" ht="15.75" x14ac:dyDescent="0.25">
      <c r="A126" s="36" t="s">
        <v>264</v>
      </c>
      <c r="B126" s="36">
        <v>2015</v>
      </c>
      <c r="C126" s="36" t="s">
        <v>46</v>
      </c>
      <c r="D126" s="36" t="s">
        <v>698</v>
      </c>
      <c r="E126" s="36" t="s">
        <v>39</v>
      </c>
      <c r="F126" s="36" t="s">
        <v>40</v>
      </c>
      <c r="G126" s="36" t="s">
        <v>257</v>
      </c>
      <c r="H126" s="36" t="s">
        <v>701</v>
      </c>
      <c r="I126" s="36" t="s">
        <v>263</v>
      </c>
      <c r="J126" s="36" t="s">
        <v>261</v>
      </c>
      <c r="K126" s="36" t="s">
        <v>682</v>
      </c>
      <c r="L126" s="36" t="s">
        <v>682</v>
      </c>
      <c r="M126" s="36" t="s">
        <v>253</v>
      </c>
      <c r="N126" s="36" t="s">
        <v>251</v>
      </c>
      <c r="O126" s="36" t="s">
        <v>458</v>
      </c>
      <c r="P126" s="36" t="str">
        <f t="shared" si="30"/>
        <v>F1-elegansXhybrid</v>
      </c>
      <c r="Q126" s="41">
        <v>42677</v>
      </c>
      <c r="R126" s="91" t="s">
        <v>481</v>
      </c>
      <c r="S126" s="91">
        <v>3.18</v>
      </c>
      <c r="T126" s="167" t="str">
        <f t="shared" si="31"/>
        <v>E.19X3.18</v>
      </c>
      <c r="U126" s="36" t="str">
        <f t="shared" si="32"/>
        <v>Postzygotics-elegansXhybrid-AlloEleX(H:BelgiumXCachadas)</v>
      </c>
      <c r="V126" s="36">
        <v>3</v>
      </c>
      <c r="W126" s="36">
        <v>2</v>
      </c>
      <c r="X126" s="36">
        <v>0</v>
      </c>
      <c r="Y126" s="36">
        <v>78</v>
      </c>
      <c r="Z126" s="36">
        <v>0</v>
      </c>
      <c r="AA126" s="36">
        <v>0</v>
      </c>
      <c r="AB126" s="36">
        <v>0</v>
      </c>
      <c r="AC126" s="36">
        <v>75</v>
      </c>
      <c r="AD126" s="44">
        <v>0</v>
      </c>
      <c r="AE126" s="44">
        <v>153</v>
      </c>
      <c r="AF126" s="39">
        <f t="shared" si="33"/>
        <v>153</v>
      </c>
      <c r="AG126" s="67">
        <f t="shared" si="34"/>
        <v>51</v>
      </c>
      <c r="AH126" s="38">
        <f t="shared" si="35"/>
        <v>0</v>
      </c>
    </row>
    <row r="127" spans="1:34" ht="15.75" x14ac:dyDescent="0.25">
      <c r="A127" s="36" t="s">
        <v>264</v>
      </c>
      <c r="B127" s="36">
        <v>2015</v>
      </c>
      <c r="C127" s="36" t="s">
        <v>46</v>
      </c>
      <c r="D127" s="36" t="s">
        <v>698</v>
      </c>
      <c r="E127" s="36" t="s">
        <v>39</v>
      </c>
      <c r="F127" s="36" t="s">
        <v>40</v>
      </c>
      <c r="G127" s="36" t="s">
        <v>257</v>
      </c>
      <c r="H127" s="36" t="s">
        <v>701</v>
      </c>
      <c r="I127" s="36" t="s">
        <v>263</v>
      </c>
      <c r="J127" s="36" t="s">
        <v>261</v>
      </c>
      <c r="K127" s="36" t="s">
        <v>682</v>
      </c>
      <c r="L127" s="36" t="s">
        <v>682</v>
      </c>
      <c r="M127" s="36" t="s">
        <v>259</v>
      </c>
      <c r="N127" s="36" t="s">
        <v>251</v>
      </c>
      <c r="O127" s="36" t="s">
        <v>458</v>
      </c>
      <c r="P127" s="36" t="str">
        <f t="shared" si="30"/>
        <v>F1-elegansXhybrid</v>
      </c>
      <c r="Q127" s="41">
        <v>42678</v>
      </c>
      <c r="R127" s="91" t="s">
        <v>516</v>
      </c>
      <c r="S127" s="91">
        <v>1.42</v>
      </c>
      <c r="T127" s="167" t="str">
        <f t="shared" si="31"/>
        <v>E.22X1.42</v>
      </c>
      <c r="U127" s="36" t="str">
        <f t="shared" si="32"/>
        <v>Postzygotics-elegansXhybrid-AlloEleX(H:BelgiumXCachadas)</v>
      </c>
      <c r="V127" s="36">
        <v>3</v>
      </c>
      <c r="W127" s="36">
        <v>3</v>
      </c>
      <c r="X127" s="36">
        <v>0</v>
      </c>
      <c r="Y127" s="36">
        <v>216</v>
      </c>
      <c r="Z127" s="36">
        <v>0</v>
      </c>
      <c r="AA127" s="36">
        <v>57</v>
      </c>
      <c r="AB127" s="36">
        <v>0</v>
      </c>
      <c r="AC127" s="36">
        <v>128</v>
      </c>
      <c r="AD127" s="44">
        <v>0</v>
      </c>
      <c r="AE127" s="44">
        <v>401</v>
      </c>
      <c r="AF127" s="39">
        <f t="shared" si="33"/>
        <v>401</v>
      </c>
      <c r="AG127" s="67">
        <f t="shared" si="34"/>
        <v>133.66666666666666</v>
      </c>
      <c r="AH127" s="38">
        <f t="shared" si="35"/>
        <v>0</v>
      </c>
    </row>
    <row r="128" spans="1:34" ht="15.75" x14ac:dyDescent="0.25">
      <c r="A128" s="36" t="s">
        <v>264</v>
      </c>
      <c r="B128" s="36">
        <v>2015</v>
      </c>
      <c r="C128" s="36" t="s">
        <v>46</v>
      </c>
      <c r="D128" s="36" t="s">
        <v>698</v>
      </c>
      <c r="E128" s="36" t="s">
        <v>39</v>
      </c>
      <c r="F128" s="36" t="s">
        <v>40</v>
      </c>
      <c r="G128" s="36" t="s">
        <v>683</v>
      </c>
      <c r="H128" s="36" t="s">
        <v>701</v>
      </c>
      <c r="I128" s="36" t="s">
        <v>263</v>
      </c>
      <c r="J128" s="36" t="s">
        <v>261</v>
      </c>
      <c r="K128" s="36" t="s">
        <v>682</v>
      </c>
      <c r="L128" s="36" t="s">
        <v>682</v>
      </c>
      <c r="M128" s="36" t="s">
        <v>259</v>
      </c>
      <c r="N128" s="36" t="s">
        <v>251</v>
      </c>
      <c r="O128" s="36" t="s">
        <v>458</v>
      </c>
      <c r="P128" s="36" t="str">
        <f t="shared" si="30"/>
        <v>F1-elegansXhybrid</v>
      </c>
      <c r="Q128" s="41">
        <v>42673</v>
      </c>
      <c r="R128" s="91" t="s">
        <v>514</v>
      </c>
      <c r="S128" s="91">
        <v>1.29</v>
      </c>
      <c r="T128" s="167" t="str">
        <f t="shared" si="31"/>
        <v>H.5X1.29</v>
      </c>
      <c r="U128" s="36" t="str">
        <f t="shared" si="32"/>
        <v>Postzygotics-elegansXhybrid-AlloEleX(H:BelgiumXCachadas)</v>
      </c>
      <c r="V128" s="36">
        <v>3</v>
      </c>
      <c r="W128" s="36">
        <v>2</v>
      </c>
      <c r="X128" s="36">
        <v>0</v>
      </c>
      <c r="Y128" s="36">
        <v>0</v>
      </c>
      <c r="Z128" s="36">
        <v>0</v>
      </c>
      <c r="AA128" s="36">
        <v>54</v>
      </c>
      <c r="AB128" s="36">
        <v>0</v>
      </c>
      <c r="AC128" s="36">
        <v>89</v>
      </c>
      <c r="AD128" s="44">
        <v>0</v>
      </c>
      <c r="AE128" s="44">
        <v>143</v>
      </c>
      <c r="AF128" s="39">
        <f t="shared" si="33"/>
        <v>143</v>
      </c>
      <c r="AG128" s="67">
        <f t="shared" si="34"/>
        <v>47.666666666666664</v>
      </c>
      <c r="AH128" s="38">
        <f t="shared" si="35"/>
        <v>0</v>
      </c>
    </row>
    <row r="129" spans="1:41" ht="15.75" x14ac:dyDescent="0.25">
      <c r="A129" s="36" t="s">
        <v>264</v>
      </c>
      <c r="B129" s="36">
        <v>2015</v>
      </c>
      <c r="C129" s="36" t="s">
        <v>46</v>
      </c>
      <c r="D129" s="36" t="s">
        <v>698</v>
      </c>
      <c r="E129" s="36" t="s">
        <v>39</v>
      </c>
      <c r="F129" s="36" t="s">
        <v>40</v>
      </c>
      <c r="G129" s="36" t="s">
        <v>683</v>
      </c>
      <c r="H129" s="36" t="s">
        <v>701</v>
      </c>
      <c r="I129" s="36" t="s">
        <v>263</v>
      </c>
      <c r="J129" s="36" t="s">
        <v>261</v>
      </c>
      <c r="K129" s="36" t="s">
        <v>682</v>
      </c>
      <c r="L129" s="36" t="s">
        <v>682</v>
      </c>
      <c r="M129" s="36" t="s">
        <v>253</v>
      </c>
      <c r="N129" s="36" t="s">
        <v>251</v>
      </c>
      <c r="O129" s="36" t="s">
        <v>458</v>
      </c>
      <c r="P129" s="36" t="str">
        <f t="shared" si="30"/>
        <v>F1-elegansXhybrid</v>
      </c>
      <c r="Q129" s="41">
        <v>42666</v>
      </c>
      <c r="R129" s="91" t="s">
        <v>517</v>
      </c>
      <c r="S129" s="91">
        <v>3.6</v>
      </c>
      <c r="T129" s="167" t="str">
        <f t="shared" si="31"/>
        <v>I.1X3.6</v>
      </c>
      <c r="U129" s="36" t="str">
        <f t="shared" si="32"/>
        <v>Postzygotics-elegansXhybrid-AlloEleX(H:BelgiumXCachadas)</v>
      </c>
      <c r="V129" s="36">
        <v>3</v>
      </c>
      <c r="W129" s="36">
        <v>2</v>
      </c>
      <c r="X129" s="36">
        <v>79</v>
      </c>
      <c r="Y129" s="36">
        <v>217</v>
      </c>
      <c r="Z129" s="36">
        <v>0</v>
      </c>
      <c r="AA129" s="36">
        <v>0</v>
      </c>
      <c r="AB129" s="36">
        <v>93</v>
      </c>
      <c r="AC129" s="36">
        <v>21</v>
      </c>
      <c r="AD129" s="44">
        <v>172</v>
      </c>
      <c r="AE129" s="44">
        <v>238</v>
      </c>
      <c r="AF129" s="39">
        <f t="shared" si="33"/>
        <v>410</v>
      </c>
      <c r="AG129" s="67">
        <f t="shared" si="34"/>
        <v>136.66666666666666</v>
      </c>
      <c r="AH129" s="38">
        <f t="shared" si="35"/>
        <v>0.4195121951219512</v>
      </c>
    </row>
    <row r="130" spans="1:41" ht="15.75" x14ac:dyDescent="0.25">
      <c r="A130" s="36" t="s">
        <v>254</v>
      </c>
      <c r="B130" s="36">
        <v>2015</v>
      </c>
      <c r="C130" s="36" t="s">
        <v>46</v>
      </c>
      <c r="D130" s="36" t="s">
        <v>698</v>
      </c>
      <c r="E130" s="36" t="s">
        <v>39</v>
      </c>
      <c r="F130" s="36" t="s">
        <v>40</v>
      </c>
      <c r="G130" s="36" t="s">
        <v>257</v>
      </c>
      <c r="H130" s="36" t="s">
        <v>701</v>
      </c>
      <c r="I130" s="36" t="s">
        <v>263</v>
      </c>
      <c r="J130" s="36" t="s">
        <v>261</v>
      </c>
      <c r="K130" s="36" t="s">
        <v>682</v>
      </c>
      <c r="L130" s="36" t="s">
        <v>682</v>
      </c>
      <c r="M130" s="36" t="s">
        <v>258</v>
      </c>
      <c r="N130" s="36" t="s">
        <v>251</v>
      </c>
      <c r="O130" s="36" t="s">
        <v>458</v>
      </c>
      <c r="P130" s="36" t="str">
        <f t="shared" ref="P130:P171" si="36">CONCATENATE(C130,"-",O130)</f>
        <v>F1-elegansXhybrid</v>
      </c>
      <c r="Q130" s="41">
        <v>42667</v>
      </c>
      <c r="R130" s="91" t="s">
        <v>518</v>
      </c>
      <c r="S130" s="91" t="s">
        <v>520</v>
      </c>
      <c r="T130" s="167" t="str">
        <f t="shared" ref="T130:T133" si="37">CONCATENATE(R130,"X",S130)</f>
        <v>K.5X3.9</v>
      </c>
      <c r="U130" s="36" t="str">
        <f t="shared" si="32"/>
        <v>Postzygotics-elegansXhybrid-AlloEleX(H:BelgiumXCachadas)</v>
      </c>
      <c r="V130" s="36">
        <v>3</v>
      </c>
      <c r="W130" s="36">
        <v>0</v>
      </c>
      <c r="X130" s="36">
        <v>0</v>
      </c>
      <c r="Y130" s="36">
        <v>0</v>
      </c>
      <c r="Z130" s="36">
        <v>0</v>
      </c>
      <c r="AA130" s="36">
        <v>0</v>
      </c>
      <c r="AB130" s="36">
        <v>0</v>
      </c>
      <c r="AC130" s="36">
        <v>0</v>
      </c>
      <c r="AD130" s="39">
        <v>0</v>
      </c>
      <c r="AE130" s="39">
        <v>0</v>
      </c>
      <c r="AF130" s="39" t="s">
        <v>6</v>
      </c>
      <c r="AG130" s="39" t="s">
        <v>6</v>
      </c>
      <c r="AH130" s="39" t="s">
        <v>6</v>
      </c>
    </row>
    <row r="131" spans="1:41" ht="15.75" x14ac:dyDescent="0.25">
      <c r="A131" s="36" t="s">
        <v>42</v>
      </c>
      <c r="B131" s="36">
        <v>2015</v>
      </c>
      <c r="C131" s="36" t="s">
        <v>46</v>
      </c>
      <c r="D131" s="36" t="s">
        <v>698</v>
      </c>
      <c r="E131" s="36" t="s">
        <v>39</v>
      </c>
      <c r="F131" s="36" t="s">
        <v>40</v>
      </c>
      <c r="G131" s="36" t="s">
        <v>460</v>
      </c>
      <c r="H131" s="36" t="s">
        <v>701</v>
      </c>
      <c r="I131" s="36" t="s">
        <v>263</v>
      </c>
      <c r="J131" s="36" t="s">
        <v>261</v>
      </c>
      <c r="K131" s="36" t="s">
        <v>682</v>
      </c>
      <c r="L131" s="36" t="s">
        <v>682</v>
      </c>
      <c r="M131" s="36" t="s">
        <v>253</v>
      </c>
      <c r="N131" s="36" t="s">
        <v>251</v>
      </c>
      <c r="O131" s="36" t="s">
        <v>458</v>
      </c>
      <c r="P131" s="36" t="str">
        <f t="shared" si="36"/>
        <v>F1-elegansXhybrid</v>
      </c>
      <c r="Q131" s="41">
        <v>42665</v>
      </c>
      <c r="R131" s="91" t="s">
        <v>469</v>
      </c>
      <c r="S131" s="91">
        <v>5.15</v>
      </c>
      <c r="T131" s="167" t="str">
        <f t="shared" si="37"/>
        <v>P.8X5.15</v>
      </c>
      <c r="U131" s="36" t="str">
        <f t="shared" si="32"/>
        <v>Postzygotics-elegansXhybrid-AlloEleX(H:BelgiumXCachadas)</v>
      </c>
      <c r="V131" s="36">
        <v>3</v>
      </c>
      <c r="W131" s="36">
        <v>3</v>
      </c>
      <c r="X131" s="36">
        <v>0</v>
      </c>
      <c r="Y131" s="36">
        <v>327</v>
      </c>
      <c r="Z131" s="36">
        <v>0</v>
      </c>
      <c r="AA131" s="36">
        <v>30</v>
      </c>
      <c r="AB131" s="36">
        <v>0</v>
      </c>
      <c r="AC131" s="36">
        <v>83</v>
      </c>
      <c r="AD131" s="44">
        <v>0</v>
      </c>
      <c r="AE131" s="44">
        <v>440</v>
      </c>
      <c r="AF131" s="39">
        <f>AD131+AE131</f>
        <v>440</v>
      </c>
      <c r="AG131" s="67">
        <f>AF131/V131</f>
        <v>146.66666666666666</v>
      </c>
      <c r="AH131" s="38">
        <f>AD131/AF131</f>
        <v>0</v>
      </c>
    </row>
    <row r="132" spans="1:41" ht="15.75" x14ac:dyDescent="0.25">
      <c r="A132" s="36" t="s">
        <v>42</v>
      </c>
      <c r="B132" s="36">
        <v>2015</v>
      </c>
      <c r="C132" s="36" t="s">
        <v>46</v>
      </c>
      <c r="D132" s="36" t="s">
        <v>699</v>
      </c>
      <c r="E132" s="36" t="s">
        <v>39</v>
      </c>
      <c r="F132" s="36" t="s">
        <v>40</v>
      </c>
      <c r="G132" s="36" t="s">
        <v>461</v>
      </c>
      <c r="H132" s="36" t="s">
        <v>461</v>
      </c>
      <c r="I132" s="36" t="s">
        <v>39</v>
      </c>
      <c r="J132" s="36" t="s">
        <v>40</v>
      </c>
      <c r="K132" s="36" t="s">
        <v>257</v>
      </c>
      <c r="L132" s="36" t="s">
        <v>257</v>
      </c>
      <c r="M132" s="36" t="s">
        <v>253</v>
      </c>
      <c r="N132" s="43" t="s">
        <v>249</v>
      </c>
      <c r="O132" s="36" t="s">
        <v>377</v>
      </c>
      <c r="P132" s="36" t="str">
        <f t="shared" si="36"/>
        <v>F1-elegansXelegans</v>
      </c>
      <c r="Q132" s="41">
        <v>42659</v>
      </c>
      <c r="R132" s="36" t="s">
        <v>289</v>
      </c>
      <c r="S132" s="36" t="s">
        <v>294</v>
      </c>
      <c r="T132" s="167" t="str">
        <f t="shared" si="37"/>
        <v>P.16XE.3</v>
      </c>
      <c r="U132" s="36" t="str">
        <f t="shared" si="32"/>
        <v>Conspecifics-elegansXelegans-MaraixDorxXBelgium</v>
      </c>
      <c r="V132" s="36">
        <v>3</v>
      </c>
      <c r="W132" s="40">
        <v>2</v>
      </c>
      <c r="X132" s="40">
        <v>0</v>
      </c>
      <c r="Y132" s="40">
        <v>0</v>
      </c>
      <c r="Z132" s="40">
        <v>13</v>
      </c>
      <c r="AA132" s="40">
        <v>228</v>
      </c>
      <c r="AB132" s="40">
        <v>9</v>
      </c>
      <c r="AC132" s="40">
        <v>202</v>
      </c>
      <c r="AD132" s="39">
        <v>22</v>
      </c>
      <c r="AE132" s="39">
        <v>430</v>
      </c>
      <c r="AF132" s="39">
        <f>AD132+AE132</f>
        <v>452</v>
      </c>
      <c r="AG132" s="67">
        <f>AF132/V132</f>
        <v>150.66666666666666</v>
      </c>
      <c r="AH132" s="38">
        <f>AD132/AF132</f>
        <v>4.8672566371681415E-2</v>
      </c>
    </row>
    <row r="133" spans="1:41" ht="15.75" x14ac:dyDescent="0.25">
      <c r="A133" s="36" t="s">
        <v>42</v>
      </c>
      <c r="B133" s="36">
        <v>2015</v>
      </c>
      <c r="C133" s="36" t="s">
        <v>46</v>
      </c>
      <c r="D133" s="36" t="s">
        <v>699</v>
      </c>
      <c r="E133" s="36" t="s">
        <v>39</v>
      </c>
      <c r="F133" s="36" t="s">
        <v>40</v>
      </c>
      <c r="G133" s="36" t="s">
        <v>683</v>
      </c>
      <c r="H133" s="36" t="s">
        <v>683</v>
      </c>
      <c r="I133" s="36" t="s">
        <v>39</v>
      </c>
      <c r="J133" s="36" t="s">
        <v>40</v>
      </c>
      <c r="K133" s="36" t="s">
        <v>256</v>
      </c>
      <c r="L133" s="36" t="s">
        <v>256</v>
      </c>
      <c r="M133" s="36" t="s">
        <v>258</v>
      </c>
      <c r="N133" s="43" t="s">
        <v>249</v>
      </c>
      <c r="O133" s="36" t="s">
        <v>377</v>
      </c>
      <c r="P133" s="36" t="str">
        <f t="shared" si="36"/>
        <v>F1-elegansXelegans</v>
      </c>
      <c r="Q133" s="41">
        <v>42680</v>
      </c>
      <c r="R133" s="36" t="s">
        <v>537</v>
      </c>
      <c r="S133" s="36" t="s">
        <v>535</v>
      </c>
      <c r="T133" s="167" t="str">
        <f t="shared" si="37"/>
        <v>V.15XX.3</v>
      </c>
      <c r="U133" s="36" t="str">
        <f t="shared" si="32"/>
        <v>Conspecifics-elegansXelegans-(E:BelgiumXSweden)XSweden</v>
      </c>
      <c r="V133" s="36">
        <v>3</v>
      </c>
      <c r="W133" s="40">
        <v>2</v>
      </c>
      <c r="X133" s="40">
        <v>0</v>
      </c>
      <c r="Y133" s="40">
        <v>0</v>
      </c>
      <c r="Z133" s="40">
        <v>63</v>
      </c>
      <c r="AA133" s="40">
        <v>9</v>
      </c>
      <c r="AB133" s="40">
        <v>96</v>
      </c>
      <c r="AC133" s="40">
        <v>7</v>
      </c>
      <c r="AD133" s="39">
        <v>159</v>
      </c>
      <c r="AE133" s="39">
        <v>16</v>
      </c>
      <c r="AF133" s="39">
        <f>AD133+AE133</f>
        <v>175</v>
      </c>
      <c r="AG133" s="67">
        <f>AF133/V133</f>
        <v>58.333333333333336</v>
      </c>
      <c r="AH133" s="38">
        <f>AD133/AF133</f>
        <v>0.90857142857142859</v>
      </c>
    </row>
    <row r="134" spans="1:41" ht="15.75" x14ac:dyDescent="0.25">
      <c r="A134" s="36" t="s">
        <v>244</v>
      </c>
      <c r="B134" s="36">
        <v>2014</v>
      </c>
      <c r="C134" s="36" t="s">
        <v>38</v>
      </c>
      <c r="D134" s="36" t="s">
        <v>699</v>
      </c>
      <c r="E134" s="36" t="s">
        <v>39</v>
      </c>
      <c r="F134" s="36" t="s">
        <v>40</v>
      </c>
      <c r="G134" s="36" t="s">
        <v>255</v>
      </c>
      <c r="H134" s="36" t="s">
        <v>822</v>
      </c>
      <c r="I134" s="36" t="s">
        <v>39</v>
      </c>
      <c r="J134" s="36" t="s">
        <v>40</v>
      </c>
      <c r="K134" s="36" t="s">
        <v>255</v>
      </c>
      <c r="L134" s="36" t="s">
        <v>822</v>
      </c>
      <c r="M134" s="36" t="s">
        <v>253</v>
      </c>
      <c r="N134" s="36" t="s">
        <v>840</v>
      </c>
      <c r="O134" s="36" t="str">
        <f t="shared" ref="O134:O171" si="38" xml:space="preserve"> _xlfn.CONCAT(E134,"X",I134)</f>
        <v>elegansXelegans</v>
      </c>
      <c r="P134" s="36" t="str">
        <f t="shared" si="36"/>
        <v>F0-elegansXelegans</v>
      </c>
      <c r="Q134" s="36" t="s">
        <v>841</v>
      </c>
      <c r="R134" s="37" t="s">
        <v>842</v>
      </c>
      <c r="T134" s="167" t="str">
        <f>SUBSTITUTE(SUBSTITUTE(SUBSTITUTE(R134," ",""),"♀","Fem_"),"♂","Mal_")</f>
        <v>Fem_E28IxMal_E36</v>
      </c>
      <c r="U134" s="36" t="str">
        <f t="shared" si="32"/>
        <v>Conspecifics-elegansXelegans-ArlesXArles</v>
      </c>
      <c r="V134" s="36">
        <v>3</v>
      </c>
      <c r="W134" s="40">
        <v>3</v>
      </c>
      <c r="X134" s="40">
        <v>412</v>
      </c>
      <c r="Y134" s="40">
        <v>1</v>
      </c>
      <c r="Z134" s="40">
        <v>404</v>
      </c>
      <c r="AA134" s="40">
        <v>2</v>
      </c>
      <c r="AB134" s="40">
        <v>381</v>
      </c>
      <c r="AC134" s="40">
        <v>59</v>
      </c>
      <c r="AD134" s="39">
        <v>1197</v>
      </c>
      <c r="AE134" s="39">
        <v>62</v>
      </c>
      <c r="AF134" s="39">
        <v>1259</v>
      </c>
      <c r="AG134" s="39">
        <v>419.66666666666669</v>
      </c>
      <c r="AH134" s="38">
        <v>0.95075456711675932</v>
      </c>
      <c r="AL134" s="38"/>
      <c r="AM134" s="38"/>
      <c r="AN134" s="37"/>
      <c r="AO134" s="37"/>
    </row>
    <row r="135" spans="1:41" ht="15.75" x14ac:dyDescent="0.25">
      <c r="A135" s="36" t="s">
        <v>244</v>
      </c>
      <c r="B135" s="36">
        <v>2014</v>
      </c>
      <c r="C135" s="36" t="s">
        <v>38</v>
      </c>
      <c r="D135" s="36" t="s">
        <v>699</v>
      </c>
      <c r="E135" s="36" t="s">
        <v>39</v>
      </c>
      <c r="F135" s="36" t="s">
        <v>40</v>
      </c>
      <c r="G135" s="36" t="s">
        <v>255</v>
      </c>
      <c r="H135" s="36" t="s">
        <v>822</v>
      </c>
      <c r="I135" s="36" t="s">
        <v>39</v>
      </c>
      <c r="J135" s="36" t="s">
        <v>40</v>
      </c>
      <c r="K135" s="36" t="s">
        <v>255</v>
      </c>
      <c r="L135" s="36" t="s">
        <v>822</v>
      </c>
      <c r="M135" s="36" t="s">
        <v>253</v>
      </c>
      <c r="N135" s="36" t="s">
        <v>840</v>
      </c>
      <c r="O135" s="36" t="str">
        <f t="shared" si="38"/>
        <v>elegansXelegans</v>
      </c>
      <c r="P135" s="36" t="str">
        <f t="shared" si="36"/>
        <v>F0-elegansXelegans</v>
      </c>
      <c r="Q135" s="36" t="s">
        <v>843</v>
      </c>
      <c r="R135" s="37" t="s">
        <v>844</v>
      </c>
      <c r="T135" s="167" t="str">
        <f t="shared" ref="T135:T171" si="39">SUBSTITUTE(SUBSTITUTE(SUBSTITUTE(R135," ",""),"♀","Fem_"),"♂","Mal_")</f>
        <v>Fem_E30IxMal_E36</v>
      </c>
      <c r="U135" s="36" t="str">
        <f t="shared" si="32"/>
        <v>Conspecifics-elegansXelegans-ArlesXArles</v>
      </c>
      <c r="V135" s="36">
        <v>2</v>
      </c>
      <c r="W135" s="40">
        <v>0</v>
      </c>
      <c r="X135" s="40">
        <v>0</v>
      </c>
      <c r="Y135" s="40">
        <v>0</v>
      </c>
      <c r="Z135" s="40">
        <v>0</v>
      </c>
      <c r="AA135" s="40">
        <v>0</v>
      </c>
      <c r="AB135" s="40"/>
      <c r="AC135" s="40"/>
      <c r="AD135" s="39">
        <v>0</v>
      </c>
      <c r="AE135" s="39">
        <v>0</v>
      </c>
      <c r="AF135" s="39" t="s">
        <v>6</v>
      </c>
      <c r="AG135" s="39" t="s">
        <v>6</v>
      </c>
      <c r="AH135" s="39" t="s">
        <v>6</v>
      </c>
      <c r="AL135" s="38"/>
      <c r="AM135" s="38"/>
      <c r="AN135" s="37"/>
      <c r="AO135" s="37"/>
    </row>
    <row r="136" spans="1:41" ht="15.75" x14ac:dyDescent="0.25">
      <c r="A136" s="36" t="s">
        <v>244</v>
      </c>
      <c r="B136" s="36">
        <v>2014</v>
      </c>
      <c r="C136" s="36" t="s">
        <v>38</v>
      </c>
      <c r="D136" s="36" t="s">
        <v>699</v>
      </c>
      <c r="E136" s="36" t="s">
        <v>39</v>
      </c>
      <c r="F136" s="36" t="s">
        <v>40</v>
      </c>
      <c r="G136" s="36" t="s">
        <v>255</v>
      </c>
      <c r="H136" s="36" t="s">
        <v>822</v>
      </c>
      <c r="I136" s="36" t="s">
        <v>39</v>
      </c>
      <c r="J136" s="36" t="s">
        <v>40</v>
      </c>
      <c r="K136" s="36" t="s">
        <v>255</v>
      </c>
      <c r="L136" s="36" t="s">
        <v>822</v>
      </c>
      <c r="M136" s="36" t="s">
        <v>253</v>
      </c>
      <c r="N136" s="36" t="s">
        <v>840</v>
      </c>
      <c r="O136" s="36" t="str">
        <f t="shared" si="38"/>
        <v>elegansXelegans</v>
      </c>
      <c r="P136" s="36" t="str">
        <f t="shared" si="36"/>
        <v>F0-elegansXelegans</v>
      </c>
      <c r="Q136" s="36" t="s">
        <v>845</v>
      </c>
      <c r="R136" s="37" t="s">
        <v>846</v>
      </c>
      <c r="T136" s="167" t="str">
        <f t="shared" si="39"/>
        <v>Fem_E35VixMal_E27</v>
      </c>
      <c r="U136" s="36" t="str">
        <f t="shared" si="32"/>
        <v>Conspecifics-elegansXelegans-ArlesXArles</v>
      </c>
      <c r="V136" s="36">
        <v>1</v>
      </c>
      <c r="W136" s="40">
        <v>0</v>
      </c>
      <c r="X136" s="40">
        <v>0</v>
      </c>
      <c r="Y136" s="40">
        <v>0</v>
      </c>
      <c r="Z136" s="40"/>
      <c r="AA136" s="40"/>
      <c r="AB136" s="40"/>
      <c r="AC136" s="40"/>
      <c r="AD136" s="39">
        <v>0</v>
      </c>
      <c r="AE136" s="39">
        <v>0</v>
      </c>
      <c r="AF136" s="39" t="s">
        <v>6</v>
      </c>
      <c r="AG136" s="39" t="s">
        <v>6</v>
      </c>
      <c r="AH136" s="39" t="s">
        <v>6</v>
      </c>
      <c r="AL136" s="38"/>
      <c r="AM136" s="38"/>
      <c r="AN136" s="37"/>
      <c r="AO136" s="37"/>
    </row>
    <row r="137" spans="1:41" ht="15.75" x14ac:dyDescent="0.25">
      <c r="A137" s="36" t="s">
        <v>244</v>
      </c>
      <c r="B137" s="36">
        <v>2014</v>
      </c>
      <c r="C137" s="36" t="s">
        <v>38</v>
      </c>
      <c r="D137" s="36" t="s">
        <v>699</v>
      </c>
      <c r="E137" s="36" t="s">
        <v>39</v>
      </c>
      <c r="F137" s="36" t="s">
        <v>40</v>
      </c>
      <c r="G137" s="36" t="s">
        <v>255</v>
      </c>
      <c r="H137" s="36" t="s">
        <v>822</v>
      </c>
      <c r="I137" s="36" t="s">
        <v>39</v>
      </c>
      <c r="J137" s="36" t="s">
        <v>40</v>
      </c>
      <c r="K137" s="36" t="s">
        <v>255</v>
      </c>
      <c r="L137" s="36" t="s">
        <v>822</v>
      </c>
      <c r="M137" s="36" t="s">
        <v>253</v>
      </c>
      <c r="N137" s="36" t="s">
        <v>840</v>
      </c>
      <c r="O137" s="36" t="str">
        <f t="shared" si="38"/>
        <v>elegansXelegans</v>
      </c>
      <c r="P137" s="36" t="str">
        <f t="shared" si="36"/>
        <v>F0-elegansXelegans</v>
      </c>
      <c r="Q137" s="36" t="s">
        <v>847</v>
      </c>
      <c r="R137" s="37" t="s">
        <v>848</v>
      </c>
      <c r="T137" s="167" t="str">
        <f t="shared" si="39"/>
        <v>Fem_F11IxMal_F17</v>
      </c>
      <c r="U137" s="36" t="str">
        <f t="shared" si="32"/>
        <v>Conspecifics-elegansXelegans-ArlesXArles</v>
      </c>
      <c r="V137" s="36">
        <v>1</v>
      </c>
      <c r="W137" s="39">
        <v>1</v>
      </c>
      <c r="X137" s="40">
        <v>305</v>
      </c>
      <c r="Y137" s="40">
        <v>17</v>
      </c>
      <c r="Z137" s="40"/>
      <c r="AA137" s="40"/>
      <c r="AB137" s="40"/>
      <c r="AC137" s="40"/>
      <c r="AD137" s="39">
        <v>305</v>
      </c>
      <c r="AE137" s="39">
        <v>107</v>
      </c>
      <c r="AF137" s="39">
        <v>322</v>
      </c>
      <c r="AG137" s="39">
        <v>322</v>
      </c>
      <c r="AH137" s="38">
        <v>0.74029126213592233</v>
      </c>
      <c r="AL137" s="38"/>
      <c r="AM137" s="38"/>
      <c r="AN137" s="37"/>
      <c r="AO137" s="37"/>
    </row>
    <row r="138" spans="1:41" ht="15.75" x14ac:dyDescent="0.25">
      <c r="A138" s="36" t="s">
        <v>244</v>
      </c>
      <c r="B138" s="36">
        <v>2014</v>
      </c>
      <c r="C138" s="36" t="s">
        <v>38</v>
      </c>
      <c r="D138" s="36" t="s">
        <v>699</v>
      </c>
      <c r="E138" s="36" t="s">
        <v>39</v>
      </c>
      <c r="F138" s="36" t="s">
        <v>40</v>
      </c>
      <c r="G138" s="36" t="s">
        <v>255</v>
      </c>
      <c r="H138" s="36" t="s">
        <v>822</v>
      </c>
      <c r="I138" s="36" t="s">
        <v>39</v>
      </c>
      <c r="J138" s="36" t="s">
        <v>40</v>
      </c>
      <c r="K138" s="36" t="s">
        <v>255</v>
      </c>
      <c r="L138" s="36" t="s">
        <v>822</v>
      </c>
      <c r="M138" s="36" t="s">
        <v>253</v>
      </c>
      <c r="N138" s="36" t="s">
        <v>840</v>
      </c>
      <c r="O138" s="36" t="str">
        <f t="shared" si="38"/>
        <v>elegansXelegans</v>
      </c>
      <c r="P138" s="36" t="str">
        <f t="shared" si="36"/>
        <v>F0-elegansXelegans</v>
      </c>
      <c r="Q138" s="36" t="s">
        <v>847</v>
      </c>
      <c r="R138" s="37" t="s">
        <v>849</v>
      </c>
      <c r="T138" s="167" t="str">
        <f t="shared" si="39"/>
        <v>Fem_F19IxMal_F15</v>
      </c>
      <c r="U138" s="36" t="str">
        <f t="shared" si="32"/>
        <v>Conspecifics-elegansXelegans-ArlesXArles</v>
      </c>
      <c r="V138" s="36">
        <v>1</v>
      </c>
      <c r="W138" s="39">
        <v>1</v>
      </c>
      <c r="X138" s="40">
        <v>510</v>
      </c>
      <c r="Y138" s="40">
        <v>8</v>
      </c>
      <c r="Z138" s="40"/>
      <c r="AA138" s="40"/>
      <c r="AB138" s="40"/>
      <c r="AC138" s="40"/>
      <c r="AD138" s="39">
        <v>510</v>
      </c>
      <c r="AE138" s="39">
        <v>8</v>
      </c>
      <c r="AF138" s="39">
        <v>518</v>
      </c>
      <c r="AG138" s="39">
        <v>518</v>
      </c>
      <c r="AH138" s="38">
        <v>0.98455598455598459</v>
      </c>
      <c r="AL138" s="38"/>
      <c r="AM138" s="38"/>
      <c r="AN138" s="37"/>
      <c r="AO138" s="37"/>
    </row>
    <row r="139" spans="1:41" ht="15.75" x14ac:dyDescent="0.25">
      <c r="A139" s="36" t="s">
        <v>244</v>
      </c>
      <c r="B139" s="36">
        <v>2014</v>
      </c>
      <c r="C139" s="36" t="s">
        <v>38</v>
      </c>
      <c r="D139" s="36" t="s">
        <v>699</v>
      </c>
      <c r="E139" s="36" t="s">
        <v>39</v>
      </c>
      <c r="F139" s="36" t="s">
        <v>40</v>
      </c>
      <c r="G139" s="36" t="s">
        <v>255</v>
      </c>
      <c r="H139" s="36" t="s">
        <v>822</v>
      </c>
      <c r="I139" s="36" t="s">
        <v>39</v>
      </c>
      <c r="J139" s="36" t="s">
        <v>40</v>
      </c>
      <c r="K139" s="36" t="s">
        <v>255</v>
      </c>
      <c r="L139" s="36" t="s">
        <v>822</v>
      </c>
      <c r="M139" s="36" t="s">
        <v>253</v>
      </c>
      <c r="N139" s="36" t="s">
        <v>840</v>
      </c>
      <c r="O139" s="36" t="str">
        <f t="shared" si="38"/>
        <v>elegansXelegans</v>
      </c>
      <c r="P139" s="36" t="str">
        <f t="shared" si="36"/>
        <v>F0-elegansXelegans</v>
      </c>
      <c r="Q139" s="36" t="s">
        <v>850</v>
      </c>
      <c r="R139" s="37" t="s">
        <v>851</v>
      </c>
      <c r="T139" s="167" t="str">
        <f t="shared" si="39"/>
        <v>Fem_F2IxMal_F17</v>
      </c>
      <c r="U139" s="36" t="str">
        <f t="shared" si="32"/>
        <v>Conspecifics-elegansXelegans-ArlesXArles</v>
      </c>
      <c r="V139" s="36">
        <v>1</v>
      </c>
      <c r="W139" s="39">
        <v>0</v>
      </c>
      <c r="X139" s="40">
        <v>0</v>
      </c>
      <c r="Y139" s="40">
        <v>0</v>
      </c>
      <c r="Z139" s="40"/>
      <c r="AA139" s="40"/>
      <c r="AB139" s="40"/>
      <c r="AC139" s="40"/>
      <c r="AD139" s="39">
        <v>0</v>
      </c>
      <c r="AE139" s="39">
        <v>0</v>
      </c>
      <c r="AF139" s="39" t="s">
        <v>6</v>
      </c>
      <c r="AG139" s="39" t="s">
        <v>6</v>
      </c>
      <c r="AH139" s="39" t="s">
        <v>6</v>
      </c>
      <c r="AL139" s="38"/>
      <c r="AM139" s="38"/>
      <c r="AN139" s="37"/>
      <c r="AO139" s="37"/>
    </row>
    <row r="140" spans="1:41" ht="15.75" x14ac:dyDescent="0.25">
      <c r="A140" s="36" t="s">
        <v>244</v>
      </c>
      <c r="B140" s="36">
        <v>2014</v>
      </c>
      <c r="C140" s="36" t="s">
        <v>38</v>
      </c>
      <c r="D140" s="36" t="s">
        <v>699</v>
      </c>
      <c r="E140" s="36" t="s">
        <v>39</v>
      </c>
      <c r="F140" s="36" t="s">
        <v>40</v>
      </c>
      <c r="G140" s="36" t="s">
        <v>255</v>
      </c>
      <c r="H140" s="36" t="s">
        <v>822</v>
      </c>
      <c r="I140" s="36" t="s">
        <v>39</v>
      </c>
      <c r="J140" s="36" t="s">
        <v>40</v>
      </c>
      <c r="K140" s="36" t="s">
        <v>255</v>
      </c>
      <c r="L140" s="36" t="s">
        <v>822</v>
      </c>
      <c r="M140" s="36" t="s">
        <v>253</v>
      </c>
      <c r="N140" s="36" t="s">
        <v>840</v>
      </c>
      <c r="O140" s="36" t="str">
        <f t="shared" si="38"/>
        <v>elegansXelegans</v>
      </c>
      <c r="P140" s="36" t="str">
        <f t="shared" si="36"/>
        <v>F0-elegansXelegans</v>
      </c>
      <c r="Q140" s="36" t="s">
        <v>852</v>
      </c>
      <c r="R140" s="37" t="s">
        <v>853</v>
      </c>
      <c r="T140" s="167" t="str">
        <f t="shared" si="39"/>
        <v>Fem_F25IxMal_F25?</v>
      </c>
      <c r="U140" s="36" t="str">
        <f t="shared" si="32"/>
        <v>Conspecifics-elegansXelegans-ArlesXArles</v>
      </c>
      <c r="V140" s="36">
        <v>1</v>
      </c>
      <c r="W140" s="39">
        <v>1</v>
      </c>
      <c r="X140" s="40">
        <v>63</v>
      </c>
      <c r="Y140" s="40">
        <v>65</v>
      </c>
      <c r="Z140" s="40"/>
      <c r="AA140" s="40"/>
      <c r="AB140" s="40"/>
      <c r="AC140" s="40"/>
      <c r="AD140" s="39">
        <v>63</v>
      </c>
      <c r="AE140" s="39">
        <v>65</v>
      </c>
      <c r="AF140" s="39">
        <v>128</v>
      </c>
      <c r="AG140" s="39">
        <v>128</v>
      </c>
      <c r="AH140" s="38">
        <v>0.4921875</v>
      </c>
      <c r="AL140" s="38"/>
      <c r="AM140" s="38"/>
      <c r="AN140" s="37"/>
      <c r="AO140" s="37"/>
    </row>
    <row r="141" spans="1:41" ht="15.75" x14ac:dyDescent="0.25">
      <c r="A141" s="36" t="s">
        <v>244</v>
      </c>
      <c r="B141" s="36">
        <v>2014</v>
      </c>
      <c r="C141" s="36" t="s">
        <v>38</v>
      </c>
      <c r="D141" s="36" t="s">
        <v>699</v>
      </c>
      <c r="E141" s="36" t="s">
        <v>39</v>
      </c>
      <c r="F141" s="36" t="s">
        <v>40</v>
      </c>
      <c r="G141" s="36" t="s">
        <v>255</v>
      </c>
      <c r="H141" s="36" t="s">
        <v>822</v>
      </c>
      <c r="I141" s="36" t="s">
        <v>39</v>
      </c>
      <c r="J141" s="36" t="s">
        <v>40</v>
      </c>
      <c r="K141" s="36" t="s">
        <v>255</v>
      </c>
      <c r="L141" s="36" t="s">
        <v>822</v>
      </c>
      <c r="M141" s="36" t="s">
        <v>253</v>
      </c>
      <c r="N141" s="36" t="s">
        <v>840</v>
      </c>
      <c r="O141" s="36" t="str">
        <f t="shared" si="38"/>
        <v>elegansXelegans</v>
      </c>
      <c r="P141" s="36" t="str">
        <f t="shared" si="36"/>
        <v>F0-elegansXelegans</v>
      </c>
      <c r="Q141" s="36" t="s">
        <v>852</v>
      </c>
      <c r="R141" s="37" t="s">
        <v>854</v>
      </c>
      <c r="T141" s="167" t="str">
        <f t="shared" si="39"/>
        <v>Fem_F27IxMal_F22</v>
      </c>
      <c r="U141" s="36" t="str">
        <f t="shared" si="32"/>
        <v>Conspecifics-elegansXelegans-ArlesXArles</v>
      </c>
      <c r="V141" s="36">
        <v>1</v>
      </c>
      <c r="W141" s="39">
        <v>1</v>
      </c>
      <c r="X141" s="40">
        <v>312</v>
      </c>
      <c r="Y141" s="40">
        <v>145</v>
      </c>
      <c r="Z141" s="40"/>
      <c r="AA141" s="40"/>
      <c r="AB141" s="40"/>
      <c r="AC141" s="40"/>
      <c r="AD141" s="39">
        <v>312</v>
      </c>
      <c r="AE141" s="39">
        <v>145</v>
      </c>
      <c r="AF141" s="39">
        <v>457</v>
      </c>
      <c r="AG141" s="39">
        <v>457</v>
      </c>
      <c r="AH141" s="38">
        <v>0.6827133479212254</v>
      </c>
      <c r="AL141" s="38"/>
      <c r="AM141" s="38"/>
      <c r="AN141" s="37"/>
      <c r="AO141" s="37"/>
    </row>
    <row r="142" spans="1:41" ht="15.75" x14ac:dyDescent="0.25">
      <c r="A142" s="36" t="s">
        <v>244</v>
      </c>
      <c r="B142" s="36">
        <v>2014</v>
      </c>
      <c r="C142" s="36" t="s">
        <v>38</v>
      </c>
      <c r="D142" s="36" t="s">
        <v>699</v>
      </c>
      <c r="E142" s="36" t="s">
        <v>39</v>
      </c>
      <c r="F142" s="36" t="s">
        <v>40</v>
      </c>
      <c r="G142" s="36" t="s">
        <v>255</v>
      </c>
      <c r="H142" s="36" t="s">
        <v>822</v>
      </c>
      <c r="I142" s="36" t="s">
        <v>39</v>
      </c>
      <c r="J142" s="36" t="s">
        <v>40</v>
      </c>
      <c r="K142" s="36" t="s">
        <v>255</v>
      </c>
      <c r="L142" s="36" t="s">
        <v>822</v>
      </c>
      <c r="M142" s="36" t="s">
        <v>253</v>
      </c>
      <c r="N142" s="36" t="s">
        <v>840</v>
      </c>
      <c r="O142" s="36" t="str">
        <f t="shared" si="38"/>
        <v>elegansXelegans</v>
      </c>
      <c r="P142" s="36" t="str">
        <f t="shared" si="36"/>
        <v>F0-elegansXelegans</v>
      </c>
      <c r="Q142" s="36" t="s">
        <v>855</v>
      </c>
      <c r="R142" s="37" t="s">
        <v>856</v>
      </c>
      <c r="T142" s="167" t="str">
        <f t="shared" si="39"/>
        <v>Fem_F4IxMal_F17</v>
      </c>
      <c r="U142" s="36" t="str">
        <f t="shared" si="32"/>
        <v>Conspecifics-elegansXelegans-ArlesXArles</v>
      </c>
      <c r="V142" s="36">
        <v>1</v>
      </c>
      <c r="W142" s="39">
        <v>1</v>
      </c>
      <c r="X142" s="40">
        <v>443</v>
      </c>
      <c r="Y142" s="40">
        <v>67</v>
      </c>
      <c r="Z142" s="40"/>
      <c r="AA142" s="40"/>
      <c r="AB142" s="40"/>
      <c r="AC142" s="40"/>
      <c r="AD142" s="39">
        <v>443</v>
      </c>
      <c r="AE142" s="39">
        <v>67</v>
      </c>
      <c r="AF142" s="39">
        <v>510</v>
      </c>
      <c r="AG142" s="39">
        <v>510</v>
      </c>
      <c r="AH142" s="38">
        <v>0.86862745098039218</v>
      </c>
      <c r="AL142" s="38"/>
      <c r="AM142" s="38"/>
      <c r="AN142" s="37"/>
      <c r="AO142" s="37"/>
    </row>
    <row r="143" spans="1:41" ht="15.75" x14ac:dyDescent="0.25">
      <c r="A143" s="36" t="s">
        <v>244</v>
      </c>
      <c r="B143" s="36">
        <v>2014</v>
      </c>
      <c r="C143" s="36" t="s">
        <v>38</v>
      </c>
      <c r="D143" s="36" t="s">
        <v>699</v>
      </c>
      <c r="E143" s="36" t="s">
        <v>39</v>
      </c>
      <c r="F143" s="36" t="s">
        <v>40</v>
      </c>
      <c r="G143" s="36" t="s">
        <v>255</v>
      </c>
      <c r="H143" s="36" t="s">
        <v>822</v>
      </c>
      <c r="I143" s="36" t="s">
        <v>39</v>
      </c>
      <c r="J143" s="36" t="s">
        <v>40</v>
      </c>
      <c r="K143" s="36" t="s">
        <v>255</v>
      </c>
      <c r="L143" s="36" t="s">
        <v>822</v>
      </c>
      <c r="M143" s="36" t="s">
        <v>253</v>
      </c>
      <c r="N143" s="36" t="s">
        <v>840</v>
      </c>
      <c r="O143" s="36" t="str">
        <f t="shared" si="38"/>
        <v>elegansXelegans</v>
      </c>
      <c r="P143" s="36" t="str">
        <f t="shared" si="36"/>
        <v>F0-elegansXelegans</v>
      </c>
      <c r="Q143" s="36" t="s">
        <v>857</v>
      </c>
      <c r="R143" s="37" t="s">
        <v>858</v>
      </c>
      <c r="T143" s="167" t="str">
        <f t="shared" si="39"/>
        <v>Fem_F48IxMal_F58</v>
      </c>
      <c r="U143" s="36" t="str">
        <f t="shared" si="32"/>
        <v>Conspecifics-elegansXelegans-ArlesXArles</v>
      </c>
      <c r="V143" s="36">
        <v>1</v>
      </c>
      <c r="W143" s="39">
        <v>1</v>
      </c>
      <c r="X143" s="40">
        <v>477</v>
      </c>
      <c r="Y143" s="40">
        <v>144</v>
      </c>
      <c r="Z143" s="40"/>
      <c r="AA143" s="40"/>
      <c r="AB143" s="40"/>
      <c r="AC143" s="40"/>
      <c r="AD143" s="39">
        <v>477</v>
      </c>
      <c r="AE143" s="39">
        <v>144</v>
      </c>
      <c r="AF143" s="39">
        <v>621</v>
      </c>
      <c r="AG143" s="39">
        <v>621</v>
      </c>
      <c r="AH143" s="38">
        <v>0.76811594202898548</v>
      </c>
      <c r="AL143" s="38"/>
      <c r="AM143" s="38"/>
      <c r="AN143" s="37"/>
      <c r="AO143" s="37"/>
    </row>
    <row r="144" spans="1:41" ht="15.75" x14ac:dyDescent="0.25">
      <c r="A144" s="36" t="s">
        <v>244</v>
      </c>
      <c r="B144" s="36">
        <v>2014</v>
      </c>
      <c r="C144" s="36" t="s">
        <v>38</v>
      </c>
      <c r="D144" s="36" t="s">
        <v>699</v>
      </c>
      <c r="E144" s="36" t="s">
        <v>39</v>
      </c>
      <c r="F144" s="36" t="s">
        <v>40</v>
      </c>
      <c r="G144" s="36" t="s">
        <v>255</v>
      </c>
      <c r="H144" s="36" t="s">
        <v>822</v>
      </c>
      <c r="I144" s="36" t="s">
        <v>39</v>
      </c>
      <c r="J144" s="36" t="s">
        <v>40</v>
      </c>
      <c r="K144" s="36" t="s">
        <v>255</v>
      </c>
      <c r="L144" s="36" t="s">
        <v>822</v>
      </c>
      <c r="M144" s="36" t="s">
        <v>253</v>
      </c>
      <c r="N144" s="36" t="s">
        <v>840</v>
      </c>
      <c r="O144" s="36" t="str">
        <f t="shared" si="38"/>
        <v>elegansXelegans</v>
      </c>
      <c r="P144" s="36" t="str">
        <f t="shared" si="36"/>
        <v>F0-elegansXelegans</v>
      </c>
      <c r="Q144" s="36" t="s">
        <v>850</v>
      </c>
      <c r="R144" s="37" t="s">
        <v>859</v>
      </c>
      <c r="T144" s="167" t="str">
        <f t="shared" si="39"/>
        <v>Fem_F5IxMal_F12</v>
      </c>
      <c r="U144" s="36" t="str">
        <f t="shared" si="32"/>
        <v>Conspecifics-elegansXelegans-ArlesXArles</v>
      </c>
      <c r="V144" s="36">
        <v>1</v>
      </c>
      <c r="W144" s="39">
        <v>1</v>
      </c>
      <c r="X144" s="40">
        <v>384</v>
      </c>
      <c r="Y144" s="40">
        <v>116</v>
      </c>
      <c r="Z144" s="40"/>
      <c r="AA144" s="40"/>
      <c r="AB144" s="40"/>
      <c r="AC144" s="40"/>
      <c r="AD144" s="39">
        <v>384</v>
      </c>
      <c r="AE144" s="39">
        <v>116</v>
      </c>
      <c r="AF144" s="39">
        <v>500</v>
      </c>
      <c r="AG144" s="39">
        <v>500</v>
      </c>
      <c r="AH144" s="38">
        <v>0.76800000000000002</v>
      </c>
      <c r="AL144" s="38"/>
      <c r="AM144" s="38"/>
      <c r="AN144" s="37"/>
      <c r="AO144" s="37"/>
    </row>
    <row r="145" spans="1:41" ht="15.75" x14ac:dyDescent="0.25">
      <c r="A145" s="36" t="s">
        <v>244</v>
      </c>
      <c r="B145" s="36">
        <v>2014</v>
      </c>
      <c r="C145" s="36" t="s">
        <v>38</v>
      </c>
      <c r="D145" s="36" t="s">
        <v>699</v>
      </c>
      <c r="E145" s="36" t="s">
        <v>39</v>
      </c>
      <c r="F145" s="36" t="s">
        <v>40</v>
      </c>
      <c r="G145" s="36" t="s">
        <v>255</v>
      </c>
      <c r="H145" s="36" t="s">
        <v>822</v>
      </c>
      <c r="I145" s="36" t="s">
        <v>39</v>
      </c>
      <c r="J145" s="36" t="s">
        <v>40</v>
      </c>
      <c r="K145" s="36" t="s">
        <v>255</v>
      </c>
      <c r="L145" s="36" t="s">
        <v>822</v>
      </c>
      <c r="M145" s="36" t="s">
        <v>253</v>
      </c>
      <c r="N145" s="36" t="s">
        <v>840</v>
      </c>
      <c r="O145" s="36" t="str">
        <f t="shared" si="38"/>
        <v>elegansXelegans</v>
      </c>
      <c r="P145" s="36" t="str">
        <f t="shared" si="36"/>
        <v>F0-elegansXelegans</v>
      </c>
      <c r="Q145" s="36" t="s">
        <v>860</v>
      </c>
      <c r="R145" s="37" t="s">
        <v>861</v>
      </c>
      <c r="T145" s="167" t="str">
        <f t="shared" si="39"/>
        <v>Fem_F65aIxMal_F2</v>
      </c>
      <c r="U145" s="36" t="str">
        <f t="shared" si="32"/>
        <v>Conspecifics-elegansXelegans-ArlesXArles</v>
      </c>
      <c r="V145" s="36">
        <v>1</v>
      </c>
      <c r="W145" s="39">
        <v>1</v>
      </c>
      <c r="X145" s="40">
        <v>249</v>
      </c>
      <c r="Y145" s="40">
        <v>9</v>
      </c>
      <c r="Z145" s="40"/>
      <c r="AA145" s="40"/>
      <c r="AB145" s="40"/>
      <c r="AC145" s="40"/>
      <c r="AD145" s="39">
        <v>249</v>
      </c>
      <c r="AE145" s="39">
        <v>9</v>
      </c>
      <c r="AF145" s="39">
        <v>258</v>
      </c>
      <c r="AG145" s="39">
        <v>258</v>
      </c>
      <c r="AH145" s="38">
        <v>0.96511627906976749</v>
      </c>
      <c r="AL145" s="38"/>
      <c r="AM145" s="38"/>
      <c r="AN145" s="37"/>
      <c r="AO145" s="37"/>
    </row>
    <row r="146" spans="1:41" ht="15.75" x14ac:dyDescent="0.25">
      <c r="A146" s="36" t="s">
        <v>244</v>
      </c>
      <c r="B146" s="36">
        <v>2014</v>
      </c>
      <c r="C146" s="36" t="s">
        <v>38</v>
      </c>
      <c r="D146" s="36" t="s">
        <v>699</v>
      </c>
      <c r="E146" s="36" t="s">
        <v>39</v>
      </c>
      <c r="F146" s="36" t="s">
        <v>40</v>
      </c>
      <c r="G146" s="36" t="s">
        <v>255</v>
      </c>
      <c r="H146" s="36" t="s">
        <v>822</v>
      </c>
      <c r="I146" s="36" t="s">
        <v>39</v>
      </c>
      <c r="J146" s="36" t="s">
        <v>40</v>
      </c>
      <c r="K146" s="36" t="s">
        <v>255</v>
      </c>
      <c r="L146" s="36" t="s">
        <v>822</v>
      </c>
      <c r="M146" s="36" t="s">
        <v>253</v>
      </c>
      <c r="N146" s="36" t="s">
        <v>840</v>
      </c>
      <c r="O146" s="36" t="str">
        <f t="shared" si="38"/>
        <v>elegansXelegans</v>
      </c>
      <c r="P146" s="36" t="str">
        <f t="shared" si="36"/>
        <v>F0-elegansXelegans</v>
      </c>
      <c r="Q146" s="36" t="s">
        <v>857</v>
      </c>
      <c r="R146" s="37" t="s">
        <v>862</v>
      </c>
      <c r="T146" s="167" t="str">
        <f t="shared" si="39"/>
        <v>Fem_F65bIxMal_F56</v>
      </c>
      <c r="U146" s="36" t="str">
        <f t="shared" si="32"/>
        <v>Conspecifics-elegansXelegans-ArlesXArles</v>
      </c>
      <c r="V146" s="36">
        <v>1</v>
      </c>
      <c r="W146" s="39">
        <v>1</v>
      </c>
      <c r="X146" s="40">
        <v>8</v>
      </c>
      <c r="Y146" s="40">
        <v>12</v>
      </c>
      <c r="Z146" s="40"/>
      <c r="AA146" s="40"/>
      <c r="AB146" s="40"/>
      <c r="AC146" s="40"/>
      <c r="AD146" s="39">
        <v>8</v>
      </c>
      <c r="AE146" s="39">
        <v>12</v>
      </c>
      <c r="AF146" s="39">
        <v>20</v>
      </c>
      <c r="AG146" s="39">
        <v>20</v>
      </c>
      <c r="AH146" s="38">
        <v>0.4</v>
      </c>
      <c r="AL146" s="38"/>
      <c r="AM146" s="38"/>
      <c r="AN146" s="37"/>
      <c r="AO146" s="37"/>
    </row>
    <row r="147" spans="1:41" ht="15.75" x14ac:dyDescent="0.25">
      <c r="A147" s="36" t="s">
        <v>244</v>
      </c>
      <c r="B147" s="36">
        <v>2014</v>
      </c>
      <c r="C147" s="36" t="s">
        <v>38</v>
      </c>
      <c r="D147" s="36" t="s">
        <v>699</v>
      </c>
      <c r="E147" s="36" t="s">
        <v>39</v>
      </c>
      <c r="F147" s="36" t="s">
        <v>40</v>
      </c>
      <c r="G147" s="36" t="s">
        <v>255</v>
      </c>
      <c r="H147" s="36" t="s">
        <v>822</v>
      </c>
      <c r="I147" s="36" t="s">
        <v>39</v>
      </c>
      <c r="J147" s="36" t="s">
        <v>40</v>
      </c>
      <c r="K147" s="36" t="s">
        <v>255</v>
      </c>
      <c r="L147" s="36" t="s">
        <v>822</v>
      </c>
      <c r="M147" s="36" t="s">
        <v>253</v>
      </c>
      <c r="N147" s="36" t="s">
        <v>840</v>
      </c>
      <c r="O147" s="36" t="str">
        <f t="shared" si="38"/>
        <v>elegansXelegans</v>
      </c>
      <c r="P147" s="36" t="str">
        <f t="shared" si="36"/>
        <v>F0-elegansXelegans</v>
      </c>
      <c r="Q147" s="36" t="s">
        <v>863</v>
      </c>
      <c r="R147" s="37" t="s">
        <v>864</v>
      </c>
      <c r="T147" s="167" t="str">
        <f t="shared" si="39"/>
        <v>Fem_F66IxMal_F58</v>
      </c>
      <c r="U147" s="36" t="str">
        <f t="shared" si="32"/>
        <v>Conspecifics-elegansXelegans-ArlesXArles</v>
      </c>
      <c r="V147" s="36">
        <v>1</v>
      </c>
      <c r="W147" s="39">
        <v>1</v>
      </c>
      <c r="X147" s="40">
        <v>191</v>
      </c>
      <c r="Y147" s="40">
        <v>223</v>
      </c>
      <c r="Z147" s="40"/>
      <c r="AA147" s="40"/>
      <c r="AB147" s="40"/>
      <c r="AC147" s="40"/>
      <c r="AD147" s="39">
        <v>191</v>
      </c>
      <c r="AE147" s="39">
        <v>223</v>
      </c>
      <c r="AF147" s="39">
        <v>414</v>
      </c>
      <c r="AG147" s="39">
        <v>414</v>
      </c>
      <c r="AH147" s="38">
        <v>0.46135265700483091</v>
      </c>
      <c r="AL147" s="38"/>
      <c r="AM147" s="38"/>
      <c r="AN147" s="37"/>
      <c r="AO147" s="37"/>
    </row>
    <row r="148" spans="1:41" ht="15.75" x14ac:dyDescent="0.25">
      <c r="A148" s="36" t="s">
        <v>244</v>
      </c>
      <c r="B148" s="36">
        <v>2014</v>
      </c>
      <c r="C148" s="36" t="s">
        <v>38</v>
      </c>
      <c r="D148" s="36" t="s">
        <v>699</v>
      </c>
      <c r="E148" s="36" t="s">
        <v>39</v>
      </c>
      <c r="F148" s="36" t="s">
        <v>40</v>
      </c>
      <c r="G148" s="36" t="s">
        <v>255</v>
      </c>
      <c r="H148" s="36" t="s">
        <v>822</v>
      </c>
      <c r="I148" s="36" t="s">
        <v>39</v>
      </c>
      <c r="J148" s="36" t="s">
        <v>40</v>
      </c>
      <c r="K148" s="36" t="s">
        <v>255</v>
      </c>
      <c r="L148" s="36" t="s">
        <v>822</v>
      </c>
      <c r="M148" s="36" t="s">
        <v>253</v>
      </c>
      <c r="N148" s="36" t="s">
        <v>840</v>
      </c>
      <c r="O148" s="36" t="str">
        <f t="shared" si="38"/>
        <v>elegansXelegans</v>
      </c>
      <c r="P148" s="36" t="str">
        <f t="shared" si="36"/>
        <v>F0-elegansXelegans</v>
      </c>
      <c r="Q148" s="36" t="s">
        <v>865</v>
      </c>
      <c r="R148" s="37" t="s">
        <v>866</v>
      </c>
      <c r="T148" s="167" t="str">
        <f t="shared" si="39"/>
        <v>Fem_F67IxMal_F63</v>
      </c>
      <c r="U148" s="36" t="str">
        <f t="shared" si="32"/>
        <v>Conspecifics-elegansXelegans-ArlesXArles</v>
      </c>
      <c r="V148" s="36">
        <v>1</v>
      </c>
      <c r="W148" s="39">
        <v>1</v>
      </c>
      <c r="X148" s="40">
        <v>228</v>
      </c>
      <c r="Y148" s="40">
        <v>176</v>
      </c>
      <c r="Z148" s="40"/>
      <c r="AA148" s="40"/>
      <c r="AB148" s="40"/>
      <c r="AC148" s="40"/>
      <c r="AD148" s="39">
        <v>228</v>
      </c>
      <c r="AE148" s="39">
        <v>176</v>
      </c>
      <c r="AF148" s="39">
        <v>404</v>
      </c>
      <c r="AG148" s="39">
        <v>404</v>
      </c>
      <c r="AH148" s="38">
        <v>0.5643564356435643</v>
      </c>
      <c r="AL148" s="38"/>
      <c r="AM148" s="38"/>
      <c r="AN148" s="37"/>
      <c r="AO148" s="37"/>
    </row>
    <row r="149" spans="1:41" ht="15.75" x14ac:dyDescent="0.25">
      <c r="A149" s="36" t="s">
        <v>244</v>
      </c>
      <c r="B149" s="36">
        <v>2014</v>
      </c>
      <c r="C149" s="36" t="s">
        <v>38</v>
      </c>
      <c r="D149" s="36" t="s">
        <v>699</v>
      </c>
      <c r="E149" s="36" t="s">
        <v>39</v>
      </c>
      <c r="F149" s="36" t="s">
        <v>40</v>
      </c>
      <c r="G149" s="36" t="s">
        <v>255</v>
      </c>
      <c r="H149" s="36" t="s">
        <v>822</v>
      </c>
      <c r="I149" s="36" t="s">
        <v>39</v>
      </c>
      <c r="J149" s="36" t="s">
        <v>40</v>
      </c>
      <c r="K149" s="36" t="s">
        <v>255</v>
      </c>
      <c r="L149" s="36" t="s">
        <v>822</v>
      </c>
      <c r="M149" s="36" t="s">
        <v>253</v>
      </c>
      <c r="N149" s="36" t="s">
        <v>840</v>
      </c>
      <c r="O149" s="36" t="str">
        <f t="shared" si="38"/>
        <v>elegansXelegans</v>
      </c>
      <c r="P149" s="36" t="str">
        <f t="shared" si="36"/>
        <v>F0-elegansXelegans</v>
      </c>
      <c r="Q149" s="36" t="s">
        <v>865</v>
      </c>
      <c r="R149" s="37" t="s">
        <v>867</v>
      </c>
      <c r="T149" s="167" t="str">
        <f t="shared" si="39"/>
        <v>Fem_F68IxMal_F62</v>
      </c>
      <c r="U149" s="36" t="str">
        <f t="shared" si="32"/>
        <v>Conspecifics-elegansXelegans-ArlesXArles</v>
      </c>
      <c r="V149" s="36">
        <v>1</v>
      </c>
      <c r="W149" s="39">
        <v>1</v>
      </c>
      <c r="X149" s="40">
        <v>235</v>
      </c>
      <c r="Y149" s="40">
        <v>33</v>
      </c>
      <c r="Z149" s="40"/>
      <c r="AA149" s="40"/>
      <c r="AB149" s="40"/>
      <c r="AC149" s="40"/>
      <c r="AD149" s="39">
        <v>235</v>
      </c>
      <c r="AE149" s="39">
        <v>33</v>
      </c>
      <c r="AF149" s="39">
        <v>268</v>
      </c>
      <c r="AG149" s="39">
        <v>268</v>
      </c>
      <c r="AH149" s="38">
        <v>0.87686567164179108</v>
      </c>
      <c r="AL149" s="38"/>
      <c r="AM149" s="38"/>
      <c r="AN149" s="37"/>
      <c r="AO149" s="37"/>
    </row>
    <row r="150" spans="1:41" ht="15.75" x14ac:dyDescent="0.25">
      <c r="A150" s="36" t="s">
        <v>244</v>
      </c>
      <c r="B150" s="36">
        <v>2014</v>
      </c>
      <c r="C150" s="36" t="s">
        <v>38</v>
      </c>
      <c r="D150" s="36" t="s">
        <v>699</v>
      </c>
      <c r="E150" s="36" t="s">
        <v>39</v>
      </c>
      <c r="F150" s="36" t="s">
        <v>40</v>
      </c>
      <c r="G150" s="36" t="s">
        <v>255</v>
      </c>
      <c r="H150" s="36" t="s">
        <v>822</v>
      </c>
      <c r="I150" s="36" t="s">
        <v>39</v>
      </c>
      <c r="J150" s="36" t="s">
        <v>40</v>
      </c>
      <c r="K150" s="36" t="s">
        <v>255</v>
      </c>
      <c r="L150" s="36" t="s">
        <v>822</v>
      </c>
      <c r="M150" s="36" t="s">
        <v>253</v>
      </c>
      <c r="N150" s="36" t="s">
        <v>840</v>
      </c>
      <c r="O150" s="36" t="str">
        <f t="shared" si="38"/>
        <v>elegansXelegans</v>
      </c>
      <c r="P150" s="36" t="str">
        <f t="shared" si="36"/>
        <v>F0-elegansXelegans</v>
      </c>
      <c r="Q150" s="36" t="s">
        <v>868</v>
      </c>
      <c r="R150" s="37" t="s">
        <v>869</v>
      </c>
      <c r="T150" s="167" t="str">
        <f t="shared" si="39"/>
        <v>Fem_F79IxMal_F70</v>
      </c>
      <c r="U150" s="36" t="str">
        <f t="shared" si="32"/>
        <v>Conspecifics-elegansXelegans-ArlesXArles</v>
      </c>
      <c r="V150" s="36">
        <v>1</v>
      </c>
      <c r="W150" s="39">
        <v>1</v>
      </c>
      <c r="X150" s="40">
        <v>319</v>
      </c>
      <c r="Y150" s="40">
        <v>12</v>
      </c>
      <c r="Z150" s="40"/>
      <c r="AA150" s="40"/>
      <c r="AB150" s="40"/>
      <c r="AC150" s="40"/>
      <c r="AD150" s="39">
        <v>319</v>
      </c>
      <c r="AE150" s="39">
        <v>12</v>
      </c>
      <c r="AF150" s="39">
        <v>331</v>
      </c>
      <c r="AG150" s="39">
        <v>331</v>
      </c>
      <c r="AH150" s="38">
        <v>0.96374622356495465</v>
      </c>
      <c r="AL150" s="38"/>
      <c r="AM150" s="38"/>
      <c r="AN150" s="37"/>
      <c r="AO150" s="37"/>
    </row>
    <row r="151" spans="1:41" ht="15.75" x14ac:dyDescent="0.25">
      <c r="A151" s="36" t="s">
        <v>244</v>
      </c>
      <c r="B151" s="36">
        <v>2014</v>
      </c>
      <c r="C151" s="36" t="s">
        <v>38</v>
      </c>
      <c r="D151" s="36" t="s">
        <v>699</v>
      </c>
      <c r="E151" s="36" t="s">
        <v>39</v>
      </c>
      <c r="F151" s="36" t="s">
        <v>40</v>
      </c>
      <c r="G151" s="36" t="s">
        <v>255</v>
      </c>
      <c r="H151" s="36" t="s">
        <v>822</v>
      </c>
      <c r="I151" s="36" t="s">
        <v>39</v>
      </c>
      <c r="J151" s="36" t="s">
        <v>40</v>
      </c>
      <c r="K151" s="36" t="s">
        <v>255</v>
      </c>
      <c r="L151" s="36" t="s">
        <v>822</v>
      </c>
      <c r="M151" s="36" t="s">
        <v>253</v>
      </c>
      <c r="N151" s="36" t="s">
        <v>840</v>
      </c>
      <c r="O151" s="36" t="str">
        <f t="shared" si="38"/>
        <v>elegansXelegans</v>
      </c>
      <c r="P151" s="36" t="str">
        <f t="shared" si="36"/>
        <v>F0-elegansXelegans</v>
      </c>
      <c r="Q151" s="36" t="s">
        <v>868</v>
      </c>
      <c r="R151" s="37" t="s">
        <v>870</v>
      </c>
      <c r="T151" s="167" t="str">
        <f t="shared" si="39"/>
        <v>Fem_F81IxMal_F78</v>
      </c>
      <c r="U151" s="36" t="str">
        <f t="shared" si="32"/>
        <v>Conspecifics-elegansXelegans-ArlesXArles</v>
      </c>
      <c r="V151" s="36">
        <v>1</v>
      </c>
      <c r="W151" s="39">
        <v>1</v>
      </c>
      <c r="X151" s="40">
        <v>102</v>
      </c>
      <c r="Y151" s="40">
        <v>80</v>
      </c>
      <c r="Z151" s="40"/>
      <c r="AA151" s="40"/>
      <c r="AB151" s="40"/>
      <c r="AC151" s="40"/>
      <c r="AD151" s="39">
        <v>102</v>
      </c>
      <c r="AE151" s="39">
        <v>80</v>
      </c>
      <c r="AF151" s="39">
        <v>182</v>
      </c>
      <c r="AG151" s="39">
        <v>182</v>
      </c>
      <c r="AH151" s="38">
        <v>0.56043956043956045</v>
      </c>
      <c r="AL151" s="38"/>
      <c r="AM151" s="38"/>
      <c r="AN151" s="37"/>
      <c r="AO151" s="37"/>
    </row>
    <row r="152" spans="1:41" ht="15.75" x14ac:dyDescent="0.25">
      <c r="A152" s="36" t="s">
        <v>244</v>
      </c>
      <c r="B152" s="36">
        <v>2014</v>
      </c>
      <c r="C152" s="36" t="s">
        <v>38</v>
      </c>
      <c r="D152" s="36" t="s">
        <v>699</v>
      </c>
      <c r="E152" s="36" t="s">
        <v>39</v>
      </c>
      <c r="F152" s="36" t="s">
        <v>40</v>
      </c>
      <c r="G152" s="36" t="s">
        <v>255</v>
      </c>
      <c r="H152" s="36" t="s">
        <v>822</v>
      </c>
      <c r="I152" s="36" t="s">
        <v>39</v>
      </c>
      <c r="J152" s="36" t="s">
        <v>40</v>
      </c>
      <c r="K152" s="36" t="s">
        <v>255</v>
      </c>
      <c r="L152" s="36" t="s">
        <v>822</v>
      </c>
      <c r="M152" s="36" t="s">
        <v>253</v>
      </c>
      <c r="N152" s="36" t="s">
        <v>840</v>
      </c>
      <c r="O152" s="36" t="str">
        <f t="shared" si="38"/>
        <v>elegansXelegans</v>
      </c>
      <c r="P152" s="36" t="str">
        <f t="shared" si="36"/>
        <v>F0-elegansXelegans</v>
      </c>
      <c r="Q152" s="36" t="s">
        <v>839</v>
      </c>
      <c r="R152" s="37" t="s">
        <v>871</v>
      </c>
      <c r="T152" s="167" t="str">
        <f t="shared" si="39"/>
        <v>Fem_F83IxMal_F75</v>
      </c>
      <c r="U152" s="36" t="str">
        <f t="shared" si="32"/>
        <v>Conspecifics-elegansXelegans-ArlesXArles</v>
      </c>
      <c r="V152" s="36">
        <v>1</v>
      </c>
      <c r="W152" s="39">
        <v>1</v>
      </c>
      <c r="X152" s="40">
        <v>60</v>
      </c>
      <c r="Y152" s="40">
        <v>37</v>
      </c>
      <c r="Z152" s="40"/>
      <c r="AA152" s="40"/>
      <c r="AB152" s="40"/>
      <c r="AC152" s="40"/>
      <c r="AD152" s="39">
        <v>60</v>
      </c>
      <c r="AE152" s="39">
        <v>37</v>
      </c>
      <c r="AF152" s="39">
        <v>97</v>
      </c>
      <c r="AG152" s="39">
        <v>97</v>
      </c>
      <c r="AH152" s="38">
        <v>0.61855670103092786</v>
      </c>
      <c r="AL152" s="38"/>
      <c r="AM152" s="38"/>
      <c r="AN152" s="37"/>
      <c r="AO152" s="37"/>
    </row>
    <row r="153" spans="1:41" ht="15.75" x14ac:dyDescent="0.25">
      <c r="A153" s="36" t="s">
        <v>244</v>
      </c>
      <c r="B153" s="36">
        <v>2014</v>
      </c>
      <c r="C153" s="36" t="s">
        <v>38</v>
      </c>
      <c r="D153" s="36" t="s">
        <v>700</v>
      </c>
      <c r="E153" s="36" t="s">
        <v>39</v>
      </c>
      <c r="F153" s="36" t="s">
        <v>40</v>
      </c>
      <c r="G153" s="36" t="s">
        <v>255</v>
      </c>
      <c r="H153" s="36" t="s">
        <v>822</v>
      </c>
      <c r="I153" s="36" t="s">
        <v>60</v>
      </c>
      <c r="J153" s="36" t="s">
        <v>40</v>
      </c>
      <c r="K153" s="36" t="s">
        <v>61</v>
      </c>
      <c r="L153" s="36" t="s">
        <v>123</v>
      </c>
      <c r="M153" s="36" t="s">
        <v>253</v>
      </c>
      <c r="N153" s="36"/>
      <c r="O153" s="36" t="str">
        <f t="shared" si="38"/>
        <v>elegansXgraellsii</v>
      </c>
      <c r="P153" s="36" t="str">
        <f t="shared" si="36"/>
        <v>F0-elegansXgraellsii</v>
      </c>
      <c r="Q153" s="36" t="s">
        <v>872</v>
      </c>
      <c r="R153" s="37" t="s">
        <v>873</v>
      </c>
      <c r="T153" s="167" t="str">
        <f t="shared" si="39"/>
        <v>Fem_A2IxMal_F56</v>
      </c>
      <c r="U153" s="36" t="str">
        <f t="shared" si="32"/>
        <v>Heterospecifics-elegansXgraellsii-ArlesXCachadas</v>
      </c>
      <c r="V153" s="36">
        <v>1</v>
      </c>
      <c r="W153" s="44">
        <v>1</v>
      </c>
      <c r="X153" s="36">
        <v>0</v>
      </c>
      <c r="Y153" s="36">
        <v>2</v>
      </c>
      <c r="Z153" s="36"/>
      <c r="AA153" s="36"/>
      <c r="AB153" s="36"/>
      <c r="AC153" s="36"/>
      <c r="AD153" s="44">
        <v>0</v>
      </c>
      <c r="AE153" s="44">
        <v>2</v>
      </c>
      <c r="AF153" s="39">
        <v>2</v>
      </c>
      <c r="AG153" s="39">
        <v>2</v>
      </c>
      <c r="AH153" s="38">
        <v>0</v>
      </c>
      <c r="AL153" s="38"/>
      <c r="AM153" s="38"/>
      <c r="AN153" s="37"/>
      <c r="AO153" s="37"/>
    </row>
    <row r="154" spans="1:41" ht="15.75" x14ac:dyDescent="0.25">
      <c r="A154" s="36" t="s">
        <v>244</v>
      </c>
      <c r="B154" s="36">
        <v>2014</v>
      </c>
      <c r="C154" s="36" t="s">
        <v>38</v>
      </c>
      <c r="D154" s="36" t="s">
        <v>700</v>
      </c>
      <c r="E154" s="36" t="s">
        <v>39</v>
      </c>
      <c r="F154" s="36" t="s">
        <v>40</v>
      </c>
      <c r="G154" s="36" t="s">
        <v>255</v>
      </c>
      <c r="H154" s="36" t="s">
        <v>822</v>
      </c>
      <c r="I154" s="36" t="s">
        <v>60</v>
      </c>
      <c r="J154" s="36" t="s">
        <v>40</v>
      </c>
      <c r="K154" s="36" t="s">
        <v>61</v>
      </c>
      <c r="L154" s="36" t="s">
        <v>123</v>
      </c>
      <c r="M154" s="36" t="s">
        <v>253</v>
      </c>
      <c r="N154" s="36"/>
      <c r="O154" s="36" t="str">
        <f t="shared" si="38"/>
        <v>elegansXgraellsii</v>
      </c>
      <c r="P154" s="36" t="str">
        <f t="shared" si="36"/>
        <v>F0-elegansXgraellsii</v>
      </c>
      <c r="Q154" s="36" t="s">
        <v>874</v>
      </c>
      <c r="R154" s="37" t="s">
        <v>875</v>
      </c>
      <c r="T154" s="167" t="str">
        <f t="shared" si="39"/>
        <v>Fem_19IxMal_E27</v>
      </c>
      <c r="U154" s="36" t="str">
        <f t="shared" si="32"/>
        <v>Heterospecifics-elegansXgraellsii-ArlesXCachadas</v>
      </c>
      <c r="V154" s="36">
        <v>3</v>
      </c>
      <c r="W154" s="36">
        <v>3</v>
      </c>
      <c r="X154" s="36">
        <v>0</v>
      </c>
      <c r="Y154" s="36">
        <v>21</v>
      </c>
      <c r="Z154" s="36">
        <v>0</v>
      </c>
      <c r="AA154" s="36">
        <v>8</v>
      </c>
      <c r="AB154" s="36">
        <v>0</v>
      </c>
      <c r="AC154" s="36">
        <v>24</v>
      </c>
      <c r="AD154" s="44">
        <v>0</v>
      </c>
      <c r="AE154" s="44">
        <v>53</v>
      </c>
      <c r="AF154" s="39">
        <v>53</v>
      </c>
      <c r="AG154" s="39">
        <v>17.666666666666668</v>
      </c>
      <c r="AH154" s="38">
        <v>0</v>
      </c>
      <c r="AL154" s="38"/>
      <c r="AM154" s="38"/>
      <c r="AN154" s="37"/>
      <c r="AO154" s="37"/>
    </row>
    <row r="155" spans="1:41" ht="15.75" x14ac:dyDescent="0.25">
      <c r="A155" s="36" t="s">
        <v>244</v>
      </c>
      <c r="B155" s="36">
        <v>2014</v>
      </c>
      <c r="C155" s="36" t="s">
        <v>38</v>
      </c>
      <c r="D155" s="36" t="s">
        <v>700</v>
      </c>
      <c r="E155" s="36" t="s">
        <v>39</v>
      </c>
      <c r="F155" s="36" t="s">
        <v>40</v>
      </c>
      <c r="G155" s="36" t="s">
        <v>255</v>
      </c>
      <c r="H155" s="36" t="s">
        <v>822</v>
      </c>
      <c r="I155" s="36" t="s">
        <v>60</v>
      </c>
      <c r="J155" s="36" t="s">
        <v>40</v>
      </c>
      <c r="K155" s="36" t="s">
        <v>61</v>
      </c>
      <c r="L155" s="36" t="s">
        <v>123</v>
      </c>
      <c r="M155" s="36" t="s">
        <v>253</v>
      </c>
      <c r="N155" s="36"/>
      <c r="O155" s="36" t="str">
        <f t="shared" si="38"/>
        <v>elegansXgraellsii</v>
      </c>
      <c r="P155" s="36" t="str">
        <f t="shared" si="36"/>
        <v>F0-elegansXgraellsii</v>
      </c>
      <c r="Q155" s="36" t="s">
        <v>876</v>
      </c>
      <c r="R155" s="37" t="s">
        <v>877</v>
      </c>
      <c r="T155" s="167" t="str">
        <f t="shared" si="39"/>
        <v>Fem_G40IxMal_E36</v>
      </c>
      <c r="U155" s="36" t="str">
        <f t="shared" si="32"/>
        <v>Heterospecifics-elegansXgraellsii-ArlesXCachadas</v>
      </c>
      <c r="V155" s="36">
        <v>3</v>
      </c>
      <c r="W155" s="36">
        <v>3</v>
      </c>
      <c r="X155" s="36">
        <v>0</v>
      </c>
      <c r="Y155" s="36">
        <v>7</v>
      </c>
      <c r="Z155" s="36">
        <v>0</v>
      </c>
      <c r="AA155" s="36">
        <v>3</v>
      </c>
      <c r="AB155" s="36">
        <v>0</v>
      </c>
      <c r="AC155" s="36">
        <v>3</v>
      </c>
      <c r="AD155" s="44">
        <v>0</v>
      </c>
      <c r="AE155" s="44">
        <v>13</v>
      </c>
      <c r="AF155" s="39">
        <v>13</v>
      </c>
      <c r="AG155" s="39">
        <v>4.333333333333333</v>
      </c>
      <c r="AH155" s="38">
        <v>0</v>
      </c>
      <c r="AL155" s="38"/>
      <c r="AM155" s="38"/>
      <c r="AN155" s="37"/>
      <c r="AO155" s="37"/>
    </row>
    <row r="156" spans="1:41" ht="15.75" x14ac:dyDescent="0.25">
      <c r="A156" s="36" t="s">
        <v>244</v>
      </c>
      <c r="B156" s="36">
        <v>2014</v>
      </c>
      <c r="C156" s="36" t="s">
        <v>38</v>
      </c>
      <c r="D156" s="36" t="s">
        <v>700</v>
      </c>
      <c r="E156" s="36" t="s">
        <v>39</v>
      </c>
      <c r="F156" s="36" t="s">
        <v>40</v>
      </c>
      <c r="G156" s="36" t="s">
        <v>255</v>
      </c>
      <c r="H156" s="36" t="s">
        <v>822</v>
      </c>
      <c r="I156" s="36" t="s">
        <v>60</v>
      </c>
      <c r="J156" s="36" t="s">
        <v>40</v>
      </c>
      <c r="K156" s="36" t="s">
        <v>61</v>
      </c>
      <c r="L156" s="36" t="s">
        <v>123</v>
      </c>
      <c r="M156" s="36" t="s">
        <v>253</v>
      </c>
      <c r="N156" s="36"/>
      <c r="O156" s="36" t="str">
        <f t="shared" si="38"/>
        <v>elegansXgraellsii</v>
      </c>
      <c r="P156" s="36" t="str">
        <f t="shared" si="36"/>
        <v>F0-elegansXgraellsii</v>
      </c>
      <c r="Q156" s="36" t="s">
        <v>878</v>
      </c>
      <c r="R156" s="37" t="s">
        <v>879</v>
      </c>
      <c r="T156" s="167" t="str">
        <f t="shared" si="39"/>
        <v>Fem_A10IxMal_F75</v>
      </c>
      <c r="U156" s="36" t="str">
        <f t="shared" si="32"/>
        <v>Heterospecifics-elegansXgraellsii-ArlesXCachadas</v>
      </c>
      <c r="V156" s="36">
        <v>1</v>
      </c>
      <c r="W156" s="44">
        <v>1</v>
      </c>
      <c r="X156" s="36">
        <v>0</v>
      </c>
      <c r="Y156" s="36">
        <v>7</v>
      </c>
      <c r="Z156" s="36"/>
      <c r="AA156" s="36"/>
      <c r="AB156" s="36"/>
      <c r="AC156" s="36"/>
      <c r="AD156" s="44">
        <v>0</v>
      </c>
      <c r="AE156" s="44">
        <v>7</v>
      </c>
      <c r="AF156" s="39">
        <v>7</v>
      </c>
      <c r="AG156" s="39">
        <v>7</v>
      </c>
      <c r="AH156" s="38">
        <v>0</v>
      </c>
      <c r="AL156" s="38"/>
      <c r="AM156" s="38"/>
      <c r="AN156" s="37"/>
      <c r="AO156" s="37"/>
    </row>
    <row r="157" spans="1:41" ht="15.75" x14ac:dyDescent="0.25">
      <c r="A157" s="36" t="s">
        <v>244</v>
      </c>
      <c r="B157" s="36">
        <v>2014</v>
      </c>
      <c r="C157" s="36" t="s">
        <v>38</v>
      </c>
      <c r="D157" s="36" t="s">
        <v>700</v>
      </c>
      <c r="E157" s="36" t="s">
        <v>39</v>
      </c>
      <c r="F157" s="36" t="s">
        <v>40</v>
      </c>
      <c r="G157" s="36" t="s">
        <v>255</v>
      </c>
      <c r="H157" s="36" t="s">
        <v>822</v>
      </c>
      <c r="I157" s="36" t="s">
        <v>60</v>
      </c>
      <c r="J157" s="36" t="s">
        <v>40</v>
      </c>
      <c r="K157" s="36" t="s">
        <v>61</v>
      </c>
      <c r="L157" s="36" t="s">
        <v>123</v>
      </c>
      <c r="M157" s="36" t="s">
        <v>253</v>
      </c>
      <c r="N157" s="36"/>
      <c r="O157" s="36" t="str">
        <f t="shared" si="38"/>
        <v>elegansXgraellsii</v>
      </c>
      <c r="P157" s="36" t="str">
        <f t="shared" si="36"/>
        <v>F0-elegansXgraellsii</v>
      </c>
      <c r="Q157" s="36" t="s">
        <v>880</v>
      </c>
      <c r="R157" s="37" t="s">
        <v>881</v>
      </c>
      <c r="T157" s="167" t="str">
        <f t="shared" si="39"/>
        <v>Fem_A12IxMal_F70</v>
      </c>
      <c r="U157" s="36" t="str">
        <f t="shared" si="32"/>
        <v>Heterospecifics-elegansXgraellsii-ArlesXCachadas</v>
      </c>
      <c r="V157" s="36">
        <v>1</v>
      </c>
      <c r="W157" s="44">
        <v>1</v>
      </c>
      <c r="X157" s="36">
        <v>0</v>
      </c>
      <c r="Y157" s="36">
        <v>6</v>
      </c>
      <c r="Z157" s="36"/>
      <c r="AA157" s="36"/>
      <c r="AB157" s="36"/>
      <c r="AC157" s="36"/>
      <c r="AD157" s="44">
        <v>0</v>
      </c>
      <c r="AE157" s="44">
        <v>6</v>
      </c>
      <c r="AF157" s="39">
        <v>6</v>
      </c>
      <c r="AG157" s="39">
        <v>6</v>
      </c>
      <c r="AH157" s="38">
        <v>0</v>
      </c>
      <c r="AL157" s="38"/>
      <c r="AM157" s="38"/>
      <c r="AN157" s="37"/>
      <c r="AO157" s="37"/>
    </row>
    <row r="158" spans="1:41" ht="15.75" x14ac:dyDescent="0.25">
      <c r="A158" s="36" t="s">
        <v>244</v>
      </c>
      <c r="B158" s="36">
        <v>2014</v>
      </c>
      <c r="C158" s="36" t="s">
        <v>38</v>
      </c>
      <c r="D158" s="36" t="s">
        <v>700</v>
      </c>
      <c r="E158" s="36" t="s">
        <v>39</v>
      </c>
      <c r="F158" s="36" t="s">
        <v>40</v>
      </c>
      <c r="G158" s="36" t="s">
        <v>255</v>
      </c>
      <c r="H158" s="36" t="s">
        <v>822</v>
      </c>
      <c r="I158" s="36" t="s">
        <v>60</v>
      </c>
      <c r="J158" s="36" t="s">
        <v>40</v>
      </c>
      <c r="K158" s="36" t="s">
        <v>61</v>
      </c>
      <c r="L158" s="36" t="s">
        <v>123</v>
      </c>
      <c r="M158" s="36" t="s">
        <v>253</v>
      </c>
      <c r="N158" s="36"/>
      <c r="O158" s="36" t="str">
        <f t="shared" si="38"/>
        <v>elegansXgraellsii</v>
      </c>
      <c r="P158" s="36" t="str">
        <f t="shared" si="36"/>
        <v>F0-elegansXgraellsii</v>
      </c>
      <c r="Q158" s="36" t="s">
        <v>882</v>
      </c>
      <c r="R158" s="37" t="s">
        <v>883</v>
      </c>
      <c r="T158" s="167" t="str">
        <f t="shared" si="39"/>
        <v>Fem_A14IxMal_F70</v>
      </c>
      <c r="U158" s="36" t="str">
        <f t="shared" si="32"/>
        <v>Heterospecifics-elegansXgraellsii-ArlesXCachadas</v>
      </c>
      <c r="V158" s="36">
        <v>1</v>
      </c>
      <c r="W158" s="44">
        <v>1</v>
      </c>
      <c r="X158" s="36">
        <v>0</v>
      </c>
      <c r="Y158" s="36">
        <v>2</v>
      </c>
      <c r="Z158" s="36"/>
      <c r="AA158" s="36"/>
      <c r="AB158" s="36"/>
      <c r="AC158" s="36"/>
      <c r="AD158" s="44">
        <v>0</v>
      </c>
      <c r="AE158" s="44">
        <v>2</v>
      </c>
      <c r="AF158" s="39">
        <v>2</v>
      </c>
      <c r="AG158" s="39">
        <v>2</v>
      </c>
      <c r="AH158" s="38">
        <v>0</v>
      </c>
      <c r="AL158" s="38"/>
      <c r="AM158" s="38"/>
      <c r="AN158" s="37"/>
      <c r="AO158" s="37"/>
    </row>
    <row r="159" spans="1:41" ht="15.75" x14ac:dyDescent="0.25">
      <c r="A159" s="36" t="s">
        <v>244</v>
      </c>
      <c r="B159" s="36">
        <v>2014</v>
      </c>
      <c r="C159" s="36" t="s">
        <v>38</v>
      </c>
      <c r="D159" s="36" t="s">
        <v>700</v>
      </c>
      <c r="E159" s="36" t="s">
        <v>39</v>
      </c>
      <c r="F159" s="36" t="s">
        <v>40</v>
      </c>
      <c r="G159" s="36" t="s">
        <v>255</v>
      </c>
      <c r="H159" s="36" t="s">
        <v>822</v>
      </c>
      <c r="I159" s="36" t="s">
        <v>60</v>
      </c>
      <c r="J159" s="36" t="s">
        <v>40</v>
      </c>
      <c r="K159" s="36" t="s">
        <v>61</v>
      </c>
      <c r="L159" s="36" t="s">
        <v>123</v>
      </c>
      <c r="M159" s="36" t="s">
        <v>253</v>
      </c>
      <c r="N159" s="36"/>
      <c r="O159" s="36" t="str">
        <f t="shared" si="38"/>
        <v>elegansXgraellsii</v>
      </c>
      <c r="P159" s="36" t="str">
        <f t="shared" si="36"/>
        <v>F0-elegansXgraellsii</v>
      </c>
      <c r="Q159" s="36" t="s">
        <v>884</v>
      </c>
      <c r="R159" s="37" t="s">
        <v>885</v>
      </c>
      <c r="T159" s="167" t="str">
        <f t="shared" si="39"/>
        <v>Fem_A18IxMal_F95</v>
      </c>
      <c r="U159" s="36" t="str">
        <f t="shared" si="32"/>
        <v>Heterospecifics-elegansXgraellsii-ArlesXCachadas</v>
      </c>
      <c r="V159" s="36">
        <v>1</v>
      </c>
      <c r="W159" s="44">
        <v>1</v>
      </c>
      <c r="X159" s="36">
        <v>0</v>
      </c>
      <c r="Y159" s="36">
        <v>6</v>
      </c>
      <c r="Z159" s="36"/>
      <c r="AA159" s="36"/>
      <c r="AB159" s="36"/>
      <c r="AC159" s="36"/>
      <c r="AD159" s="44">
        <v>0</v>
      </c>
      <c r="AE159" s="44">
        <v>6</v>
      </c>
      <c r="AF159" s="39">
        <v>6</v>
      </c>
      <c r="AG159" s="39">
        <v>6</v>
      </c>
      <c r="AH159" s="38">
        <v>0</v>
      </c>
      <c r="AL159" s="38"/>
      <c r="AM159" s="38"/>
      <c r="AN159" s="37"/>
      <c r="AO159" s="37"/>
    </row>
    <row r="160" spans="1:41" ht="15.75" x14ac:dyDescent="0.25">
      <c r="A160" s="36" t="s">
        <v>244</v>
      </c>
      <c r="B160" s="36">
        <v>2014</v>
      </c>
      <c r="C160" s="36" t="s">
        <v>38</v>
      </c>
      <c r="D160" s="36" t="s">
        <v>700</v>
      </c>
      <c r="E160" s="36" t="s">
        <v>39</v>
      </c>
      <c r="F160" s="36" t="s">
        <v>40</v>
      </c>
      <c r="G160" s="36" t="s">
        <v>255</v>
      </c>
      <c r="H160" s="36" t="s">
        <v>822</v>
      </c>
      <c r="I160" s="36" t="s">
        <v>60</v>
      </c>
      <c r="J160" s="36" t="s">
        <v>40</v>
      </c>
      <c r="K160" s="36" t="s">
        <v>61</v>
      </c>
      <c r="L160" s="36" t="s">
        <v>123</v>
      </c>
      <c r="M160" s="36" t="s">
        <v>253</v>
      </c>
      <c r="N160" s="36"/>
      <c r="O160" s="36" t="str">
        <f t="shared" si="38"/>
        <v>elegansXgraellsii</v>
      </c>
      <c r="P160" s="36" t="str">
        <f t="shared" si="36"/>
        <v>F0-elegansXgraellsii</v>
      </c>
      <c r="Q160" s="36" t="s">
        <v>886</v>
      </c>
      <c r="R160" s="37" t="s">
        <v>887</v>
      </c>
      <c r="T160" s="167" t="str">
        <f t="shared" si="39"/>
        <v>Fem_A21IxMal_F111</v>
      </c>
      <c r="U160" s="36" t="str">
        <f t="shared" si="32"/>
        <v>Heterospecifics-elegansXgraellsii-ArlesXCachadas</v>
      </c>
      <c r="V160" s="36">
        <v>1</v>
      </c>
      <c r="W160" s="44">
        <v>1</v>
      </c>
      <c r="X160" s="36">
        <v>0</v>
      </c>
      <c r="Y160" s="36">
        <v>2</v>
      </c>
      <c r="Z160" s="36"/>
      <c r="AA160" s="36"/>
      <c r="AB160" s="36"/>
      <c r="AC160" s="36"/>
      <c r="AD160" s="44">
        <v>0</v>
      </c>
      <c r="AE160" s="44">
        <v>2</v>
      </c>
      <c r="AF160" s="39">
        <v>2</v>
      </c>
      <c r="AG160" s="39">
        <v>2</v>
      </c>
      <c r="AH160" s="38">
        <v>0</v>
      </c>
      <c r="AL160" s="38"/>
      <c r="AM160" s="38"/>
      <c r="AN160" s="37"/>
      <c r="AO160" s="37"/>
    </row>
    <row r="161" spans="1:41" ht="15.75" x14ac:dyDescent="0.25">
      <c r="A161" s="36" t="s">
        <v>244</v>
      </c>
      <c r="B161" s="36">
        <v>2014</v>
      </c>
      <c r="C161" s="36" t="s">
        <v>38</v>
      </c>
      <c r="D161" s="36" t="s">
        <v>700</v>
      </c>
      <c r="E161" s="36" t="s">
        <v>39</v>
      </c>
      <c r="F161" s="36" t="s">
        <v>40</v>
      </c>
      <c r="G161" s="36" t="s">
        <v>255</v>
      </c>
      <c r="H161" s="36" t="s">
        <v>822</v>
      </c>
      <c r="I161" s="36" t="s">
        <v>60</v>
      </c>
      <c r="J161" s="36" t="s">
        <v>40</v>
      </c>
      <c r="K161" s="36" t="s">
        <v>61</v>
      </c>
      <c r="L161" s="36" t="s">
        <v>123</v>
      </c>
      <c r="M161" s="36" t="s">
        <v>253</v>
      </c>
      <c r="N161" s="36"/>
      <c r="O161" s="36" t="str">
        <f t="shared" si="38"/>
        <v>elegansXgraellsii</v>
      </c>
      <c r="P161" s="36" t="str">
        <f t="shared" si="36"/>
        <v>F0-elegansXgraellsii</v>
      </c>
      <c r="Q161" s="36" t="s">
        <v>888</v>
      </c>
      <c r="R161" s="37" t="s">
        <v>889</v>
      </c>
      <c r="T161" s="167" t="str">
        <f t="shared" si="39"/>
        <v>Fem_A5IxMal_F56</v>
      </c>
      <c r="U161" s="36" t="str">
        <f t="shared" si="32"/>
        <v>Heterospecifics-elegansXgraellsii-ArlesXCachadas</v>
      </c>
      <c r="V161" s="36">
        <v>1</v>
      </c>
      <c r="W161" s="44">
        <v>0</v>
      </c>
      <c r="X161" s="36">
        <v>0</v>
      </c>
      <c r="Y161" s="36">
        <v>0</v>
      </c>
      <c r="Z161" s="36"/>
      <c r="AA161" s="36"/>
      <c r="AB161" s="36"/>
      <c r="AC161" s="36"/>
      <c r="AD161" s="44">
        <v>0</v>
      </c>
      <c r="AE161" s="44">
        <v>0</v>
      </c>
      <c r="AF161" s="39" t="s">
        <v>6</v>
      </c>
      <c r="AG161" s="39" t="s">
        <v>6</v>
      </c>
      <c r="AH161" s="39" t="s">
        <v>6</v>
      </c>
      <c r="AL161" s="38"/>
      <c r="AM161" s="38"/>
      <c r="AN161" s="37"/>
      <c r="AO161" s="37"/>
    </row>
    <row r="162" spans="1:41" ht="15.75" x14ac:dyDescent="0.25">
      <c r="A162" s="36" t="s">
        <v>244</v>
      </c>
      <c r="B162" s="36">
        <v>2014</v>
      </c>
      <c r="C162" s="36" t="s">
        <v>38</v>
      </c>
      <c r="D162" s="36" t="s">
        <v>700</v>
      </c>
      <c r="E162" s="36" t="s">
        <v>39</v>
      </c>
      <c r="F162" s="36" t="s">
        <v>40</v>
      </c>
      <c r="G162" s="36" t="s">
        <v>255</v>
      </c>
      <c r="H162" s="36" t="s">
        <v>822</v>
      </c>
      <c r="I162" s="36" t="s">
        <v>60</v>
      </c>
      <c r="J162" s="36" t="s">
        <v>40</v>
      </c>
      <c r="K162" s="36" t="s">
        <v>61</v>
      </c>
      <c r="L162" s="36" t="s">
        <v>123</v>
      </c>
      <c r="M162" s="36" t="s">
        <v>253</v>
      </c>
      <c r="N162" s="36"/>
      <c r="O162" s="36" t="str">
        <f t="shared" si="38"/>
        <v>elegansXgraellsii</v>
      </c>
      <c r="P162" s="36" t="str">
        <f t="shared" si="36"/>
        <v>F0-elegansXgraellsii</v>
      </c>
      <c r="Q162" s="36" t="s">
        <v>850</v>
      </c>
      <c r="R162" s="37" t="s">
        <v>890</v>
      </c>
      <c r="T162" s="167" t="str">
        <f t="shared" si="39"/>
        <v>Fem_C1IxMal_F1(24</v>
      </c>
      <c r="U162" s="36" t="str">
        <f t="shared" ref="U162:U171" si="40">_xlfn.CONCAT(D162,"-",O162,"-",H162,"X",L162)</f>
        <v>Heterospecifics-elegansXgraellsii-ArlesXCachadas</v>
      </c>
      <c r="V162" s="36">
        <v>1</v>
      </c>
      <c r="W162" s="44">
        <v>1</v>
      </c>
      <c r="X162" s="36">
        <v>0</v>
      </c>
      <c r="Y162" s="36">
        <v>191</v>
      </c>
      <c r="Z162" s="36"/>
      <c r="AA162" s="36"/>
      <c r="AB162" s="36"/>
      <c r="AC162" s="36"/>
      <c r="AD162" s="44">
        <v>0</v>
      </c>
      <c r="AE162" s="44">
        <v>191</v>
      </c>
      <c r="AF162" s="39">
        <v>191</v>
      </c>
      <c r="AG162" s="39">
        <v>191</v>
      </c>
      <c r="AH162" s="38">
        <v>0</v>
      </c>
      <c r="AL162" s="38"/>
      <c r="AM162" s="38"/>
      <c r="AN162" s="37"/>
      <c r="AO162" s="37"/>
    </row>
    <row r="163" spans="1:41" ht="15.75" x14ac:dyDescent="0.25">
      <c r="A163" s="36" t="s">
        <v>743</v>
      </c>
      <c r="B163" s="36">
        <v>2018</v>
      </c>
      <c r="C163" s="36" t="s">
        <v>38</v>
      </c>
      <c r="D163" s="36" t="s">
        <v>699</v>
      </c>
      <c r="E163" s="36" t="s">
        <v>60</v>
      </c>
      <c r="F163" s="36" t="s">
        <v>40</v>
      </c>
      <c r="G163" s="36" t="s">
        <v>61</v>
      </c>
      <c r="H163" s="36" t="s">
        <v>123</v>
      </c>
      <c r="I163" s="36" t="s">
        <v>60</v>
      </c>
      <c r="J163" s="36" t="s">
        <v>40</v>
      </c>
      <c r="K163" s="36" t="s">
        <v>61</v>
      </c>
      <c r="L163" s="36" t="s">
        <v>123</v>
      </c>
      <c r="M163" s="36" t="s">
        <v>253</v>
      </c>
      <c r="N163" s="36" t="s">
        <v>840</v>
      </c>
      <c r="O163" s="36" t="str">
        <f t="shared" si="38"/>
        <v>graellsiiXgraellsii</v>
      </c>
      <c r="P163" s="36" t="str">
        <f t="shared" si="36"/>
        <v>F0-graellsiiXgraellsii</v>
      </c>
      <c r="Q163" s="157">
        <v>43302</v>
      </c>
      <c r="R163" s="36" t="s">
        <v>755</v>
      </c>
      <c r="T163" s="167" t="str">
        <f t="shared" si="39"/>
        <v>A5</v>
      </c>
      <c r="U163" s="36" t="str">
        <f t="shared" si="40"/>
        <v>Conspecifics-graellsiiXgraellsii-CachadasXCachadas</v>
      </c>
      <c r="V163" s="36">
        <v>2</v>
      </c>
      <c r="W163" s="36">
        <v>1</v>
      </c>
      <c r="X163" s="36">
        <v>32</v>
      </c>
      <c r="Y163" s="36">
        <v>78</v>
      </c>
      <c r="Z163" s="158"/>
      <c r="AA163" s="36"/>
      <c r="AB163" s="36"/>
      <c r="AC163" s="36"/>
      <c r="AD163" s="156">
        <v>32</v>
      </c>
      <c r="AE163" s="156">
        <v>78</v>
      </c>
      <c r="AF163" s="39">
        <v>110</v>
      </c>
      <c r="AG163" s="39">
        <v>110</v>
      </c>
      <c r="AH163" s="38">
        <v>0.29090909090909089</v>
      </c>
      <c r="AL163" s="38"/>
      <c r="AM163" s="38"/>
      <c r="AN163" s="37"/>
      <c r="AO163" s="37"/>
    </row>
    <row r="164" spans="1:41" ht="15.75" x14ac:dyDescent="0.25">
      <c r="A164" s="36" t="s">
        <v>743</v>
      </c>
      <c r="B164" s="36">
        <v>2018</v>
      </c>
      <c r="C164" s="36" t="s">
        <v>38</v>
      </c>
      <c r="D164" s="36" t="s">
        <v>699</v>
      </c>
      <c r="E164" s="36" t="s">
        <v>60</v>
      </c>
      <c r="F164" s="36" t="s">
        <v>40</v>
      </c>
      <c r="G164" s="36" t="s">
        <v>61</v>
      </c>
      <c r="H164" s="36" t="s">
        <v>123</v>
      </c>
      <c r="I164" s="36" t="s">
        <v>60</v>
      </c>
      <c r="J164" s="36" t="s">
        <v>40</v>
      </c>
      <c r="K164" s="36" t="s">
        <v>61</v>
      </c>
      <c r="L164" s="36" t="s">
        <v>123</v>
      </c>
      <c r="M164" s="36" t="s">
        <v>258</v>
      </c>
      <c r="N164" s="36" t="s">
        <v>840</v>
      </c>
      <c r="O164" s="36" t="str">
        <f t="shared" si="38"/>
        <v>graellsiiXgraellsii</v>
      </c>
      <c r="P164" s="36" t="str">
        <f t="shared" si="36"/>
        <v>F0-graellsiiXgraellsii</v>
      </c>
      <c r="Q164" s="157">
        <v>43302</v>
      </c>
      <c r="R164" s="36" t="s">
        <v>367</v>
      </c>
      <c r="T164" s="167" t="str">
        <f t="shared" si="39"/>
        <v>A56</v>
      </c>
      <c r="U164" s="36" t="str">
        <f t="shared" si="40"/>
        <v>Conspecifics-graellsiiXgraellsii-CachadasXCachadas</v>
      </c>
      <c r="V164" s="36">
        <v>3</v>
      </c>
      <c r="W164" s="36">
        <v>3</v>
      </c>
      <c r="X164" s="36">
        <v>210</v>
      </c>
      <c r="Y164" s="36">
        <v>306</v>
      </c>
      <c r="Z164" s="158"/>
      <c r="AA164" s="36"/>
      <c r="AB164" s="36"/>
      <c r="AC164" s="36"/>
      <c r="AD164" s="156">
        <v>210</v>
      </c>
      <c r="AE164" s="156">
        <v>306</v>
      </c>
      <c r="AF164" s="39">
        <v>516</v>
      </c>
      <c r="AG164" s="39">
        <v>172</v>
      </c>
      <c r="AH164" s="38">
        <v>0.40697674418604651</v>
      </c>
      <c r="AL164" s="38"/>
      <c r="AM164" s="38"/>
      <c r="AN164" s="37"/>
      <c r="AO164" s="37"/>
    </row>
    <row r="165" spans="1:41" ht="15.75" x14ac:dyDescent="0.25">
      <c r="A165" s="36" t="s">
        <v>743</v>
      </c>
      <c r="B165" s="36">
        <v>2018</v>
      </c>
      <c r="C165" s="36" t="s">
        <v>38</v>
      </c>
      <c r="D165" s="36" t="s">
        <v>699</v>
      </c>
      <c r="E165" s="36" t="s">
        <v>60</v>
      </c>
      <c r="F165" s="36" t="s">
        <v>40</v>
      </c>
      <c r="G165" s="36" t="s">
        <v>61</v>
      </c>
      <c r="H165" s="36" t="s">
        <v>123</v>
      </c>
      <c r="I165" s="36" t="s">
        <v>60</v>
      </c>
      <c r="J165" s="36" t="s">
        <v>40</v>
      </c>
      <c r="K165" s="36" t="s">
        <v>61</v>
      </c>
      <c r="L165" s="36" t="s">
        <v>123</v>
      </c>
      <c r="M165" s="36" t="s">
        <v>253</v>
      </c>
      <c r="N165" s="36" t="s">
        <v>840</v>
      </c>
      <c r="O165" s="36" t="str">
        <f t="shared" si="38"/>
        <v>graellsiiXgraellsii</v>
      </c>
      <c r="P165" s="36" t="str">
        <f t="shared" si="36"/>
        <v>F0-graellsiiXgraellsii</v>
      </c>
      <c r="Q165" s="157">
        <v>43302</v>
      </c>
      <c r="R165" s="36" t="s">
        <v>750</v>
      </c>
      <c r="T165" s="167" t="str">
        <f t="shared" si="39"/>
        <v>A11</v>
      </c>
      <c r="U165" s="36" t="str">
        <f t="shared" si="40"/>
        <v>Conspecifics-graellsiiXgraellsii-CachadasXCachadas</v>
      </c>
      <c r="V165" s="36">
        <v>3</v>
      </c>
      <c r="W165" s="36">
        <v>3</v>
      </c>
      <c r="X165" s="36">
        <v>42</v>
      </c>
      <c r="Y165" s="36">
        <v>28</v>
      </c>
      <c r="Z165" s="158"/>
      <c r="AA165" s="36"/>
      <c r="AB165" s="36"/>
      <c r="AC165" s="36"/>
      <c r="AD165" s="156">
        <v>42</v>
      </c>
      <c r="AE165" s="156">
        <v>28</v>
      </c>
      <c r="AF165" s="39">
        <v>70</v>
      </c>
      <c r="AG165" s="39">
        <v>23.333333333333332</v>
      </c>
      <c r="AH165" s="38">
        <v>0.6</v>
      </c>
      <c r="AL165" s="38"/>
      <c r="AM165" s="38"/>
      <c r="AN165" s="37"/>
      <c r="AO165" s="37"/>
    </row>
    <row r="166" spans="1:41" ht="15.75" x14ac:dyDescent="0.25">
      <c r="A166" s="36" t="s">
        <v>743</v>
      </c>
      <c r="B166" s="36">
        <v>2018</v>
      </c>
      <c r="C166" s="36" t="s">
        <v>38</v>
      </c>
      <c r="D166" s="36" t="s">
        <v>699</v>
      </c>
      <c r="E166" s="36" t="s">
        <v>60</v>
      </c>
      <c r="F166" s="36" t="s">
        <v>40</v>
      </c>
      <c r="G166" s="36" t="s">
        <v>61</v>
      </c>
      <c r="H166" s="36" t="s">
        <v>123</v>
      </c>
      <c r="I166" s="36" t="s">
        <v>60</v>
      </c>
      <c r="J166" s="36" t="s">
        <v>40</v>
      </c>
      <c r="K166" s="36" t="s">
        <v>61</v>
      </c>
      <c r="L166" s="36" t="s">
        <v>123</v>
      </c>
      <c r="M166" s="36" t="s">
        <v>253</v>
      </c>
      <c r="N166" s="36" t="s">
        <v>840</v>
      </c>
      <c r="O166" s="36" t="str">
        <f t="shared" si="38"/>
        <v>graellsiiXgraellsii</v>
      </c>
      <c r="P166" s="36" t="str">
        <f t="shared" si="36"/>
        <v>F0-graellsiiXgraellsii</v>
      </c>
      <c r="Q166" s="157">
        <v>43302</v>
      </c>
      <c r="R166" s="36" t="s">
        <v>365</v>
      </c>
      <c r="T166" s="167" t="str">
        <f t="shared" si="39"/>
        <v>A49</v>
      </c>
      <c r="U166" s="36" t="str">
        <f t="shared" si="40"/>
        <v>Conspecifics-graellsiiXgraellsii-CachadasXCachadas</v>
      </c>
      <c r="V166" s="36">
        <v>3</v>
      </c>
      <c r="W166" s="36">
        <v>3</v>
      </c>
      <c r="X166" s="36">
        <v>148</v>
      </c>
      <c r="Y166" s="36">
        <v>192</v>
      </c>
      <c r="Z166" s="158"/>
      <c r="AA166" s="36"/>
      <c r="AB166" s="36"/>
      <c r="AC166" s="36"/>
      <c r="AD166" s="156">
        <v>148</v>
      </c>
      <c r="AE166" s="156">
        <v>192</v>
      </c>
      <c r="AF166" s="39">
        <v>340</v>
      </c>
      <c r="AG166" s="39">
        <v>113.33333333333333</v>
      </c>
      <c r="AH166" s="38">
        <v>0.43529411764705883</v>
      </c>
      <c r="AL166" s="38"/>
      <c r="AM166" s="38"/>
      <c r="AN166" s="37"/>
      <c r="AO166" s="37"/>
    </row>
    <row r="167" spans="1:41" ht="15.75" x14ac:dyDescent="0.25">
      <c r="A167" s="36" t="s">
        <v>743</v>
      </c>
      <c r="B167" s="36">
        <v>2018</v>
      </c>
      <c r="C167" s="36" t="s">
        <v>38</v>
      </c>
      <c r="D167" s="36" t="s">
        <v>699</v>
      </c>
      <c r="E167" s="36" t="s">
        <v>60</v>
      </c>
      <c r="F167" s="36" t="s">
        <v>40</v>
      </c>
      <c r="G167" s="36" t="s">
        <v>61</v>
      </c>
      <c r="H167" s="36" t="s">
        <v>123</v>
      </c>
      <c r="I167" s="36" t="s">
        <v>60</v>
      </c>
      <c r="J167" s="36" t="s">
        <v>40</v>
      </c>
      <c r="K167" s="36" t="s">
        <v>61</v>
      </c>
      <c r="L167" s="36" t="s">
        <v>123</v>
      </c>
      <c r="M167" s="36" t="s">
        <v>259</v>
      </c>
      <c r="N167" s="36" t="s">
        <v>840</v>
      </c>
      <c r="O167" s="36" t="str">
        <f t="shared" si="38"/>
        <v>graellsiiXgraellsii</v>
      </c>
      <c r="P167" s="36" t="str">
        <f t="shared" si="36"/>
        <v>F0-graellsiiXgraellsii</v>
      </c>
      <c r="Q167" s="157">
        <v>43302</v>
      </c>
      <c r="R167" s="36" t="s">
        <v>757</v>
      </c>
      <c r="T167" s="167" t="str">
        <f t="shared" si="39"/>
        <v>A51</v>
      </c>
      <c r="U167" s="36" t="str">
        <f t="shared" si="40"/>
        <v>Conspecifics-graellsiiXgraellsii-CachadasXCachadas</v>
      </c>
      <c r="V167" s="36">
        <v>3</v>
      </c>
      <c r="W167" s="36">
        <v>3</v>
      </c>
      <c r="X167" s="36">
        <v>249</v>
      </c>
      <c r="Y167" s="36">
        <v>112</v>
      </c>
      <c r="Z167" s="158"/>
      <c r="AA167" s="36"/>
      <c r="AB167" s="36"/>
      <c r="AC167" s="36"/>
      <c r="AD167" s="156">
        <v>249</v>
      </c>
      <c r="AE167" s="156">
        <v>112</v>
      </c>
      <c r="AF167" s="39">
        <v>361</v>
      </c>
      <c r="AG167" s="39">
        <v>120.33333333333333</v>
      </c>
      <c r="AH167" s="38">
        <v>0.68975069252077559</v>
      </c>
      <c r="AL167" s="38"/>
      <c r="AM167" s="38"/>
      <c r="AN167" s="37"/>
      <c r="AO167" s="37"/>
    </row>
    <row r="168" spans="1:41" ht="15.75" x14ac:dyDescent="0.25">
      <c r="A168" s="36" t="s">
        <v>743</v>
      </c>
      <c r="B168" s="36">
        <v>2018</v>
      </c>
      <c r="C168" s="36" t="s">
        <v>38</v>
      </c>
      <c r="D168" s="36" t="s">
        <v>699</v>
      </c>
      <c r="E168" s="36" t="s">
        <v>60</v>
      </c>
      <c r="F168" s="36" t="s">
        <v>40</v>
      </c>
      <c r="G168" s="36" t="s">
        <v>61</v>
      </c>
      <c r="H168" s="36" t="s">
        <v>123</v>
      </c>
      <c r="I168" s="36" t="s">
        <v>60</v>
      </c>
      <c r="J168" s="36" t="s">
        <v>40</v>
      </c>
      <c r="K168" s="36" t="s">
        <v>61</v>
      </c>
      <c r="L168" s="36" t="s">
        <v>123</v>
      </c>
      <c r="M168" s="36" t="s">
        <v>259</v>
      </c>
      <c r="N168" s="36" t="s">
        <v>840</v>
      </c>
      <c r="O168" s="36" t="str">
        <f t="shared" si="38"/>
        <v>graellsiiXgraellsii</v>
      </c>
      <c r="P168" s="36" t="str">
        <f t="shared" si="36"/>
        <v>F0-graellsiiXgraellsii</v>
      </c>
      <c r="Q168" s="157">
        <v>43302</v>
      </c>
      <c r="R168" s="36" t="s">
        <v>752</v>
      </c>
      <c r="T168" s="167" t="str">
        <f t="shared" si="39"/>
        <v>A13</v>
      </c>
      <c r="U168" s="36" t="str">
        <f t="shared" si="40"/>
        <v>Conspecifics-graellsiiXgraellsii-CachadasXCachadas</v>
      </c>
      <c r="V168" s="36">
        <v>3</v>
      </c>
      <c r="W168" s="36">
        <v>3</v>
      </c>
      <c r="X168" s="36">
        <v>22</v>
      </c>
      <c r="Y168" s="36">
        <v>35</v>
      </c>
      <c r="Z168" s="158"/>
      <c r="AA168" s="36"/>
      <c r="AB168" s="36"/>
      <c r="AC168" s="36"/>
      <c r="AD168" s="156">
        <v>22</v>
      </c>
      <c r="AE168" s="156">
        <v>35</v>
      </c>
      <c r="AF168" s="39">
        <v>57</v>
      </c>
      <c r="AG168" s="39">
        <v>19</v>
      </c>
      <c r="AH168" s="38">
        <v>0.38596491228070173</v>
      </c>
      <c r="AL168" s="38"/>
      <c r="AM168" s="38"/>
      <c r="AN168" s="37"/>
      <c r="AO168" s="37"/>
    </row>
    <row r="169" spans="1:41" ht="15.75" x14ac:dyDescent="0.25">
      <c r="A169" s="36" t="s">
        <v>743</v>
      </c>
      <c r="B169" s="36">
        <v>2018</v>
      </c>
      <c r="C169" s="36" t="s">
        <v>38</v>
      </c>
      <c r="D169" s="36" t="s">
        <v>699</v>
      </c>
      <c r="E169" s="36" t="s">
        <v>60</v>
      </c>
      <c r="F169" s="36" t="s">
        <v>40</v>
      </c>
      <c r="G169" s="36" t="s">
        <v>61</v>
      </c>
      <c r="H169" s="36" t="s">
        <v>123</v>
      </c>
      <c r="I169" s="36" t="s">
        <v>60</v>
      </c>
      <c r="J169" s="36" t="s">
        <v>40</v>
      </c>
      <c r="K169" s="36" t="s">
        <v>61</v>
      </c>
      <c r="L169" s="36" t="s">
        <v>123</v>
      </c>
      <c r="M169" s="36" t="s">
        <v>258</v>
      </c>
      <c r="N169" s="36" t="s">
        <v>840</v>
      </c>
      <c r="O169" s="36" t="str">
        <f t="shared" si="38"/>
        <v>graellsiiXgraellsii</v>
      </c>
      <c r="P169" s="36" t="str">
        <f t="shared" si="36"/>
        <v>F0-graellsiiXgraellsii</v>
      </c>
      <c r="Q169" s="157">
        <v>43302</v>
      </c>
      <c r="R169" s="36" t="s">
        <v>762</v>
      </c>
      <c r="T169" s="167" t="str">
        <f t="shared" si="39"/>
        <v>A6</v>
      </c>
      <c r="U169" s="36" t="str">
        <f t="shared" si="40"/>
        <v>Conspecifics-graellsiiXgraellsii-CachadasXCachadas</v>
      </c>
      <c r="V169" s="36">
        <v>3</v>
      </c>
      <c r="W169" s="36">
        <v>3</v>
      </c>
      <c r="X169" s="36">
        <v>20</v>
      </c>
      <c r="Y169" s="36">
        <v>120</v>
      </c>
      <c r="Z169" s="158"/>
      <c r="AA169" s="36"/>
      <c r="AB169" s="36"/>
      <c r="AC169" s="36"/>
      <c r="AD169" s="156">
        <v>20</v>
      </c>
      <c r="AE169" s="156">
        <v>120</v>
      </c>
      <c r="AF169" s="39">
        <v>140</v>
      </c>
      <c r="AG169" s="39">
        <v>46.666666666666664</v>
      </c>
      <c r="AH169" s="38">
        <v>0.14285714285714285</v>
      </c>
      <c r="AL169" s="38"/>
      <c r="AM169" s="38"/>
      <c r="AN169" s="37"/>
      <c r="AO169" s="37"/>
    </row>
    <row r="170" spans="1:41" ht="15.75" x14ac:dyDescent="0.25">
      <c r="A170" s="36" t="s">
        <v>743</v>
      </c>
      <c r="B170" s="36">
        <v>2018</v>
      </c>
      <c r="C170" s="36" t="s">
        <v>38</v>
      </c>
      <c r="D170" s="36" t="s">
        <v>699</v>
      </c>
      <c r="E170" s="36" t="s">
        <v>60</v>
      </c>
      <c r="F170" s="36" t="s">
        <v>40</v>
      </c>
      <c r="G170" s="36" t="s">
        <v>61</v>
      </c>
      <c r="H170" s="36" t="s">
        <v>123</v>
      </c>
      <c r="I170" s="36" t="s">
        <v>60</v>
      </c>
      <c r="J170" s="36" t="s">
        <v>40</v>
      </c>
      <c r="K170" s="36" t="s">
        <v>61</v>
      </c>
      <c r="L170" s="36" t="s">
        <v>123</v>
      </c>
      <c r="M170" s="36" t="s">
        <v>259</v>
      </c>
      <c r="N170" s="36" t="s">
        <v>840</v>
      </c>
      <c r="O170" s="36" t="str">
        <f t="shared" si="38"/>
        <v>graellsiiXgraellsii</v>
      </c>
      <c r="P170" s="36" t="str">
        <f t="shared" si="36"/>
        <v>F0-graellsiiXgraellsii</v>
      </c>
      <c r="Q170" s="112">
        <v>43311</v>
      </c>
      <c r="R170" s="36" t="s">
        <v>913</v>
      </c>
      <c r="T170" s="167" t="str">
        <f t="shared" si="39"/>
        <v>A52</v>
      </c>
      <c r="U170" s="36" t="str">
        <f t="shared" si="40"/>
        <v>Conspecifics-graellsiiXgraellsii-CachadasXCachadas</v>
      </c>
      <c r="V170" s="36">
        <v>3</v>
      </c>
      <c r="W170" s="36">
        <v>3</v>
      </c>
      <c r="X170" s="36">
        <v>180</v>
      </c>
      <c r="Y170" s="36">
        <v>500</v>
      </c>
      <c r="Z170" s="158"/>
      <c r="AA170" s="36"/>
      <c r="AB170" s="36"/>
      <c r="AC170" s="36"/>
      <c r="AD170" s="156">
        <v>180</v>
      </c>
      <c r="AE170" s="156">
        <v>500</v>
      </c>
      <c r="AF170" s="39">
        <v>680</v>
      </c>
      <c r="AG170" s="39">
        <v>226.66666666666666</v>
      </c>
      <c r="AH170" s="38">
        <v>0.26470588235294118</v>
      </c>
      <c r="AL170" s="38"/>
      <c r="AM170" s="38"/>
      <c r="AN170" s="37"/>
      <c r="AO170" s="37"/>
    </row>
    <row r="171" spans="1:41" ht="15.75" x14ac:dyDescent="0.25">
      <c r="A171" s="36" t="s">
        <v>743</v>
      </c>
      <c r="B171" s="36">
        <v>2018</v>
      </c>
      <c r="C171" s="36" t="s">
        <v>38</v>
      </c>
      <c r="D171" s="36" t="s">
        <v>699</v>
      </c>
      <c r="E171" s="36" t="s">
        <v>60</v>
      </c>
      <c r="F171" s="36" t="s">
        <v>40</v>
      </c>
      <c r="G171" s="36" t="s">
        <v>61</v>
      </c>
      <c r="H171" s="36" t="s">
        <v>123</v>
      </c>
      <c r="I171" s="36" t="s">
        <v>60</v>
      </c>
      <c r="J171" s="36" t="s">
        <v>40</v>
      </c>
      <c r="K171" s="36" t="s">
        <v>61</v>
      </c>
      <c r="L171" s="36" t="s">
        <v>123</v>
      </c>
      <c r="M171" s="36" t="s">
        <v>253</v>
      </c>
      <c r="N171" s="36" t="s">
        <v>840</v>
      </c>
      <c r="O171" s="36" t="str">
        <f t="shared" si="38"/>
        <v>graellsiiXgraellsii</v>
      </c>
      <c r="P171" s="36" t="str">
        <f t="shared" si="36"/>
        <v>F0-graellsiiXgraellsii</v>
      </c>
      <c r="Q171" s="157">
        <v>43302</v>
      </c>
      <c r="R171" s="36" t="s">
        <v>759</v>
      </c>
      <c r="T171" s="167" t="str">
        <f t="shared" si="39"/>
        <v>A55</v>
      </c>
      <c r="U171" s="36" t="str">
        <f t="shared" si="40"/>
        <v>Conspecifics-graellsiiXgraellsii-CachadasXCachadas</v>
      </c>
      <c r="V171" s="36">
        <v>3</v>
      </c>
      <c r="W171" s="36">
        <v>3</v>
      </c>
      <c r="X171" s="36">
        <v>241</v>
      </c>
      <c r="Y171" s="36">
        <v>474</v>
      </c>
      <c r="Z171" s="158"/>
      <c r="AA171" s="36"/>
      <c r="AB171" s="36"/>
      <c r="AC171" s="36"/>
      <c r="AD171" s="156">
        <v>241</v>
      </c>
      <c r="AE171" s="156">
        <v>474</v>
      </c>
      <c r="AF171" s="39">
        <v>715</v>
      </c>
      <c r="AG171" s="39">
        <v>238.33333333333334</v>
      </c>
      <c r="AH171" s="38">
        <v>0.33706293706293705</v>
      </c>
      <c r="AL171" s="38"/>
      <c r="AM171" s="38"/>
      <c r="AN171" s="37"/>
      <c r="AO171" s="37"/>
    </row>
    <row r="172" spans="1:41" ht="15.75" x14ac:dyDescent="0.25">
      <c r="S172" s="36"/>
      <c r="T172" s="36"/>
      <c r="U172" s="36"/>
      <c r="V172" s="36"/>
      <c r="W172" s="36"/>
      <c r="X172" s="36"/>
      <c r="Y172" s="158"/>
      <c r="Z172" s="36"/>
      <c r="AA172" s="36"/>
      <c r="AB172" s="36"/>
      <c r="AC172" s="156"/>
      <c r="AD172" s="156"/>
      <c r="AE172" s="38"/>
      <c r="AF172" s="39"/>
      <c r="AG172" s="39"/>
      <c r="AH172" s="38"/>
      <c r="AI172" s="38"/>
      <c r="AJ172" s="38"/>
      <c r="AK172" s="37"/>
      <c r="AL172" s="37"/>
      <c r="AM172" s="37"/>
      <c r="AN172" s="37"/>
    </row>
    <row r="173" spans="1:41" ht="15.75" x14ac:dyDescent="0.25">
      <c r="S173" s="44"/>
      <c r="T173" s="36"/>
      <c r="U173" s="36"/>
      <c r="V173" s="36"/>
      <c r="W173" s="36"/>
      <c r="X173" s="36"/>
      <c r="Y173" s="158"/>
      <c r="Z173" s="36"/>
      <c r="AA173" s="36"/>
      <c r="AB173" s="36"/>
      <c r="AC173" s="156"/>
      <c r="AD173" s="156"/>
      <c r="AE173" s="38"/>
      <c r="AF173" s="39"/>
      <c r="AG173" s="39"/>
      <c r="AH173" s="38"/>
      <c r="AI173" s="38"/>
      <c r="AJ173" s="38"/>
      <c r="AK173" s="37"/>
      <c r="AL173" s="37"/>
      <c r="AM173" s="37"/>
      <c r="AN173" s="37"/>
    </row>
    <row r="174" spans="1:41" ht="15.75" x14ac:dyDescent="0.25">
      <c r="S174" s="44"/>
      <c r="T174" s="36"/>
      <c r="U174" s="36"/>
      <c r="V174" s="36"/>
      <c r="W174" s="36"/>
      <c r="X174" s="36"/>
      <c r="Y174" s="158"/>
      <c r="Z174" s="36"/>
      <c r="AA174" s="36"/>
      <c r="AB174" s="36"/>
      <c r="AC174" s="156"/>
      <c r="AD174" s="156"/>
      <c r="AE174" s="38"/>
      <c r="AF174" s="39"/>
      <c r="AG174" s="39"/>
      <c r="AH174" s="38"/>
      <c r="AI174" s="38"/>
      <c r="AJ174" s="38"/>
      <c r="AK174" s="37"/>
      <c r="AL174" s="37"/>
      <c r="AM174" s="37"/>
      <c r="AN174" s="37"/>
    </row>
    <row r="175" spans="1:41" ht="15.75" x14ac:dyDescent="0.25">
      <c r="S175" s="44"/>
      <c r="T175" s="36"/>
      <c r="U175" s="36"/>
      <c r="V175" s="36"/>
      <c r="W175" s="36"/>
      <c r="X175" s="36"/>
      <c r="Y175" s="158"/>
      <c r="Z175" s="36"/>
      <c r="AA175" s="36"/>
      <c r="AB175" s="36"/>
      <c r="AC175" s="156"/>
      <c r="AD175" s="156"/>
      <c r="AE175" s="38"/>
      <c r="AF175" s="39"/>
      <c r="AG175" s="39"/>
      <c r="AH175" s="38"/>
      <c r="AI175" s="38"/>
      <c r="AJ175" s="38"/>
      <c r="AK175" s="37"/>
      <c r="AL175" s="37"/>
      <c r="AM175" s="37"/>
      <c r="AN175" s="37"/>
    </row>
    <row r="176" spans="1:41" ht="15.75" x14ac:dyDescent="0.25">
      <c r="S176" s="44"/>
      <c r="T176" s="36"/>
      <c r="U176" s="36"/>
      <c r="V176" s="36"/>
      <c r="W176" s="36"/>
      <c r="X176" s="36"/>
      <c r="Y176" s="158"/>
      <c r="Z176" s="36"/>
      <c r="AA176" s="36"/>
      <c r="AB176" s="36"/>
      <c r="AC176" s="156"/>
      <c r="AD176" s="156"/>
      <c r="AE176" s="38"/>
      <c r="AF176" s="39"/>
      <c r="AG176" s="39"/>
      <c r="AH176" s="38"/>
      <c r="AI176" s="38"/>
      <c r="AJ176" s="38"/>
      <c r="AK176" s="37"/>
      <c r="AL176" s="37"/>
      <c r="AM176" s="37"/>
      <c r="AN176" s="37"/>
    </row>
    <row r="177" spans="19:40" ht="15.75" x14ac:dyDescent="0.25">
      <c r="S177" s="44"/>
      <c r="T177" s="36"/>
      <c r="U177" s="36"/>
      <c r="V177" s="36"/>
      <c r="W177" s="36"/>
      <c r="X177" s="36"/>
      <c r="Y177" s="158"/>
      <c r="Z177" s="36"/>
      <c r="AA177" s="36"/>
      <c r="AB177" s="36"/>
      <c r="AC177" s="156"/>
      <c r="AD177" s="156"/>
      <c r="AE177" s="38"/>
      <c r="AF177" s="39"/>
      <c r="AG177" s="39"/>
      <c r="AH177" s="38"/>
      <c r="AI177" s="38"/>
      <c r="AJ177" s="38"/>
      <c r="AK177" s="37"/>
      <c r="AL177" s="37"/>
      <c r="AM177" s="37"/>
      <c r="AN177" s="37"/>
    </row>
    <row r="178" spans="19:40" ht="15.75" x14ac:dyDescent="0.25">
      <c r="S178" s="44"/>
      <c r="T178" s="36"/>
      <c r="U178" s="36"/>
      <c r="V178" s="36"/>
      <c r="W178" s="36"/>
      <c r="X178" s="36"/>
      <c r="Y178" s="158"/>
      <c r="Z178" s="36"/>
      <c r="AA178" s="36"/>
      <c r="AB178" s="36"/>
      <c r="AC178" s="156"/>
      <c r="AD178" s="156"/>
      <c r="AE178" s="38"/>
      <c r="AF178" s="39"/>
      <c r="AG178" s="39"/>
      <c r="AH178" s="38"/>
      <c r="AI178" s="38"/>
      <c r="AJ178" s="38"/>
      <c r="AK178" s="37"/>
      <c r="AL178" s="37"/>
      <c r="AM178" s="37"/>
      <c r="AN178" s="37"/>
    </row>
    <row r="179" spans="19:40" ht="15.75" x14ac:dyDescent="0.25">
      <c r="S179" s="44"/>
      <c r="T179" s="36"/>
      <c r="U179" s="36"/>
      <c r="V179" s="36"/>
      <c r="W179" s="36"/>
      <c r="X179" s="36"/>
      <c r="Y179" s="158"/>
      <c r="Z179" s="36"/>
      <c r="AA179" s="36"/>
      <c r="AB179" s="36"/>
      <c r="AC179" s="156"/>
      <c r="AD179" s="156"/>
      <c r="AE179" s="38"/>
      <c r="AF179" s="39"/>
      <c r="AG179" s="39"/>
      <c r="AH179" s="38"/>
      <c r="AI179" s="38"/>
      <c r="AJ179" s="38"/>
      <c r="AK179" s="38"/>
      <c r="AL179" s="38"/>
      <c r="AM179" s="37"/>
      <c r="AN179" s="37"/>
    </row>
    <row r="180" spans="19:40" x14ac:dyDescent="0.25">
      <c r="S180" s="36"/>
      <c r="T180" s="37"/>
      <c r="U180" s="36"/>
      <c r="V180" s="36"/>
      <c r="W180" s="36"/>
      <c r="X180" s="36"/>
      <c r="Y180" s="36"/>
      <c r="Z180" s="36"/>
      <c r="AA180" s="36"/>
      <c r="AB180" s="36"/>
      <c r="AC180" s="44"/>
      <c r="AD180" s="44"/>
      <c r="AE180" s="153"/>
      <c r="AF180" s="42"/>
      <c r="AG180" s="42"/>
      <c r="AH180" s="38"/>
      <c r="AI180" s="38"/>
      <c r="AJ180" s="38"/>
      <c r="AK180" s="37"/>
      <c r="AL180" s="37"/>
      <c r="AM180" s="37"/>
      <c r="AN180" s="37"/>
    </row>
  </sheetData>
  <autoFilter ref="A1:AH171" xr:uid="{00000000-0009-0000-0000-000004000000}"/>
  <phoneticPr fontId="22" type="noConversion"/>
  <conditionalFormatting sqref="T2:T133">
    <cfRule type="duplicateValues" dxfId="12" priority="4"/>
    <cfRule type="duplicateValues" dxfId="11" priority="8"/>
  </conditionalFormatting>
  <conditionalFormatting sqref="T134:T171">
    <cfRule type="duplicateValues" dxfId="10" priority="1"/>
  </conditionalFormatting>
  <conditionalFormatting sqref="T172:T180">
    <cfRule type="duplicateValues" dxfId="9" priority="3"/>
  </conditionalFormatting>
  <conditionalFormatting sqref="T181:T1048576 T1:T133">
    <cfRule type="duplicateValues" dxfId="8" priority="5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4390-2E44-48C2-B903-355529016145}">
  <sheetPr>
    <tabColor theme="5" tint="0.79998168889431442"/>
  </sheetPr>
  <dimension ref="A1:F187"/>
  <sheetViews>
    <sheetView workbookViewId="0">
      <selection activeCell="F2" sqref="F2:F171"/>
    </sheetView>
  </sheetViews>
  <sheetFormatPr baseColWidth="10" defaultRowHeight="15" x14ac:dyDescent="0.25"/>
  <cols>
    <col min="1" max="1" width="10" bestFit="1" customWidth="1"/>
    <col min="2" max="2" width="68.28515625" bestFit="1" customWidth="1"/>
    <col min="3" max="3" width="19" bestFit="1" customWidth="1"/>
    <col min="4" max="4" width="13.85546875" bestFit="1" customWidth="1"/>
  </cols>
  <sheetData>
    <row r="1" spans="1:6" x14ac:dyDescent="0.25">
      <c r="A1" s="33" t="s">
        <v>317</v>
      </c>
      <c r="B1" s="33" t="s">
        <v>318</v>
      </c>
      <c r="C1" s="70" t="s">
        <v>327</v>
      </c>
      <c r="D1" s="70" t="s">
        <v>326</v>
      </c>
      <c r="E1" s="33" t="s">
        <v>5</v>
      </c>
      <c r="F1" s="33" t="s">
        <v>582</v>
      </c>
    </row>
    <row r="2" spans="1:6" x14ac:dyDescent="0.25">
      <c r="A2" t="str" cm="1">
        <f t="array" ref="A2:A172">_xlfn._xlws.SORT(_xlfn.UNIQUE(Allopatrics_Fertilities!T2:T994))</f>
        <v>1.14X1.2</v>
      </c>
      <c r="B2" t="str">
        <f>INDEX(Allopatrics_Fertilities!$U$2:$U$994,MATCH(Allopatrics_Fertilities_R!$A2,Allopatrics_Fertilities!$T$2:$T$994,0))</f>
        <v>Postzygotics-hybridXhybrid-(H:BelgiumXCachadas)X(H:BelgiumXCachadas)</v>
      </c>
      <c r="C2" s="36">
        <f>INDEX(Allopatrics_Fertilities!$W$2:$W$994,MATCH(Allopatrics_Fertilities_R!$A2,Allopatrics_Fertilities!$T$2:$T$994,0))</f>
        <v>2</v>
      </c>
      <c r="D2" s="36">
        <f>INDEX(Allopatrics_Fertilities!$AG$2:$AG$994,MATCH(Allopatrics_Fertilities_R!$A2,Allopatrics_Fertilities!$T$2:$T$994,0))</f>
        <v>7.666666666666667</v>
      </c>
      <c r="E2" s="36">
        <f>INDEX(Allopatrics_Fertilities!$AH$2:$AH$994,MATCH(Allopatrics_Fertilities_R!$A2,Allopatrics_Fertilities!$T$2:$T$994,0))</f>
        <v>0</v>
      </c>
      <c r="F2" s="36">
        <f>INDEX(Allopatrics_Fertilities!$AF$2:$AF$994,MATCH(Allopatrics_Fertilities_R!$A2,Allopatrics_Fertilities!$T$2:$T$994,0))</f>
        <v>23</v>
      </c>
    </row>
    <row r="3" spans="1:6" x14ac:dyDescent="0.25">
      <c r="A3" t="str">
        <v>1.14X1.3</v>
      </c>
      <c r="B3" t="str">
        <f>INDEX(Allopatrics_Fertilities!$U$2:$U$994,MATCH(Allopatrics_Fertilities_R!$A3,Allopatrics_Fertilities!$T$2:$T$994,0))</f>
        <v>Postzygotics-hybridXhybrid-(H:BelgiumXCachadas)X(H:BelgiumXCachadas)</v>
      </c>
      <c r="C3" s="36">
        <f>INDEX(Allopatrics_Fertilities!$W$2:$W$994,MATCH(Allopatrics_Fertilities_R!$A3,Allopatrics_Fertilities!$T$2:$T$994,0))</f>
        <v>1</v>
      </c>
      <c r="D3" s="36">
        <f>INDEX(Allopatrics_Fertilities!$AG$2:$AG$994,MATCH(Allopatrics_Fertilities_R!$A3,Allopatrics_Fertilities!$T$2:$T$994,0))</f>
        <v>1.3333333333333333</v>
      </c>
      <c r="E3" s="36">
        <f>INDEX(Allopatrics_Fertilities!$AH$2:$AH$994,MATCH(Allopatrics_Fertilities_R!$A3,Allopatrics_Fertilities!$T$2:$T$994,0))</f>
        <v>0</v>
      </c>
      <c r="F3" s="36">
        <f>INDEX(Allopatrics_Fertilities!$AF$2:$AF$994,MATCH(Allopatrics_Fertilities_R!$A3,Allopatrics_Fertilities!$T$2:$T$994,0))</f>
        <v>4</v>
      </c>
    </row>
    <row r="4" spans="1:6" x14ac:dyDescent="0.25">
      <c r="A4" t="str">
        <v>1.18X3.2</v>
      </c>
      <c r="B4" t="str">
        <f>INDEX(Allopatrics_Fertilities!$U$2:$U$994,MATCH(Allopatrics_Fertilities_R!$A4,Allopatrics_Fertilities!$T$2:$T$994,0))</f>
        <v>Postzygotics-hybridXhybrid-(H:BelgiumXCachadas)X(H:BelgiumXCachadas)</v>
      </c>
      <c r="C4" s="36">
        <f>INDEX(Allopatrics_Fertilities!$W$2:$W$994,MATCH(Allopatrics_Fertilities_R!$A4,Allopatrics_Fertilities!$T$2:$T$994,0))</f>
        <v>3</v>
      </c>
      <c r="D4" s="36">
        <f>INDEX(Allopatrics_Fertilities!$AG$2:$AG$994,MATCH(Allopatrics_Fertilities_R!$A4,Allopatrics_Fertilities!$T$2:$T$994,0))</f>
        <v>10.666666666666666</v>
      </c>
      <c r="E4" s="36">
        <f>INDEX(Allopatrics_Fertilities!$AH$2:$AH$994,MATCH(Allopatrics_Fertilities_R!$A4,Allopatrics_Fertilities!$T$2:$T$994,0))</f>
        <v>0</v>
      </c>
      <c r="F4" s="36">
        <f>INDEX(Allopatrics_Fertilities!$AF$2:$AF$994,MATCH(Allopatrics_Fertilities_R!$A4,Allopatrics_Fertilities!$T$2:$T$994,0))</f>
        <v>32</v>
      </c>
    </row>
    <row r="5" spans="1:6" x14ac:dyDescent="0.25">
      <c r="A5" t="str">
        <v>1.2XA.20</v>
      </c>
      <c r="B5" t="str">
        <f>INDEX(Allopatrics_Fertilities!$U$2:$U$994,MATCH(Allopatrics_Fertilities_R!$A5,Allopatrics_Fertilities!$T$2:$T$994,0))</f>
        <v>Postzygotics-hybridXgraellsii-(H:BelgiumXCachadas)XAlloGra</v>
      </c>
      <c r="C5" s="36">
        <f>INDEX(Allopatrics_Fertilities!$W$2:$W$994,MATCH(Allopatrics_Fertilities_R!$A5,Allopatrics_Fertilities!$T$2:$T$994,0))</f>
        <v>0</v>
      </c>
      <c r="D5" s="36" t="str">
        <f>INDEX(Allopatrics_Fertilities!$AG$2:$AG$994,MATCH(Allopatrics_Fertilities_R!$A5,Allopatrics_Fertilities!$T$2:$T$994,0))</f>
        <v>NA</v>
      </c>
      <c r="E5" s="36" t="str">
        <f>INDEX(Allopatrics_Fertilities!$AH$2:$AH$994,MATCH(Allopatrics_Fertilities_R!$A5,Allopatrics_Fertilities!$T$2:$T$994,0))</f>
        <v>NA</v>
      </c>
      <c r="F5" s="36" t="str">
        <f>INDEX(Allopatrics_Fertilities!$AF$2:$AF$994,MATCH(Allopatrics_Fertilities_R!$A5,Allopatrics_Fertilities!$T$2:$T$994,0))</f>
        <v>NA</v>
      </c>
    </row>
    <row r="6" spans="1:6" x14ac:dyDescent="0.25">
      <c r="A6" t="str">
        <v>1.34X1.19</v>
      </c>
      <c r="B6" t="str">
        <f>INDEX(Allopatrics_Fertilities!$U$2:$U$994,MATCH(Allopatrics_Fertilities_R!$A6,Allopatrics_Fertilities!$T$2:$T$994,0))</f>
        <v>Postzygotics-hybridXhybrid-(H:BelgiumXCachadas)X(H:BelgiumXCachadas)</v>
      </c>
      <c r="C6" s="36">
        <f>INDEX(Allopatrics_Fertilities!$W$2:$W$994,MATCH(Allopatrics_Fertilities_R!$A6,Allopatrics_Fertilities!$T$2:$T$994,0))</f>
        <v>1</v>
      </c>
      <c r="D6" s="36">
        <f>INDEX(Allopatrics_Fertilities!$AG$2:$AG$994,MATCH(Allopatrics_Fertilities_R!$A6,Allopatrics_Fertilities!$T$2:$T$994,0))</f>
        <v>1.6666666666666667</v>
      </c>
      <c r="E6" s="36">
        <f>INDEX(Allopatrics_Fertilities!$AH$2:$AH$994,MATCH(Allopatrics_Fertilities_R!$A6,Allopatrics_Fertilities!$T$2:$T$994,0))</f>
        <v>0</v>
      </c>
      <c r="F6" s="36">
        <f>INDEX(Allopatrics_Fertilities!$AF$2:$AF$994,MATCH(Allopatrics_Fertilities_R!$A6,Allopatrics_Fertilities!$T$2:$T$994,0))</f>
        <v>5</v>
      </c>
    </row>
    <row r="7" spans="1:6" x14ac:dyDescent="0.25">
      <c r="A7" t="str">
        <v>1.34X3.19</v>
      </c>
      <c r="B7" t="str">
        <f>INDEX(Allopatrics_Fertilities!$U$2:$U$994,MATCH(Allopatrics_Fertilities_R!$A7,Allopatrics_Fertilities!$T$2:$T$994,0))</f>
        <v>Postzygotics-hybridXhybrid-(H:BelgiumXCachadas)X(H:BelgiumXCachadas)</v>
      </c>
      <c r="C7" s="36">
        <f>INDEX(Allopatrics_Fertilities!$W$2:$W$994,MATCH(Allopatrics_Fertilities_R!$A7,Allopatrics_Fertilities!$T$2:$T$994,0))</f>
        <v>3</v>
      </c>
      <c r="D7" s="36">
        <f>INDEX(Allopatrics_Fertilities!$AG$2:$AG$994,MATCH(Allopatrics_Fertilities_R!$A7,Allopatrics_Fertilities!$T$2:$T$994,0))</f>
        <v>33</v>
      </c>
      <c r="E7" s="36">
        <f>INDEX(Allopatrics_Fertilities!$AH$2:$AH$994,MATCH(Allopatrics_Fertilities_R!$A7,Allopatrics_Fertilities!$T$2:$T$994,0))</f>
        <v>0</v>
      </c>
      <c r="F7" s="36">
        <f>INDEX(Allopatrics_Fertilities!$AF$2:$AF$994,MATCH(Allopatrics_Fertilities_R!$A7,Allopatrics_Fertilities!$T$2:$T$994,0))</f>
        <v>99</v>
      </c>
    </row>
    <row r="8" spans="1:6" x14ac:dyDescent="0.25">
      <c r="A8" t="str">
        <v>1.35X1.51</v>
      </c>
      <c r="B8" t="str">
        <f>INDEX(Allopatrics_Fertilities!$U$2:$U$994,MATCH(Allopatrics_Fertilities_R!$A8,Allopatrics_Fertilities!$T$2:$T$994,0))</f>
        <v>Postzygotics-hybridXhybrid-(H:BelgiumXCachadas)X(H:BelgiumXCachadas)</v>
      </c>
      <c r="C8" s="36">
        <f>INDEX(Allopatrics_Fertilities!$W$2:$W$994,MATCH(Allopatrics_Fertilities_R!$A8,Allopatrics_Fertilities!$T$2:$T$994,0))</f>
        <v>3</v>
      </c>
      <c r="D8" s="36">
        <f>INDEX(Allopatrics_Fertilities!$AG$2:$AG$994,MATCH(Allopatrics_Fertilities_R!$A8,Allopatrics_Fertilities!$T$2:$T$994,0))</f>
        <v>4</v>
      </c>
      <c r="E8" s="36">
        <f>INDEX(Allopatrics_Fertilities!$AH$2:$AH$994,MATCH(Allopatrics_Fertilities_R!$A8,Allopatrics_Fertilities!$T$2:$T$994,0))</f>
        <v>0</v>
      </c>
      <c r="F8" s="36">
        <f>INDEX(Allopatrics_Fertilities!$AF$2:$AF$994,MATCH(Allopatrics_Fertilities_R!$A8,Allopatrics_Fertilities!$T$2:$T$994,0))</f>
        <v>12</v>
      </c>
    </row>
    <row r="9" spans="1:6" x14ac:dyDescent="0.25">
      <c r="A9" t="str">
        <v>1.43X3.22</v>
      </c>
      <c r="B9" t="str">
        <f>INDEX(Allopatrics_Fertilities!$U$2:$U$994,MATCH(Allopatrics_Fertilities_R!$A9,Allopatrics_Fertilities!$T$2:$T$994,0))</f>
        <v>Postzygotics-hybridXhybrid-(H:BelgiumXCachadas)X(H:BelgiumXCachadas)</v>
      </c>
      <c r="C9" s="36">
        <f>INDEX(Allopatrics_Fertilities!$W$2:$W$994,MATCH(Allopatrics_Fertilities_R!$A9,Allopatrics_Fertilities!$T$2:$T$994,0))</f>
        <v>1</v>
      </c>
      <c r="D9" s="36">
        <f>INDEX(Allopatrics_Fertilities!$AG$2:$AG$994,MATCH(Allopatrics_Fertilities_R!$A9,Allopatrics_Fertilities!$T$2:$T$994,0))</f>
        <v>1</v>
      </c>
      <c r="E9" s="36">
        <f>INDEX(Allopatrics_Fertilities!$AH$2:$AH$994,MATCH(Allopatrics_Fertilities_R!$A9,Allopatrics_Fertilities!$T$2:$T$994,0))</f>
        <v>0</v>
      </c>
      <c r="F9" s="36">
        <f>INDEX(Allopatrics_Fertilities!$AF$2:$AF$994,MATCH(Allopatrics_Fertilities_R!$A9,Allopatrics_Fertilities!$T$2:$T$994,0))</f>
        <v>3</v>
      </c>
    </row>
    <row r="10" spans="1:6" x14ac:dyDescent="0.25">
      <c r="A10" t="str">
        <v>1.4X1.6</v>
      </c>
      <c r="B10" t="str">
        <f>INDEX(Allopatrics_Fertilities!$U$2:$U$994,MATCH(Allopatrics_Fertilities_R!$A10,Allopatrics_Fertilities!$T$2:$T$994,0))</f>
        <v>Postzygotics-hybridXhybrid-(H:BelgiumXCachadas)X(H:BelgiumXCachadas)</v>
      </c>
      <c r="C10" s="36">
        <f>INDEX(Allopatrics_Fertilities!$W$2:$W$994,MATCH(Allopatrics_Fertilities_R!$A10,Allopatrics_Fertilities!$T$2:$T$994,0))</f>
        <v>3</v>
      </c>
      <c r="D10" s="36">
        <f>INDEX(Allopatrics_Fertilities!$AG$2:$AG$994,MATCH(Allopatrics_Fertilities_R!$A10,Allopatrics_Fertilities!$T$2:$T$994,0))</f>
        <v>4.666666666666667</v>
      </c>
      <c r="E10" s="36">
        <f>INDEX(Allopatrics_Fertilities!$AH$2:$AH$994,MATCH(Allopatrics_Fertilities_R!$A10,Allopatrics_Fertilities!$T$2:$T$994,0))</f>
        <v>0</v>
      </c>
      <c r="F10" s="36">
        <f>INDEX(Allopatrics_Fertilities!$AF$2:$AF$994,MATCH(Allopatrics_Fertilities_R!$A10,Allopatrics_Fertilities!$T$2:$T$994,0))</f>
        <v>14</v>
      </c>
    </row>
    <row r="11" spans="1:6" x14ac:dyDescent="0.25">
      <c r="A11" t="str">
        <v>1.4X3.2</v>
      </c>
      <c r="B11" t="str">
        <f>INDEX(Allopatrics_Fertilities!$U$2:$U$994,MATCH(Allopatrics_Fertilities_R!$A11,Allopatrics_Fertilities!$T$2:$T$994,0))</f>
        <v>Postzygotics-hybridXhybrid-(H:BelgiumXCachadas)X(H:BelgiumXCachadas)</v>
      </c>
      <c r="C11" s="36">
        <f>INDEX(Allopatrics_Fertilities!$W$2:$W$994,MATCH(Allopatrics_Fertilities_R!$A11,Allopatrics_Fertilities!$T$2:$T$994,0))</f>
        <v>2</v>
      </c>
      <c r="D11" s="36">
        <f>INDEX(Allopatrics_Fertilities!$AG$2:$AG$994,MATCH(Allopatrics_Fertilities_R!$A11,Allopatrics_Fertilities!$T$2:$T$994,0))</f>
        <v>14</v>
      </c>
      <c r="E11" s="36">
        <f>INDEX(Allopatrics_Fertilities!$AH$2:$AH$994,MATCH(Allopatrics_Fertilities_R!$A11,Allopatrics_Fertilities!$T$2:$T$994,0))</f>
        <v>0</v>
      </c>
      <c r="F11" s="36">
        <f>INDEX(Allopatrics_Fertilities!$AF$2:$AF$994,MATCH(Allopatrics_Fertilities_R!$A11,Allopatrics_Fertilities!$T$2:$T$994,0))</f>
        <v>28</v>
      </c>
    </row>
    <row r="12" spans="1:6" x14ac:dyDescent="0.25">
      <c r="A12" t="str">
        <v>166XA.235</v>
      </c>
      <c r="B12" t="str">
        <f>INDEX(Allopatrics_Fertilities!$U$2:$U$994,MATCH(Allopatrics_Fertilities_R!$A12,Allopatrics_Fertilities!$T$2:$T$994,0))</f>
        <v>Conspecifics-graellsiiXgraellsii-AlbaXAlba</v>
      </c>
      <c r="C12" s="36">
        <f>INDEX(Allopatrics_Fertilities!$W$2:$W$994,MATCH(Allopatrics_Fertilities_R!$A12,Allopatrics_Fertilities!$T$2:$T$994,0))</f>
        <v>3</v>
      </c>
      <c r="D12" s="36">
        <f>INDEX(Allopatrics_Fertilities!$AG$2:$AG$994,MATCH(Allopatrics_Fertilities_R!$A12,Allopatrics_Fertilities!$T$2:$T$994,0))</f>
        <v>305.66666666666669</v>
      </c>
      <c r="E12" s="36">
        <f>INDEX(Allopatrics_Fertilities!$AH$2:$AH$994,MATCH(Allopatrics_Fertilities_R!$A12,Allopatrics_Fertilities!$T$2:$T$994,0))</f>
        <v>0.9858233369683751</v>
      </c>
      <c r="F12" s="36">
        <f>INDEX(Allopatrics_Fertilities!$AF$2:$AF$994,MATCH(Allopatrics_Fertilities_R!$A12,Allopatrics_Fertilities!$T$2:$T$994,0))</f>
        <v>917</v>
      </c>
    </row>
    <row r="13" spans="1:6" x14ac:dyDescent="0.25">
      <c r="A13" t="str">
        <v>166XA.259</v>
      </c>
      <c r="B13" t="str">
        <f>INDEX(Allopatrics_Fertilities!$U$2:$U$994,MATCH(Allopatrics_Fertilities_R!$A13,Allopatrics_Fertilities!$T$2:$T$994,0))</f>
        <v>Conspecifics-graellsiiXgraellsii-AlbaXAlba</v>
      </c>
      <c r="C13" s="36">
        <f>INDEX(Allopatrics_Fertilities!$W$2:$W$994,MATCH(Allopatrics_Fertilities_R!$A13,Allopatrics_Fertilities!$T$2:$T$994,0))</f>
        <v>3</v>
      </c>
      <c r="D13" s="36">
        <f>INDEX(Allopatrics_Fertilities!$AG$2:$AG$994,MATCH(Allopatrics_Fertilities_R!$A13,Allopatrics_Fertilities!$T$2:$T$994,0))</f>
        <v>225.66666666666666</v>
      </c>
      <c r="E13" s="36">
        <f>INDEX(Allopatrics_Fertilities!$AH$2:$AH$994,MATCH(Allopatrics_Fertilities_R!$A13,Allopatrics_Fertilities!$T$2:$T$994,0))</f>
        <v>0.97636632200886264</v>
      </c>
      <c r="F13" s="36">
        <f>INDEX(Allopatrics_Fertilities!$AF$2:$AF$994,MATCH(Allopatrics_Fertilities_R!$A13,Allopatrics_Fertilities!$T$2:$T$994,0))</f>
        <v>677</v>
      </c>
    </row>
    <row r="14" spans="1:6" x14ac:dyDescent="0.25">
      <c r="A14" t="str">
        <v>171XA.224</v>
      </c>
      <c r="B14" t="str">
        <f>INDEX(Allopatrics_Fertilities!$U$2:$U$994,MATCH(Allopatrics_Fertilities_R!$A14,Allopatrics_Fertilities!$T$2:$T$994,0))</f>
        <v>Conspecifics-graellsiiXgraellsii-AlbaXAlba</v>
      </c>
      <c r="C14" s="36">
        <f>INDEX(Allopatrics_Fertilities!$W$2:$W$994,MATCH(Allopatrics_Fertilities_R!$A14,Allopatrics_Fertilities!$T$2:$T$994,0))</f>
        <v>0</v>
      </c>
      <c r="D14" s="36" t="str">
        <f>INDEX(Allopatrics_Fertilities!$AG$2:$AG$994,MATCH(Allopatrics_Fertilities_R!$A14,Allopatrics_Fertilities!$T$2:$T$994,0))</f>
        <v>NA</v>
      </c>
      <c r="E14" s="36" t="str">
        <f>INDEX(Allopatrics_Fertilities!$AH$2:$AH$994,MATCH(Allopatrics_Fertilities_R!$A14,Allopatrics_Fertilities!$T$2:$T$994,0))</f>
        <v>NA</v>
      </c>
      <c r="F14" s="36" t="str">
        <f>INDEX(Allopatrics_Fertilities!$AF$2:$AF$994,MATCH(Allopatrics_Fertilities_R!$A14,Allopatrics_Fertilities!$T$2:$T$994,0))</f>
        <v>NA</v>
      </c>
    </row>
    <row r="15" spans="1:6" x14ac:dyDescent="0.25">
      <c r="A15" t="str">
        <v>192XA.253</v>
      </c>
      <c r="B15" t="str">
        <f>INDEX(Allopatrics_Fertilities!$U$2:$U$994,MATCH(Allopatrics_Fertilities_R!$A15,Allopatrics_Fertilities!$T$2:$T$994,0))</f>
        <v>Conspecifics-graellsiiXgraellsii-AlbaXAlba</v>
      </c>
      <c r="C15" s="36">
        <f>INDEX(Allopatrics_Fertilities!$W$2:$W$994,MATCH(Allopatrics_Fertilities_R!$A15,Allopatrics_Fertilities!$T$2:$T$994,0))</f>
        <v>3</v>
      </c>
      <c r="D15" s="36">
        <f>INDEX(Allopatrics_Fertilities!$AG$2:$AG$994,MATCH(Allopatrics_Fertilities_R!$A15,Allopatrics_Fertilities!$T$2:$T$994,0))</f>
        <v>157</v>
      </c>
      <c r="E15" s="36">
        <f>INDEX(Allopatrics_Fertilities!$AH$2:$AH$994,MATCH(Allopatrics_Fertilities_R!$A15,Allopatrics_Fertilities!$T$2:$T$994,0))</f>
        <v>0.98089171974522293</v>
      </c>
      <c r="F15" s="36">
        <f>INDEX(Allopatrics_Fertilities!$AF$2:$AF$994,MATCH(Allopatrics_Fertilities_R!$A15,Allopatrics_Fertilities!$T$2:$T$994,0))</f>
        <v>471</v>
      </c>
    </row>
    <row r="16" spans="1:6" x14ac:dyDescent="0.25">
      <c r="A16" t="str">
        <v>196XA.226</v>
      </c>
      <c r="B16" t="str">
        <f>INDEX(Allopatrics_Fertilities!$U$2:$U$994,MATCH(Allopatrics_Fertilities_R!$A16,Allopatrics_Fertilities!$T$2:$T$994,0))</f>
        <v>Conspecifics-graellsiiXgraellsii-AlbaXAlba</v>
      </c>
      <c r="C16" s="36">
        <f>INDEX(Allopatrics_Fertilities!$W$2:$W$994,MATCH(Allopatrics_Fertilities_R!$A16,Allopatrics_Fertilities!$T$2:$T$994,0))</f>
        <v>3</v>
      </c>
      <c r="D16" s="36">
        <f>INDEX(Allopatrics_Fertilities!$AG$2:$AG$994,MATCH(Allopatrics_Fertilities_R!$A16,Allopatrics_Fertilities!$T$2:$T$994,0))</f>
        <v>191.66666666666666</v>
      </c>
      <c r="E16" s="36">
        <f>INDEX(Allopatrics_Fertilities!$AH$2:$AH$994,MATCH(Allopatrics_Fertilities_R!$A16,Allopatrics_Fertilities!$T$2:$T$994,0))</f>
        <v>0.99130434782608701</v>
      </c>
      <c r="F16" s="36">
        <f>INDEX(Allopatrics_Fertilities!$AF$2:$AF$994,MATCH(Allopatrics_Fertilities_R!$A16,Allopatrics_Fertilities!$T$2:$T$994,0))</f>
        <v>575</v>
      </c>
    </row>
    <row r="17" spans="1:6" x14ac:dyDescent="0.25">
      <c r="A17" t="str">
        <v>196XA.231</v>
      </c>
      <c r="B17" t="str">
        <f>INDEX(Allopatrics_Fertilities!$U$2:$U$994,MATCH(Allopatrics_Fertilities_R!$A17,Allopatrics_Fertilities!$T$2:$T$994,0))</f>
        <v>Conspecifics-graellsiiXgraellsii-AlbaXAlba</v>
      </c>
      <c r="C17" s="36">
        <f>INDEX(Allopatrics_Fertilities!$W$2:$W$994,MATCH(Allopatrics_Fertilities_R!$A17,Allopatrics_Fertilities!$T$2:$T$994,0))</f>
        <v>3</v>
      </c>
      <c r="D17" s="36">
        <f>INDEX(Allopatrics_Fertilities!$AG$2:$AG$994,MATCH(Allopatrics_Fertilities_R!$A17,Allopatrics_Fertilities!$T$2:$T$994,0))</f>
        <v>167</v>
      </c>
      <c r="E17" s="36">
        <f>INDEX(Allopatrics_Fertilities!$AH$2:$AH$994,MATCH(Allopatrics_Fertilities_R!$A17,Allopatrics_Fertilities!$T$2:$T$994,0))</f>
        <v>0.99201596806387227</v>
      </c>
      <c r="F17" s="36">
        <f>INDEX(Allopatrics_Fertilities!$AF$2:$AF$994,MATCH(Allopatrics_Fertilities_R!$A17,Allopatrics_Fertilities!$T$2:$T$994,0))</f>
        <v>501</v>
      </c>
    </row>
    <row r="18" spans="1:6" x14ac:dyDescent="0.25">
      <c r="A18" t="str">
        <v>2.11X1.14</v>
      </c>
      <c r="B18" t="str">
        <f>INDEX(Allopatrics_Fertilities!$U$2:$U$994,MATCH(Allopatrics_Fertilities_R!$A18,Allopatrics_Fertilities!$T$2:$T$994,0))</f>
        <v>Postzygotics-hybridXhybrid-(H:BelgiumXCachadas)X(H:BelgiumXCachadas)</v>
      </c>
      <c r="C18" s="36">
        <f>INDEX(Allopatrics_Fertilities!$W$2:$W$994,MATCH(Allopatrics_Fertilities_R!$A18,Allopatrics_Fertilities!$T$2:$T$994,0))</f>
        <v>0</v>
      </c>
      <c r="D18" s="36" t="str">
        <f>INDEX(Allopatrics_Fertilities!$AG$2:$AG$994,MATCH(Allopatrics_Fertilities_R!$A18,Allopatrics_Fertilities!$T$2:$T$994,0))</f>
        <v>NA</v>
      </c>
      <c r="E18" s="36" t="str">
        <f>INDEX(Allopatrics_Fertilities!$AH$2:$AH$994,MATCH(Allopatrics_Fertilities_R!$A18,Allopatrics_Fertilities!$T$2:$T$994,0))</f>
        <v>NA</v>
      </c>
      <c r="F18" s="36" t="str">
        <f>INDEX(Allopatrics_Fertilities!$AF$2:$AF$994,MATCH(Allopatrics_Fertilities_R!$A18,Allopatrics_Fertilities!$T$2:$T$994,0))</f>
        <v>NA</v>
      </c>
    </row>
    <row r="19" spans="1:6" x14ac:dyDescent="0.25">
      <c r="A19" t="str">
        <v>2.11XP.20</v>
      </c>
      <c r="B19" t="str">
        <f>INDEX(Allopatrics_Fertilities!$U$2:$U$994,MATCH(Allopatrics_Fertilities_R!$A19,Allopatrics_Fertilities!$T$2:$T$994,0))</f>
        <v>Postzygotics-hybridXelegans-(H:BelgiumXCachadas)XAlloEle</v>
      </c>
      <c r="C19" s="36">
        <f>INDEX(Allopatrics_Fertilities!$W$2:$W$994,MATCH(Allopatrics_Fertilities_R!$A19,Allopatrics_Fertilities!$T$2:$T$994,0))</f>
        <v>2</v>
      </c>
      <c r="D19" s="36">
        <f>INDEX(Allopatrics_Fertilities!$AG$2:$AG$994,MATCH(Allopatrics_Fertilities_R!$A19,Allopatrics_Fertilities!$T$2:$T$994,0))</f>
        <v>28</v>
      </c>
      <c r="E19" s="36">
        <f>INDEX(Allopatrics_Fertilities!$AH$2:$AH$994,MATCH(Allopatrics_Fertilities_R!$A19,Allopatrics_Fertilities!$T$2:$T$994,0))</f>
        <v>0</v>
      </c>
      <c r="F19" s="36">
        <f>INDEX(Allopatrics_Fertilities!$AF$2:$AF$994,MATCH(Allopatrics_Fertilities_R!$A19,Allopatrics_Fertilities!$T$2:$T$994,0))</f>
        <v>84</v>
      </c>
    </row>
    <row r="20" spans="1:6" x14ac:dyDescent="0.25">
      <c r="A20" t="str">
        <v>2.14X5.13</v>
      </c>
      <c r="B20" t="str">
        <f>INDEX(Allopatrics_Fertilities!$U$2:$U$994,MATCH(Allopatrics_Fertilities_R!$A20,Allopatrics_Fertilities!$T$2:$T$994,0))</f>
        <v>Postzygotics-hybridXhybrid-(H:BelgiumXCachadas)X(H:BelgiumXCachadas)</v>
      </c>
      <c r="C20" s="36">
        <f>INDEX(Allopatrics_Fertilities!$W$2:$W$994,MATCH(Allopatrics_Fertilities_R!$A20,Allopatrics_Fertilities!$T$2:$T$994,0))</f>
        <v>1</v>
      </c>
      <c r="D20" s="36">
        <f>INDEX(Allopatrics_Fertilities!$AG$2:$AG$994,MATCH(Allopatrics_Fertilities_R!$A20,Allopatrics_Fertilities!$T$2:$T$994,0))</f>
        <v>1.3333333333333333</v>
      </c>
      <c r="E20" s="36">
        <f>INDEX(Allopatrics_Fertilities!$AH$2:$AH$994,MATCH(Allopatrics_Fertilities_R!$A20,Allopatrics_Fertilities!$T$2:$T$994,0))</f>
        <v>0</v>
      </c>
      <c r="F20" s="36">
        <f>INDEX(Allopatrics_Fertilities!$AF$2:$AF$994,MATCH(Allopatrics_Fertilities_R!$A20,Allopatrics_Fertilities!$T$2:$T$994,0))</f>
        <v>4</v>
      </c>
    </row>
    <row r="21" spans="1:6" x14ac:dyDescent="0.25">
      <c r="A21" t="str">
        <v>2.14XA.18</v>
      </c>
      <c r="B21" t="str">
        <f>INDEX(Allopatrics_Fertilities!$U$2:$U$994,MATCH(Allopatrics_Fertilities_R!$A21,Allopatrics_Fertilities!$T$2:$T$994,0))</f>
        <v>Postzygotics-hybridXgraellsii-(H:BelgiumXCachadas)XAlloGra</v>
      </c>
      <c r="C21" s="36">
        <f>INDEX(Allopatrics_Fertilities!$W$2:$W$994,MATCH(Allopatrics_Fertilities_R!$A21,Allopatrics_Fertilities!$T$2:$T$994,0))</f>
        <v>0</v>
      </c>
      <c r="D21" s="36" t="str">
        <f>INDEX(Allopatrics_Fertilities!$AG$2:$AG$994,MATCH(Allopatrics_Fertilities_R!$A21,Allopatrics_Fertilities!$T$2:$T$994,0))</f>
        <v>NA</v>
      </c>
      <c r="E21" s="36" t="str">
        <f>INDEX(Allopatrics_Fertilities!$AH$2:$AH$994,MATCH(Allopatrics_Fertilities_R!$A21,Allopatrics_Fertilities!$T$2:$T$994,0))</f>
        <v>NA</v>
      </c>
      <c r="F21" s="36" t="str">
        <f>INDEX(Allopatrics_Fertilities!$AF$2:$AF$994,MATCH(Allopatrics_Fertilities_R!$A21,Allopatrics_Fertilities!$T$2:$T$994,0))</f>
        <v>NA</v>
      </c>
    </row>
    <row r="22" spans="1:6" x14ac:dyDescent="0.25">
      <c r="A22" t="str">
        <v>2.15X1.46</v>
      </c>
      <c r="B22" t="str">
        <f>INDEX(Allopatrics_Fertilities!$U$2:$U$994,MATCH(Allopatrics_Fertilities_R!$A22,Allopatrics_Fertilities!$T$2:$T$994,0))</f>
        <v>Postzygotics-hybridXhybrid-(H:BelgiumXCachadas)X(H:BelgiumXCachadas)</v>
      </c>
      <c r="C22" s="36">
        <f>INDEX(Allopatrics_Fertilities!$W$2:$W$994,MATCH(Allopatrics_Fertilities_R!$A22,Allopatrics_Fertilities!$T$2:$T$994,0))</f>
        <v>3</v>
      </c>
      <c r="D22" s="36">
        <f>INDEX(Allopatrics_Fertilities!$AG$2:$AG$994,MATCH(Allopatrics_Fertilities_R!$A22,Allopatrics_Fertilities!$T$2:$T$994,0))</f>
        <v>4.333333333333333</v>
      </c>
      <c r="E22" s="36">
        <f>INDEX(Allopatrics_Fertilities!$AH$2:$AH$994,MATCH(Allopatrics_Fertilities_R!$A22,Allopatrics_Fertilities!$T$2:$T$994,0))</f>
        <v>0</v>
      </c>
      <c r="F22" s="36">
        <f>INDEX(Allopatrics_Fertilities!$AF$2:$AF$994,MATCH(Allopatrics_Fertilities_R!$A22,Allopatrics_Fertilities!$T$2:$T$994,0))</f>
        <v>13</v>
      </c>
    </row>
    <row r="23" spans="1:6" x14ac:dyDescent="0.25">
      <c r="A23" t="str">
        <v>2.16X2.14</v>
      </c>
      <c r="B23" t="str">
        <f>INDEX(Allopatrics_Fertilities!$U$2:$U$994,MATCH(Allopatrics_Fertilities_R!$A23,Allopatrics_Fertilities!$T$2:$T$994,0))</f>
        <v>Postzygotics-hybridXhybrid-(H:BelgiumXCachadas)X(H:BelgiumXCachadas)</v>
      </c>
      <c r="C23" s="36">
        <f>INDEX(Allopatrics_Fertilities!$W$2:$W$994,MATCH(Allopatrics_Fertilities_R!$A23,Allopatrics_Fertilities!$T$2:$T$994,0))</f>
        <v>1</v>
      </c>
      <c r="D23" s="36">
        <f>INDEX(Allopatrics_Fertilities!$AG$2:$AG$994,MATCH(Allopatrics_Fertilities_R!$A23,Allopatrics_Fertilities!$T$2:$T$994,0))</f>
        <v>4.666666666666667</v>
      </c>
      <c r="E23" s="36">
        <f>INDEX(Allopatrics_Fertilities!$AH$2:$AH$994,MATCH(Allopatrics_Fertilities_R!$A23,Allopatrics_Fertilities!$T$2:$T$994,0))</f>
        <v>0</v>
      </c>
      <c r="F23" s="36">
        <f>INDEX(Allopatrics_Fertilities!$AF$2:$AF$994,MATCH(Allopatrics_Fertilities_R!$A23,Allopatrics_Fertilities!$T$2:$T$994,0))</f>
        <v>14</v>
      </c>
    </row>
    <row r="24" spans="1:6" x14ac:dyDescent="0.25">
      <c r="A24" t="str">
        <v>2.16X2.2</v>
      </c>
      <c r="B24" t="str">
        <f>INDEX(Allopatrics_Fertilities!$U$2:$U$994,MATCH(Allopatrics_Fertilities_R!$A24,Allopatrics_Fertilities!$T$2:$T$994,0))</f>
        <v>Postzygotics-hybridXhybrid-(H:BelgiumXCachadas)X(H:BelgiumXCachadas)</v>
      </c>
      <c r="C24" s="36">
        <f>INDEX(Allopatrics_Fertilities!$W$2:$W$994,MATCH(Allopatrics_Fertilities_R!$A24,Allopatrics_Fertilities!$T$2:$T$994,0))</f>
        <v>0</v>
      </c>
      <c r="D24" s="36" t="str">
        <f>INDEX(Allopatrics_Fertilities!$AG$2:$AG$994,MATCH(Allopatrics_Fertilities_R!$A24,Allopatrics_Fertilities!$T$2:$T$994,0))</f>
        <v>NA</v>
      </c>
      <c r="E24" s="36" t="str">
        <f>INDEX(Allopatrics_Fertilities!$AH$2:$AH$994,MATCH(Allopatrics_Fertilities_R!$A24,Allopatrics_Fertilities!$T$2:$T$994,0))</f>
        <v>NA</v>
      </c>
      <c r="F24" s="36" t="str">
        <f>INDEX(Allopatrics_Fertilities!$AF$2:$AF$994,MATCH(Allopatrics_Fertilities_R!$A24,Allopatrics_Fertilities!$T$2:$T$994,0))</f>
        <v>NA</v>
      </c>
    </row>
    <row r="25" spans="1:6" x14ac:dyDescent="0.25">
      <c r="A25" t="str">
        <v>2.23X2.15</v>
      </c>
      <c r="B25" t="str">
        <f>INDEX(Allopatrics_Fertilities!$U$2:$U$994,MATCH(Allopatrics_Fertilities_R!$A25,Allopatrics_Fertilities!$T$2:$T$994,0))</f>
        <v>Postzygotics-hybridXhybrid-(H:BelgiumXCachadas)X(H:BelgiumXCachadas)</v>
      </c>
      <c r="C25" s="36">
        <f>INDEX(Allopatrics_Fertilities!$W$2:$W$994,MATCH(Allopatrics_Fertilities_R!$A25,Allopatrics_Fertilities!$T$2:$T$994,0))</f>
        <v>3</v>
      </c>
      <c r="D25" s="36">
        <f>INDEX(Allopatrics_Fertilities!$AG$2:$AG$994,MATCH(Allopatrics_Fertilities_R!$A25,Allopatrics_Fertilities!$T$2:$T$994,0))</f>
        <v>7</v>
      </c>
      <c r="E25" s="36">
        <f>INDEX(Allopatrics_Fertilities!$AH$2:$AH$994,MATCH(Allopatrics_Fertilities_R!$A25,Allopatrics_Fertilities!$T$2:$T$994,0))</f>
        <v>0</v>
      </c>
      <c r="F25" s="36">
        <f>INDEX(Allopatrics_Fertilities!$AF$2:$AF$994,MATCH(Allopatrics_Fertilities_R!$A25,Allopatrics_Fertilities!$T$2:$T$994,0))</f>
        <v>21</v>
      </c>
    </row>
    <row r="26" spans="1:6" x14ac:dyDescent="0.25">
      <c r="A26" t="str">
        <v>2.23X2.19</v>
      </c>
      <c r="B26" t="str">
        <f>INDEX(Allopatrics_Fertilities!$U$2:$U$994,MATCH(Allopatrics_Fertilities_R!$A26,Allopatrics_Fertilities!$T$2:$T$994,0))</f>
        <v>Postzygotics-hybridXhybrid-(H:BelgiumXCachadas)X(H:BelgiumXCachadas)</v>
      </c>
      <c r="C26" s="36">
        <f>INDEX(Allopatrics_Fertilities!$W$2:$W$994,MATCH(Allopatrics_Fertilities_R!$A26,Allopatrics_Fertilities!$T$2:$T$994,0))</f>
        <v>1</v>
      </c>
      <c r="D26" s="36">
        <f>INDEX(Allopatrics_Fertilities!$AG$2:$AG$994,MATCH(Allopatrics_Fertilities_R!$A26,Allopatrics_Fertilities!$T$2:$T$994,0))</f>
        <v>2</v>
      </c>
      <c r="E26" s="36">
        <f>INDEX(Allopatrics_Fertilities!$AH$2:$AH$994,MATCH(Allopatrics_Fertilities_R!$A26,Allopatrics_Fertilities!$T$2:$T$994,0))</f>
        <v>0</v>
      </c>
      <c r="F26" s="36">
        <f>INDEX(Allopatrics_Fertilities!$AF$2:$AF$994,MATCH(Allopatrics_Fertilities_R!$A26,Allopatrics_Fertilities!$T$2:$T$994,0))</f>
        <v>6</v>
      </c>
    </row>
    <row r="27" spans="1:6" x14ac:dyDescent="0.25">
      <c r="A27" t="str">
        <v>2.7X2.8</v>
      </c>
      <c r="B27" t="str">
        <f>INDEX(Allopatrics_Fertilities!$U$2:$U$994,MATCH(Allopatrics_Fertilities_R!$A27,Allopatrics_Fertilities!$T$2:$T$994,0))</f>
        <v>Postzygotics-hybridXhybrid-(H:BelgiumXCachadas)X(H:BelgiumXCachadas)</v>
      </c>
      <c r="C27" s="36">
        <f>INDEX(Allopatrics_Fertilities!$W$2:$W$994,MATCH(Allopatrics_Fertilities_R!$A27,Allopatrics_Fertilities!$T$2:$T$994,0))</f>
        <v>1</v>
      </c>
      <c r="D27" s="36">
        <f>INDEX(Allopatrics_Fertilities!$AG$2:$AG$994,MATCH(Allopatrics_Fertilities_R!$A27,Allopatrics_Fertilities!$T$2:$T$994,0))</f>
        <v>1.3333333333333333</v>
      </c>
      <c r="E27" s="36">
        <f>INDEX(Allopatrics_Fertilities!$AH$2:$AH$994,MATCH(Allopatrics_Fertilities_R!$A27,Allopatrics_Fertilities!$T$2:$T$994,0))</f>
        <v>0</v>
      </c>
      <c r="F27" s="36">
        <f>INDEX(Allopatrics_Fertilities!$AF$2:$AF$994,MATCH(Allopatrics_Fertilities_R!$A27,Allopatrics_Fertilities!$T$2:$T$994,0))</f>
        <v>4</v>
      </c>
    </row>
    <row r="28" spans="1:6" x14ac:dyDescent="0.25">
      <c r="A28" t="str">
        <v>209XA.234</v>
      </c>
      <c r="B28" t="str">
        <f>INDEX(Allopatrics_Fertilities!$U$2:$U$994,MATCH(Allopatrics_Fertilities_R!$A28,Allopatrics_Fertilities!$T$2:$T$994,0))</f>
        <v>Conspecifics-graellsiiXgraellsii-AlbaXAlba</v>
      </c>
      <c r="C28" s="36">
        <f>INDEX(Allopatrics_Fertilities!$W$2:$W$994,MATCH(Allopatrics_Fertilities_R!$A28,Allopatrics_Fertilities!$T$2:$T$994,0))</f>
        <v>3</v>
      </c>
      <c r="D28" s="36">
        <f>INDEX(Allopatrics_Fertilities!$AG$2:$AG$994,MATCH(Allopatrics_Fertilities_R!$A28,Allopatrics_Fertilities!$T$2:$T$994,0))</f>
        <v>219</v>
      </c>
      <c r="E28" s="36">
        <f>INDEX(Allopatrics_Fertilities!$AH$2:$AH$994,MATCH(Allopatrics_Fertilities_R!$A28,Allopatrics_Fertilities!$T$2:$T$994,0))</f>
        <v>0.9573820395738204</v>
      </c>
      <c r="F28" s="36">
        <f>INDEX(Allopatrics_Fertilities!$AF$2:$AF$994,MATCH(Allopatrics_Fertilities_R!$A28,Allopatrics_Fertilities!$T$2:$T$994,0))</f>
        <v>657</v>
      </c>
    </row>
    <row r="29" spans="1:6" x14ac:dyDescent="0.25">
      <c r="A29" t="str">
        <v>214XA.300</v>
      </c>
      <c r="B29" t="str">
        <f>INDEX(Allopatrics_Fertilities!$U$2:$U$994,MATCH(Allopatrics_Fertilities_R!$A29,Allopatrics_Fertilities!$T$2:$T$994,0))</f>
        <v>Conspecifics-graellsiiXgraellsii-AlbaXAlba</v>
      </c>
      <c r="C29" s="36">
        <f>INDEX(Allopatrics_Fertilities!$W$2:$W$994,MATCH(Allopatrics_Fertilities_R!$A29,Allopatrics_Fertilities!$T$2:$T$994,0))</f>
        <v>3</v>
      </c>
      <c r="D29" s="36">
        <f>INDEX(Allopatrics_Fertilities!$AG$2:$AG$994,MATCH(Allopatrics_Fertilities_R!$A29,Allopatrics_Fertilities!$T$2:$T$994,0))</f>
        <v>317.66666666666669</v>
      </c>
      <c r="E29" s="36">
        <f>INDEX(Allopatrics_Fertilities!$AH$2:$AH$994,MATCH(Allopatrics_Fertilities_R!$A29,Allopatrics_Fertilities!$T$2:$T$994,0))</f>
        <v>0.99790136411332631</v>
      </c>
      <c r="F29" s="36">
        <f>INDEX(Allopatrics_Fertilities!$AF$2:$AF$994,MATCH(Allopatrics_Fertilities_R!$A29,Allopatrics_Fertilities!$T$2:$T$994,0))</f>
        <v>953</v>
      </c>
    </row>
    <row r="30" spans="1:6" x14ac:dyDescent="0.25">
      <c r="A30" t="str">
        <v>265XA.301</v>
      </c>
      <c r="B30" t="str">
        <f>INDEX(Allopatrics_Fertilities!$U$2:$U$994,MATCH(Allopatrics_Fertilities_R!$A30,Allopatrics_Fertilities!$T$2:$T$994,0))</f>
        <v>Conspecifics-graellsiiXgraellsii-AlbaXAlba</v>
      </c>
      <c r="C30" s="36">
        <f>INDEX(Allopatrics_Fertilities!$W$2:$W$994,MATCH(Allopatrics_Fertilities_R!$A30,Allopatrics_Fertilities!$T$2:$T$994,0))</f>
        <v>2</v>
      </c>
      <c r="D30" s="36">
        <f>INDEX(Allopatrics_Fertilities!$AG$2:$AG$994,MATCH(Allopatrics_Fertilities_R!$A30,Allopatrics_Fertilities!$T$2:$T$994,0))</f>
        <v>165.66666666666666</v>
      </c>
      <c r="E30" s="36">
        <f>INDEX(Allopatrics_Fertilities!$AH$2:$AH$994,MATCH(Allopatrics_Fertilities_R!$A30,Allopatrics_Fertilities!$T$2:$T$994,0))</f>
        <v>0.9859154929577465</v>
      </c>
      <c r="F30" s="36">
        <f>INDEX(Allopatrics_Fertilities!$AF$2:$AF$994,MATCH(Allopatrics_Fertilities_R!$A30,Allopatrics_Fertilities!$T$2:$T$994,0))</f>
        <v>497</v>
      </c>
    </row>
    <row r="31" spans="1:6" x14ac:dyDescent="0.25">
      <c r="A31" t="str">
        <v>271XA.255</v>
      </c>
      <c r="B31" t="str">
        <f>INDEX(Allopatrics_Fertilities!$U$2:$U$994,MATCH(Allopatrics_Fertilities_R!$A31,Allopatrics_Fertilities!$T$2:$T$994,0))</f>
        <v>Conspecifics-graellsiiXgraellsii-AlbaXAlba</v>
      </c>
      <c r="C31" s="36">
        <f>INDEX(Allopatrics_Fertilities!$W$2:$W$994,MATCH(Allopatrics_Fertilities_R!$A31,Allopatrics_Fertilities!$T$2:$T$994,0))</f>
        <v>3</v>
      </c>
      <c r="D31" s="36">
        <f>INDEX(Allopatrics_Fertilities!$AG$2:$AG$994,MATCH(Allopatrics_Fertilities_R!$A31,Allopatrics_Fertilities!$T$2:$T$994,0))</f>
        <v>249.66666666666666</v>
      </c>
      <c r="E31" s="36">
        <f>INDEX(Allopatrics_Fertilities!$AH$2:$AH$994,MATCH(Allopatrics_Fertilities_R!$A31,Allopatrics_Fertilities!$T$2:$T$994,0))</f>
        <v>0.97596795727636854</v>
      </c>
      <c r="F31" s="36">
        <f>INDEX(Allopatrics_Fertilities!$AF$2:$AF$994,MATCH(Allopatrics_Fertilities_R!$A31,Allopatrics_Fertilities!$T$2:$T$994,0))</f>
        <v>749</v>
      </c>
    </row>
    <row r="32" spans="1:6" x14ac:dyDescent="0.25">
      <c r="A32" t="str">
        <v>272XA.257</v>
      </c>
      <c r="B32" t="str">
        <f>INDEX(Allopatrics_Fertilities!$U$2:$U$994,MATCH(Allopatrics_Fertilities_R!$A32,Allopatrics_Fertilities!$T$2:$T$994,0))</f>
        <v>Conspecifics-graellsiiXgraellsii-AlbaXAlba</v>
      </c>
      <c r="C32" s="36">
        <f>INDEX(Allopatrics_Fertilities!$W$2:$W$994,MATCH(Allopatrics_Fertilities_R!$A32,Allopatrics_Fertilities!$T$2:$T$994,0))</f>
        <v>3</v>
      </c>
      <c r="D32" s="36">
        <f>INDEX(Allopatrics_Fertilities!$AG$2:$AG$994,MATCH(Allopatrics_Fertilities_R!$A32,Allopatrics_Fertilities!$T$2:$T$994,0))</f>
        <v>353.66666666666669</v>
      </c>
      <c r="E32" s="36">
        <f>INDEX(Allopatrics_Fertilities!$AH$2:$AH$994,MATCH(Allopatrics_Fertilities_R!$A32,Allopatrics_Fertilities!$T$2:$T$994,0))</f>
        <v>0.98020735155513672</v>
      </c>
      <c r="F32" s="36">
        <f>INDEX(Allopatrics_Fertilities!$AF$2:$AF$994,MATCH(Allopatrics_Fertilities_R!$A32,Allopatrics_Fertilities!$T$2:$T$994,0))</f>
        <v>1061</v>
      </c>
    </row>
    <row r="33" spans="1:6" x14ac:dyDescent="0.25">
      <c r="A33" t="str">
        <v>3.16X4.15</v>
      </c>
      <c r="B33" t="str">
        <f>INDEX(Allopatrics_Fertilities!$U$2:$U$994,MATCH(Allopatrics_Fertilities_R!$A33,Allopatrics_Fertilities!$T$2:$T$994,0))</f>
        <v>Postzygotics-hybridXhybrid-(H:BelgiumXCachadas)X(H:BelgiumXCachadas)</v>
      </c>
      <c r="C33" s="36">
        <f>INDEX(Allopatrics_Fertilities!$W$2:$W$994,MATCH(Allopatrics_Fertilities_R!$A33,Allopatrics_Fertilities!$T$2:$T$994,0))</f>
        <v>2</v>
      </c>
      <c r="D33" s="36">
        <f>INDEX(Allopatrics_Fertilities!$AG$2:$AG$994,MATCH(Allopatrics_Fertilities_R!$A33,Allopatrics_Fertilities!$T$2:$T$994,0))</f>
        <v>5.333333333333333</v>
      </c>
      <c r="E33" s="36">
        <f>INDEX(Allopatrics_Fertilities!$AH$2:$AH$994,MATCH(Allopatrics_Fertilities_R!$A33,Allopatrics_Fertilities!$T$2:$T$994,0))</f>
        <v>0</v>
      </c>
      <c r="F33" s="36">
        <f>INDEX(Allopatrics_Fertilities!$AF$2:$AF$994,MATCH(Allopatrics_Fertilities_R!$A33,Allopatrics_Fertilities!$T$2:$T$994,0))</f>
        <v>16</v>
      </c>
    </row>
    <row r="34" spans="1:6" x14ac:dyDescent="0.25">
      <c r="A34" t="str">
        <v>3.16X5.24</v>
      </c>
      <c r="B34" t="str">
        <f>INDEX(Allopatrics_Fertilities!$U$2:$U$994,MATCH(Allopatrics_Fertilities_R!$A34,Allopatrics_Fertilities!$T$2:$T$994,0))</f>
        <v>Postzygotics-hybridXhybrid-(H:BelgiumXCachadas)X(H:BelgiumXCachadas)</v>
      </c>
      <c r="C34" s="36">
        <f>INDEX(Allopatrics_Fertilities!$W$2:$W$994,MATCH(Allopatrics_Fertilities_R!$A34,Allopatrics_Fertilities!$T$2:$T$994,0))</f>
        <v>1</v>
      </c>
      <c r="D34" s="36">
        <f>INDEX(Allopatrics_Fertilities!$AG$2:$AG$994,MATCH(Allopatrics_Fertilities_R!$A34,Allopatrics_Fertilities!$T$2:$T$994,0))</f>
        <v>1</v>
      </c>
      <c r="E34" s="36">
        <f>INDEX(Allopatrics_Fertilities!$AH$2:$AH$994,MATCH(Allopatrics_Fertilities_R!$A34,Allopatrics_Fertilities!$T$2:$T$994,0))</f>
        <v>0</v>
      </c>
      <c r="F34" s="36">
        <f>INDEX(Allopatrics_Fertilities!$AF$2:$AF$994,MATCH(Allopatrics_Fertilities_R!$A34,Allopatrics_Fertilities!$T$2:$T$994,0))</f>
        <v>3</v>
      </c>
    </row>
    <row r="35" spans="1:6" x14ac:dyDescent="0.25">
      <c r="A35" t="str">
        <v>3.2X5.2</v>
      </c>
      <c r="B35" t="str">
        <f>INDEX(Allopatrics_Fertilities!$U$2:$U$994,MATCH(Allopatrics_Fertilities_R!$A35,Allopatrics_Fertilities!$T$2:$T$994,0))</f>
        <v>Postzygotics-hybridXhybrid-(H:BelgiumXCachadas)X(H:BelgiumXCachadas)</v>
      </c>
      <c r="C35" s="36">
        <f>INDEX(Allopatrics_Fertilities!$W$2:$W$994,MATCH(Allopatrics_Fertilities_R!$A35,Allopatrics_Fertilities!$T$2:$T$994,0))</f>
        <v>1</v>
      </c>
      <c r="D35" s="36">
        <f>INDEX(Allopatrics_Fertilities!$AG$2:$AG$994,MATCH(Allopatrics_Fertilities_R!$A35,Allopatrics_Fertilities!$T$2:$T$994,0))</f>
        <v>96</v>
      </c>
      <c r="E35" s="36">
        <f>INDEX(Allopatrics_Fertilities!$AH$2:$AH$994,MATCH(Allopatrics_Fertilities_R!$A35,Allopatrics_Fertilities!$T$2:$T$994,0))</f>
        <v>0</v>
      </c>
      <c r="F35" s="36">
        <f>INDEX(Allopatrics_Fertilities!$AF$2:$AF$994,MATCH(Allopatrics_Fertilities_R!$A35,Allopatrics_Fertilities!$T$2:$T$994,0))</f>
        <v>96</v>
      </c>
    </row>
    <row r="36" spans="1:6" x14ac:dyDescent="0.25">
      <c r="A36" t="str">
        <v>3.2XA.3</v>
      </c>
      <c r="B36" t="str">
        <f>INDEX(Allopatrics_Fertilities!$U$2:$U$994,MATCH(Allopatrics_Fertilities_R!$A36,Allopatrics_Fertilities!$T$2:$T$994,0))</f>
        <v>Postzygotics-hybridXgraellsii-(H:BelgiumXCachadas)XAlloGra</v>
      </c>
      <c r="C36" s="36">
        <f>INDEX(Allopatrics_Fertilities!$W$2:$W$994,MATCH(Allopatrics_Fertilities_R!$A36,Allopatrics_Fertilities!$T$2:$T$994,0))</f>
        <v>1</v>
      </c>
      <c r="D36" s="36">
        <f>INDEX(Allopatrics_Fertilities!$AG$2:$AG$994,MATCH(Allopatrics_Fertilities_R!$A36,Allopatrics_Fertilities!$T$2:$T$994,0))</f>
        <v>2.6666666666666665</v>
      </c>
      <c r="E36" s="36">
        <f>INDEX(Allopatrics_Fertilities!$AH$2:$AH$994,MATCH(Allopatrics_Fertilities_R!$A36,Allopatrics_Fertilities!$T$2:$T$994,0))</f>
        <v>0</v>
      </c>
      <c r="F36" s="36">
        <f>INDEX(Allopatrics_Fertilities!$AF$2:$AF$994,MATCH(Allopatrics_Fertilities_R!$A36,Allopatrics_Fertilities!$T$2:$T$994,0))</f>
        <v>8</v>
      </c>
    </row>
    <row r="37" spans="1:6" x14ac:dyDescent="0.25">
      <c r="A37" t="str">
        <v>3.3X5.11</v>
      </c>
      <c r="B37" t="str">
        <f>INDEX(Allopatrics_Fertilities!$U$2:$U$994,MATCH(Allopatrics_Fertilities_R!$A37,Allopatrics_Fertilities!$T$2:$T$994,0))</f>
        <v>Postzygotics-hybridXhybrid-(H:BelgiumXCachadas)X(H:BelgiumXCachadas)</v>
      </c>
      <c r="C37" s="36">
        <f>INDEX(Allopatrics_Fertilities!$W$2:$W$994,MATCH(Allopatrics_Fertilities_R!$A37,Allopatrics_Fertilities!$T$2:$T$994,0))</f>
        <v>0</v>
      </c>
      <c r="D37" s="36" t="str">
        <f>INDEX(Allopatrics_Fertilities!$AG$2:$AG$994,MATCH(Allopatrics_Fertilities_R!$A37,Allopatrics_Fertilities!$T$2:$T$994,0))</f>
        <v>NA</v>
      </c>
      <c r="E37" s="36" t="str">
        <f>INDEX(Allopatrics_Fertilities!$AH$2:$AH$994,MATCH(Allopatrics_Fertilities_R!$A37,Allopatrics_Fertilities!$T$2:$T$994,0))</f>
        <v>NA</v>
      </c>
      <c r="F37" s="36" t="str">
        <f>INDEX(Allopatrics_Fertilities!$AF$2:$AF$994,MATCH(Allopatrics_Fertilities_R!$A37,Allopatrics_Fertilities!$T$2:$T$994,0))</f>
        <v>NA</v>
      </c>
    </row>
    <row r="38" spans="1:6" x14ac:dyDescent="0.25">
      <c r="A38" t="str">
        <v>3.3XA.6</v>
      </c>
      <c r="B38" t="str">
        <f>INDEX(Allopatrics_Fertilities!$U$2:$U$994,MATCH(Allopatrics_Fertilities_R!$A38,Allopatrics_Fertilities!$T$2:$T$994,0))</f>
        <v>Postzygotics-hybridXgraellsii-(H:BelgiumXCachadas)XAlloGra</v>
      </c>
      <c r="C38" s="36">
        <f>INDEX(Allopatrics_Fertilities!$W$2:$W$994,MATCH(Allopatrics_Fertilities_R!$A38,Allopatrics_Fertilities!$T$2:$T$994,0))</f>
        <v>3</v>
      </c>
      <c r="D38" s="36">
        <f>INDEX(Allopatrics_Fertilities!$AG$2:$AG$994,MATCH(Allopatrics_Fertilities_R!$A38,Allopatrics_Fertilities!$T$2:$T$994,0))</f>
        <v>7.666666666666667</v>
      </c>
      <c r="E38" s="36">
        <f>INDEX(Allopatrics_Fertilities!$AH$2:$AH$994,MATCH(Allopatrics_Fertilities_R!$A38,Allopatrics_Fertilities!$T$2:$T$994,0))</f>
        <v>0</v>
      </c>
      <c r="F38" s="36">
        <f>INDEX(Allopatrics_Fertilities!$AF$2:$AF$994,MATCH(Allopatrics_Fertilities_R!$A38,Allopatrics_Fertilities!$T$2:$T$994,0))</f>
        <v>23</v>
      </c>
    </row>
    <row r="39" spans="1:6" x14ac:dyDescent="0.25">
      <c r="A39" t="str">
        <v>4.14X1.47</v>
      </c>
      <c r="B39" t="str">
        <f>INDEX(Allopatrics_Fertilities!$U$2:$U$994,MATCH(Allopatrics_Fertilities_R!$A39,Allopatrics_Fertilities!$T$2:$T$994,0))</f>
        <v>Postzygotics-hybridXhybrid-(H:BelgiumXCachadas)X(H:BelgiumXCachadas)</v>
      </c>
      <c r="C39" s="36">
        <f>INDEX(Allopatrics_Fertilities!$W$2:$W$994,MATCH(Allopatrics_Fertilities_R!$A39,Allopatrics_Fertilities!$T$2:$T$994,0))</f>
        <v>3</v>
      </c>
      <c r="D39" s="36">
        <f>INDEX(Allopatrics_Fertilities!$AG$2:$AG$994,MATCH(Allopatrics_Fertilities_R!$A39,Allopatrics_Fertilities!$T$2:$T$994,0))</f>
        <v>4.333333333333333</v>
      </c>
      <c r="E39" s="36">
        <f>INDEX(Allopatrics_Fertilities!$AH$2:$AH$994,MATCH(Allopatrics_Fertilities_R!$A39,Allopatrics_Fertilities!$T$2:$T$994,0))</f>
        <v>0</v>
      </c>
      <c r="F39" s="36">
        <f>INDEX(Allopatrics_Fertilities!$AF$2:$AF$994,MATCH(Allopatrics_Fertilities_R!$A39,Allopatrics_Fertilities!$T$2:$T$994,0))</f>
        <v>13</v>
      </c>
    </row>
    <row r="40" spans="1:6" x14ac:dyDescent="0.25">
      <c r="A40" t="str">
        <v>4.1X5.3</v>
      </c>
      <c r="B40" t="str">
        <f>INDEX(Allopatrics_Fertilities!$U$2:$U$994,MATCH(Allopatrics_Fertilities_R!$A40,Allopatrics_Fertilities!$T$2:$T$994,0))</f>
        <v>Postzygotics-hybridXhybrid-(H:BelgiumXCachadas)X(H:BelgiumXCachadas)</v>
      </c>
      <c r="C40" s="36">
        <f>INDEX(Allopatrics_Fertilities!$W$2:$W$994,MATCH(Allopatrics_Fertilities_R!$A40,Allopatrics_Fertilities!$T$2:$T$994,0))</f>
        <v>3</v>
      </c>
      <c r="D40" s="36">
        <f>INDEX(Allopatrics_Fertilities!$AG$2:$AG$994,MATCH(Allopatrics_Fertilities_R!$A40,Allopatrics_Fertilities!$T$2:$T$994,0))</f>
        <v>14.666666666666666</v>
      </c>
      <c r="E40" s="36">
        <f>INDEX(Allopatrics_Fertilities!$AH$2:$AH$994,MATCH(Allopatrics_Fertilities_R!$A40,Allopatrics_Fertilities!$T$2:$T$994,0))</f>
        <v>0</v>
      </c>
      <c r="F40" s="36">
        <f>INDEX(Allopatrics_Fertilities!$AF$2:$AF$994,MATCH(Allopatrics_Fertilities_R!$A40,Allopatrics_Fertilities!$T$2:$T$994,0))</f>
        <v>44</v>
      </c>
    </row>
    <row r="41" spans="1:6" x14ac:dyDescent="0.25">
      <c r="A41" t="str">
        <v>4.1XA.5</v>
      </c>
      <c r="B41" t="str">
        <f>INDEX(Allopatrics_Fertilities!$U$2:$U$994,MATCH(Allopatrics_Fertilities_R!$A41,Allopatrics_Fertilities!$T$2:$T$994,0))</f>
        <v>Postzygotics-hybridXgraellsii-(H:BelgiumXCachadas)XAlloGra</v>
      </c>
      <c r="C41" s="36">
        <f>INDEX(Allopatrics_Fertilities!$W$2:$W$994,MATCH(Allopatrics_Fertilities_R!$A41,Allopatrics_Fertilities!$T$2:$T$994,0))</f>
        <v>1</v>
      </c>
      <c r="D41" s="36">
        <f>INDEX(Allopatrics_Fertilities!$AG$2:$AG$994,MATCH(Allopatrics_Fertilities_R!$A41,Allopatrics_Fertilities!$T$2:$T$994,0))</f>
        <v>0.66666666666666663</v>
      </c>
      <c r="E41" s="36">
        <f>INDEX(Allopatrics_Fertilities!$AH$2:$AH$994,MATCH(Allopatrics_Fertilities_R!$A41,Allopatrics_Fertilities!$T$2:$T$994,0))</f>
        <v>0</v>
      </c>
      <c r="F41" s="36">
        <f>INDEX(Allopatrics_Fertilities!$AF$2:$AF$994,MATCH(Allopatrics_Fertilities_R!$A41,Allopatrics_Fertilities!$T$2:$T$994,0))</f>
        <v>2</v>
      </c>
    </row>
    <row r="42" spans="1:6" x14ac:dyDescent="0.25">
      <c r="A42" t="str">
        <v>4.2XP.1</v>
      </c>
      <c r="B42" t="str">
        <f>INDEX(Allopatrics_Fertilities!$U$2:$U$994,MATCH(Allopatrics_Fertilities_R!$A42,Allopatrics_Fertilities!$T$2:$T$994,0))</f>
        <v>Postzygotics-hybridXelegans-(H:BelgiumXCachadas)XAlloEle</v>
      </c>
      <c r="C42" s="36">
        <f>INDEX(Allopatrics_Fertilities!$W$2:$W$994,MATCH(Allopatrics_Fertilities_R!$A42,Allopatrics_Fertilities!$T$2:$T$994,0))</f>
        <v>1</v>
      </c>
      <c r="D42" s="36">
        <f>INDEX(Allopatrics_Fertilities!$AG$2:$AG$994,MATCH(Allopatrics_Fertilities_R!$A42,Allopatrics_Fertilities!$T$2:$T$994,0))</f>
        <v>4.5</v>
      </c>
      <c r="E42" s="36">
        <f>INDEX(Allopatrics_Fertilities!$AH$2:$AH$994,MATCH(Allopatrics_Fertilities_R!$A42,Allopatrics_Fertilities!$T$2:$T$994,0))</f>
        <v>0</v>
      </c>
      <c r="F42" s="36">
        <f>INDEX(Allopatrics_Fertilities!$AF$2:$AF$994,MATCH(Allopatrics_Fertilities_R!$A42,Allopatrics_Fertilities!$T$2:$T$994,0))</f>
        <v>9</v>
      </c>
    </row>
    <row r="43" spans="1:6" x14ac:dyDescent="0.25">
      <c r="A43" t="str">
        <v>4.4X4.8</v>
      </c>
      <c r="B43" t="str">
        <f>INDEX(Allopatrics_Fertilities!$U$2:$U$994,MATCH(Allopatrics_Fertilities_R!$A43,Allopatrics_Fertilities!$T$2:$T$994,0))</f>
        <v>Postzygotics-hybridXhybrid-(H:BelgiumXCachadas)X(H:BelgiumXCachadas)</v>
      </c>
      <c r="C43" s="36">
        <f>INDEX(Allopatrics_Fertilities!$W$2:$W$994,MATCH(Allopatrics_Fertilities_R!$A43,Allopatrics_Fertilities!$T$2:$T$994,0))</f>
        <v>2</v>
      </c>
      <c r="D43" s="36">
        <f>INDEX(Allopatrics_Fertilities!$AG$2:$AG$994,MATCH(Allopatrics_Fertilities_R!$A43,Allopatrics_Fertilities!$T$2:$T$994,0))</f>
        <v>29</v>
      </c>
      <c r="E43" s="36">
        <f>INDEX(Allopatrics_Fertilities!$AH$2:$AH$994,MATCH(Allopatrics_Fertilities_R!$A43,Allopatrics_Fertilities!$T$2:$T$994,0))</f>
        <v>0</v>
      </c>
      <c r="F43" s="36">
        <f>INDEX(Allopatrics_Fertilities!$AF$2:$AF$994,MATCH(Allopatrics_Fertilities_R!$A43,Allopatrics_Fertilities!$T$2:$T$994,0))</f>
        <v>87</v>
      </c>
    </row>
    <row r="44" spans="1:6" x14ac:dyDescent="0.25">
      <c r="A44" t="str">
        <v>414XA.285</v>
      </c>
      <c r="B44" t="str">
        <f>INDEX(Allopatrics_Fertilities!$U$2:$U$994,MATCH(Allopatrics_Fertilities_R!$A44,Allopatrics_Fertilities!$T$2:$T$994,0))</f>
        <v>Conspecifics-graellsiiXgraellsii-AlbaXAlba</v>
      </c>
      <c r="C44" s="36">
        <f>INDEX(Allopatrics_Fertilities!$W$2:$W$994,MATCH(Allopatrics_Fertilities_R!$A44,Allopatrics_Fertilities!$T$2:$T$994,0))</f>
        <v>3</v>
      </c>
      <c r="D44" s="36">
        <f>INDEX(Allopatrics_Fertilities!$AG$2:$AG$994,MATCH(Allopatrics_Fertilities_R!$A44,Allopatrics_Fertilities!$T$2:$T$994,0))</f>
        <v>217</v>
      </c>
      <c r="E44" s="36">
        <f>INDEX(Allopatrics_Fertilities!$AH$2:$AH$994,MATCH(Allopatrics_Fertilities_R!$A44,Allopatrics_Fertilities!$T$2:$T$994,0))</f>
        <v>0.97388632872503844</v>
      </c>
      <c r="F44" s="36">
        <f>INDEX(Allopatrics_Fertilities!$AF$2:$AF$994,MATCH(Allopatrics_Fertilities_R!$A44,Allopatrics_Fertilities!$T$2:$T$994,0))</f>
        <v>651</v>
      </c>
    </row>
    <row r="45" spans="1:6" x14ac:dyDescent="0.25">
      <c r="A45" t="str">
        <v>5.11X1.1</v>
      </c>
      <c r="B45" t="str">
        <f>INDEX(Allopatrics_Fertilities!$U$2:$U$994,MATCH(Allopatrics_Fertilities_R!$A45,Allopatrics_Fertilities!$T$2:$T$994,0))</f>
        <v>Postzygotics-hybridXhybrid-(H:BelgiumXCachadas)X(H:BelgiumXCachadas)</v>
      </c>
      <c r="C45" s="36">
        <f>INDEX(Allopatrics_Fertilities!$W$2:$W$994,MATCH(Allopatrics_Fertilities_R!$A45,Allopatrics_Fertilities!$T$2:$T$994,0))</f>
        <v>2</v>
      </c>
      <c r="D45" s="36">
        <f>INDEX(Allopatrics_Fertilities!$AG$2:$AG$994,MATCH(Allopatrics_Fertilities_R!$A45,Allopatrics_Fertilities!$T$2:$T$994,0))</f>
        <v>4.333333333333333</v>
      </c>
      <c r="E45" s="36">
        <f>INDEX(Allopatrics_Fertilities!$AH$2:$AH$994,MATCH(Allopatrics_Fertilities_R!$A45,Allopatrics_Fertilities!$T$2:$T$994,0))</f>
        <v>0</v>
      </c>
      <c r="F45" s="36">
        <f>INDEX(Allopatrics_Fertilities!$AF$2:$AF$994,MATCH(Allopatrics_Fertilities_R!$A45,Allopatrics_Fertilities!$T$2:$T$994,0))</f>
        <v>13</v>
      </c>
    </row>
    <row r="46" spans="1:6" x14ac:dyDescent="0.25">
      <c r="A46" t="str">
        <v>5.11X3.41</v>
      </c>
      <c r="B46" t="str">
        <f>INDEX(Allopatrics_Fertilities!$U$2:$U$994,MATCH(Allopatrics_Fertilities_R!$A46,Allopatrics_Fertilities!$T$2:$T$994,0))</f>
        <v>Postzygotics-hybridXhybrid-(H:BelgiumXCachadas)X(H:BelgiumXCachadas)</v>
      </c>
      <c r="C46" s="36">
        <f>INDEX(Allopatrics_Fertilities!$W$2:$W$994,MATCH(Allopatrics_Fertilities_R!$A46,Allopatrics_Fertilities!$T$2:$T$994,0))</f>
        <v>0</v>
      </c>
      <c r="D46" s="36" t="str">
        <f>INDEX(Allopatrics_Fertilities!$AG$2:$AG$994,MATCH(Allopatrics_Fertilities_R!$A46,Allopatrics_Fertilities!$T$2:$T$994,0))</f>
        <v>NA</v>
      </c>
      <c r="E46" s="36" t="str">
        <f>INDEX(Allopatrics_Fertilities!$AH$2:$AH$994,MATCH(Allopatrics_Fertilities_R!$A46,Allopatrics_Fertilities!$T$2:$T$994,0))</f>
        <v>NA</v>
      </c>
      <c r="F46" s="36" t="str">
        <f>INDEX(Allopatrics_Fertilities!$AF$2:$AF$994,MATCH(Allopatrics_Fertilities_R!$A46,Allopatrics_Fertilities!$T$2:$T$994,0))</f>
        <v>NA</v>
      </c>
    </row>
    <row r="47" spans="1:6" x14ac:dyDescent="0.25">
      <c r="A47" t="str">
        <v>5.11X3.5</v>
      </c>
      <c r="B47" t="str">
        <f>INDEX(Allopatrics_Fertilities!$U$2:$U$994,MATCH(Allopatrics_Fertilities_R!$A47,Allopatrics_Fertilities!$T$2:$T$994,0))</f>
        <v>Postzygotics-hybridXhybrid-(H:BelgiumXCachadas)X(H:BelgiumXCachadas)</v>
      </c>
      <c r="C47" s="36">
        <f>INDEX(Allopatrics_Fertilities!$W$2:$W$994,MATCH(Allopatrics_Fertilities_R!$A47,Allopatrics_Fertilities!$T$2:$T$994,0))</f>
        <v>0</v>
      </c>
      <c r="D47" s="36" t="str">
        <f>INDEX(Allopatrics_Fertilities!$AG$2:$AG$994,MATCH(Allopatrics_Fertilities_R!$A47,Allopatrics_Fertilities!$T$2:$T$994,0))</f>
        <v>NA</v>
      </c>
      <c r="E47" s="36" t="str">
        <f>INDEX(Allopatrics_Fertilities!$AH$2:$AH$994,MATCH(Allopatrics_Fertilities_R!$A47,Allopatrics_Fertilities!$T$2:$T$994,0))</f>
        <v>NA</v>
      </c>
      <c r="F47" s="36" t="str">
        <f>INDEX(Allopatrics_Fertilities!$AF$2:$AF$994,MATCH(Allopatrics_Fertilities_R!$A47,Allopatrics_Fertilities!$T$2:$T$994,0))</f>
        <v>NA</v>
      </c>
    </row>
    <row r="48" spans="1:6" x14ac:dyDescent="0.25">
      <c r="A48" t="str">
        <v>5.11XA.15</v>
      </c>
      <c r="B48" t="str">
        <f>INDEX(Allopatrics_Fertilities!$U$2:$U$994,MATCH(Allopatrics_Fertilities_R!$A48,Allopatrics_Fertilities!$T$2:$T$994,0))</f>
        <v>Postzygotics-hybridXgraellsii-(H:BelgiumXCachadas)XAlloGra</v>
      </c>
      <c r="C48" s="36">
        <f>INDEX(Allopatrics_Fertilities!$W$2:$W$994,MATCH(Allopatrics_Fertilities_R!$A48,Allopatrics_Fertilities!$T$2:$T$994,0))</f>
        <v>2</v>
      </c>
      <c r="D48" s="36">
        <f>INDEX(Allopatrics_Fertilities!$AG$2:$AG$994,MATCH(Allopatrics_Fertilities_R!$A48,Allopatrics_Fertilities!$T$2:$T$994,0))</f>
        <v>3.3333333333333335</v>
      </c>
      <c r="E48" s="36">
        <f>INDEX(Allopatrics_Fertilities!$AH$2:$AH$994,MATCH(Allopatrics_Fertilities_R!$A48,Allopatrics_Fertilities!$T$2:$T$994,0))</f>
        <v>0</v>
      </c>
      <c r="F48" s="36">
        <f>INDEX(Allopatrics_Fertilities!$AF$2:$AF$994,MATCH(Allopatrics_Fertilities_R!$A48,Allopatrics_Fertilities!$T$2:$T$994,0))</f>
        <v>10</v>
      </c>
    </row>
    <row r="49" spans="1:6" x14ac:dyDescent="0.25">
      <c r="A49" t="str">
        <v>5.11XA.17</v>
      </c>
      <c r="B49" t="str">
        <f>INDEX(Allopatrics_Fertilities!$U$2:$U$994,MATCH(Allopatrics_Fertilities_R!$A49,Allopatrics_Fertilities!$T$2:$T$994,0))</f>
        <v>Postzygotics-hybridXgraellsii-(H:BelgiumXCachadas)XAlloGra</v>
      </c>
      <c r="C49" s="36">
        <f>INDEX(Allopatrics_Fertilities!$W$2:$W$994,MATCH(Allopatrics_Fertilities_R!$A49,Allopatrics_Fertilities!$T$2:$T$994,0))</f>
        <v>2</v>
      </c>
      <c r="D49" s="36">
        <f>INDEX(Allopatrics_Fertilities!$AG$2:$AG$994,MATCH(Allopatrics_Fertilities_R!$A49,Allopatrics_Fertilities!$T$2:$T$994,0))</f>
        <v>0.66666666666666663</v>
      </c>
      <c r="E49" s="36">
        <f>INDEX(Allopatrics_Fertilities!$AH$2:$AH$994,MATCH(Allopatrics_Fertilities_R!$A49,Allopatrics_Fertilities!$T$2:$T$994,0))</f>
        <v>0</v>
      </c>
      <c r="F49" s="36">
        <f>INDEX(Allopatrics_Fertilities!$AF$2:$AF$994,MATCH(Allopatrics_Fertilities_R!$A49,Allopatrics_Fertilities!$T$2:$T$994,0))</f>
        <v>2</v>
      </c>
    </row>
    <row r="50" spans="1:6" x14ac:dyDescent="0.25">
      <c r="A50" t="str">
        <v>5.14XL.9</v>
      </c>
      <c r="B50" t="str">
        <f>INDEX(Allopatrics_Fertilities!$U$2:$U$994,MATCH(Allopatrics_Fertilities_R!$A50,Allopatrics_Fertilities!$T$2:$T$994,0))</f>
        <v>Postzygotics-hybridXelegans-(H:BelgiumXCachadas)XAlloEle</v>
      </c>
      <c r="C50" s="36">
        <f>INDEX(Allopatrics_Fertilities!$W$2:$W$994,MATCH(Allopatrics_Fertilities_R!$A50,Allopatrics_Fertilities!$T$2:$T$994,0))</f>
        <v>3</v>
      </c>
      <c r="D50" s="36">
        <f>INDEX(Allopatrics_Fertilities!$AG$2:$AG$994,MATCH(Allopatrics_Fertilities_R!$A50,Allopatrics_Fertilities!$T$2:$T$994,0))</f>
        <v>34.333333333333336</v>
      </c>
      <c r="E50" s="36">
        <f>INDEX(Allopatrics_Fertilities!$AH$2:$AH$994,MATCH(Allopatrics_Fertilities_R!$A50,Allopatrics_Fertilities!$T$2:$T$994,0))</f>
        <v>0</v>
      </c>
      <c r="F50" s="36">
        <f>INDEX(Allopatrics_Fertilities!$AF$2:$AF$994,MATCH(Allopatrics_Fertilities_R!$A50,Allopatrics_Fertilities!$T$2:$T$994,0))</f>
        <v>103</v>
      </c>
    </row>
    <row r="51" spans="1:6" x14ac:dyDescent="0.25">
      <c r="A51" t="str">
        <v>5.14XP.14</v>
      </c>
      <c r="B51" t="str">
        <f>INDEX(Allopatrics_Fertilities!$U$2:$U$994,MATCH(Allopatrics_Fertilities_R!$A51,Allopatrics_Fertilities!$T$2:$T$994,0))</f>
        <v>Postzygotics-hybridXelegans-(H:BelgiumXCachadas)XAlloEle</v>
      </c>
      <c r="C51" s="36">
        <f>INDEX(Allopatrics_Fertilities!$W$2:$W$994,MATCH(Allopatrics_Fertilities_R!$A51,Allopatrics_Fertilities!$T$2:$T$994,0))</f>
        <v>0</v>
      </c>
      <c r="D51" s="36" t="str">
        <f>INDEX(Allopatrics_Fertilities!$AG$2:$AG$994,MATCH(Allopatrics_Fertilities_R!$A51,Allopatrics_Fertilities!$T$2:$T$994,0))</f>
        <v>NA</v>
      </c>
      <c r="E51" s="36" t="str">
        <f>INDEX(Allopatrics_Fertilities!$AH$2:$AH$994,MATCH(Allopatrics_Fertilities_R!$A51,Allopatrics_Fertilities!$T$2:$T$994,0))</f>
        <v>NA</v>
      </c>
      <c r="F51" s="36" t="str">
        <f>INDEX(Allopatrics_Fertilities!$AF$2:$AF$994,MATCH(Allopatrics_Fertilities_R!$A51,Allopatrics_Fertilities!$T$2:$T$994,0))</f>
        <v>NA</v>
      </c>
    </row>
    <row r="52" spans="1:6" x14ac:dyDescent="0.25">
      <c r="A52" t="str">
        <v>5.16X5.18</v>
      </c>
      <c r="B52" t="str">
        <f>INDEX(Allopatrics_Fertilities!$U$2:$U$994,MATCH(Allopatrics_Fertilities_R!$A52,Allopatrics_Fertilities!$T$2:$T$994,0))</f>
        <v>Postzygotics-hybridXhybrid-(H:BelgiumXCachadas)X(H:BelgiumXCachadas)</v>
      </c>
      <c r="C52" s="36">
        <f>INDEX(Allopatrics_Fertilities!$W$2:$W$994,MATCH(Allopatrics_Fertilities_R!$A52,Allopatrics_Fertilities!$T$2:$T$994,0))</f>
        <v>3</v>
      </c>
      <c r="D52" s="36">
        <f>INDEX(Allopatrics_Fertilities!$AG$2:$AG$994,MATCH(Allopatrics_Fertilities_R!$A52,Allopatrics_Fertilities!$T$2:$T$994,0))</f>
        <v>7</v>
      </c>
      <c r="E52" s="36">
        <f>INDEX(Allopatrics_Fertilities!$AH$2:$AH$994,MATCH(Allopatrics_Fertilities_R!$A52,Allopatrics_Fertilities!$T$2:$T$994,0))</f>
        <v>0</v>
      </c>
      <c r="F52" s="36">
        <f>INDEX(Allopatrics_Fertilities!$AF$2:$AF$994,MATCH(Allopatrics_Fertilities_R!$A52,Allopatrics_Fertilities!$T$2:$T$994,0))</f>
        <v>21</v>
      </c>
    </row>
    <row r="53" spans="1:6" x14ac:dyDescent="0.25">
      <c r="A53" t="str">
        <v>5.4XP.3</v>
      </c>
      <c r="B53" t="str">
        <f>INDEX(Allopatrics_Fertilities!$U$2:$U$994,MATCH(Allopatrics_Fertilities_R!$A53,Allopatrics_Fertilities!$T$2:$T$994,0))</f>
        <v>Postzygotics-hybridXelegans-(H:BelgiumXCachadas)XAlloEle</v>
      </c>
      <c r="C53" s="36">
        <f>INDEX(Allopatrics_Fertilities!$W$2:$W$994,MATCH(Allopatrics_Fertilities_R!$A53,Allopatrics_Fertilities!$T$2:$T$994,0))</f>
        <v>2</v>
      </c>
      <c r="D53" s="36">
        <f>INDEX(Allopatrics_Fertilities!$AG$2:$AG$994,MATCH(Allopatrics_Fertilities_R!$A53,Allopatrics_Fertilities!$T$2:$T$994,0))</f>
        <v>2.3333333333333335</v>
      </c>
      <c r="E53" s="36">
        <f>INDEX(Allopatrics_Fertilities!$AH$2:$AH$994,MATCH(Allopatrics_Fertilities_R!$A53,Allopatrics_Fertilities!$T$2:$T$994,0))</f>
        <v>0</v>
      </c>
      <c r="F53" s="36">
        <f>INDEX(Allopatrics_Fertilities!$AF$2:$AF$994,MATCH(Allopatrics_Fertilities_R!$A53,Allopatrics_Fertilities!$T$2:$T$994,0))</f>
        <v>7</v>
      </c>
    </row>
    <row r="54" spans="1:6" x14ac:dyDescent="0.25">
      <c r="A54" t="str">
        <v>5.6XA.26</v>
      </c>
      <c r="B54" t="str">
        <f>INDEX(Allopatrics_Fertilities!$U$2:$U$994,MATCH(Allopatrics_Fertilities_R!$A54,Allopatrics_Fertilities!$T$2:$T$994,0))</f>
        <v>Postzygotics-hybridXgraellsii-(H:BelgiumXCachadas)XAlloGra</v>
      </c>
      <c r="C54" s="36">
        <f>INDEX(Allopatrics_Fertilities!$W$2:$W$994,MATCH(Allopatrics_Fertilities_R!$A54,Allopatrics_Fertilities!$T$2:$T$994,0))</f>
        <v>2</v>
      </c>
      <c r="D54" s="36">
        <f>INDEX(Allopatrics_Fertilities!$AG$2:$AG$994,MATCH(Allopatrics_Fertilities_R!$A54,Allopatrics_Fertilities!$T$2:$T$994,0))</f>
        <v>1.3333333333333333</v>
      </c>
      <c r="E54" s="36">
        <f>INDEX(Allopatrics_Fertilities!$AH$2:$AH$994,MATCH(Allopatrics_Fertilities_R!$A54,Allopatrics_Fertilities!$T$2:$T$994,0))</f>
        <v>0</v>
      </c>
      <c r="F54" s="36">
        <f>INDEX(Allopatrics_Fertilities!$AF$2:$AF$994,MATCH(Allopatrics_Fertilities_R!$A54,Allopatrics_Fertilities!$T$2:$T$994,0))</f>
        <v>4</v>
      </c>
    </row>
    <row r="55" spans="1:6" x14ac:dyDescent="0.25">
      <c r="A55" t="str">
        <v>5.6XB.5</v>
      </c>
      <c r="B55" t="str">
        <f>INDEX(Allopatrics_Fertilities!$U$2:$U$994,MATCH(Allopatrics_Fertilities_R!$A55,Allopatrics_Fertilities!$T$2:$T$994,0))</f>
        <v>Postzygotics-hybridXelegans-(H:BelgiumXCachadas)XAlloEle</v>
      </c>
      <c r="C55" s="36">
        <f>INDEX(Allopatrics_Fertilities!$W$2:$W$994,MATCH(Allopatrics_Fertilities_R!$A55,Allopatrics_Fertilities!$T$2:$T$994,0))</f>
        <v>0</v>
      </c>
      <c r="D55" s="36" t="str">
        <f>INDEX(Allopatrics_Fertilities!$AG$2:$AG$994,MATCH(Allopatrics_Fertilities_R!$A55,Allopatrics_Fertilities!$T$2:$T$994,0))</f>
        <v>NA</v>
      </c>
      <c r="E55" s="36" t="str">
        <f>INDEX(Allopatrics_Fertilities!$AH$2:$AH$994,MATCH(Allopatrics_Fertilities_R!$A55,Allopatrics_Fertilities!$T$2:$T$994,0))</f>
        <v>NA</v>
      </c>
      <c r="F55" s="36" t="str">
        <f>INDEX(Allopatrics_Fertilities!$AF$2:$AF$994,MATCH(Allopatrics_Fertilities_R!$A55,Allopatrics_Fertilities!$T$2:$T$994,0))</f>
        <v>NA</v>
      </c>
    </row>
    <row r="56" spans="1:6" x14ac:dyDescent="0.25">
      <c r="A56" t="str">
        <v>5.6XL.3</v>
      </c>
      <c r="B56" t="str">
        <f>INDEX(Allopatrics_Fertilities!$U$2:$U$994,MATCH(Allopatrics_Fertilities_R!$A56,Allopatrics_Fertilities!$T$2:$T$994,0))</f>
        <v>Postzygotics-hybridXelegans-(H:BelgiumXCachadas)XAlloEle</v>
      </c>
      <c r="C56" s="36">
        <f>INDEX(Allopatrics_Fertilities!$W$2:$W$994,MATCH(Allopatrics_Fertilities_R!$A56,Allopatrics_Fertilities!$T$2:$T$994,0))</f>
        <v>0</v>
      </c>
      <c r="D56" s="36" t="str">
        <f>INDEX(Allopatrics_Fertilities!$AG$2:$AG$994,MATCH(Allopatrics_Fertilities_R!$A56,Allopatrics_Fertilities!$T$2:$T$994,0))</f>
        <v>NA</v>
      </c>
      <c r="E56" s="36" t="str">
        <f>INDEX(Allopatrics_Fertilities!$AH$2:$AH$994,MATCH(Allopatrics_Fertilities_R!$A56,Allopatrics_Fertilities!$T$2:$T$994,0))</f>
        <v>NA</v>
      </c>
      <c r="F56" s="36" t="str">
        <f>INDEX(Allopatrics_Fertilities!$AF$2:$AF$994,MATCH(Allopatrics_Fertilities_R!$A56,Allopatrics_Fertilities!$T$2:$T$994,0))</f>
        <v>NA</v>
      </c>
    </row>
    <row r="57" spans="1:6" x14ac:dyDescent="0.25">
      <c r="A57" t="str">
        <v>5.8X5.9</v>
      </c>
      <c r="B57" t="str">
        <f>INDEX(Allopatrics_Fertilities!$U$2:$U$994,MATCH(Allopatrics_Fertilities_R!$A57,Allopatrics_Fertilities!$T$2:$T$994,0))</f>
        <v>Postzygotics-hybridXhybrid-(H:BelgiumXCachadas)X(H:BelgiumXCachadas)</v>
      </c>
      <c r="C57" s="36">
        <f>INDEX(Allopatrics_Fertilities!$W$2:$W$994,MATCH(Allopatrics_Fertilities_R!$A57,Allopatrics_Fertilities!$T$2:$T$994,0))</f>
        <v>1</v>
      </c>
      <c r="D57" s="36">
        <f>INDEX(Allopatrics_Fertilities!$AG$2:$AG$994,MATCH(Allopatrics_Fertilities_R!$A57,Allopatrics_Fertilities!$T$2:$T$994,0))</f>
        <v>0.66666666666666663</v>
      </c>
      <c r="E57" s="36">
        <f>INDEX(Allopatrics_Fertilities!$AH$2:$AH$994,MATCH(Allopatrics_Fertilities_R!$A57,Allopatrics_Fertilities!$T$2:$T$994,0))</f>
        <v>0</v>
      </c>
      <c r="F57" s="36">
        <f>INDEX(Allopatrics_Fertilities!$AF$2:$AF$994,MATCH(Allopatrics_Fertilities_R!$A57,Allopatrics_Fertilities!$T$2:$T$994,0))</f>
        <v>2</v>
      </c>
    </row>
    <row r="58" spans="1:6" x14ac:dyDescent="0.25">
      <c r="A58" t="str">
        <v>5.8XE.2</v>
      </c>
      <c r="B58" t="str">
        <f>INDEX(Allopatrics_Fertilities!$U$2:$U$994,MATCH(Allopatrics_Fertilities_R!$A58,Allopatrics_Fertilities!$T$2:$T$994,0))</f>
        <v>Postzygotics-hybridXelegans-(H:BelgiumXCachadas)XAlloEle</v>
      </c>
      <c r="C58" s="36">
        <f>INDEX(Allopatrics_Fertilities!$W$2:$W$994,MATCH(Allopatrics_Fertilities_R!$A58,Allopatrics_Fertilities!$T$2:$T$994,0))</f>
        <v>2</v>
      </c>
      <c r="D58" s="36">
        <f>INDEX(Allopatrics_Fertilities!$AG$2:$AG$994,MATCH(Allopatrics_Fertilities_R!$A58,Allopatrics_Fertilities!$T$2:$T$994,0))</f>
        <v>24.666666666666668</v>
      </c>
      <c r="E58" s="36">
        <f>INDEX(Allopatrics_Fertilities!$AH$2:$AH$994,MATCH(Allopatrics_Fertilities_R!$A58,Allopatrics_Fertilities!$T$2:$T$994,0))</f>
        <v>0</v>
      </c>
      <c r="F58" s="36">
        <f>INDEX(Allopatrics_Fertilities!$AF$2:$AF$994,MATCH(Allopatrics_Fertilities_R!$A58,Allopatrics_Fertilities!$T$2:$T$994,0))</f>
        <v>74</v>
      </c>
    </row>
    <row r="59" spans="1:6" x14ac:dyDescent="0.25">
      <c r="A59" t="str">
        <v>54XA.68</v>
      </c>
      <c r="B59" t="str">
        <f>INDEX(Allopatrics_Fertilities!$U$2:$U$994,MATCH(Allopatrics_Fertilities_R!$A59,Allopatrics_Fertilities!$T$2:$T$994,0))</f>
        <v>Conspecifics-graellsiiXgraellsii-AlbaXAlba</v>
      </c>
      <c r="C59" s="36">
        <f>INDEX(Allopatrics_Fertilities!$W$2:$W$994,MATCH(Allopatrics_Fertilities_R!$A59,Allopatrics_Fertilities!$T$2:$T$994,0))</f>
        <v>3</v>
      </c>
      <c r="D59" s="36">
        <f>INDEX(Allopatrics_Fertilities!$AG$2:$AG$994,MATCH(Allopatrics_Fertilities_R!$A59,Allopatrics_Fertilities!$T$2:$T$994,0))</f>
        <v>131</v>
      </c>
      <c r="E59" s="36">
        <f>INDEX(Allopatrics_Fertilities!$AH$2:$AH$994,MATCH(Allopatrics_Fertilities_R!$A59,Allopatrics_Fertilities!$T$2:$T$994,0))</f>
        <v>0.95928753180661575</v>
      </c>
      <c r="F59" s="36">
        <f>INDEX(Allopatrics_Fertilities!$AF$2:$AF$994,MATCH(Allopatrics_Fertilities_R!$A59,Allopatrics_Fertilities!$T$2:$T$994,0))</f>
        <v>393</v>
      </c>
    </row>
    <row r="60" spans="1:6" x14ac:dyDescent="0.25">
      <c r="A60" t="str">
        <v>63XA.66</v>
      </c>
      <c r="B60" t="str">
        <f>INDEX(Allopatrics_Fertilities!$U$2:$U$994,MATCH(Allopatrics_Fertilities_R!$A60,Allopatrics_Fertilities!$T$2:$T$994,0))</f>
        <v>Conspecifics-graellsiiXgraellsii-AlbaXAlba</v>
      </c>
      <c r="C60" s="36">
        <f>INDEX(Allopatrics_Fertilities!$W$2:$W$994,MATCH(Allopatrics_Fertilities_R!$A60,Allopatrics_Fertilities!$T$2:$T$994,0))</f>
        <v>2</v>
      </c>
      <c r="D60" s="36">
        <f>INDEX(Allopatrics_Fertilities!$AG$2:$AG$994,MATCH(Allopatrics_Fertilities_R!$A60,Allopatrics_Fertilities!$T$2:$T$994,0))</f>
        <v>214.33333333333334</v>
      </c>
      <c r="E60" s="36">
        <f>INDEX(Allopatrics_Fertilities!$AH$2:$AH$994,MATCH(Allopatrics_Fertilities_R!$A60,Allopatrics_Fertilities!$T$2:$T$994,0))</f>
        <v>0.97667185069984452</v>
      </c>
      <c r="F60" s="36">
        <f>INDEX(Allopatrics_Fertilities!$AF$2:$AF$994,MATCH(Allopatrics_Fertilities_R!$A60,Allopatrics_Fertilities!$T$2:$T$994,0))</f>
        <v>643</v>
      </c>
    </row>
    <row r="61" spans="1:6" x14ac:dyDescent="0.25">
      <c r="A61" t="str">
        <v>A.10XB.7</v>
      </c>
      <c r="B61" t="str">
        <f>INDEX(Allopatrics_Fertilities!$U$2:$U$994,MATCH(Allopatrics_Fertilities_R!$A61,Allopatrics_Fertilities!$T$2:$T$994,0))</f>
        <v>Heterospecifics-elegansXgraellsii-BelgiumXCachadas</v>
      </c>
      <c r="C61" s="36">
        <f>INDEX(Allopatrics_Fertilities!$W$2:$W$994,MATCH(Allopatrics_Fertilities_R!$A61,Allopatrics_Fertilities!$T$2:$T$994,0))</f>
        <v>1</v>
      </c>
      <c r="D61" s="36">
        <f>INDEX(Allopatrics_Fertilities!$AG$2:$AG$994,MATCH(Allopatrics_Fertilities_R!$A61,Allopatrics_Fertilities!$T$2:$T$994,0))</f>
        <v>8</v>
      </c>
      <c r="E61" s="36">
        <f>INDEX(Allopatrics_Fertilities!$AH$2:$AH$994,MATCH(Allopatrics_Fertilities_R!$A61,Allopatrics_Fertilities!$T$2:$T$994,0))</f>
        <v>0</v>
      </c>
      <c r="F61" s="36">
        <f>INDEX(Allopatrics_Fertilities!$AF$2:$AF$994,MATCH(Allopatrics_Fertilities_R!$A61,Allopatrics_Fertilities!$T$2:$T$994,0))</f>
        <v>24</v>
      </c>
    </row>
    <row r="62" spans="1:6" x14ac:dyDescent="0.25">
      <c r="A62" t="str">
        <v>A.10XC.1</v>
      </c>
      <c r="B62" t="str">
        <f>INDEX(Allopatrics_Fertilities!$U$2:$U$994,MATCH(Allopatrics_Fertilities_R!$A62,Allopatrics_Fertilities!$T$2:$T$994,0))</f>
        <v>Conspecifics-elegansXelegans-BelgiumXSweden</v>
      </c>
      <c r="C62" s="36">
        <f>INDEX(Allopatrics_Fertilities!$W$2:$W$994,MATCH(Allopatrics_Fertilities_R!$A62,Allopatrics_Fertilities!$T$2:$T$994,0))</f>
        <v>3</v>
      </c>
      <c r="D62" s="36">
        <f>INDEX(Allopatrics_Fertilities!$AG$2:$AG$994,MATCH(Allopatrics_Fertilities_R!$A62,Allopatrics_Fertilities!$T$2:$T$994,0))</f>
        <v>272.66666666666669</v>
      </c>
      <c r="E62" s="36">
        <f>INDEX(Allopatrics_Fertilities!$AH$2:$AH$994,MATCH(Allopatrics_Fertilities_R!$A62,Allopatrics_Fertilities!$T$2:$T$994,0))</f>
        <v>0.9511002444987775</v>
      </c>
      <c r="F62" s="36">
        <f>INDEX(Allopatrics_Fertilities!$AF$2:$AF$994,MATCH(Allopatrics_Fertilities_R!$A62,Allopatrics_Fertilities!$T$2:$T$994,0))</f>
        <v>818</v>
      </c>
    </row>
    <row r="63" spans="1:6" x14ac:dyDescent="0.25">
      <c r="A63" t="str">
        <v>A.13XL.18</v>
      </c>
      <c r="B63" t="str">
        <f>INDEX(Allopatrics_Fertilities!$U$2:$U$994,MATCH(Allopatrics_Fertilities_R!$A63,Allopatrics_Fertilities!$T$2:$T$994,0))</f>
        <v>Heterospecifics-graellsiiXelegans-CachadasXMaraixDorx</v>
      </c>
      <c r="C63" s="36">
        <f>INDEX(Allopatrics_Fertilities!$W$2:$W$994,MATCH(Allopatrics_Fertilities_R!$A63,Allopatrics_Fertilities!$T$2:$T$994,0))</f>
        <v>2</v>
      </c>
      <c r="D63" s="36">
        <f>INDEX(Allopatrics_Fertilities!$AG$2:$AG$994,MATCH(Allopatrics_Fertilities_R!$A63,Allopatrics_Fertilities!$T$2:$T$994,0))</f>
        <v>167</v>
      </c>
      <c r="E63" s="36">
        <f>INDEX(Allopatrics_Fertilities!$AH$2:$AH$994,MATCH(Allopatrics_Fertilities_R!$A63,Allopatrics_Fertilities!$T$2:$T$994,0))</f>
        <v>0.11976047904191617</v>
      </c>
      <c r="F63" s="36">
        <f>INDEX(Allopatrics_Fertilities!$AF$2:$AF$994,MATCH(Allopatrics_Fertilities_R!$A63,Allopatrics_Fertilities!$T$2:$T$994,0))</f>
        <v>501</v>
      </c>
    </row>
    <row r="64" spans="1:6" x14ac:dyDescent="0.25">
      <c r="A64" t="str">
        <v>A.19XC.10</v>
      </c>
      <c r="B64" t="str">
        <f>INDEX(Allopatrics_Fertilities!$U$2:$U$994,MATCH(Allopatrics_Fertilities_R!$A64,Allopatrics_Fertilities!$T$2:$T$994,0))</f>
        <v>Conspecifics-elegansXelegans-BelgiumXSweden</v>
      </c>
      <c r="C64" s="36">
        <f>INDEX(Allopatrics_Fertilities!$W$2:$W$994,MATCH(Allopatrics_Fertilities_R!$A64,Allopatrics_Fertilities!$T$2:$T$994,0))</f>
        <v>3</v>
      </c>
      <c r="D64" s="36">
        <f>INDEX(Allopatrics_Fertilities!$AG$2:$AG$994,MATCH(Allopatrics_Fertilities_R!$A64,Allopatrics_Fertilities!$T$2:$T$994,0))</f>
        <v>406.66666666666669</v>
      </c>
      <c r="E64" s="36">
        <f>INDEX(Allopatrics_Fertilities!$AH$2:$AH$994,MATCH(Allopatrics_Fertilities_R!$A64,Allopatrics_Fertilities!$T$2:$T$994,0))</f>
        <v>0.93606557377049182</v>
      </c>
      <c r="F64" s="36">
        <f>INDEX(Allopatrics_Fertilities!$AF$2:$AF$994,MATCH(Allopatrics_Fertilities_R!$A64,Allopatrics_Fertilities!$T$2:$T$994,0))</f>
        <v>1220</v>
      </c>
    </row>
    <row r="65" spans="1:6" x14ac:dyDescent="0.25">
      <c r="A65" t="str">
        <v>A.23XA.22</v>
      </c>
      <c r="B65" t="str">
        <f>INDEX(Allopatrics_Fertilities!$U$2:$U$994,MATCH(Allopatrics_Fertilities_R!$A65,Allopatrics_Fertilities!$T$2:$T$994,0))</f>
        <v>Conspecifics-elegansXelegans-BelgiumXBelgium</v>
      </c>
      <c r="C65" s="36">
        <f>INDEX(Allopatrics_Fertilities!$W$2:$W$994,MATCH(Allopatrics_Fertilities_R!$A65,Allopatrics_Fertilities!$T$2:$T$994,0))</f>
        <v>3</v>
      </c>
      <c r="D65" s="36">
        <f>INDEX(Allopatrics_Fertilities!$AG$2:$AG$994,MATCH(Allopatrics_Fertilities_R!$A65,Allopatrics_Fertilities!$T$2:$T$994,0))</f>
        <v>319</v>
      </c>
      <c r="E65" s="36">
        <f>INDEX(Allopatrics_Fertilities!$AH$2:$AH$994,MATCH(Allopatrics_Fertilities_R!$A65,Allopatrics_Fertilities!$T$2:$T$994,0))</f>
        <v>0.95297805642633227</v>
      </c>
      <c r="F65" s="36">
        <f>INDEX(Allopatrics_Fertilities!$AF$2:$AF$994,MATCH(Allopatrics_Fertilities_R!$A65,Allopatrics_Fertilities!$T$2:$T$994,0))</f>
        <v>957</v>
      </c>
    </row>
    <row r="66" spans="1:6" x14ac:dyDescent="0.25">
      <c r="A66" t="str">
        <v>A.25XB.54</v>
      </c>
      <c r="B66" t="str">
        <f>INDEX(Allopatrics_Fertilities!$U$2:$U$994,MATCH(Allopatrics_Fertilities_R!$A66,Allopatrics_Fertilities!$T$2:$T$994,0))</f>
        <v>Heterospecifics-elegansXgraellsii-BelgiumXCachadas</v>
      </c>
      <c r="C66" s="36">
        <f>INDEX(Allopatrics_Fertilities!$W$2:$W$994,MATCH(Allopatrics_Fertilities_R!$A66,Allopatrics_Fertilities!$T$2:$T$994,0))</f>
        <v>2</v>
      </c>
      <c r="D66" s="36">
        <f>INDEX(Allopatrics_Fertilities!$AG$2:$AG$994,MATCH(Allopatrics_Fertilities_R!$A66,Allopatrics_Fertilities!$T$2:$T$994,0))</f>
        <v>21</v>
      </c>
      <c r="E66" s="36">
        <f>INDEX(Allopatrics_Fertilities!$AH$2:$AH$994,MATCH(Allopatrics_Fertilities_R!$A66,Allopatrics_Fertilities!$T$2:$T$994,0))</f>
        <v>0</v>
      </c>
      <c r="F66" s="36">
        <f>INDEX(Allopatrics_Fertilities!$AF$2:$AF$994,MATCH(Allopatrics_Fertilities_R!$A66,Allopatrics_Fertilities!$T$2:$T$994,0))</f>
        <v>42</v>
      </c>
    </row>
    <row r="67" spans="1:6" x14ac:dyDescent="0.25">
      <c r="A67" t="str">
        <v>A.26XB.50</v>
      </c>
      <c r="B67" t="str">
        <f>INDEX(Allopatrics_Fertilities!$U$2:$U$994,MATCH(Allopatrics_Fertilities_R!$A67,Allopatrics_Fertilities!$T$2:$T$994,0))</f>
        <v>Heterospecifics-elegansXgraellsii-BelgiumXCachadas</v>
      </c>
      <c r="C67" s="36">
        <f>INDEX(Allopatrics_Fertilities!$W$2:$W$994,MATCH(Allopatrics_Fertilities_R!$A67,Allopatrics_Fertilities!$T$2:$T$994,0))</f>
        <v>2</v>
      </c>
      <c r="D67" s="36">
        <f>INDEX(Allopatrics_Fertilities!$AG$2:$AG$994,MATCH(Allopatrics_Fertilities_R!$A67,Allopatrics_Fertilities!$T$2:$T$994,0))</f>
        <v>13.333333333333334</v>
      </c>
      <c r="E67" s="36">
        <f>INDEX(Allopatrics_Fertilities!$AH$2:$AH$994,MATCH(Allopatrics_Fertilities_R!$A67,Allopatrics_Fertilities!$T$2:$T$994,0))</f>
        <v>0</v>
      </c>
      <c r="F67" s="36">
        <f>INDEX(Allopatrics_Fertilities!$AF$2:$AF$994,MATCH(Allopatrics_Fertilities_R!$A67,Allopatrics_Fertilities!$T$2:$T$994,0))</f>
        <v>40</v>
      </c>
    </row>
    <row r="68" spans="1:6" x14ac:dyDescent="0.25">
      <c r="A68" t="str">
        <v>A.26XB.55</v>
      </c>
      <c r="B68" t="str">
        <f>INDEX(Allopatrics_Fertilities!$U$2:$U$994,MATCH(Allopatrics_Fertilities_R!$A68,Allopatrics_Fertilities!$T$2:$T$994,0))</f>
        <v>Heterospecifics-elegansXgraellsii-BelgiumXCachadas</v>
      </c>
      <c r="C68" s="36">
        <f>INDEX(Allopatrics_Fertilities!$W$2:$W$994,MATCH(Allopatrics_Fertilities_R!$A68,Allopatrics_Fertilities!$T$2:$T$994,0))</f>
        <v>1</v>
      </c>
      <c r="D68" s="36">
        <f>INDEX(Allopatrics_Fertilities!$AG$2:$AG$994,MATCH(Allopatrics_Fertilities_R!$A68,Allopatrics_Fertilities!$T$2:$T$994,0))</f>
        <v>40</v>
      </c>
      <c r="E68" s="36">
        <f>INDEX(Allopatrics_Fertilities!$AH$2:$AH$994,MATCH(Allopatrics_Fertilities_R!$A68,Allopatrics_Fertilities!$T$2:$T$994,0))</f>
        <v>0</v>
      </c>
      <c r="F68" s="36">
        <f>INDEX(Allopatrics_Fertilities!$AF$2:$AF$994,MATCH(Allopatrics_Fertilities_R!$A68,Allopatrics_Fertilities!$T$2:$T$994,0))</f>
        <v>40</v>
      </c>
    </row>
    <row r="69" spans="1:6" x14ac:dyDescent="0.25">
      <c r="A69" t="str">
        <v>A.27XA.29</v>
      </c>
      <c r="B69" t="str">
        <f>INDEX(Allopatrics_Fertilities!$U$2:$U$994,MATCH(Allopatrics_Fertilities_R!$A69,Allopatrics_Fertilities!$T$2:$T$994,0))</f>
        <v>Conspecifics-elegansXelegans-BelgiumXBelgium</v>
      </c>
      <c r="C69" s="36">
        <f>INDEX(Allopatrics_Fertilities!$W$2:$W$994,MATCH(Allopatrics_Fertilities_R!$A69,Allopatrics_Fertilities!$T$2:$T$994,0))</f>
        <v>3</v>
      </c>
      <c r="D69" s="36">
        <f>INDEX(Allopatrics_Fertilities!$AG$2:$AG$994,MATCH(Allopatrics_Fertilities_R!$A69,Allopatrics_Fertilities!$T$2:$T$994,0))</f>
        <v>214</v>
      </c>
      <c r="E69" s="36">
        <f>INDEX(Allopatrics_Fertilities!$AH$2:$AH$994,MATCH(Allopatrics_Fertilities_R!$A69,Allopatrics_Fertilities!$T$2:$T$994,0))</f>
        <v>0.83644859813084116</v>
      </c>
      <c r="F69" s="36">
        <f>INDEX(Allopatrics_Fertilities!$AF$2:$AF$994,MATCH(Allopatrics_Fertilities_R!$A69,Allopatrics_Fertilities!$T$2:$T$994,0))</f>
        <v>642</v>
      </c>
    </row>
    <row r="70" spans="1:6" x14ac:dyDescent="0.25">
      <c r="A70" t="str">
        <v>A.27XB.29</v>
      </c>
      <c r="B70" t="str">
        <f>INDEX(Allopatrics_Fertilities!$U$2:$U$994,MATCH(Allopatrics_Fertilities_R!$A70,Allopatrics_Fertilities!$T$2:$T$994,0))</f>
        <v>Heterospecifics-elegansXgraellsii-BelgiumXCachadas</v>
      </c>
      <c r="C70" s="36">
        <f>INDEX(Allopatrics_Fertilities!$W$2:$W$994,MATCH(Allopatrics_Fertilities_R!$A70,Allopatrics_Fertilities!$T$2:$T$994,0))</f>
        <v>0</v>
      </c>
      <c r="D70" s="36" t="str">
        <f>INDEX(Allopatrics_Fertilities!$AG$2:$AG$994,MATCH(Allopatrics_Fertilities_R!$A70,Allopatrics_Fertilities!$T$2:$T$994,0))</f>
        <v>NA</v>
      </c>
      <c r="E70" s="36" t="str">
        <f>INDEX(Allopatrics_Fertilities!$AH$2:$AH$994,MATCH(Allopatrics_Fertilities_R!$A70,Allopatrics_Fertilities!$T$2:$T$994,0))</f>
        <v>NA</v>
      </c>
      <c r="F70" s="36" t="str">
        <f>INDEX(Allopatrics_Fertilities!$AF$2:$AF$994,MATCH(Allopatrics_Fertilities_R!$A70,Allopatrics_Fertilities!$T$2:$T$994,0))</f>
        <v>NA</v>
      </c>
    </row>
    <row r="71" spans="1:6" x14ac:dyDescent="0.25">
      <c r="A71" t="str">
        <v>A.2XA.12</v>
      </c>
      <c r="B71" t="str">
        <f>INDEX(Allopatrics_Fertilities!$U$2:$U$994,MATCH(Allopatrics_Fertilities_R!$A71,Allopatrics_Fertilities!$T$2:$T$994,0))</f>
        <v>Conspecifics-elegansXelegans-BelgiumXSweden</v>
      </c>
      <c r="C71" s="36">
        <f>INDEX(Allopatrics_Fertilities!$W$2:$W$994,MATCH(Allopatrics_Fertilities_R!$A71,Allopatrics_Fertilities!$T$2:$T$994,0))</f>
        <v>3</v>
      </c>
      <c r="D71" s="36">
        <f>INDEX(Allopatrics_Fertilities!$AG$2:$AG$994,MATCH(Allopatrics_Fertilities_R!$A71,Allopatrics_Fertilities!$T$2:$T$994,0))</f>
        <v>181.66666666666666</v>
      </c>
      <c r="E71" s="36">
        <f>INDEX(Allopatrics_Fertilities!$AH$2:$AH$994,MATCH(Allopatrics_Fertilities_R!$A71,Allopatrics_Fertilities!$T$2:$T$994,0))</f>
        <v>0.9027522935779817</v>
      </c>
      <c r="F71" s="36">
        <f>INDEX(Allopatrics_Fertilities!$AF$2:$AF$994,MATCH(Allopatrics_Fertilities_R!$A71,Allopatrics_Fertilities!$T$2:$T$994,0))</f>
        <v>545</v>
      </c>
    </row>
    <row r="72" spans="1:6" x14ac:dyDescent="0.25">
      <c r="A72" t="str">
        <v>A.2XB.2</v>
      </c>
      <c r="B72" t="str">
        <f>INDEX(Allopatrics_Fertilities!$U$2:$U$994,MATCH(Allopatrics_Fertilities_R!$A72,Allopatrics_Fertilities!$T$2:$T$994,0))</f>
        <v>Heterospecifics-elegansXgraellsii-BelgiumXCachadas</v>
      </c>
      <c r="C72" s="36">
        <f>INDEX(Allopatrics_Fertilities!$W$2:$W$994,MATCH(Allopatrics_Fertilities_R!$A72,Allopatrics_Fertilities!$T$2:$T$994,0))</f>
        <v>0</v>
      </c>
      <c r="D72" s="36" t="str">
        <f>INDEX(Allopatrics_Fertilities!$AG$2:$AG$994,MATCH(Allopatrics_Fertilities_R!$A72,Allopatrics_Fertilities!$T$2:$T$994,0))</f>
        <v>NA</v>
      </c>
      <c r="E72" s="36" t="str">
        <f>INDEX(Allopatrics_Fertilities!$AH$2:$AH$994,MATCH(Allopatrics_Fertilities_R!$A72,Allopatrics_Fertilities!$T$2:$T$994,0))</f>
        <v>NA</v>
      </c>
      <c r="F72" s="36" t="str">
        <f>INDEX(Allopatrics_Fertilities!$AF$2:$AF$994,MATCH(Allopatrics_Fertilities_R!$A72,Allopatrics_Fertilities!$T$2:$T$994,0))</f>
        <v>NA</v>
      </c>
    </row>
    <row r="73" spans="1:6" x14ac:dyDescent="0.25">
      <c r="A73" t="str">
        <v>A.30XB.48</v>
      </c>
      <c r="B73" t="str">
        <f>INDEX(Allopatrics_Fertilities!$U$2:$U$994,MATCH(Allopatrics_Fertilities_R!$A73,Allopatrics_Fertilities!$T$2:$T$994,0))</f>
        <v>Heterospecifics-elegansXgraellsii-BelgiumXCachadas</v>
      </c>
      <c r="C73" s="36">
        <f>INDEX(Allopatrics_Fertilities!$W$2:$W$994,MATCH(Allopatrics_Fertilities_R!$A73,Allopatrics_Fertilities!$T$2:$T$994,0))</f>
        <v>3</v>
      </c>
      <c r="D73" s="36">
        <f>INDEX(Allopatrics_Fertilities!$AG$2:$AG$994,MATCH(Allopatrics_Fertilities_R!$A73,Allopatrics_Fertilities!$T$2:$T$994,0))</f>
        <v>27.666666666666668</v>
      </c>
      <c r="E73" s="36">
        <f>INDEX(Allopatrics_Fertilities!$AH$2:$AH$994,MATCH(Allopatrics_Fertilities_R!$A73,Allopatrics_Fertilities!$T$2:$T$994,0))</f>
        <v>0</v>
      </c>
      <c r="F73" s="36">
        <f>INDEX(Allopatrics_Fertilities!$AF$2:$AF$994,MATCH(Allopatrics_Fertilities_R!$A73,Allopatrics_Fertilities!$T$2:$T$994,0))</f>
        <v>83</v>
      </c>
    </row>
    <row r="74" spans="1:6" x14ac:dyDescent="0.25">
      <c r="A74" t="str">
        <v>A.32XB.74</v>
      </c>
      <c r="B74" t="str">
        <f>INDEX(Allopatrics_Fertilities!$U$2:$U$994,MATCH(Allopatrics_Fertilities_R!$A74,Allopatrics_Fertilities!$T$2:$T$994,0))</f>
        <v>Heterospecifics-elegansXgraellsii-BelgiumXCachadas</v>
      </c>
      <c r="C74" s="36">
        <f>INDEX(Allopatrics_Fertilities!$W$2:$W$994,MATCH(Allopatrics_Fertilities_R!$A74,Allopatrics_Fertilities!$T$2:$T$994,0))</f>
        <v>1</v>
      </c>
      <c r="D74" s="36">
        <f>INDEX(Allopatrics_Fertilities!$AG$2:$AG$994,MATCH(Allopatrics_Fertilities_R!$A74,Allopatrics_Fertilities!$T$2:$T$994,0))</f>
        <v>16</v>
      </c>
      <c r="E74" s="36">
        <f>INDEX(Allopatrics_Fertilities!$AH$2:$AH$994,MATCH(Allopatrics_Fertilities_R!$A74,Allopatrics_Fertilities!$T$2:$T$994,0))</f>
        <v>0</v>
      </c>
      <c r="F74" s="36">
        <f>INDEX(Allopatrics_Fertilities!$AF$2:$AF$994,MATCH(Allopatrics_Fertilities_R!$A74,Allopatrics_Fertilities!$T$2:$T$994,0))</f>
        <v>16</v>
      </c>
    </row>
    <row r="75" spans="1:6" x14ac:dyDescent="0.25">
      <c r="A75" t="str">
        <v>A.36XB.72</v>
      </c>
      <c r="B75" t="str">
        <f>INDEX(Allopatrics_Fertilities!$U$2:$U$994,MATCH(Allopatrics_Fertilities_R!$A75,Allopatrics_Fertilities!$T$2:$T$994,0))</f>
        <v>Heterospecifics-elegansXgraellsii-BelgiumXCachadas</v>
      </c>
      <c r="C75" s="36">
        <f>INDEX(Allopatrics_Fertilities!$W$2:$W$994,MATCH(Allopatrics_Fertilities_R!$A75,Allopatrics_Fertilities!$T$2:$T$994,0))</f>
        <v>3</v>
      </c>
      <c r="D75" s="36">
        <f>INDEX(Allopatrics_Fertilities!$AG$2:$AG$994,MATCH(Allopatrics_Fertilities_R!$A75,Allopatrics_Fertilities!$T$2:$T$994,0))</f>
        <v>23.333333333333332</v>
      </c>
      <c r="E75" s="36">
        <f>INDEX(Allopatrics_Fertilities!$AH$2:$AH$994,MATCH(Allopatrics_Fertilities_R!$A75,Allopatrics_Fertilities!$T$2:$T$994,0))</f>
        <v>0</v>
      </c>
      <c r="F75" s="36">
        <f>INDEX(Allopatrics_Fertilities!$AF$2:$AF$994,MATCH(Allopatrics_Fertilities_R!$A75,Allopatrics_Fertilities!$T$2:$T$994,0))</f>
        <v>70</v>
      </c>
    </row>
    <row r="76" spans="1:6" x14ac:dyDescent="0.25">
      <c r="A76" t="str">
        <v>A.46XC.25</v>
      </c>
      <c r="B76" t="str">
        <f>INDEX(Allopatrics_Fertilities!$U$2:$U$994,MATCH(Allopatrics_Fertilities_R!$A76,Allopatrics_Fertilities!$T$2:$T$994,0))</f>
        <v>Conspecifics-elegansXelegans-BelgiumXSweden</v>
      </c>
      <c r="C76" s="36">
        <f>INDEX(Allopatrics_Fertilities!$W$2:$W$994,MATCH(Allopatrics_Fertilities_R!$A76,Allopatrics_Fertilities!$T$2:$T$994,0))</f>
        <v>3</v>
      </c>
      <c r="D76" s="36">
        <f>INDEX(Allopatrics_Fertilities!$AG$2:$AG$994,MATCH(Allopatrics_Fertilities_R!$A76,Allopatrics_Fertilities!$T$2:$T$994,0))</f>
        <v>370</v>
      </c>
      <c r="E76" s="36">
        <f>INDEX(Allopatrics_Fertilities!$AH$2:$AH$994,MATCH(Allopatrics_Fertilities_R!$A76,Allopatrics_Fertilities!$T$2:$T$994,0))</f>
        <v>0.92882882882882878</v>
      </c>
      <c r="F76" s="36">
        <f>INDEX(Allopatrics_Fertilities!$AF$2:$AF$994,MATCH(Allopatrics_Fertilities_R!$A76,Allopatrics_Fertilities!$T$2:$T$994,0))</f>
        <v>1110</v>
      </c>
    </row>
    <row r="77" spans="1:6" x14ac:dyDescent="0.25">
      <c r="A77" t="str">
        <v>A.4X2.3</v>
      </c>
      <c r="B77" t="str">
        <f>INDEX(Allopatrics_Fertilities!$U$2:$U$994,MATCH(Allopatrics_Fertilities_R!$A77,Allopatrics_Fertilities!$T$2:$T$994,0))</f>
        <v>Postzygotics-graellsiiXhybrid-AlloGraX(H:BelgiumXCachadas)</v>
      </c>
      <c r="C77" s="36">
        <f>INDEX(Allopatrics_Fertilities!$W$2:$W$994,MATCH(Allopatrics_Fertilities_R!$A77,Allopatrics_Fertilities!$T$2:$T$994,0))</f>
        <v>3</v>
      </c>
      <c r="D77" s="36">
        <f>INDEX(Allopatrics_Fertilities!$AG$2:$AG$994,MATCH(Allopatrics_Fertilities_R!$A77,Allopatrics_Fertilities!$T$2:$T$994,0))</f>
        <v>175.33333333333334</v>
      </c>
      <c r="E77" s="36">
        <f>INDEX(Allopatrics_Fertilities!$AH$2:$AH$994,MATCH(Allopatrics_Fertilities_R!$A77,Allopatrics_Fertilities!$T$2:$T$994,0))</f>
        <v>0.86882129277566544</v>
      </c>
      <c r="F77" s="36">
        <f>INDEX(Allopatrics_Fertilities!$AF$2:$AF$994,MATCH(Allopatrics_Fertilities_R!$A77,Allopatrics_Fertilities!$T$2:$T$994,0))</f>
        <v>526</v>
      </c>
    </row>
    <row r="78" spans="1:6" x14ac:dyDescent="0.25">
      <c r="A78" t="str">
        <v>A.7XB.4</v>
      </c>
      <c r="B78" t="str">
        <f>INDEX(Allopatrics_Fertilities!$U$2:$U$994,MATCH(Allopatrics_Fertilities_R!$A78,Allopatrics_Fertilities!$T$2:$T$994,0))</f>
        <v>Heterospecifics-elegansXgraellsii-BelgiumXCachadas</v>
      </c>
      <c r="C78" s="36">
        <f>INDEX(Allopatrics_Fertilities!$W$2:$W$994,MATCH(Allopatrics_Fertilities_R!$A78,Allopatrics_Fertilities!$T$2:$T$994,0))</f>
        <v>0</v>
      </c>
      <c r="D78" s="36" t="str">
        <f>INDEX(Allopatrics_Fertilities!$AG$2:$AG$994,MATCH(Allopatrics_Fertilities_R!$A78,Allopatrics_Fertilities!$T$2:$T$994,0))</f>
        <v>NA</v>
      </c>
      <c r="E78" s="36" t="str">
        <f>INDEX(Allopatrics_Fertilities!$AH$2:$AH$994,MATCH(Allopatrics_Fertilities_R!$A78,Allopatrics_Fertilities!$T$2:$T$994,0))</f>
        <v>NA</v>
      </c>
      <c r="F78" s="36" t="str">
        <f>INDEX(Allopatrics_Fertilities!$AF$2:$AF$994,MATCH(Allopatrics_Fertilities_R!$A78,Allopatrics_Fertilities!$T$2:$T$994,0))</f>
        <v>NA</v>
      </c>
    </row>
    <row r="79" spans="1:6" x14ac:dyDescent="0.25">
      <c r="A79" t="str">
        <v>A11</v>
      </c>
      <c r="B79" t="str">
        <f>INDEX(Allopatrics_Fertilities!$U$2:$U$994,MATCH(Allopatrics_Fertilities_R!$A79,Allopatrics_Fertilities!$T$2:$T$994,0))</f>
        <v>Conspecifics-graellsiiXgraellsii-CachadasXCachadas</v>
      </c>
      <c r="C79" s="36">
        <f>INDEX(Allopatrics_Fertilities!$W$2:$W$994,MATCH(Allopatrics_Fertilities_R!$A79,Allopatrics_Fertilities!$T$2:$T$994,0))</f>
        <v>3</v>
      </c>
      <c r="D79" s="36">
        <f>INDEX(Allopatrics_Fertilities!$AG$2:$AG$994,MATCH(Allopatrics_Fertilities_R!$A79,Allopatrics_Fertilities!$T$2:$T$994,0))</f>
        <v>23.333333333333332</v>
      </c>
      <c r="E79" s="36">
        <f>INDEX(Allopatrics_Fertilities!$AH$2:$AH$994,MATCH(Allopatrics_Fertilities_R!$A79,Allopatrics_Fertilities!$T$2:$T$994,0))</f>
        <v>0.6</v>
      </c>
      <c r="F79" s="36">
        <f>INDEX(Allopatrics_Fertilities!$AF$2:$AF$994,MATCH(Allopatrics_Fertilities_R!$A79,Allopatrics_Fertilities!$T$2:$T$994,0))</f>
        <v>70</v>
      </c>
    </row>
    <row r="80" spans="1:6" x14ac:dyDescent="0.25">
      <c r="A80" t="str">
        <v>A13</v>
      </c>
      <c r="B80" t="str">
        <f>INDEX(Allopatrics_Fertilities!$U$2:$U$994,MATCH(Allopatrics_Fertilities_R!$A80,Allopatrics_Fertilities!$T$2:$T$994,0))</f>
        <v>Conspecifics-graellsiiXgraellsii-CachadasXCachadas</v>
      </c>
      <c r="C80" s="36">
        <f>INDEX(Allopatrics_Fertilities!$W$2:$W$994,MATCH(Allopatrics_Fertilities_R!$A80,Allopatrics_Fertilities!$T$2:$T$994,0))</f>
        <v>3</v>
      </c>
      <c r="D80" s="36">
        <f>INDEX(Allopatrics_Fertilities!$AG$2:$AG$994,MATCH(Allopatrics_Fertilities_R!$A80,Allopatrics_Fertilities!$T$2:$T$994,0))</f>
        <v>19</v>
      </c>
      <c r="E80" s="36">
        <f>INDEX(Allopatrics_Fertilities!$AH$2:$AH$994,MATCH(Allopatrics_Fertilities_R!$A80,Allopatrics_Fertilities!$T$2:$T$994,0))</f>
        <v>0.38596491228070173</v>
      </c>
      <c r="F80" s="36">
        <f>INDEX(Allopatrics_Fertilities!$AF$2:$AF$994,MATCH(Allopatrics_Fertilities_R!$A80,Allopatrics_Fertilities!$T$2:$T$994,0))</f>
        <v>57</v>
      </c>
    </row>
    <row r="81" spans="1:6" x14ac:dyDescent="0.25">
      <c r="A81" t="str">
        <v>A49</v>
      </c>
      <c r="B81" t="str">
        <f>INDEX(Allopatrics_Fertilities!$U$2:$U$994,MATCH(Allopatrics_Fertilities_R!$A81,Allopatrics_Fertilities!$T$2:$T$994,0))</f>
        <v>Conspecifics-graellsiiXgraellsii-CachadasXCachadas</v>
      </c>
      <c r="C81" s="36">
        <f>INDEX(Allopatrics_Fertilities!$W$2:$W$994,MATCH(Allopatrics_Fertilities_R!$A81,Allopatrics_Fertilities!$T$2:$T$994,0))</f>
        <v>3</v>
      </c>
      <c r="D81" s="36">
        <f>INDEX(Allopatrics_Fertilities!$AG$2:$AG$994,MATCH(Allopatrics_Fertilities_R!$A81,Allopatrics_Fertilities!$T$2:$T$994,0))</f>
        <v>113.33333333333333</v>
      </c>
      <c r="E81" s="36">
        <f>INDEX(Allopatrics_Fertilities!$AH$2:$AH$994,MATCH(Allopatrics_Fertilities_R!$A81,Allopatrics_Fertilities!$T$2:$T$994,0))</f>
        <v>0.43529411764705883</v>
      </c>
      <c r="F81" s="36">
        <f>INDEX(Allopatrics_Fertilities!$AF$2:$AF$994,MATCH(Allopatrics_Fertilities_R!$A81,Allopatrics_Fertilities!$T$2:$T$994,0))</f>
        <v>340</v>
      </c>
    </row>
    <row r="82" spans="1:6" x14ac:dyDescent="0.25">
      <c r="A82" t="str">
        <v>A5</v>
      </c>
      <c r="B82" t="str">
        <f>INDEX(Allopatrics_Fertilities!$U$2:$U$994,MATCH(Allopatrics_Fertilities_R!$A82,Allopatrics_Fertilities!$T$2:$T$994,0))</f>
        <v>Conspecifics-graellsiiXgraellsii-CachadasXCachadas</v>
      </c>
      <c r="C82" s="36">
        <f>INDEX(Allopatrics_Fertilities!$W$2:$W$994,MATCH(Allopatrics_Fertilities_R!$A82,Allopatrics_Fertilities!$T$2:$T$994,0))</f>
        <v>1</v>
      </c>
      <c r="D82" s="36">
        <f>INDEX(Allopatrics_Fertilities!$AG$2:$AG$994,MATCH(Allopatrics_Fertilities_R!$A82,Allopatrics_Fertilities!$T$2:$T$994,0))</f>
        <v>110</v>
      </c>
      <c r="E82" s="36">
        <f>INDEX(Allopatrics_Fertilities!$AH$2:$AH$994,MATCH(Allopatrics_Fertilities_R!$A82,Allopatrics_Fertilities!$T$2:$T$994,0))</f>
        <v>0.29090909090909089</v>
      </c>
      <c r="F82" s="36">
        <f>INDEX(Allopatrics_Fertilities!$AF$2:$AF$994,MATCH(Allopatrics_Fertilities_R!$A82,Allopatrics_Fertilities!$T$2:$T$994,0))</f>
        <v>110</v>
      </c>
    </row>
    <row r="83" spans="1:6" x14ac:dyDescent="0.25">
      <c r="A83" t="str">
        <v>A51</v>
      </c>
      <c r="B83" t="str">
        <f>INDEX(Allopatrics_Fertilities!$U$2:$U$994,MATCH(Allopatrics_Fertilities_R!$A83,Allopatrics_Fertilities!$T$2:$T$994,0))</f>
        <v>Conspecifics-graellsiiXgraellsii-CachadasXCachadas</v>
      </c>
      <c r="C83" s="36">
        <f>INDEX(Allopatrics_Fertilities!$W$2:$W$994,MATCH(Allopatrics_Fertilities_R!$A83,Allopatrics_Fertilities!$T$2:$T$994,0))</f>
        <v>3</v>
      </c>
      <c r="D83" s="36">
        <f>INDEX(Allopatrics_Fertilities!$AG$2:$AG$994,MATCH(Allopatrics_Fertilities_R!$A83,Allopatrics_Fertilities!$T$2:$T$994,0))</f>
        <v>120.33333333333333</v>
      </c>
      <c r="E83" s="36">
        <f>INDEX(Allopatrics_Fertilities!$AH$2:$AH$994,MATCH(Allopatrics_Fertilities_R!$A83,Allopatrics_Fertilities!$T$2:$T$994,0))</f>
        <v>0.68975069252077559</v>
      </c>
      <c r="F83" s="36">
        <f>INDEX(Allopatrics_Fertilities!$AF$2:$AF$994,MATCH(Allopatrics_Fertilities_R!$A83,Allopatrics_Fertilities!$T$2:$T$994,0))</f>
        <v>361</v>
      </c>
    </row>
    <row r="84" spans="1:6" x14ac:dyDescent="0.25">
      <c r="A84" t="str">
        <v>A52</v>
      </c>
      <c r="B84" t="str">
        <f>INDEX(Allopatrics_Fertilities!$U$2:$U$994,MATCH(Allopatrics_Fertilities_R!$A84,Allopatrics_Fertilities!$T$2:$T$994,0))</f>
        <v>Conspecifics-graellsiiXgraellsii-CachadasXCachadas</v>
      </c>
      <c r="C84" s="36">
        <f>INDEX(Allopatrics_Fertilities!$W$2:$W$994,MATCH(Allopatrics_Fertilities_R!$A84,Allopatrics_Fertilities!$T$2:$T$994,0))</f>
        <v>3</v>
      </c>
      <c r="D84" s="36">
        <f>INDEX(Allopatrics_Fertilities!$AG$2:$AG$994,MATCH(Allopatrics_Fertilities_R!$A84,Allopatrics_Fertilities!$T$2:$T$994,0))</f>
        <v>226.66666666666666</v>
      </c>
      <c r="E84" s="36">
        <f>INDEX(Allopatrics_Fertilities!$AH$2:$AH$994,MATCH(Allopatrics_Fertilities_R!$A84,Allopatrics_Fertilities!$T$2:$T$994,0))</f>
        <v>0.26470588235294118</v>
      </c>
      <c r="F84" s="36">
        <f>INDEX(Allopatrics_Fertilities!$AF$2:$AF$994,MATCH(Allopatrics_Fertilities_R!$A84,Allopatrics_Fertilities!$T$2:$T$994,0))</f>
        <v>680</v>
      </c>
    </row>
    <row r="85" spans="1:6" x14ac:dyDescent="0.25">
      <c r="A85" t="str">
        <v>A55</v>
      </c>
      <c r="B85" t="str">
        <f>INDEX(Allopatrics_Fertilities!$U$2:$U$994,MATCH(Allopatrics_Fertilities_R!$A85,Allopatrics_Fertilities!$T$2:$T$994,0))</f>
        <v>Conspecifics-graellsiiXgraellsii-CachadasXCachadas</v>
      </c>
      <c r="C85" s="36">
        <f>INDEX(Allopatrics_Fertilities!$W$2:$W$994,MATCH(Allopatrics_Fertilities_R!$A85,Allopatrics_Fertilities!$T$2:$T$994,0))</f>
        <v>3</v>
      </c>
      <c r="D85" s="36">
        <f>INDEX(Allopatrics_Fertilities!$AG$2:$AG$994,MATCH(Allopatrics_Fertilities_R!$A85,Allopatrics_Fertilities!$T$2:$T$994,0))</f>
        <v>238.33333333333334</v>
      </c>
      <c r="E85" s="36">
        <f>INDEX(Allopatrics_Fertilities!$AH$2:$AH$994,MATCH(Allopatrics_Fertilities_R!$A85,Allopatrics_Fertilities!$T$2:$T$994,0))</f>
        <v>0.33706293706293705</v>
      </c>
      <c r="F85" s="36">
        <f>INDEX(Allopatrics_Fertilities!$AF$2:$AF$994,MATCH(Allopatrics_Fertilities_R!$A85,Allopatrics_Fertilities!$T$2:$T$994,0))</f>
        <v>715</v>
      </c>
    </row>
    <row r="86" spans="1:6" x14ac:dyDescent="0.25">
      <c r="A86" t="str">
        <v>A56</v>
      </c>
      <c r="B86" t="str">
        <f>INDEX(Allopatrics_Fertilities!$U$2:$U$994,MATCH(Allopatrics_Fertilities_R!$A86,Allopatrics_Fertilities!$T$2:$T$994,0))</f>
        <v>Conspecifics-graellsiiXgraellsii-CachadasXCachadas</v>
      </c>
      <c r="C86" s="36">
        <f>INDEX(Allopatrics_Fertilities!$W$2:$W$994,MATCH(Allopatrics_Fertilities_R!$A86,Allopatrics_Fertilities!$T$2:$T$994,0))</f>
        <v>3</v>
      </c>
      <c r="D86" s="36">
        <f>INDEX(Allopatrics_Fertilities!$AG$2:$AG$994,MATCH(Allopatrics_Fertilities_R!$A86,Allopatrics_Fertilities!$T$2:$T$994,0))</f>
        <v>172</v>
      </c>
      <c r="E86" s="36">
        <f>INDEX(Allopatrics_Fertilities!$AH$2:$AH$994,MATCH(Allopatrics_Fertilities_R!$A86,Allopatrics_Fertilities!$T$2:$T$994,0))</f>
        <v>0.40697674418604651</v>
      </c>
      <c r="F86" s="36">
        <f>INDEX(Allopatrics_Fertilities!$AF$2:$AF$994,MATCH(Allopatrics_Fertilities_R!$A86,Allopatrics_Fertilities!$T$2:$T$994,0))</f>
        <v>516</v>
      </c>
    </row>
    <row r="87" spans="1:6" x14ac:dyDescent="0.25">
      <c r="A87" t="str">
        <v>A6</v>
      </c>
      <c r="B87" t="str">
        <f>INDEX(Allopatrics_Fertilities!$U$2:$U$994,MATCH(Allopatrics_Fertilities_R!$A87,Allopatrics_Fertilities!$T$2:$T$994,0))</f>
        <v>Conspecifics-graellsiiXgraellsii-CachadasXCachadas</v>
      </c>
      <c r="C87" s="36">
        <f>INDEX(Allopatrics_Fertilities!$W$2:$W$994,MATCH(Allopatrics_Fertilities_R!$A87,Allopatrics_Fertilities!$T$2:$T$994,0))</f>
        <v>3</v>
      </c>
      <c r="D87" s="36">
        <f>INDEX(Allopatrics_Fertilities!$AG$2:$AG$994,MATCH(Allopatrics_Fertilities_R!$A87,Allopatrics_Fertilities!$T$2:$T$994,0))</f>
        <v>46.666666666666664</v>
      </c>
      <c r="E87" s="36">
        <f>INDEX(Allopatrics_Fertilities!$AH$2:$AH$994,MATCH(Allopatrics_Fertilities_R!$A87,Allopatrics_Fertilities!$T$2:$T$994,0))</f>
        <v>0.14285714285714285</v>
      </c>
      <c r="F87" s="36">
        <f>INDEX(Allopatrics_Fertilities!$AF$2:$AF$994,MATCH(Allopatrics_Fertilities_R!$A87,Allopatrics_Fertilities!$T$2:$T$994,0))</f>
        <v>140</v>
      </c>
    </row>
    <row r="88" spans="1:6" x14ac:dyDescent="0.25">
      <c r="A88" t="str">
        <v>B.10X1.38</v>
      </c>
      <c r="B88" t="str">
        <f>INDEX(Allopatrics_Fertilities!$U$2:$U$994,MATCH(Allopatrics_Fertilities_R!$A88,Allopatrics_Fertilities!$T$2:$T$994,0))</f>
        <v>Postzygotics-elegansXhybrid-AlloEleX(H:BelgiumXCachadas)</v>
      </c>
      <c r="C88" s="36">
        <f>INDEX(Allopatrics_Fertilities!$W$2:$W$994,MATCH(Allopatrics_Fertilities_R!$A88,Allopatrics_Fertilities!$T$2:$T$994,0))</f>
        <v>2</v>
      </c>
      <c r="D88" s="36">
        <f>INDEX(Allopatrics_Fertilities!$AG$2:$AG$994,MATCH(Allopatrics_Fertilities_R!$A88,Allopatrics_Fertilities!$T$2:$T$994,0))</f>
        <v>37</v>
      </c>
      <c r="E88" s="36">
        <f>INDEX(Allopatrics_Fertilities!$AH$2:$AH$994,MATCH(Allopatrics_Fertilities_R!$A88,Allopatrics_Fertilities!$T$2:$T$994,0))</f>
        <v>0</v>
      </c>
      <c r="F88" s="36">
        <f>INDEX(Allopatrics_Fertilities!$AF$2:$AF$994,MATCH(Allopatrics_Fertilities_R!$A88,Allopatrics_Fertilities!$T$2:$T$994,0))</f>
        <v>111</v>
      </c>
    </row>
    <row r="89" spans="1:6" x14ac:dyDescent="0.25">
      <c r="A89" t="str">
        <v>B.10XK.9</v>
      </c>
      <c r="B89" t="str">
        <f>INDEX(Allopatrics_Fertilities!$U$2:$U$994,MATCH(Allopatrics_Fertilities_R!$A89,Allopatrics_Fertilities!$T$2:$T$994,0))</f>
        <v>Conspecifics-elegansXelegans-BelgiumX(E:BelgiumXSweden)</v>
      </c>
      <c r="C89" s="36">
        <f>INDEX(Allopatrics_Fertilities!$W$2:$W$994,MATCH(Allopatrics_Fertilities_R!$A89,Allopatrics_Fertilities!$T$2:$T$994,0))</f>
        <v>2</v>
      </c>
      <c r="D89" s="36">
        <f>INDEX(Allopatrics_Fertilities!$AG$2:$AG$994,MATCH(Allopatrics_Fertilities_R!$A89,Allopatrics_Fertilities!$T$2:$T$994,0))</f>
        <v>72</v>
      </c>
      <c r="E89" s="36">
        <f>INDEX(Allopatrics_Fertilities!$AH$2:$AH$994,MATCH(Allopatrics_Fertilities_R!$A89,Allopatrics_Fertilities!$T$2:$T$994,0))</f>
        <v>0.51388888888888884</v>
      </c>
      <c r="F89" s="36">
        <f>INDEX(Allopatrics_Fertilities!$AF$2:$AF$994,MATCH(Allopatrics_Fertilities_R!$A89,Allopatrics_Fertilities!$T$2:$T$994,0))</f>
        <v>216</v>
      </c>
    </row>
    <row r="90" spans="1:6" x14ac:dyDescent="0.25">
      <c r="A90" t="str">
        <v>B.14X1.28</v>
      </c>
      <c r="B90" t="str">
        <f>INDEX(Allopatrics_Fertilities!$U$2:$U$994,MATCH(Allopatrics_Fertilities_R!$A90,Allopatrics_Fertilities!$T$2:$T$994,0))</f>
        <v>Postzygotics-elegansXhybrid-AlloEleX(H:BelgiumXCachadas)</v>
      </c>
      <c r="C90" s="36">
        <f>INDEX(Allopatrics_Fertilities!$W$2:$W$994,MATCH(Allopatrics_Fertilities_R!$A90,Allopatrics_Fertilities!$T$2:$T$994,0))</f>
        <v>1</v>
      </c>
      <c r="D90" s="36">
        <f>INDEX(Allopatrics_Fertilities!$AG$2:$AG$994,MATCH(Allopatrics_Fertilities_R!$A90,Allopatrics_Fertilities!$T$2:$T$994,0))</f>
        <v>0.33333333333333331</v>
      </c>
      <c r="E90" s="36">
        <f>INDEX(Allopatrics_Fertilities!$AH$2:$AH$994,MATCH(Allopatrics_Fertilities_R!$A90,Allopatrics_Fertilities!$T$2:$T$994,0))</f>
        <v>0</v>
      </c>
      <c r="F90" s="36">
        <f>INDEX(Allopatrics_Fertilities!$AF$2:$AF$994,MATCH(Allopatrics_Fertilities_R!$A90,Allopatrics_Fertilities!$T$2:$T$994,0))</f>
        <v>1</v>
      </c>
    </row>
    <row r="91" spans="1:6" x14ac:dyDescent="0.25">
      <c r="A91" t="str">
        <v>B.36XA.38</v>
      </c>
      <c r="B91" t="str">
        <f>INDEX(Allopatrics_Fertilities!$U$2:$U$994,MATCH(Allopatrics_Fertilities_R!$A91,Allopatrics_Fertilities!$T$2:$T$994,0))</f>
        <v>Heterospecifics-graellsiiXelegans-CachadasXBelgium</v>
      </c>
      <c r="C91" s="36">
        <f>INDEX(Allopatrics_Fertilities!$W$2:$W$994,MATCH(Allopatrics_Fertilities_R!$A91,Allopatrics_Fertilities!$T$2:$T$994,0))</f>
        <v>2</v>
      </c>
      <c r="D91" s="36">
        <f>INDEX(Allopatrics_Fertilities!$AG$2:$AG$994,MATCH(Allopatrics_Fertilities_R!$A91,Allopatrics_Fertilities!$T$2:$T$994,0))</f>
        <v>325.5</v>
      </c>
      <c r="E91" s="36">
        <f>INDEX(Allopatrics_Fertilities!$AH$2:$AH$994,MATCH(Allopatrics_Fertilities_R!$A91,Allopatrics_Fertilities!$T$2:$T$994,0))</f>
        <v>0.80798771121351765</v>
      </c>
      <c r="F91" s="36">
        <f>INDEX(Allopatrics_Fertilities!$AF$2:$AF$994,MATCH(Allopatrics_Fertilities_R!$A91,Allopatrics_Fertilities!$T$2:$T$994,0))</f>
        <v>651</v>
      </c>
    </row>
    <row r="92" spans="1:6" x14ac:dyDescent="0.25">
      <c r="A92" t="str">
        <v>B.42XA.21</v>
      </c>
      <c r="B92" t="str">
        <f>INDEX(Allopatrics_Fertilities!$U$2:$U$994,MATCH(Allopatrics_Fertilities_R!$A92,Allopatrics_Fertilities!$T$2:$T$994,0))</f>
        <v>Heterospecifics-graellsiiXelegans-CachadasXBelgium</v>
      </c>
      <c r="C92" s="36">
        <f>INDEX(Allopatrics_Fertilities!$W$2:$W$994,MATCH(Allopatrics_Fertilities_R!$A92,Allopatrics_Fertilities!$T$2:$T$994,0))</f>
        <v>3</v>
      </c>
      <c r="D92" s="36">
        <f>INDEX(Allopatrics_Fertilities!$AG$2:$AG$994,MATCH(Allopatrics_Fertilities_R!$A92,Allopatrics_Fertilities!$T$2:$T$994,0))</f>
        <v>243.66666666666666</v>
      </c>
      <c r="E92" s="36">
        <f>INDEX(Allopatrics_Fertilities!$AH$2:$AH$994,MATCH(Allopatrics_Fertilities_R!$A92,Allopatrics_Fertilities!$T$2:$T$994,0))</f>
        <v>0.96990424076607384</v>
      </c>
      <c r="F92" s="36">
        <f>INDEX(Allopatrics_Fertilities!$AF$2:$AF$994,MATCH(Allopatrics_Fertilities_R!$A92,Allopatrics_Fertilities!$T$2:$T$994,0))</f>
        <v>731</v>
      </c>
    </row>
    <row r="93" spans="1:6" x14ac:dyDescent="0.25">
      <c r="A93" t="str">
        <v>B.42XA.43</v>
      </c>
      <c r="B93" t="str">
        <f>INDEX(Allopatrics_Fertilities!$U$2:$U$994,MATCH(Allopatrics_Fertilities_R!$A93,Allopatrics_Fertilities!$T$2:$T$994,0))</f>
        <v>Heterospecifics-graellsiiXelegans-CachadasXBelgium</v>
      </c>
      <c r="C93" s="36">
        <f>INDEX(Allopatrics_Fertilities!$W$2:$W$994,MATCH(Allopatrics_Fertilities_R!$A93,Allopatrics_Fertilities!$T$2:$T$994,0))</f>
        <v>3</v>
      </c>
      <c r="D93" s="36">
        <f>INDEX(Allopatrics_Fertilities!$AG$2:$AG$994,MATCH(Allopatrics_Fertilities_R!$A93,Allopatrics_Fertilities!$T$2:$T$994,0))</f>
        <v>241</v>
      </c>
      <c r="E93" s="36">
        <f>INDEX(Allopatrics_Fertilities!$AH$2:$AH$994,MATCH(Allopatrics_Fertilities_R!$A93,Allopatrics_Fertilities!$T$2:$T$994,0))</f>
        <v>0.97095435684647302</v>
      </c>
      <c r="F93" s="36">
        <f>INDEX(Allopatrics_Fertilities!$AF$2:$AF$994,MATCH(Allopatrics_Fertilities_R!$A93,Allopatrics_Fertilities!$T$2:$T$994,0))</f>
        <v>723</v>
      </c>
    </row>
    <row r="94" spans="1:6" x14ac:dyDescent="0.25">
      <c r="A94" t="str">
        <v>B.42XB.57</v>
      </c>
      <c r="B94" t="str">
        <f>INDEX(Allopatrics_Fertilities!$U$2:$U$994,MATCH(Allopatrics_Fertilities_R!$A94,Allopatrics_Fertilities!$T$2:$T$994,0))</f>
        <v>Conspecifics-graellsiiXgraellsii-CachadasXCachadas</v>
      </c>
      <c r="C94" s="36">
        <f>INDEX(Allopatrics_Fertilities!$W$2:$W$994,MATCH(Allopatrics_Fertilities_R!$A94,Allopatrics_Fertilities!$T$2:$T$994,0))</f>
        <v>3</v>
      </c>
      <c r="D94" s="36">
        <f>INDEX(Allopatrics_Fertilities!$AG$2:$AG$994,MATCH(Allopatrics_Fertilities_R!$A94,Allopatrics_Fertilities!$T$2:$T$994,0))</f>
        <v>76.333333333333329</v>
      </c>
      <c r="E94" s="36">
        <f>INDEX(Allopatrics_Fertilities!$AH$2:$AH$994,MATCH(Allopatrics_Fertilities_R!$A94,Allopatrics_Fertilities!$T$2:$T$994,0))</f>
        <v>0.84279475982532748</v>
      </c>
      <c r="F94" s="36">
        <f>INDEX(Allopatrics_Fertilities!$AF$2:$AF$994,MATCH(Allopatrics_Fertilities_R!$A94,Allopatrics_Fertilities!$T$2:$T$994,0))</f>
        <v>229</v>
      </c>
    </row>
    <row r="95" spans="1:6" x14ac:dyDescent="0.25">
      <c r="A95" t="str">
        <v>B.44XA.34</v>
      </c>
      <c r="B95" t="str">
        <f>INDEX(Allopatrics_Fertilities!$U$2:$U$994,MATCH(Allopatrics_Fertilities_R!$A95,Allopatrics_Fertilities!$T$2:$T$994,0))</f>
        <v>Heterospecifics-graellsiiXelegans-CachadasXBelgium</v>
      </c>
      <c r="C95" s="36">
        <f>INDEX(Allopatrics_Fertilities!$W$2:$W$994,MATCH(Allopatrics_Fertilities_R!$A95,Allopatrics_Fertilities!$T$2:$T$994,0))</f>
        <v>3</v>
      </c>
      <c r="D95" s="36">
        <f>INDEX(Allopatrics_Fertilities!$AG$2:$AG$994,MATCH(Allopatrics_Fertilities_R!$A95,Allopatrics_Fertilities!$T$2:$T$994,0))</f>
        <v>217</v>
      </c>
      <c r="E95" s="36">
        <f>INDEX(Allopatrics_Fertilities!$AH$2:$AH$994,MATCH(Allopatrics_Fertilities_R!$A95,Allopatrics_Fertilities!$T$2:$T$994,0))</f>
        <v>0.85867895545314898</v>
      </c>
      <c r="F95" s="36">
        <f>INDEX(Allopatrics_Fertilities!$AF$2:$AF$994,MATCH(Allopatrics_Fertilities_R!$A95,Allopatrics_Fertilities!$T$2:$T$994,0))</f>
        <v>651</v>
      </c>
    </row>
    <row r="96" spans="1:6" x14ac:dyDescent="0.25">
      <c r="A96" t="str">
        <v>B.6XB.8</v>
      </c>
      <c r="B96" t="str">
        <f>INDEX(Allopatrics_Fertilities!$U$2:$U$994,MATCH(Allopatrics_Fertilities_R!$A96,Allopatrics_Fertilities!$T$2:$T$994,0))</f>
        <v>Conspecifics-elegansXelegans-BelgiumXBelgium</v>
      </c>
      <c r="C96" s="36">
        <f>INDEX(Allopatrics_Fertilities!$W$2:$W$994,MATCH(Allopatrics_Fertilities_R!$A96,Allopatrics_Fertilities!$T$2:$T$994,0))</f>
        <v>3</v>
      </c>
      <c r="D96" s="36">
        <f>INDEX(Allopatrics_Fertilities!$AG$2:$AG$994,MATCH(Allopatrics_Fertilities_R!$A96,Allopatrics_Fertilities!$T$2:$T$994,0))</f>
        <v>205.33333333333334</v>
      </c>
      <c r="E96" s="36">
        <f>INDEX(Allopatrics_Fertilities!$AH$2:$AH$994,MATCH(Allopatrics_Fertilities_R!$A96,Allopatrics_Fertilities!$T$2:$T$994,0))</f>
        <v>0.94155844155844159</v>
      </c>
      <c r="F96" s="36">
        <f>INDEX(Allopatrics_Fertilities!$AF$2:$AF$994,MATCH(Allopatrics_Fertilities_R!$A96,Allopatrics_Fertilities!$T$2:$T$994,0))</f>
        <v>616</v>
      </c>
    </row>
    <row r="97" spans="1:6" x14ac:dyDescent="0.25">
      <c r="A97" t="str">
        <v>B.6XE.5</v>
      </c>
      <c r="B97" t="str">
        <f>INDEX(Allopatrics_Fertilities!$U$2:$U$994,MATCH(Allopatrics_Fertilities_R!$A97,Allopatrics_Fertilities!$T$2:$T$994,0))</f>
        <v>Conspecifics-elegansXelegans-BelgiumXBelgium</v>
      </c>
      <c r="C97" s="36">
        <f>INDEX(Allopatrics_Fertilities!$W$2:$W$994,MATCH(Allopatrics_Fertilities_R!$A97,Allopatrics_Fertilities!$T$2:$T$994,0))</f>
        <v>3</v>
      </c>
      <c r="D97" s="36">
        <f>INDEX(Allopatrics_Fertilities!$AG$2:$AG$994,MATCH(Allopatrics_Fertilities_R!$A97,Allopatrics_Fertilities!$T$2:$T$994,0))</f>
        <v>114.33333333333333</v>
      </c>
      <c r="E97" s="36">
        <f>INDEX(Allopatrics_Fertilities!$AH$2:$AH$994,MATCH(Allopatrics_Fertilities_R!$A97,Allopatrics_Fertilities!$T$2:$T$994,0))</f>
        <v>0.23032069970845481</v>
      </c>
      <c r="F97" s="36">
        <f>INDEX(Allopatrics_Fertilities!$AF$2:$AF$994,MATCH(Allopatrics_Fertilities_R!$A97,Allopatrics_Fertilities!$T$2:$T$994,0))</f>
        <v>343</v>
      </c>
    </row>
    <row r="98" spans="1:6" x14ac:dyDescent="0.25">
      <c r="A98" t="str">
        <v>B.88XA.39</v>
      </c>
      <c r="B98" t="str">
        <f>INDEX(Allopatrics_Fertilities!$U$2:$U$994,MATCH(Allopatrics_Fertilities_R!$A98,Allopatrics_Fertilities!$T$2:$T$994,0))</f>
        <v>Heterospecifics-graellsiiXelegans-CachadasXBelgium</v>
      </c>
      <c r="C98" s="36">
        <f>INDEX(Allopatrics_Fertilities!$W$2:$W$994,MATCH(Allopatrics_Fertilities_R!$A98,Allopatrics_Fertilities!$T$2:$T$994,0))</f>
        <v>3</v>
      </c>
      <c r="D98" s="36">
        <f>INDEX(Allopatrics_Fertilities!$AG$2:$AG$994,MATCH(Allopatrics_Fertilities_R!$A98,Allopatrics_Fertilities!$T$2:$T$994,0))</f>
        <v>222</v>
      </c>
      <c r="E98" s="36">
        <f>INDEX(Allopatrics_Fertilities!$AH$2:$AH$994,MATCH(Allopatrics_Fertilities_R!$A98,Allopatrics_Fertilities!$T$2:$T$994,0))</f>
        <v>0.48348348348348347</v>
      </c>
      <c r="F98" s="36">
        <f>INDEX(Allopatrics_Fertilities!$AF$2:$AF$994,MATCH(Allopatrics_Fertilities_R!$A98,Allopatrics_Fertilities!$T$2:$T$994,0))</f>
        <v>666</v>
      </c>
    </row>
    <row r="99" spans="1:6" x14ac:dyDescent="0.25">
      <c r="A99" t="str">
        <v>B.9XE.13</v>
      </c>
      <c r="B99" t="str">
        <f>INDEX(Allopatrics_Fertilities!$U$2:$U$994,MATCH(Allopatrics_Fertilities_R!$A99,Allopatrics_Fertilities!$T$2:$T$994,0))</f>
        <v>Conspecifics-elegansXelegans-BelgiumXBelgium</v>
      </c>
      <c r="C99" s="36">
        <f>INDEX(Allopatrics_Fertilities!$W$2:$W$994,MATCH(Allopatrics_Fertilities_R!$A99,Allopatrics_Fertilities!$T$2:$T$994,0))</f>
        <v>3</v>
      </c>
      <c r="D99" s="36">
        <f>INDEX(Allopatrics_Fertilities!$AG$2:$AG$994,MATCH(Allopatrics_Fertilities_R!$A99,Allopatrics_Fertilities!$T$2:$T$994,0))</f>
        <v>111.66666666666667</v>
      </c>
      <c r="E99" s="36">
        <f>INDEX(Allopatrics_Fertilities!$AH$2:$AH$994,MATCH(Allopatrics_Fertilities_R!$A99,Allopatrics_Fertilities!$T$2:$T$994,0))</f>
        <v>0.11940298507462686</v>
      </c>
      <c r="F99" s="36">
        <f>INDEX(Allopatrics_Fertilities!$AF$2:$AF$994,MATCH(Allopatrics_Fertilities_R!$A99,Allopatrics_Fertilities!$T$2:$T$994,0))</f>
        <v>335</v>
      </c>
    </row>
    <row r="100" spans="1:6" x14ac:dyDescent="0.25">
      <c r="A100" t="str">
        <v>C.12XB.53</v>
      </c>
      <c r="B100" t="str">
        <f>INDEX(Allopatrics_Fertilities!$U$2:$U$994,MATCH(Allopatrics_Fertilities_R!$A100,Allopatrics_Fertilities!$T$2:$T$994,0))</f>
        <v>Heterospecifics-elegansXgraellsii-SwedenXCachadas</v>
      </c>
      <c r="C100" s="36">
        <f>INDEX(Allopatrics_Fertilities!$W$2:$W$994,MATCH(Allopatrics_Fertilities_R!$A100,Allopatrics_Fertilities!$T$2:$T$994,0))</f>
        <v>0</v>
      </c>
      <c r="D100" s="36" t="str">
        <f>INDEX(Allopatrics_Fertilities!$AG$2:$AG$994,MATCH(Allopatrics_Fertilities_R!$A100,Allopatrics_Fertilities!$T$2:$T$994,0))</f>
        <v>NA</v>
      </c>
      <c r="E100" s="36" t="str">
        <f>INDEX(Allopatrics_Fertilities!$AH$2:$AH$994,MATCH(Allopatrics_Fertilities_R!$A100,Allopatrics_Fertilities!$T$2:$T$994,0))</f>
        <v>NA</v>
      </c>
      <c r="F100" s="36" t="str">
        <f>INDEX(Allopatrics_Fertilities!$AF$2:$AF$994,MATCH(Allopatrics_Fertilities_R!$A100,Allopatrics_Fertilities!$T$2:$T$994,0))</f>
        <v>NA</v>
      </c>
    </row>
    <row r="101" spans="1:6" x14ac:dyDescent="0.25">
      <c r="A101" t="str">
        <v>C.16XB.52</v>
      </c>
      <c r="B101" t="str">
        <f>INDEX(Allopatrics_Fertilities!$U$2:$U$994,MATCH(Allopatrics_Fertilities_R!$A101,Allopatrics_Fertilities!$T$2:$T$994,0))</f>
        <v>Heterospecifics-elegansXgraellsii-SwedenXCachadas</v>
      </c>
      <c r="C101" s="36">
        <f>INDEX(Allopatrics_Fertilities!$W$2:$W$994,MATCH(Allopatrics_Fertilities_R!$A101,Allopatrics_Fertilities!$T$2:$T$994,0))</f>
        <v>1</v>
      </c>
      <c r="D101" s="36">
        <f>INDEX(Allopatrics_Fertilities!$AG$2:$AG$994,MATCH(Allopatrics_Fertilities_R!$A101,Allopatrics_Fertilities!$T$2:$T$994,0))</f>
        <v>15.5</v>
      </c>
      <c r="E101" s="36">
        <f>INDEX(Allopatrics_Fertilities!$AH$2:$AH$994,MATCH(Allopatrics_Fertilities_R!$A101,Allopatrics_Fertilities!$T$2:$T$994,0))</f>
        <v>0</v>
      </c>
      <c r="F101" s="36">
        <f>INDEX(Allopatrics_Fertilities!$AF$2:$AF$994,MATCH(Allopatrics_Fertilities_R!$A101,Allopatrics_Fertilities!$T$2:$T$994,0))</f>
        <v>31</v>
      </c>
    </row>
    <row r="102" spans="1:6" x14ac:dyDescent="0.25">
      <c r="A102" t="str">
        <v>C.17XC.22</v>
      </c>
      <c r="B102" t="str">
        <f>INDEX(Allopatrics_Fertilities!$U$2:$U$994,MATCH(Allopatrics_Fertilities_R!$A102,Allopatrics_Fertilities!$T$2:$T$994,0))</f>
        <v>Conspecifics-elegansXelegans-SwedenXSweden</v>
      </c>
      <c r="C102" s="36">
        <f>INDEX(Allopatrics_Fertilities!$W$2:$W$994,MATCH(Allopatrics_Fertilities_R!$A102,Allopatrics_Fertilities!$T$2:$T$994,0))</f>
        <v>1</v>
      </c>
      <c r="D102" s="36">
        <f>INDEX(Allopatrics_Fertilities!$AG$2:$AG$994,MATCH(Allopatrics_Fertilities_R!$A102,Allopatrics_Fertilities!$T$2:$T$994,0))</f>
        <v>205</v>
      </c>
      <c r="E102" s="36">
        <f>INDEX(Allopatrics_Fertilities!$AH$2:$AH$994,MATCH(Allopatrics_Fertilities_R!$A102,Allopatrics_Fertilities!$T$2:$T$994,0))</f>
        <v>0.88292682926829269</v>
      </c>
      <c r="F102" s="36">
        <f>INDEX(Allopatrics_Fertilities!$AF$2:$AF$994,MATCH(Allopatrics_Fertilities_R!$A102,Allopatrics_Fertilities!$T$2:$T$994,0))</f>
        <v>205</v>
      </c>
    </row>
    <row r="103" spans="1:6" x14ac:dyDescent="0.25">
      <c r="A103" t="str">
        <v>C.4XB.1</v>
      </c>
      <c r="B103" t="str">
        <f>INDEX(Allopatrics_Fertilities!$U$2:$U$994,MATCH(Allopatrics_Fertilities_R!$A103,Allopatrics_Fertilities!$T$2:$T$994,0))</f>
        <v>Heterospecifics-elegansXgraellsii-SwedenXCachadas</v>
      </c>
      <c r="C103" s="36">
        <f>INDEX(Allopatrics_Fertilities!$W$2:$W$994,MATCH(Allopatrics_Fertilities_R!$A103,Allopatrics_Fertilities!$T$2:$T$994,0))</f>
        <v>0</v>
      </c>
      <c r="D103" s="36" t="str">
        <f>INDEX(Allopatrics_Fertilities!$AG$2:$AG$994,MATCH(Allopatrics_Fertilities_R!$A103,Allopatrics_Fertilities!$T$2:$T$994,0))</f>
        <v>NA</v>
      </c>
      <c r="E103" s="36" t="str">
        <f>INDEX(Allopatrics_Fertilities!$AH$2:$AH$994,MATCH(Allopatrics_Fertilities_R!$A103,Allopatrics_Fertilities!$T$2:$T$994,0))</f>
        <v>NA</v>
      </c>
      <c r="F103" s="36" t="str">
        <f>INDEX(Allopatrics_Fertilities!$AF$2:$AF$994,MATCH(Allopatrics_Fertilities_R!$A103,Allopatrics_Fertilities!$T$2:$T$994,0))</f>
        <v>NA</v>
      </c>
    </row>
    <row r="104" spans="1:6" x14ac:dyDescent="0.25">
      <c r="A104" t="str">
        <v>C.6XA.20</v>
      </c>
      <c r="B104" t="str">
        <f>INDEX(Allopatrics_Fertilities!$U$2:$U$994,MATCH(Allopatrics_Fertilities_R!$A104,Allopatrics_Fertilities!$T$2:$T$994,0))</f>
        <v>Conspecifics-elegansXelegans-SwedenXSweden</v>
      </c>
      <c r="C104" s="36">
        <f>INDEX(Allopatrics_Fertilities!$W$2:$W$994,MATCH(Allopatrics_Fertilities_R!$A104,Allopatrics_Fertilities!$T$2:$T$994,0))</f>
        <v>0</v>
      </c>
      <c r="D104" s="36" t="str">
        <f>INDEX(Allopatrics_Fertilities!$AG$2:$AG$994,MATCH(Allopatrics_Fertilities_R!$A104,Allopatrics_Fertilities!$T$2:$T$994,0))</f>
        <v>NA</v>
      </c>
      <c r="E104" s="36" t="str">
        <f>INDEX(Allopatrics_Fertilities!$AH$2:$AH$994,MATCH(Allopatrics_Fertilities_R!$A104,Allopatrics_Fertilities!$T$2:$T$994,0))</f>
        <v>NA</v>
      </c>
      <c r="F104" s="36" t="str">
        <f>INDEX(Allopatrics_Fertilities!$AF$2:$AF$994,MATCH(Allopatrics_Fertilities_R!$A104,Allopatrics_Fertilities!$T$2:$T$994,0))</f>
        <v>NA</v>
      </c>
    </row>
    <row r="105" spans="1:6" x14ac:dyDescent="0.25">
      <c r="A105" t="str">
        <v>C.6XB.28</v>
      </c>
      <c r="B105" t="str">
        <f>INDEX(Allopatrics_Fertilities!$U$2:$U$994,MATCH(Allopatrics_Fertilities_R!$A105,Allopatrics_Fertilities!$T$2:$T$994,0))</f>
        <v>Heterospecifics-elegansXgraellsii-SwedenXCachadas</v>
      </c>
      <c r="C105" s="36">
        <f>INDEX(Allopatrics_Fertilities!$W$2:$W$994,MATCH(Allopatrics_Fertilities_R!$A105,Allopatrics_Fertilities!$T$2:$T$994,0))</f>
        <v>0</v>
      </c>
      <c r="D105" s="36" t="str">
        <f>INDEX(Allopatrics_Fertilities!$AG$2:$AG$994,MATCH(Allopatrics_Fertilities_R!$A105,Allopatrics_Fertilities!$T$2:$T$994,0))</f>
        <v>NA</v>
      </c>
      <c r="E105" s="36" t="str">
        <f>INDEX(Allopatrics_Fertilities!$AH$2:$AH$994,MATCH(Allopatrics_Fertilities_R!$A105,Allopatrics_Fertilities!$T$2:$T$994,0))</f>
        <v>NA</v>
      </c>
      <c r="F105" s="36" t="str">
        <f>INDEX(Allopatrics_Fertilities!$AF$2:$AF$994,MATCH(Allopatrics_Fertilities_R!$A105,Allopatrics_Fertilities!$T$2:$T$994,0))</f>
        <v>NA</v>
      </c>
    </row>
    <row r="106" spans="1:6" x14ac:dyDescent="0.25">
      <c r="A106" t="str">
        <v>C.6XC.3</v>
      </c>
      <c r="B106" t="str">
        <f>INDEX(Allopatrics_Fertilities!$U$2:$U$994,MATCH(Allopatrics_Fertilities_R!$A106,Allopatrics_Fertilities!$T$2:$T$994,0))</f>
        <v>Conspecifics-elegansXelegans-SwedenXSweden</v>
      </c>
      <c r="C106" s="36">
        <f>INDEX(Allopatrics_Fertilities!$W$2:$W$994,MATCH(Allopatrics_Fertilities_R!$A106,Allopatrics_Fertilities!$T$2:$T$994,0))</f>
        <v>2</v>
      </c>
      <c r="D106" s="36">
        <f>INDEX(Allopatrics_Fertilities!$AG$2:$AG$994,MATCH(Allopatrics_Fertilities_R!$A106,Allopatrics_Fertilities!$T$2:$T$994,0))</f>
        <v>344.5</v>
      </c>
      <c r="E106" s="36">
        <f>INDEX(Allopatrics_Fertilities!$AH$2:$AH$994,MATCH(Allopatrics_Fertilities_R!$A106,Allopatrics_Fertilities!$T$2:$T$994,0))</f>
        <v>0.95500725689404931</v>
      </c>
      <c r="F106" s="36">
        <f>INDEX(Allopatrics_Fertilities!$AF$2:$AF$994,MATCH(Allopatrics_Fertilities_R!$A106,Allopatrics_Fertilities!$T$2:$T$994,0))</f>
        <v>689</v>
      </c>
    </row>
    <row r="107" spans="1:6" x14ac:dyDescent="0.25">
      <c r="A107" t="str">
        <v>C.8XB.53</v>
      </c>
      <c r="B107" t="str">
        <f>INDEX(Allopatrics_Fertilities!$U$2:$U$994,MATCH(Allopatrics_Fertilities_R!$A107,Allopatrics_Fertilities!$T$2:$T$994,0))</f>
        <v>Heterospecifics-elegansXgraellsii-SwedenXCachadas</v>
      </c>
      <c r="C107" s="36">
        <f>INDEX(Allopatrics_Fertilities!$W$2:$W$994,MATCH(Allopatrics_Fertilities_R!$A107,Allopatrics_Fertilities!$T$2:$T$994,0))</f>
        <v>0</v>
      </c>
      <c r="D107" s="36" t="str">
        <f>INDEX(Allopatrics_Fertilities!$AG$2:$AG$994,MATCH(Allopatrics_Fertilities_R!$A107,Allopatrics_Fertilities!$T$2:$T$994,0))</f>
        <v>NA</v>
      </c>
      <c r="E107" s="36" t="str">
        <f>INDEX(Allopatrics_Fertilities!$AH$2:$AH$994,MATCH(Allopatrics_Fertilities_R!$A107,Allopatrics_Fertilities!$T$2:$T$994,0))</f>
        <v>NA</v>
      </c>
      <c r="F107" s="36" t="str">
        <f>INDEX(Allopatrics_Fertilities!$AF$2:$AF$994,MATCH(Allopatrics_Fertilities_R!$A107,Allopatrics_Fertilities!$T$2:$T$994,0))</f>
        <v>NA</v>
      </c>
    </row>
    <row r="108" spans="1:6" x14ac:dyDescent="0.25">
      <c r="A108" t="str">
        <v>C.8XB.9</v>
      </c>
      <c r="B108" t="str">
        <f>INDEX(Allopatrics_Fertilities!$U$2:$U$994,MATCH(Allopatrics_Fertilities_R!$A108,Allopatrics_Fertilities!$T$2:$T$994,0))</f>
        <v>Heterospecifics-elegansXgraellsii-SwedenXCachadas</v>
      </c>
      <c r="C108" s="36">
        <f>INDEX(Allopatrics_Fertilities!$W$2:$W$994,MATCH(Allopatrics_Fertilities_R!$A108,Allopatrics_Fertilities!$T$2:$T$994,0))</f>
        <v>0</v>
      </c>
      <c r="D108" s="36" t="str">
        <f>INDEX(Allopatrics_Fertilities!$AG$2:$AG$994,MATCH(Allopatrics_Fertilities_R!$A108,Allopatrics_Fertilities!$T$2:$T$994,0))</f>
        <v>NA</v>
      </c>
      <c r="E108" s="36" t="str">
        <f>INDEX(Allopatrics_Fertilities!$AH$2:$AH$994,MATCH(Allopatrics_Fertilities_R!$A108,Allopatrics_Fertilities!$T$2:$T$994,0))</f>
        <v>NA</v>
      </c>
      <c r="F108" s="36" t="str">
        <f>INDEX(Allopatrics_Fertilities!$AF$2:$AF$994,MATCH(Allopatrics_Fertilities_R!$A108,Allopatrics_Fertilities!$T$2:$T$994,0))</f>
        <v>NA</v>
      </c>
    </row>
    <row r="109" spans="1:6" x14ac:dyDescent="0.25">
      <c r="A109" t="str">
        <v>E.10X1.26</v>
      </c>
      <c r="B109" t="str">
        <f>INDEX(Allopatrics_Fertilities!$U$2:$U$994,MATCH(Allopatrics_Fertilities_R!$A109,Allopatrics_Fertilities!$T$2:$T$994,0))</f>
        <v>Postzygotics-elegansXhybrid-AlloEleX(H:BelgiumXCachadas)</v>
      </c>
      <c r="C109" s="36">
        <f>INDEX(Allopatrics_Fertilities!$W$2:$W$994,MATCH(Allopatrics_Fertilities_R!$A109,Allopatrics_Fertilities!$T$2:$T$994,0))</f>
        <v>2</v>
      </c>
      <c r="D109" s="36">
        <f>INDEX(Allopatrics_Fertilities!$AG$2:$AG$994,MATCH(Allopatrics_Fertilities_R!$A109,Allopatrics_Fertilities!$T$2:$T$994,0))</f>
        <v>58</v>
      </c>
      <c r="E109" s="36">
        <f>INDEX(Allopatrics_Fertilities!$AH$2:$AH$994,MATCH(Allopatrics_Fertilities_R!$A109,Allopatrics_Fertilities!$T$2:$T$994,0))</f>
        <v>0</v>
      </c>
      <c r="F109" s="36">
        <f>INDEX(Allopatrics_Fertilities!$AF$2:$AF$994,MATCH(Allopatrics_Fertilities_R!$A109,Allopatrics_Fertilities!$T$2:$T$994,0))</f>
        <v>174</v>
      </c>
    </row>
    <row r="110" spans="1:6" x14ac:dyDescent="0.25">
      <c r="A110" t="str">
        <v>E.10X4.9</v>
      </c>
      <c r="B110" t="str">
        <f>INDEX(Allopatrics_Fertilities!$U$2:$U$994,MATCH(Allopatrics_Fertilities_R!$A110,Allopatrics_Fertilities!$T$2:$T$994,0))</f>
        <v>Postzygotics-elegansXhybrid-AlloEleX(H:BelgiumXCachadas)</v>
      </c>
      <c r="C110" s="36">
        <f>INDEX(Allopatrics_Fertilities!$W$2:$W$994,MATCH(Allopatrics_Fertilities_R!$A110,Allopatrics_Fertilities!$T$2:$T$994,0))</f>
        <v>1</v>
      </c>
      <c r="D110" s="36">
        <f>INDEX(Allopatrics_Fertilities!$AG$2:$AG$994,MATCH(Allopatrics_Fertilities_R!$A110,Allopatrics_Fertilities!$T$2:$T$994,0))</f>
        <v>79.333333333333329</v>
      </c>
      <c r="E110" s="36">
        <f>INDEX(Allopatrics_Fertilities!$AH$2:$AH$994,MATCH(Allopatrics_Fertilities_R!$A110,Allopatrics_Fertilities!$T$2:$T$994,0))</f>
        <v>0</v>
      </c>
      <c r="F110" s="36">
        <f>INDEX(Allopatrics_Fertilities!$AF$2:$AF$994,MATCH(Allopatrics_Fertilities_R!$A110,Allopatrics_Fertilities!$T$2:$T$994,0))</f>
        <v>238</v>
      </c>
    </row>
    <row r="111" spans="1:6" x14ac:dyDescent="0.25">
      <c r="A111" t="str">
        <v>E.10XE.11</v>
      </c>
      <c r="B111" t="str">
        <f>INDEX(Allopatrics_Fertilities!$U$2:$U$994,MATCH(Allopatrics_Fertilities_R!$A111,Allopatrics_Fertilities!$T$2:$T$994,0))</f>
        <v>Conspecifics-elegansXelegans-BelgiumXBelgium</v>
      </c>
      <c r="C111" s="36">
        <f>INDEX(Allopatrics_Fertilities!$W$2:$W$994,MATCH(Allopatrics_Fertilities_R!$A111,Allopatrics_Fertilities!$T$2:$T$994,0))</f>
        <v>2</v>
      </c>
      <c r="D111" s="36">
        <f>INDEX(Allopatrics_Fertilities!$AG$2:$AG$994,MATCH(Allopatrics_Fertilities_R!$A111,Allopatrics_Fertilities!$T$2:$T$994,0))</f>
        <v>116.66666666666667</v>
      </c>
      <c r="E111" s="36">
        <f>INDEX(Allopatrics_Fertilities!$AH$2:$AH$994,MATCH(Allopatrics_Fertilities_R!$A111,Allopatrics_Fertilities!$T$2:$T$994,0))</f>
        <v>0.77714285714285714</v>
      </c>
      <c r="F111" s="36">
        <f>INDEX(Allopatrics_Fertilities!$AF$2:$AF$994,MATCH(Allopatrics_Fertilities_R!$A111,Allopatrics_Fertilities!$T$2:$T$994,0))</f>
        <v>350</v>
      </c>
    </row>
    <row r="112" spans="1:6" x14ac:dyDescent="0.25">
      <c r="A112" t="str">
        <v>E.14X1.3</v>
      </c>
      <c r="B112" t="str">
        <f>INDEX(Allopatrics_Fertilities!$U$2:$U$994,MATCH(Allopatrics_Fertilities_R!$A112,Allopatrics_Fertilities!$T$2:$T$994,0))</f>
        <v>Postzygotics-elegansXhybrid-AlloEleX(H:BelgiumXCachadas)</v>
      </c>
      <c r="C112" s="36">
        <f>INDEX(Allopatrics_Fertilities!$W$2:$W$994,MATCH(Allopatrics_Fertilities_R!$A112,Allopatrics_Fertilities!$T$2:$T$994,0))</f>
        <v>1</v>
      </c>
      <c r="D112" s="36">
        <f>INDEX(Allopatrics_Fertilities!$AG$2:$AG$994,MATCH(Allopatrics_Fertilities_R!$A112,Allopatrics_Fertilities!$T$2:$T$994,0))</f>
        <v>9</v>
      </c>
      <c r="E112" s="36">
        <f>INDEX(Allopatrics_Fertilities!$AH$2:$AH$994,MATCH(Allopatrics_Fertilities_R!$A112,Allopatrics_Fertilities!$T$2:$T$994,0))</f>
        <v>0</v>
      </c>
      <c r="F112" s="36">
        <f>INDEX(Allopatrics_Fertilities!$AF$2:$AF$994,MATCH(Allopatrics_Fertilities_R!$A112,Allopatrics_Fertilities!$T$2:$T$994,0))</f>
        <v>27</v>
      </c>
    </row>
    <row r="113" spans="1:6" x14ac:dyDescent="0.25">
      <c r="A113" t="str">
        <v>E.14XL.18</v>
      </c>
      <c r="B113" t="str">
        <f>INDEX(Allopatrics_Fertilities!$U$2:$U$994,MATCH(Allopatrics_Fertilities_R!$A113,Allopatrics_Fertilities!$T$2:$T$994,0))</f>
        <v>Conspecifics-elegansXelegans-BelgiumXMaraixDorx</v>
      </c>
      <c r="C113" s="36">
        <f>INDEX(Allopatrics_Fertilities!$W$2:$W$994,MATCH(Allopatrics_Fertilities_R!$A113,Allopatrics_Fertilities!$T$2:$T$994,0))</f>
        <v>2</v>
      </c>
      <c r="D113" s="36">
        <f>INDEX(Allopatrics_Fertilities!$AG$2:$AG$994,MATCH(Allopatrics_Fertilities_R!$A113,Allopatrics_Fertilities!$T$2:$T$994,0))</f>
        <v>82.333333333333329</v>
      </c>
      <c r="E113" s="36">
        <f>INDEX(Allopatrics_Fertilities!$AH$2:$AH$994,MATCH(Allopatrics_Fertilities_R!$A113,Allopatrics_Fertilities!$T$2:$T$994,0))</f>
        <v>2.0242914979757085E-2</v>
      </c>
      <c r="F113" s="36">
        <f>INDEX(Allopatrics_Fertilities!$AF$2:$AF$994,MATCH(Allopatrics_Fertilities_R!$A113,Allopatrics_Fertilities!$T$2:$T$994,0))</f>
        <v>247</v>
      </c>
    </row>
    <row r="114" spans="1:6" x14ac:dyDescent="0.25">
      <c r="A114" t="str">
        <v>E.15XV.1</v>
      </c>
      <c r="B114" t="str">
        <f>INDEX(Allopatrics_Fertilities!$U$2:$U$994,MATCH(Allopatrics_Fertilities_R!$A114,Allopatrics_Fertilities!$T$2:$T$994,0))</f>
        <v>Conspecifics-elegansXelegans-BelgiumXSweden</v>
      </c>
      <c r="C114" s="36">
        <f>INDEX(Allopatrics_Fertilities!$W$2:$W$994,MATCH(Allopatrics_Fertilities_R!$A114,Allopatrics_Fertilities!$T$2:$T$994,0))</f>
        <v>3</v>
      </c>
      <c r="D114" s="36">
        <f>INDEX(Allopatrics_Fertilities!$AG$2:$AG$994,MATCH(Allopatrics_Fertilities_R!$A114,Allopatrics_Fertilities!$T$2:$T$994,0))</f>
        <v>109.66666666666667</v>
      </c>
      <c r="E114" s="36">
        <f>INDEX(Allopatrics_Fertilities!$AH$2:$AH$994,MATCH(Allopatrics_Fertilities_R!$A114,Allopatrics_Fertilities!$T$2:$T$994,0))</f>
        <v>3.0395136778115501E-3</v>
      </c>
      <c r="F114" s="36">
        <f>INDEX(Allopatrics_Fertilities!$AF$2:$AF$994,MATCH(Allopatrics_Fertilities_R!$A114,Allopatrics_Fertilities!$T$2:$T$994,0))</f>
        <v>329</v>
      </c>
    </row>
    <row r="115" spans="1:6" x14ac:dyDescent="0.25">
      <c r="A115" t="str">
        <v>E.19X3.18</v>
      </c>
      <c r="B115" t="str">
        <f>INDEX(Allopatrics_Fertilities!$U$2:$U$994,MATCH(Allopatrics_Fertilities_R!$A115,Allopatrics_Fertilities!$T$2:$T$994,0))</f>
        <v>Postzygotics-elegansXhybrid-AlloEleX(H:BelgiumXCachadas)</v>
      </c>
      <c r="C115" s="36">
        <f>INDEX(Allopatrics_Fertilities!$W$2:$W$994,MATCH(Allopatrics_Fertilities_R!$A115,Allopatrics_Fertilities!$T$2:$T$994,0))</f>
        <v>2</v>
      </c>
      <c r="D115" s="36">
        <f>INDEX(Allopatrics_Fertilities!$AG$2:$AG$994,MATCH(Allopatrics_Fertilities_R!$A115,Allopatrics_Fertilities!$T$2:$T$994,0))</f>
        <v>51</v>
      </c>
      <c r="E115" s="36">
        <f>INDEX(Allopatrics_Fertilities!$AH$2:$AH$994,MATCH(Allopatrics_Fertilities_R!$A115,Allopatrics_Fertilities!$T$2:$T$994,0))</f>
        <v>0</v>
      </c>
      <c r="F115" s="36">
        <f>INDEX(Allopatrics_Fertilities!$AF$2:$AF$994,MATCH(Allopatrics_Fertilities_R!$A115,Allopatrics_Fertilities!$T$2:$T$994,0))</f>
        <v>153</v>
      </c>
    </row>
    <row r="116" spans="1:6" x14ac:dyDescent="0.25">
      <c r="A116" t="str">
        <v>E.19XB.12</v>
      </c>
      <c r="B116" t="str">
        <f>INDEX(Allopatrics_Fertilities!$U$2:$U$994,MATCH(Allopatrics_Fertilities_R!$A116,Allopatrics_Fertilities!$T$2:$T$994,0))</f>
        <v>Conspecifics-elegansXelegans-BelgiumXBelgium</v>
      </c>
      <c r="C116" s="36">
        <f>INDEX(Allopatrics_Fertilities!$W$2:$W$994,MATCH(Allopatrics_Fertilities_R!$A116,Allopatrics_Fertilities!$T$2:$T$994,0))</f>
        <v>3</v>
      </c>
      <c r="D116" s="36">
        <f>INDEX(Allopatrics_Fertilities!$AG$2:$AG$994,MATCH(Allopatrics_Fertilities_R!$A116,Allopatrics_Fertilities!$T$2:$T$994,0))</f>
        <v>201.33333333333334</v>
      </c>
      <c r="E116" s="36">
        <f>INDEX(Allopatrics_Fertilities!$AH$2:$AH$994,MATCH(Allopatrics_Fertilities_R!$A116,Allopatrics_Fertilities!$T$2:$T$994,0))</f>
        <v>0.89735099337748347</v>
      </c>
      <c r="F116" s="36">
        <f>INDEX(Allopatrics_Fertilities!$AF$2:$AF$994,MATCH(Allopatrics_Fertilities_R!$A116,Allopatrics_Fertilities!$T$2:$T$994,0))</f>
        <v>604</v>
      </c>
    </row>
    <row r="117" spans="1:6" x14ac:dyDescent="0.25">
      <c r="A117" t="str">
        <v>E.1XA.7</v>
      </c>
      <c r="B117" t="str">
        <f>INDEX(Allopatrics_Fertilities!$U$2:$U$994,MATCH(Allopatrics_Fertilities_R!$A117,Allopatrics_Fertilities!$T$2:$T$994,0))</f>
        <v>Heterospecifics-elegansXgraellsii-BelgiumXCachadas</v>
      </c>
      <c r="C117" s="36">
        <f>INDEX(Allopatrics_Fertilities!$W$2:$W$994,MATCH(Allopatrics_Fertilities_R!$A117,Allopatrics_Fertilities!$T$2:$T$994,0))</f>
        <v>2</v>
      </c>
      <c r="D117" s="36">
        <f>INDEX(Allopatrics_Fertilities!$AG$2:$AG$994,MATCH(Allopatrics_Fertilities_R!$A117,Allopatrics_Fertilities!$T$2:$T$994,0))</f>
        <v>0.33333333333333331</v>
      </c>
      <c r="E117" s="36">
        <f>INDEX(Allopatrics_Fertilities!$AH$2:$AH$994,MATCH(Allopatrics_Fertilities_R!$A117,Allopatrics_Fertilities!$T$2:$T$994,0))</f>
        <v>0</v>
      </c>
      <c r="F117" s="36">
        <f>INDEX(Allopatrics_Fertilities!$AF$2:$AF$994,MATCH(Allopatrics_Fertilities_R!$A117,Allopatrics_Fertilities!$T$2:$T$994,0))</f>
        <v>1</v>
      </c>
    </row>
    <row r="118" spans="1:6" x14ac:dyDescent="0.25">
      <c r="A118" t="str">
        <v>E.22X1.42</v>
      </c>
      <c r="B118" t="str">
        <f>INDEX(Allopatrics_Fertilities!$U$2:$U$994,MATCH(Allopatrics_Fertilities_R!$A118,Allopatrics_Fertilities!$T$2:$T$994,0))</f>
        <v>Postzygotics-elegansXhybrid-AlloEleX(H:BelgiumXCachadas)</v>
      </c>
      <c r="C118" s="36">
        <f>INDEX(Allopatrics_Fertilities!$W$2:$W$994,MATCH(Allopatrics_Fertilities_R!$A118,Allopatrics_Fertilities!$T$2:$T$994,0))</f>
        <v>3</v>
      </c>
      <c r="D118" s="36">
        <f>INDEX(Allopatrics_Fertilities!$AG$2:$AG$994,MATCH(Allopatrics_Fertilities_R!$A118,Allopatrics_Fertilities!$T$2:$T$994,0))</f>
        <v>133.66666666666666</v>
      </c>
      <c r="E118" s="36">
        <f>INDEX(Allopatrics_Fertilities!$AH$2:$AH$994,MATCH(Allopatrics_Fertilities_R!$A118,Allopatrics_Fertilities!$T$2:$T$994,0))</f>
        <v>0</v>
      </c>
      <c r="F118" s="36">
        <f>INDEX(Allopatrics_Fertilities!$AF$2:$AF$994,MATCH(Allopatrics_Fertilities_R!$A118,Allopatrics_Fertilities!$T$2:$T$994,0))</f>
        <v>401</v>
      </c>
    </row>
    <row r="119" spans="1:6" x14ac:dyDescent="0.25">
      <c r="A119" t="str">
        <v>E.23XP.31</v>
      </c>
      <c r="B119" t="str">
        <f>INDEX(Allopatrics_Fertilities!$U$2:$U$994,MATCH(Allopatrics_Fertilities_R!$A119,Allopatrics_Fertilities!$T$2:$T$994,0))</f>
        <v>Conspecifics-elegansXelegans-BelgiumXLaigual</v>
      </c>
      <c r="C119" s="36">
        <f>INDEX(Allopatrics_Fertilities!$W$2:$W$994,MATCH(Allopatrics_Fertilities_R!$A119,Allopatrics_Fertilities!$T$2:$T$994,0))</f>
        <v>2</v>
      </c>
      <c r="D119" s="36">
        <f>INDEX(Allopatrics_Fertilities!$AG$2:$AG$994,MATCH(Allopatrics_Fertilities_R!$A119,Allopatrics_Fertilities!$T$2:$T$994,0))</f>
        <v>90</v>
      </c>
      <c r="E119" s="36">
        <f>INDEX(Allopatrics_Fertilities!$AH$2:$AH$994,MATCH(Allopatrics_Fertilities_R!$A119,Allopatrics_Fertilities!$T$2:$T$994,0))</f>
        <v>0.32962962962962961</v>
      </c>
      <c r="F119" s="36">
        <f>INDEX(Allopatrics_Fertilities!$AF$2:$AF$994,MATCH(Allopatrics_Fertilities_R!$A119,Allopatrics_Fertilities!$T$2:$T$994,0))</f>
        <v>270</v>
      </c>
    </row>
    <row r="120" spans="1:6" x14ac:dyDescent="0.25">
      <c r="A120" t="str">
        <v>E.9XE.20</v>
      </c>
      <c r="B120" t="str">
        <f>INDEX(Allopatrics_Fertilities!$U$2:$U$994,MATCH(Allopatrics_Fertilities_R!$A120,Allopatrics_Fertilities!$T$2:$T$994,0))</f>
        <v>Conspecifics-elegansXelegans-BelgiumXBelgium</v>
      </c>
      <c r="C120" s="36">
        <f>INDEX(Allopatrics_Fertilities!$W$2:$W$994,MATCH(Allopatrics_Fertilities_R!$A120,Allopatrics_Fertilities!$T$2:$T$994,0))</f>
        <v>1</v>
      </c>
      <c r="D120" s="36">
        <f>INDEX(Allopatrics_Fertilities!$AG$2:$AG$994,MATCH(Allopatrics_Fertilities_R!$A120,Allopatrics_Fertilities!$T$2:$T$994,0))</f>
        <v>55.666666666666664</v>
      </c>
      <c r="E120" s="36">
        <f>INDEX(Allopatrics_Fertilities!$AH$2:$AH$994,MATCH(Allopatrics_Fertilities_R!$A120,Allopatrics_Fertilities!$T$2:$T$994,0))</f>
        <v>0</v>
      </c>
      <c r="F120" s="36">
        <f>INDEX(Allopatrics_Fertilities!$AF$2:$AF$994,MATCH(Allopatrics_Fertilities_R!$A120,Allopatrics_Fertilities!$T$2:$T$994,0))</f>
        <v>167</v>
      </c>
    </row>
    <row r="121" spans="1:6" x14ac:dyDescent="0.25">
      <c r="A121" t="str">
        <v>Fem_19IxMal_E27</v>
      </c>
      <c r="B121" t="str">
        <f>INDEX(Allopatrics_Fertilities!$U$2:$U$994,MATCH(Allopatrics_Fertilities_R!$A121,Allopatrics_Fertilities!$T$2:$T$994,0))</f>
        <v>Heterospecifics-elegansXgraellsii-ArlesXCachadas</v>
      </c>
      <c r="C121" s="36">
        <f>INDEX(Allopatrics_Fertilities!$W$2:$W$994,MATCH(Allopatrics_Fertilities_R!$A121,Allopatrics_Fertilities!$T$2:$T$994,0))</f>
        <v>3</v>
      </c>
      <c r="D121" s="36">
        <f>INDEX(Allopatrics_Fertilities!$AG$2:$AG$994,MATCH(Allopatrics_Fertilities_R!$A121,Allopatrics_Fertilities!$T$2:$T$994,0))</f>
        <v>17.666666666666668</v>
      </c>
      <c r="E121" s="36">
        <f>INDEX(Allopatrics_Fertilities!$AH$2:$AH$994,MATCH(Allopatrics_Fertilities_R!$A121,Allopatrics_Fertilities!$T$2:$T$994,0))</f>
        <v>0</v>
      </c>
      <c r="F121" s="36">
        <f>INDEX(Allopatrics_Fertilities!$AF$2:$AF$994,MATCH(Allopatrics_Fertilities_R!$A121,Allopatrics_Fertilities!$T$2:$T$994,0))</f>
        <v>53</v>
      </c>
    </row>
    <row r="122" spans="1:6" x14ac:dyDescent="0.25">
      <c r="A122" t="str">
        <v>Fem_A10IxMal_F75</v>
      </c>
      <c r="B122" t="str">
        <f>INDEX(Allopatrics_Fertilities!$U$2:$U$994,MATCH(Allopatrics_Fertilities_R!$A122,Allopatrics_Fertilities!$T$2:$T$994,0))</f>
        <v>Heterospecifics-elegansXgraellsii-ArlesXCachadas</v>
      </c>
      <c r="C122" s="36">
        <f>INDEX(Allopatrics_Fertilities!$W$2:$W$994,MATCH(Allopatrics_Fertilities_R!$A122,Allopatrics_Fertilities!$T$2:$T$994,0))</f>
        <v>1</v>
      </c>
      <c r="D122" s="36">
        <f>INDEX(Allopatrics_Fertilities!$AG$2:$AG$994,MATCH(Allopatrics_Fertilities_R!$A122,Allopatrics_Fertilities!$T$2:$T$994,0))</f>
        <v>7</v>
      </c>
      <c r="E122" s="36">
        <f>INDEX(Allopatrics_Fertilities!$AH$2:$AH$994,MATCH(Allopatrics_Fertilities_R!$A122,Allopatrics_Fertilities!$T$2:$T$994,0))</f>
        <v>0</v>
      </c>
      <c r="F122" s="36">
        <f>INDEX(Allopatrics_Fertilities!$AF$2:$AF$994,MATCH(Allopatrics_Fertilities_R!$A122,Allopatrics_Fertilities!$T$2:$T$994,0))</f>
        <v>7</v>
      </c>
    </row>
    <row r="123" spans="1:6" x14ac:dyDescent="0.25">
      <c r="A123" t="str">
        <v>Fem_A12IxMal_F70</v>
      </c>
      <c r="B123" t="str">
        <f>INDEX(Allopatrics_Fertilities!$U$2:$U$994,MATCH(Allopatrics_Fertilities_R!$A123,Allopatrics_Fertilities!$T$2:$T$994,0))</f>
        <v>Heterospecifics-elegansXgraellsii-ArlesXCachadas</v>
      </c>
      <c r="C123" s="36">
        <f>INDEX(Allopatrics_Fertilities!$W$2:$W$994,MATCH(Allopatrics_Fertilities_R!$A123,Allopatrics_Fertilities!$T$2:$T$994,0))</f>
        <v>1</v>
      </c>
      <c r="D123" s="36">
        <f>INDEX(Allopatrics_Fertilities!$AG$2:$AG$994,MATCH(Allopatrics_Fertilities_R!$A123,Allopatrics_Fertilities!$T$2:$T$994,0))</f>
        <v>6</v>
      </c>
      <c r="E123" s="36">
        <f>INDEX(Allopatrics_Fertilities!$AH$2:$AH$994,MATCH(Allopatrics_Fertilities_R!$A123,Allopatrics_Fertilities!$T$2:$T$994,0))</f>
        <v>0</v>
      </c>
      <c r="F123" s="36">
        <f>INDEX(Allopatrics_Fertilities!$AF$2:$AF$994,MATCH(Allopatrics_Fertilities_R!$A123,Allopatrics_Fertilities!$T$2:$T$994,0))</f>
        <v>6</v>
      </c>
    </row>
    <row r="124" spans="1:6" x14ac:dyDescent="0.25">
      <c r="A124" t="str">
        <v>Fem_A14IxMal_F70</v>
      </c>
      <c r="B124" t="str">
        <f>INDEX(Allopatrics_Fertilities!$U$2:$U$994,MATCH(Allopatrics_Fertilities_R!$A124,Allopatrics_Fertilities!$T$2:$T$994,0))</f>
        <v>Heterospecifics-elegansXgraellsii-ArlesXCachadas</v>
      </c>
      <c r="C124" s="36">
        <f>INDEX(Allopatrics_Fertilities!$W$2:$W$994,MATCH(Allopatrics_Fertilities_R!$A124,Allopatrics_Fertilities!$T$2:$T$994,0))</f>
        <v>1</v>
      </c>
      <c r="D124" s="36">
        <f>INDEX(Allopatrics_Fertilities!$AG$2:$AG$994,MATCH(Allopatrics_Fertilities_R!$A124,Allopatrics_Fertilities!$T$2:$T$994,0))</f>
        <v>2</v>
      </c>
      <c r="E124" s="36">
        <f>INDEX(Allopatrics_Fertilities!$AH$2:$AH$994,MATCH(Allopatrics_Fertilities_R!$A124,Allopatrics_Fertilities!$T$2:$T$994,0))</f>
        <v>0</v>
      </c>
      <c r="F124" s="36">
        <f>INDEX(Allopatrics_Fertilities!$AF$2:$AF$994,MATCH(Allopatrics_Fertilities_R!$A124,Allopatrics_Fertilities!$T$2:$T$994,0))</f>
        <v>2</v>
      </c>
    </row>
    <row r="125" spans="1:6" x14ac:dyDescent="0.25">
      <c r="A125" t="str">
        <v>Fem_A18IxMal_F95</v>
      </c>
      <c r="B125" t="str">
        <f>INDEX(Allopatrics_Fertilities!$U$2:$U$994,MATCH(Allopatrics_Fertilities_R!$A125,Allopatrics_Fertilities!$T$2:$T$994,0))</f>
        <v>Heterospecifics-elegansXgraellsii-ArlesXCachadas</v>
      </c>
      <c r="C125" s="36">
        <f>INDEX(Allopatrics_Fertilities!$W$2:$W$994,MATCH(Allopatrics_Fertilities_R!$A125,Allopatrics_Fertilities!$T$2:$T$994,0))</f>
        <v>1</v>
      </c>
      <c r="D125" s="36">
        <f>INDEX(Allopatrics_Fertilities!$AG$2:$AG$994,MATCH(Allopatrics_Fertilities_R!$A125,Allopatrics_Fertilities!$T$2:$T$994,0))</f>
        <v>6</v>
      </c>
      <c r="E125" s="36">
        <f>INDEX(Allopatrics_Fertilities!$AH$2:$AH$994,MATCH(Allopatrics_Fertilities_R!$A125,Allopatrics_Fertilities!$T$2:$T$994,0))</f>
        <v>0</v>
      </c>
      <c r="F125" s="36">
        <f>INDEX(Allopatrics_Fertilities!$AF$2:$AF$994,MATCH(Allopatrics_Fertilities_R!$A125,Allopatrics_Fertilities!$T$2:$T$994,0))</f>
        <v>6</v>
      </c>
    </row>
    <row r="126" spans="1:6" x14ac:dyDescent="0.25">
      <c r="A126" t="str">
        <v>Fem_A21IxMal_F111</v>
      </c>
      <c r="B126" t="str">
        <f>INDEX(Allopatrics_Fertilities!$U$2:$U$994,MATCH(Allopatrics_Fertilities_R!$A126,Allopatrics_Fertilities!$T$2:$T$994,0))</f>
        <v>Heterospecifics-elegansXgraellsii-ArlesXCachadas</v>
      </c>
      <c r="C126" s="36">
        <f>INDEX(Allopatrics_Fertilities!$W$2:$W$994,MATCH(Allopatrics_Fertilities_R!$A126,Allopatrics_Fertilities!$T$2:$T$994,0))</f>
        <v>1</v>
      </c>
      <c r="D126" s="36">
        <f>INDEX(Allopatrics_Fertilities!$AG$2:$AG$994,MATCH(Allopatrics_Fertilities_R!$A126,Allopatrics_Fertilities!$T$2:$T$994,0))</f>
        <v>2</v>
      </c>
      <c r="E126" s="36">
        <f>INDEX(Allopatrics_Fertilities!$AH$2:$AH$994,MATCH(Allopatrics_Fertilities_R!$A126,Allopatrics_Fertilities!$T$2:$T$994,0))</f>
        <v>0</v>
      </c>
      <c r="F126" s="36">
        <f>INDEX(Allopatrics_Fertilities!$AF$2:$AF$994,MATCH(Allopatrics_Fertilities_R!$A126,Allopatrics_Fertilities!$T$2:$T$994,0))</f>
        <v>2</v>
      </c>
    </row>
    <row r="127" spans="1:6" x14ac:dyDescent="0.25">
      <c r="A127" t="str">
        <v>Fem_A2IxMal_F56</v>
      </c>
      <c r="B127" t="str">
        <f>INDEX(Allopatrics_Fertilities!$U$2:$U$994,MATCH(Allopatrics_Fertilities_R!$A127,Allopatrics_Fertilities!$T$2:$T$994,0))</f>
        <v>Heterospecifics-elegansXgraellsii-ArlesXCachadas</v>
      </c>
      <c r="C127" s="36">
        <f>INDEX(Allopatrics_Fertilities!$W$2:$W$994,MATCH(Allopatrics_Fertilities_R!$A127,Allopatrics_Fertilities!$T$2:$T$994,0))</f>
        <v>1</v>
      </c>
      <c r="D127" s="36">
        <f>INDEX(Allopatrics_Fertilities!$AG$2:$AG$994,MATCH(Allopatrics_Fertilities_R!$A127,Allopatrics_Fertilities!$T$2:$T$994,0))</f>
        <v>2</v>
      </c>
      <c r="E127" s="36">
        <f>INDEX(Allopatrics_Fertilities!$AH$2:$AH$994,MATCH(Allopatrics_Fertilities_R!$A127,Allopatrics_Fertilities!$T$2:$T$994,0))</f>
        <v>0</v>
      </c>
      <c r="F127" s="36">
        <f>INDEX(Allopatrics_Fertilities!$AF$2:$AF$994,MATCH(Allopatrics_Fertilities_R!$A127,Allopatrics_Fertilities!$T$2:$T$994,0))</f>
        <v>2</v>
      </c>
    </row>
    <row r="128" spans="1:6" x14ac:dyDescent="0.25">
      <c r="A128" t="str">
        <v>Fem_A5IxMal_F56</v>
      </c>
      <c r="B128" t="str">
        <f>INDEX(Allopatrics_Fertilities!$U$2:$U$994,MATCH(Allopatrics_Fertilities_R!$A128,Allopatrics_Fertilities!$T$2:$T$994,0))</f>
        <v>Heterospecifics-elegansXgraellsii-ArlesXCachadas</v>
      </c>
      <c r="C128" s="36">
        <f>INDEX(Allopatrics_Fertilities!$W$2:$W$994,MATCH(Allopatrics_Fertilities_R!$A128,Allopatrics_Fertilities!$T$2:$T$994,0))</f>
        <v>0</v>
      </c>
      <c r="D128" s="36" t="str">
        <f>INDEX(Allopatrics_Fertilities!$AG$2:$AG$994,MATCH(Allopatrics_Fertilities_R!$A128,Allopatrics_Fertilities!$T$2:$T$994,0))</f>
        <v>NA</v>
      </c>
      <c r="E128" s="36" t="str">
        <f>INDEX(Allopatrics_Fertilities!$AH$2:$AH$994,MATCH(Allopatrics_Fertilities_R!$A128,Allopatrics_Fertilities!$T$2:$T$994,0))</f>
        <v>NA</v>
      </c>
      <c r="F128" s="36" t="str">
        <f>INDEX(Allopatrics_Fertilities!$AF$2:$AF$994,MATCH(Allopatrics_Fertilities_R!$A128,Allopatrics_Fertilities!$T$2:$T$994,0))</f>
        <v>NA</v>
      </c>
    </row>
    <row r="129" spans="1:6" x14ac:dyDescent="0.25">
      <c r="A129" t="str">
        <v>Fem_C1IxMal_F1(24</v>
      </c>
      <c r="B129" t="str">
        <f>INDEX(Allopatrics_Fertilities!$U$2:$U$994,MATCH(Allopatrics_Fertilities_R!$A129,Allopatrics_Fertilities!$T$2:$T$994,0))</f>
        <v>Heterospecifics-elegansXgraellsii-ArlesXCachadas</v>
      </c>
      <c r="C129" s="36">
        <f>INDEX(Allopatrics_Fertilities!$W$2:$W$994,MATCH(Allopatrics_Fertilities_R!$A129,Allopatrics_Fertilities!$T$2:$T$994,0))</f>
        <v>1</v>
      </c>
      <c r="D129" s="36">
        <f>INDEX(Allopatrics_Fertilities!$AG$2:$AG$994,MATCH(Allopatrics_Fertilities_R!$A129,Allopatrics_Fertilities!$T$2:$T$994,0))</f>
        <v>191</v>
      </c>
      <c r="E129" s="36">
        <f>INDEX(Allopatrics_Fertilities!$AH$2:$AH$994,MATCH(Allopatrics_Fertilities_R!$A129,Allopatrics_Fertilities!$T$2:$T$994,0))</f>
        <v>0</v>
      </c>
      <c r="F129" s="36">
        <f>INDEX(Allopatrics_Fertilities!$AF$2:$AF$994,MATCH(Allopatrics_Fertilities_R!$A129,Allopatrics_Fertilities!$T$2:$T$994,0))</f>
        <v>191</v>
      </c>
    </row>
    <row r="130" spans="1:6" x14ac:dyDescent="0.25">
      <c r="A130" t="str">
        <v>Fem_E28IxMal_E36</v>
      </c>
      <c r="B130" t="str">
        <f>INDEX(Allopatrics_Fertilities!$U$2:$U$994,MATCH(Allopatrics_Fertilities_R!$A130,Allopatrics_Fertilities!$T$2:$T$994,0))</f>
        <v>Conspecifics-elegansXelegans-ArlesXArles</v>
      </c>
      <c r="C130" s="36">
        <f>INDEX(Allopatrics_Fertilities!$W$2:$W$994,MATCH(Allopatrics_Fertilities_R!$A130,Allopatrics_Fertilities!$T$2:$T$994,0))</f>
        <v>3</v>
      </c>
      <c r="D130" s="36">
        <f>INDEX(Allopatrics_Fertilities!$AG$2:$AG$994,MATCH(Allopatrics_Fertilities_R!$A130,Allopatrics_Fertilities!$T$2:$T$994,0))</f>
        <v>419.66666666666669</v>
      </c>
      <c r="E130" s="36">
        <f>INDEX(Allopatrics_Fertilities!$AH$2:$AH$994,MATCH(Allopatrics_Fertilities_R!$A130,Allopatrics_Fertilities!$T$2:$T$994,0))</f>
        <v>0.95075456711675932</v>
      </c>
      <c r="F130" s="36">
        <f>INDEX(Allopatrics_Fertilities!$AF$2:$AF$994,MATCH(Allopatrics_Fertilities_R!$A130,Allopatrics_Fertilities!$T$2:$T$994,0))</f>
        <v>1259</v>
      </c>
    </row>
    <row r="131" spans="1:6" x14ac:dyDescent="0.25">
      <c r="A131" t="str">
        <v>Fem_E30IxMal_E36</v>
      </c>
      <c r="B131" t="str">
        <f>INDEX(Allopatrics_Fertilities!$U$2:$U$994,MATCH(Allopatrics_Fertilities_R!$A131,Allopatrics_Fertilities!$T$2:$T$994,0))</f>
        <v>Conspecifics-elegansXelegans-ArlesXArles</v>
      </c>
      <c r="C131" s="36">
        <f>INDEX(Allopatrics_Fertilities!$W$2:$W$994,MATCH(Allopatrics_Fertilities_R!$A131,Allopatrics_Fertilities!$T$2:$T$994,0))</f>
        <v>0</v>
      </c>
      <c r="D131" s="36" t="str">
        <f>INDEX(Allopatrics_Fertilities!$AG$2:$AG$994,MATCH(Allopatrics_Fertilities_R!$A131,Allopatrics_Fertilities!$T$2:$T$994,0))</f>
        <v>NA</v>
      </c>
      <c r="E131" s="36" t="str">
        <f>INDEX(Allopatrics_Fertilities!$AH$2:$AH$994,MATCH(Allopatrics_Fertilities_R!$A131,Allopatrics_Fertilities!$T$2:$T$994,0))</f>
        <v>NA</v>
      </c>
      <c r="F131" s="36" t="str">
        <f>INDEX(Allopatrics_Fertilities!$AF$2:$AF$994,MATCH(Allopatrics_Fertilities_R!$A131,Allopatrics_Fertilities!$T$2:$T$994,0))</f>
        <v>NA</v>
      </c>
    </row>
    <row r="132" spans="1:6" x14ac:dyDescent="0.25">
      <c r="A132" t="str">
        <v>Fem_E35VixMal_E27</v>
      </c>
      <c r="B132" t="str">
        <f>INDEX(Allopatrics_Fertilities!$U$2:$U$994,MATCH(Allopatrics_Fertilities_R!$A132,Allopatrics_Fertilities!$T$2:$T$994,0))</f>
        <v>Conspecifics-elegansXelegans-ArlesXArles</v>
      </c>
      <c r="C132" s="36">
        <f>INDEX(Allopatrics_Fertilities!$W$2:$W$994,MATCH(Allopatrics_Fertilities_R!$A132,Allopatrics_Fertilities!$T$2:$T$994,0))</f>
        <v>0</v>
      </c>
      <c r="D132" s="36" t="str">
        <f>INDEX(Allopatrics_Fertilities!$AG$2:$AG$994,MATCH(Allopatrics_Fertilities_R!$A132,Allopatrics_Fertilities!$T$2:$T$994,0))</f>
        <v>NA</v>
      </c>
      <c r="E132" s="36" t="str">
        <f>INDEX(Allopatrics_Fertilities!$AH$2:$AH$994,MATCH(Allopatrics_Fertilities_R!$A132,Allopatrics_Fertilities!$T$2:$T$994,0))</f>
        <v>NA</v>
      </c>
      <c r="F132" s="36" t="str">
        <f>INDEX(Allopatrics_Fertilities!$AF$2:$AF$994,MATCH(Allopatrics_Fertilities_R!$A132,Allopatrics_Fertilities!$T$2:$T$994,0))</f>
        <v>NA</v>
      </c>
    </row>
    <row r="133" spans="1:6" x14ac:dyDescent="0.25">
      <c r="A133" t="str">
        <v>Fem_F11IxMal_F17</v>
      </c>
      <c r="B133" t="str">
        <f>INDEX(Allopatrics_Fertilities!$U$2:$U$994,MATCH(Allopatrics_Fertilities_R!$A133,Allopatrics_Fertilities!$T$2:$T$994,0))</f>
        <v>Conspecifics-elegansXelegans-ArlesXArles</v>
      </c>
      <c r="C133" s="36">
        <f>INDEX(Allopatrics_Fertilities!$W$2:$W$994,MATCH(Allopatrics_Fertilities_R!$A133,Allopatrics_Fertilities!$T$2:$T$994,0))</f>
        <v>1</v>
      </c>
      <c r="D133" s="36">
        <f>INDEX(Allopatrics_Fertilities!$AG$2:$AG$994,MATCH(Allopatrics_Fertilities_R!$A133,Allopatrics_Fertilities!$T$2:$T$994,0))</f>
        <v>322</v>
      </c>
      <c r="E133" s="36">
        <f>INDEX(Allopatrics_Fertilities!$AH$2:$AH$994,MATCH(Allopatrics_Fertilities_R!$A133,Allopatrics_Fertilities!$T$2:$T$994,0))</f>
        <v>0.74029126213592233</v>
      </c>
      <c r="F133" s="36">
        <f>INDEX(Allopatrics_Fertilities!$AF$2:$AF$994,MATCH(Allopatrics_Fertilities_R!$A133,Allopatrics_Fertilities!$T$2:$T$994,0))</f>
        <v>322</v>
      </c>
    </row>
    <row r="134" spans="1:6" x14ac:dyDescent="0.25">
      <c r="A134" t="str">
        <v>Fem_F19IxMal_F15</v>
      </c>
      <c r="B134" t="str">
        <f>INDEX(Allopatrics_Fertilities!$U$2:$U$994,MATCH(Allopatrics_Fertilities_R!$A134,Allopatrics_Fertilities!$T$2:$T$994,0))</f>
        <v>Conspecifics-elegansXelegans-ArlesXArles</v>
      </c>
      <c r="C134" s="36">
        <f>INDEX(Allopatrics_Fertilities!$W$2:$W$994,MATCH(Allopatrics_Fertilities_R!$A134,Allopatrics_Fertilities!$T$2:$T$994,0))</f>
        <v>1</v>
      </c>
      <c r="D134" s="36">
        <f>INDEX(Allopatrics_Fertilities!$AG$2:$AG$994,MATCH(Allopatrics_Fertilities_R!$A134,Allopatrics_Fertilities!$T$2:$T$994,0))</f>
        <v>518</v>
      </c>
      <c r="E134" s="36">
        <f>INDEX(Allopatrics_Fertilities!$AH$2:$AH$994,MATCH(Allopatrics_Fertilities_R!$A134,Allopatrics_Fertilities!$T$2:$T$994,0))</f>
        <v>0.98455598455598459</v>
      </c>
      <c r="F134" s="36">
        <f>INDEX(Allopatrics_Fertilities!$AF$2:$AF$994,MATCH(Allopatrics_Fertilities_R!$A134,Allopatrics_Fertilities!$T$2:$T$994,0))</f>
        <v>518</v>
      </c>
    </row>
    <row r="135" spans="1:6" x14ac:dyDescent="0.25">
      <c r="A135" t="str">
        <v>Fem_F25IxMal_F25?</v>
      </c>
      <c r="B135" t="str">
        <f>INDEX(Allopatrics_Fertilities!$U$2:$U$994,MATCH(Allopatrics_Fertilities_R!$A135,Allopatrics_Fertilities!$T$2:$T$994,0))</f>
        <v>Conspecifics-elegansXelegans-ArlesXArles</v>
      </c>
      <c r="C135" s="36">
        <f>INDEX(Allopatrics_Fertilities!$W$2:$W$994,MATCH(Allopatrics_Fertilities_R!$A135,Allopatrics_Fertilities!$T$2:$T$994,0))</f>
        <v>1</v>
      </c>
      <c r="D135" s="36">
        <f>INDEX(Allopatrics_Fertilities!$AG$2:$AG$994,MATCH(Allopatrics_Fertilities_R!$A135,Allopatrics_Fertilities!$T$2:$T$994,0))</f>
        <v>128</v>
      </c>
      <c r="E135" s="36">
        <f>INDEX(Allopatrics_Fertilities!$AH$2:$AH$994,MATCH(Allopatrics_Fertilities_R!$A135,Allopatrics_Fertilities!$T$2:$T$994,0))</f>
        <v>0.4921875</v>
      </c>
      <c r="F135" s="36">
        <f>INDEX(Allopatrics_Fertilities!$AF$2:$AF$994,MATCH(Allopatrics_Fertilities_R!$A135,Allopatrics_Fertilities!$T$2:$T$994,0))</f>
        <v>128</v>
      </c>
    </row>
    <row r="136" spans="1:6" x14ac:dyDescent="0.25">
      <c r="A136" t="str">
        <v>Fem_F27IxMal_F22</v>
      </c>
      <c r="B136" t="str">
        <f>INDEX(Allopatrics_Fertilities!$U$2:$U$994,MATCH(Allopatrics_Fertilities_R!$A136,Allopatrics_Fertilities!$T$2:$T$994,0))</f>
        <v>Conspecifics-elegansXelegans-ArlesXArles</v>
      </c>
      <c r="C136" s="36">
        <f>INDEX(Allopatrics_Fertilities!$W$2:$W$994,MATCH(Allopatrics_Fertilities_R!$A136,Allopatrics_Fertilities!$T$2:$T$994,0))</f>
        <v>1</v>
      </c>
      <c r="D136" s="36">
        <f>INDEX(Allopatrics_Fertilities!$AG$2:$AG$994,MATCH(Allopatrics_Fertilities_R!$A136,Allopatrics_Fertilities!$T$2:$T$994,0))</f>
        <v>457</v>
      </c>
      <c r="E136" s="36">
        <f>INDEX(Allopatrics_Fertilities!$AH$2:$AH$994,MATCH(Allopatrics_Fertilities_R!$A136,Allopatrics_Fertilities!$T$2:$T$994,0))</f>
        <v>0.6827133479212254</v>
      </c>
      <c r="F136" s="36">
        <f>INDEX(Allopatrics_Fertilities!$AF$2:$AF$994,MATCH(Allopatrics_Fertilities_R!$A136,Allopatrics_Fertilities!$T$2:$T$994,0))</f>
        <v>457</v>
      </c>
    </row>
    <row r="137" spans="1:6" x14ac:dyDescent="0.25">
      <c r="A137" t="str">
        <v>Fem_F2IxMal_F17</v>
      </c>
      <c r="B137" t="str">
        <f>INDEX(Allopatrics_Fertilities!$U$2:$U$994,MATCH(Allopatrics_Fertilities_R!$A137,Allopatrics_Fertilities!$T$2:$T$994,0))</f>
        <v>Conspecifics-elegansXelegans-ArlesXArles</v>
      </c>
      <c r="C137" s="36">
        <f>INDEX(Allopatrics_Fertilities!$W$2:$W$994,MATCH(Allopatrics_Fertilities_R!$A137,Allopatrics_Fertilities!$T$2:$T$994,0))</f>
        <v>0</v>
      </c>
      <c r="D137" s="36" t="str">
        <f>INDEX(Allopatrics_Fertilities!$AG$2:$AG$994,MATCH(Allopatrics_Fertilities_R!$A137,Allopatrics_Fertilities!$T$2:$T$994,0))</f>
        <v>NA</v>
      </c>
      <c r="E137" s="36" t="str">
        <f>INDEX(Allopatrics_Fertilities!$AH$2:$AH$994,MATCH(Allopatrics_Fertilities_R!$A137,Allopatrics_Fertilities!$T$2:$T$994,0))</f>
        <v>NA</v>
      </c>
      <c r="F137" s="36" t="str">
        <f>INDEX(Allopatrics_Fertilities!$AF$2:$AF$994,MATCH(Allopatrics_Fertilities_R!$A137,Allopatrics_Fertilities!$T$2:$T$994,0))</f>
        <v>NA</v>
      </c>
    </row>
    <row r="138" spans="1:6" x14ac:dyDescent="0.25">
      <c r="A138" t="str">
        <v>Fem_F48IxMal_F58</v>
      </c>
      <c r="B138" t="str">
        <f>INDEX(Allopatrics_Fertilities!$U$2:$U$994,MATCH(Allopatrics_Fertilities_R!$A138,Allopatrics_Fertilities!$T$2:$T$994,0))</f>
        <v>Conspecifics-elegansXelegans-ArlesXArles</v>
      </c>
      <c r="C138" s="36">
        <f>INDEX(Allopatrics_Fertilities!$W$2:$W$994,MATCH(Allopatrics_Fertilities_R!$A138,Allopatrics_Fertilities!$T$2:$T$994,0))</f>
        <v>1</v>
      </c>
      <c r="D138" s="36">
        <f>INDEX(Allopatrics_Fertilities!$AG$2:$AG$994,MATCH(Allopatrics_Fertilities_R!$A138,Allopatrics_Fertilities!$T$2:$T$994,0))</f>
        <v>621</v>
      </c>
      <c r="E138" s="36">
        <f>INDEX(Allopatrics_Fertilities!$AH$2:$AH$994,MATCH(Allopatrics_Fertilities_R!$A138,Allopatrics_Fertilities!$T$2:$T$994,0))</f>
        <v>0.76811594202898548</v>
      </c>
      <c r="F138" s="36">
        <f>INDEX(Allopatrics_Fertilities!$AF$2:$AF$994,MATCH(Allopatrics_Fertilities_R!$A138,Allopatrics_Fertilities!$T$2:$T$994,0))</f>
        <v>621</v>
      </c>
    </row>
    <row r="139" spans="1:6" x14ac:dyDescent="0.25">
      <c r="A139" t="str">
        <v>Fem_F4IxMal_F17</v>
      </c>
      <c r="B139" t="str">
        <f>INDEX(Allopatrics_Fertilities!$U$2:$U$994,MATCH(Allopatrics_Fertilities_R!$A139,Allopatrics_Fertilities!$T$2:$T$994,0))</f>
        <v>Conspecifics-elegansXelegans-ArlesXArles</v>
      </c>
      <c r="C139" s="36">
        <f>INDEX(Allopatrics_Fertilities!$W$2:$W$994,MATCH(Allopatrics_Fertilities_R!$A139,Allopatrics_Fertilities!$T$2:$T$994,0))</f>
        <v>1</v>
      </c>
      <c r="D139" s="36">
        <f>INDEX(Allopatrics_Fertilities!$AG$2:$AG$994,MATCH(Allopatrics_Fertilities_R!$A139,Allopatrics_Fertilities!$T$2:$T$994,0))</f>
        <v>510</v>
      </c>
      <c r="E139" s="36">
        <f>INDEX(Allopatrics_Fertilities!$AH$2:$AH$994,MATCH(Allopatrics_Fertilities_R!$A139,Allopatrics_Fertilities!$T$2:$T$994,0))</f>
        <v>0.86862745098039218</v>
      </c>
      <c r="F139" s="36">
        <f>INDEX(Allopatrics_Fertilities!$AF$2:$AF$994,MATCH(Allopatrics_Fertilities_R!$A139,Allopatrics_Fertilities!$T$2:$T$994,0))</f>
        <v>510</v>
      </c>
    </row>
    <row r="140" spans="1:6" x14ac:dyDescent="0.25">
      <c r="A140" t="str">
        <v>Fem_F5IxMal_F12</v>
      </c>
      <c r="B140" t="str">
        <f>INDEX(Allopatrics_Fertilities!$U$2:$U$994,MATCH(Allopatrics_Fertilities_R!$A140,Allopatrics_Fertilities!$T$2:$T$994,0))</f>
        <v>Conspecifics-elegansXelegans-ArlesXArles</v>
      </c>
      <c r="C140" s="36">
        <f>INDEX(Allopatrics_Fertilities!$W$2:$W$994,MATCH(Allopatrics_Fertilities_R!$A140,Allopatrics_Fertilities!$T$2:$T$994,0))</f>
        <v>1</v>
      </c>
      <c r="D140" s="36">
        <f>INDEX(Allopatrics_Fertilities!$AG$2:$AG$994,MATCH(Allopatrics_Fertilities_R!$A140,Allopatrics_Fertilities!$T$2:$T$994,0))</f>
        <v>500</v>
      </c>
      <c r="E140" s="36">
        <f>INDEX(Allopatrics_Fertilities!$AH$2:$AH$994,MATCH(Allopatrics_Fertilities_R!$A140,Allopatrics_Fertilities!$T$2:$T$994,0))</f>
        <v>0.76800000000000002</v>
      </c>
      <c r="F140" s="36">
        <f>INDEX(Allopatrics_Fertilities!$AF$2:$AF$994,MATCH(Allopatrics_Fertilities_R!$A140,Allopatrics_Fertilities!$T$2:$T$994,0))</f>
        <v>500</v>
      </c>
    </row>
    <row r="141" spans="1:6" x14ac:dyDescent="0.25">
      <c r="A141" t="str">
        <v>Fem_F65aIxMal_F2</v>
      </c>
      <c r="B141" t="str">
        <f>INDEX(Allopatrics_Fertilities!$U$2:$U$994,MATCH(Allopatrics_Fertilities_R!$A141,Allopatrics_Fertilities!$T$2:$T$994,0))</f>
        <v>Conspecifics-elegansXelegans-ArlesXArles</v>
      </c>
      <c r="C141" s="36">
        <f>INDEX(Allopatrics_Fertilities!$W$2:$W$994,MATCH(Allopatrics_Fertilities_R!$A141,Allopatrics_Fertilities!$T$2:$T$994,0))</f>
        <v>1</v>
      </c>
      <c r="D141" s="36">
        <f>INDEX(Allopatrics_Fertilities!$AG$2:$AG$994,MATCH(Allopatrics_Fertilities_R!$A141,Allopatrics_Fertilities!$T$2:$T$994,0))</f>
        <v>258</v>
      </c>
      <c r="E141" s="36">
        <f>INDEX(Allopatrics_Fertilities!$AH$2:$AH$994,MATCH(Allopatrics_Fertilities_R!$A141,Allopatrics_Fertilities!$T$2:$T$994,0))</f>
        <v>0.96511627906976749</v>
      </c>
      <c r="F141" s="36">
        <f>INDEX(Allopatrics_Fertilities!$AF$2:$AF$994,MATCH(Allopatrics_Fertilities_R!$A141,Allopatrics_Fertilities!$T$2:$T$994,0))</f>
        <v>258</v>
      </c>
    </row>
    <row r="142" spans="1:6" x14ac:dyDescent="0.25">
      <c r="A142" t="str">
        <v>Fem_F65bIxMal_F56</v>
      </c>
      <c r="B142" t="str">
        <f>INDEX(Allopatrics_Fertilities!$U$2:$U$994,MATCH(Allopatrics_Fertilities_R!$A142,Allopatrics_Fertilities!$T$2:$T$994,0))</f>
        <v>Conspecifics-elegansXelegans-ArlesXArles</v>
      </c>
      <c r="C142" s="36">
        <f>INDEX(Allopatrics_Fertilities!$W$2:$W$994,MATCH(Allopatrics_Fertilities_R!$A142,Allopatrics_Fertilities!$T$2:$T$994,0))</f>
        <v>1</v>
      </c>
      <c r="D142" s="36">
        <f>INDEX(Allopatrics_Fertilities!$AG$2:$AG$994,MATCH(Allopatrics_Fertilities_R!$A142,Allopatrics_Fertilities!$T$2:$T$994,0))</f>
        <v>20</v>
      </c>
      <c r="E142" s="36">
        <f>INDEX(Allopatrics_Fertilities!$AH$2:$AH$994,MATCH(Allopatrics_Fertilities_R!$A142,Allopatrics_Fertilities!$T$2:$T$994,0))</f>
        <v>0.4</v>
      </c>
      <c r="F142" s="36">
        <f>INDEX(Allopatrics_Fertilities!$AF$2:$AF$994,MATCH(Allopatrics_Fertilities_R!$A142,Allopatrics_Fertilities!$T$2:$T$994,0))</f>
        <v>20</v>
      </c>
    </row>
    <row r="143" spans="1:6" x14ac:dyDescent="0.25">
      <c r="A143" t="str">
        <v>Fem_F66IxMal_F58</v>
      </c>
      <c r="B143" t="str">
        <f>INDEX(Allopatrics_Fertilities!$U$2:$U$994,MATCH(Allopatrics_Fertilities_R!$A143,Allopatrics_Fertilities!$T$2:$T$994,0))</f>
        <v>Conspecifics-elegansXelegans-ArlesXArles</v>
      </c>
      <c r="C143" s="36">
        <f>INDEX(Allopatrics_Fertilities!$W$2:$W$994,MATCH(Allopatrics_Fertilities_R!$A143,Allopatrics_Fertilities!$T$2:$T$994,0))</f>
        <v>1</v>
      </c>
      <c r="D143" s="36">
        <f>INDEX(Allopatrics_Fertilities!$AG$2:$AG$994,MATCH(Allopatrics_Fertilities_R!$A143,Allopatrics_Fertilities!$T$2:$T$994,0))</f>
        <v>414</v>
      </c>
      <c r="E143" s="36">
        <f>INDEX(Allopatrics_Fertilities!$AH$2:$AH$994,MATCH(Allopatrics_Fertilities_R!$A143,Allopatrics_Fertilities!$T$2:$T$994,0))</f>
        <v>0.46135265700483091</v>
      </c>
      <c r="F143" s="36">
        <f>INDEX(Allopatrics_Fertilities!$AF$2:$AF$994,MATCH(Allopatrics_Fertilities_R!$A143,Allopatrics_Fertilities!$T$2:$T$994,0))</f>
        <v>414</v>
      </c>
    </row>
    <row r="144" spans="1:6" x14ac:dyDescent="0.25">
      <c r="A144" t="str">
        <v>Fem_F67IxMal_F63</v>
      </c>
      <c r="B144" t="str">
        <f>INDEX(Allopatrics_Fertilities!$U$2:$U$994,MATCH(Allopatrics_Fertilities_R!$A144,Allopatrics_Fertilities!$T$2:$T$994,0))</f>
        <v>Conspecifics-elegansXelegans-ArlesXArles</v>
      </c>
      <c r="C144" s="36">
        <f>INDEX(Allopatrics_Fertilities!$W$2:$W$994,MATCH(Allopatrics_Fertilities_R!$A144,Allopatrics_Fertilities!$T$2:$T$994,0))</f>
        <v>1</v>
      </c>
      <c r="D144" s="36">
        <f>INDEX(Allopatrics_Fertilities!$AG$2:$AG$994,MATCH(Allopatrics_Fertilities_R!$A144,Allopatrics_Fertilities!$T$2:$T$994,0))</f>
        <v>404</v>
      </c>
      <c r="E144" s="36">
        <f>INDEX(Allopatrics_Fertilities!$AH$2:$AH$994,MATCH(Allopatrics_Fertilities_R!$A144,Allopatrics_Fertilities!$T$2:$T$994,0))</f>
        <v>0.5643564356435643</v>
      </c>
      <c r="F144" s="36">
        <f>INDEX(Allopatrics_Fertilities!$AF$2:$AF$994,MATCH(Allopatrics_Fertilities_R!$A144,Allopatrics_Fertilities!$T$2:$T$994,0))</f>
        <v>404</v>
      </c>
    </row>
    <row r="145" spans="1:6" x14ac:dyDescent="0.25">
      <c r="A145" t="str">
        <v>Fem_F68IxMal_F62</v>
      </c>
      <c r="B145" t="str">
        <f>INDEX(Allopatrics_Fertilities!$U$2:$U$994,MATCH(Allopatrics_Fertilities_R!$A145,Allopatrics_Fertilities!$T$2:$T$994,0))</f>
        <v>Conspecifics-elegansXelegans-ArlesXArles</v>
      </c>
      <c r="C145" s="36">
        <f>INDEX(Allopatrics_Fertilities!$W$2:$W$994,MATCH(Allopatrics_Fertilities_R!$A145,Allopatrics_Fertilities!$T$2:$T$994,0))</f>
        <v>1</v>
      </c>
      <c r="D145" s="36">
        <f>INDEX(Allopatrics_Fertilities!$AG$2:$AG$994,MATCH(Allopatrics_Fertilities_R!$A145,Allopatrics_Fertilities!$T$2:$T$994,0))</f>
        <v>268</v>
      </c>
      <c r="E145" s="36">
        <f>INDEX(Allopatrics_Fertilities!$AH$2:$AH$994,MATCH(Allopatrics_Fertilities_R!$A145,Allopatrics_Fertilities!$T$2:$T$994,0))</f>
        <v>0.87686567164179108</v>
      </c>
      <c r="F145" s="36">
        <f>INDEX(Allopatrics_Fertilities!$AF$2:$AF$994,MATCH(Allopatrics_Fertilities_R!$A145,Allopatrics_Fertilities!$T$2:$T$994,0))</f>
        <v>268</v>
      </c>
    </row>
    <row r="146" spans="1:6" x14ac:dyDescent="0.25">
      <c r="A146" t="str">
        <v>Fem_F79IxMal_F70</v>
      </c>
      <c r="B146" t="str">
        <f>INDEX(Allopatrics_Fertilities!$U$2:$U$994,MATCH(Allopatrics_Fertilities_R!$A146,Allopatrics_Fertilities!$T$2:$T$994,0))</f>
        <v>Conspecifics-elegansXelegans-ArlesXArles</v>
      </c>
      <c r="C146" s="36">
        <f>INDEX(Allopatrics_Fertilities!$W$2:$W$994,MATCH(Allopatrics_Fertilities_R!$A146,Allopatrics_Fertilities!$T$2:$T$994,0))</f>
        <v>1</v>
      </c>
      <c r="D146" s="36">
        <f>INDEX(Allopatrics_Fertilities!$AG$2:$AG$994,MATCH(Allopatrics_Fertilities_R!$A146,Allopatrics_Fertilities!$T$2:$T$994,0))</f>
        <v>331</v>
      </c>
      <c r="E146" s="36">
        <f>INDEX(Allopatrics_Fertilities!$AH$2:$AH$994,MATCH(Allopatrics_Fertilities_R!$A146,Allopatrics_Fertilities!$T$2:$T$994,0))</f>
        <v>0.96374622356495465</v>
      </c>
      <c r="F146" s="36">
        <f>INDEX(Allopatrics_Fertilities!$AF$2:$AF$994,MATCH(Allopatrics_Fertilities_R!$A146,Allopatrics_Fertilities!$T$2:$T$994,0))</f>
        <v>331</v>
      </c>
    </row>
    <row r="147" spans="1:6" x14ac:dyDescent="0.25">
      <c r="A147" t="str">
        <v>Fem_F81IxMal_F78</v>
      </c>
      <c r="B147" t="str">
        <f>INDEX(Allopatrics_Fertilities!$U$2:$U$994,MATCH(Allopatrics_Fertilities_R!$A147,Allopatrics_Fertilities!$T$2:$T$994,0))</f>
        <v>Conspecifics-elegansXelegans-ArlesXArles</v>
      </c>
      <c r="C147" s="36">
        <f>INDEX(Allopatrics_Fertilities!$W$2:$W$994,MATCH(Allopatrics_Fertilities_R!$A147,Allopatrics_Fertilities!$T$2:$T$994,0))</f>
        <v>1</v>
      </c>
      <c r="D147" s="36">
        <f>INDEX(Allopatrics_Fertilities!$AG$2:$AG$994,MATCH(Allopatrics_Fertilities_R!$A147,Allopatrics_Fertilities!$T$2:$T$994,0))</f>
        <v>182</v>
      </c>
      <c r="E147" s="36">
        <f>INDEX(Allopatrics_Fertilities!$AH$2:$AH$994,MATCH(Allopatrics_Fertilities_R!$A147,Allopatrics_Fertilities!$T$2:$T$994,0))</f>
        <v>0.56043956043956045</v>
      </c>
      <c r="F147" s="36">
        <f>INDEX(Allopatrics_Fertilities!$AF$2:$AF$994,MATCH(Allopatrics_Fertilities_R!$A147,Allopatrics_Fertilities!$T$2:$T$994,0))</f>
        <v>182</v>
      </c>
    </row>
    <row r="148" spans="1:6" x14ac:dyDescent="0.25">
      <c r="A148" t="str">
        <v>Fem_F83IxMal_F75</v>
      </c>
      <c r="B148" t="str">
        <f>INDEX(Allopatrics_Fertilities!$U$2:$U$994,MATCH(Allopatrics_Fertilities_R!$A148,Allopatrics_Fertilities!$T$2:$T$994,0))</f>
        <v>Conspecifics-elegansXelegans-ArlesXArles</v>
      </c>
      <c r="C148" s="36">
        <f>INDEX(Allopatrics_Fertilities!$W$2:$W$994,MATCH(Allopatrics_Fertilities_R!$A148,Allopatrics_Fertilities!$T$2:$T$994,0))</f>
        <v>1</v>
      </c>
      <c r="D148" s="36">
        <f>INDEX(Allopatrics_Fertilities!$AG$2:$AG$994,MATCH(Allopatrics_Fertilities_R!$A148,Allopatrics_Fertilities!$T$2:$T$994,0))</f>
        <v>97</v>
      </c>
      <c r="E148" s="36">
        <f>INDEX(Allopatrics_Fertilities!$AH$2:$AH$994,MATCH(Allopatrics_Fertilities_R!$A148,Allopatrics_Fertilities!$T$2:$T$994,0))</f>
        <v>0.61855670103092786</v>
      </c>
      <c r="F148" s="36">
        <f>INDEX(Allopatrics_Fertilities!$AF$2:$AF$994,MATCH(Allopatrics_Fertilities_R!$A148,Allopatrics_Fertilities!$T$2:$T$994,0))</f>
        <v>97</v>
      </c>
    </row>
    <row r="149" spans="1:6" x14ac:dyDescent="0.25">
      <c r="A149" t="str">
        <v>Fem_G40IxMal_E36</v>
      </c>
      <c r="B149" t="str">
        <f>INDEX(Allopatrics_Fertilities!$U$2:$U$994,MATCH(Allopatrics_Fertilities_R!$A149,Allopatrics_Fertilities!$T$2:$T$994,0))</f>
        <v>Heterospecifics-elegansXgraellsii-ArlesXCachadas</v>
      </c>
      <c r="C149" s="36">
        <f>INDEX(Allopatrics_Fertilities!$W$2:$W$994,MATCH(Allopatrics_Fertilities_R!$A149,Allopatrics_Fertilities!$T$2:$T$994,0))</f>
        <v>3</v>
      </c>
      <c r="D149" s="36">
        <f>INDEX(Allopatrics_Fertilities!$AG$2:$AG$994,MATCH(Allopatrics_Fertilities_R!$A149,Allopatrics_Fertilities!$T$2:$T$994,0))</f>
        <v>4.333333333333333</v>
      </c>
      <c r="E149" s="36">
        <f>INDEX(Allopatrics_Fertilities!$AH$2:$AH$994,MATCH(Allopatrics_Fertilities_R!$A149,Allopatrics_Fertilities!$T$2:$T$994,0))</f>
        <v>0</v>
      </c>
      <c r="F149" s="36">
        <f>INDEX(Allopatrics_Fertilities!$AF$2:$AF$994,MATCH(Allopatrics_Fertilities_R!$A149,Allopatrics_Fertilities!$T$2:$T$994,0))</f>
        <v>13</v>
      </c>
    </row>
    <row r="150" spans="1:6" x14ac:dyDescent="0.25">
      <c r="A150" t="str">
        <v>H.2XH.1</v>
      </c>
      <c r="B150" t="str">
        <f>INDEX(Allopatrics_Fertilities!$U$2:$U$994,MATCH(Allopatrics_Fertilities_R!$A150,Allopatrics_Fertilities!$T$2:$T$994,0))</f>
        <v>Conspecifics-elegansXelegans-(E:BelgiumXSweden)X(E:BelgiumXSweden)</v>
      </c>
      <c r="C150" s="36">
        <f>INDEX(Allopatrics_Fertilities!$W$2:$W$994,MATCH(Allopatrics_Fertilities_R!$A150,Allopatrics_Fertilities!$T$2:$T$994,0))</f>
        <v>3</v>
      </c>
      <c r="D150" s="36">
        <f>INDEX(Allopatrics_Fertilities!$AG$2:$AG$994,MATCH(Allopatrics_Fertilities_R!$A150,Allopatrics_Fertilities!$T$2:$T$994,0))</f>
        <v>83.333333333333329</v>
      </c>
      <c r="E150" s="36">
        <f>INDEX(Allopatrics_Fertilities!$AH$2:$AH$994,MATCH(Allopatrics_Fertilities_R!$A150,Allopatrics_Fertilities!$T$2:$T$994,0))</f>
        <v>5.1999999999999998E-2</v>
      </c>
      <c r="F150" s="36">
        <f>INDEX(Allopatrics_Fertilities!$AF$2:$AF$994,MATCH(Allopatrics_Fertilities_R!$A150,Allopatrics_Fertilities!$T$2:$T$994,0))</f>
        <v>250</v>
      </c>
    </row>
    <row r="151" spans="1:6" x14ac:dyDescent="0.25">
      <c r="A151" t="str">
        <v>H.5X1.29</v>
      </c>
      <c r="B151" t="str">
        <f>INDEX(Allopatrics_Fertilities!$U$2:$U$994,MATCH(Allopatrics_Fertilities_R!$A151,Allopatrics_Fertilities!$T$2:$T$994,0))</f>
        <v>Postzygotics-elegansXhybrid-AlloEleX(H:BelgiumXCachadas)</v>
      </c>
      <c r="C151" s="36">
        <f>INDEX(Allopatrics_Fertilities!$W$2:$W$994,MATCH(Allopatrics_Fertilities_R!$A151,Allopatrics_Fertilities!$T$2:$T$994,0))</f>
        <v>2</v>
      </c>
      <c r="D151" s="36">
        <f>INDEX(Allopatrics_Fertilities!$AG$2:$AG$994,MATCH(Allopatrics_Fertilities_R!$A151,Allopatrics_Fertilities!$T$2:$T$994,0))</f>
        <v>47.666666666666664</v>
      </c>
      <c r="E151" s="36">
        <f>INDEX(Allopatrics_Fertilities!$AH$2:$AH$994,MATCH(Allopatrics_Fertilities_R!$A151,Allopatrics_Fertilities!$T$2:$T$994,0))</f>
        <v>0</v>
      </c>
      <c r="F151" s="36">
        <f>INDEX(Allopatrics_Fertilities!$AF$2:$AF$994,MATCH(Allopatrics_Fertilities_R!$A151,Allopatrics_Fertilities!$T$2:$T$994,0))</f>
        <v>143</v>
      </c>
    </row>
    <row r="152" spans="1:6" x14ac:dyDescent="0.25">
      <c r="A152" t="str">
        <v>I.1X3.6</v>
      </c>
      <c r="B152" t="str">
        <f>INDEX(Allopatrics_Fertilities!$U$2:$U$994,MATCH(Allopatrics_Fertilities_R!$A152,Allopatrics_Fertilities!$T$2:$T$994,0))</f>
        <v>Postzygotics-elegansXhybrid-AlloEleX(H:BelgiumXCachadas)</v>
      </c>
      <c r="C152" s="36">
        <f>INDEX(Allopatrics_Fertilities!$W$2:$W$994,MATCH(Allopatrics_Fertilities_R!$A152,Allopatrics_Fertilities!$T$2:$T$994,0))</f>
        <v>2</v>
      </c>
      <c r="D152" s="36">
        <f>INDEX(Allopatrics_Fertilities!$AG$2:$AG$994,MATCH(Allopatrics_Fertilities_R!$A152,Allopatrics_Fertilities!$T$2:$T$994,0))</f>
        <v>136.66666666666666</v>
      </c>
      <c r="E152" s="36">
        <f>INDEX(Allopatrics_Fertilities!$AH$2:$AH$994,MATCH(Allopatrics_Fertilities_R!$A152,Allopatrics_Fertilities!$T$2:$T$994,0))</f>
        <v>0.4195121951219512</v>
      </c>
      <c r="F152" s="36">
        <f>INDEX(Allopatrics_Fertilities!$AF$2:$AF$994,MATCH(Allopatrics_Fertilities_R!$A152,Allopatrics_Fertilities!$T$2:$T$994,0))</f>
        <v>410</v>
      </c>
    </row>
    <row r="153" spans="1:6" x14ac:dyDescent="0.25">
      <c r="A153" t="str">
        <v>I.2XE.25</v>
      </c>
      <c r="B153" t="str">
        <f>INDEX(Allopatrics_Fertilities!$U$2:$U$994,MATCH(Allopatrics_Fertilities_R!$A153,Allopatrics_Fertilities!$T$2:$T$994,0))</f>
        <v>Conspecifics-elegansXelegans-(E:BelgiumXSweden)XBelgium</v>
      </c>
      <c r="C153" s="36">
        <f>INDEX(Allopatrics_Fertilities!$W$2:$W$994,MATCH(Allopatrics_Fertilities_R!$A153,Allopatrics_Fertilities!$T$2:$T$994,0))</f>
        <v>1</v>
      </c>
      <c r="D153" s="36">
        <f>INDEX(Allopatrics_Fertilities!$AG$2:$AG$994,MATCH(Allopatrics_Fertilities_R!$A153,Allopatrics_Fertilities!$T$2:$T$994,0))</f>
        <v>53.666666666666664</v>
      </c>
      <c r="E153" s="36">
        <f>INDEX(Allopatrics_Fertilities!$AH$2:$AH$994,MATCH(Allopatrics_Fertilities_R!$A153,Allopatrics_Fertilities!$T$2:$T$994,0))</f>
        <v>0</v>
      </c>
      <c r="F153" s="36">
        <f>INDEX(Allopatrics_Fertilities!$AF$2:$AF$994,MATCH(Allopatrics_Fertilities_R!$A153,Allopatrics_Fertilities!$T$2:$T$994,0))</f>
        <v>161</v>
      </c>
    </row>
    <row r="154" spans="1:6" x14ac:dyDescent="0.25">
      <c r="A154" t="str">
        <v>I.2XH.12</v>
      </c>
      <c r="B154" t="str">
        <f>INDEX(Allopatrics_Fertilities!$U$2:$U$994,MATCH(Allopatrics_Fertilities_R!$A154,Allopatrics_Fertilities!$T$2:$T$994,0))</f>
        <v>Conspecifics-elegansXelegans-(E:BelgiumXSweden)X(E:BelgiumXSweden)</v>
      </c>
      <c r="C154" s="36">
        <f>INDEX(Allopatrics_Fertilities!$W$2:$W$994,MATCH(Allopatrics_Fertilities_R!$A154,Allopatrics_Fertilities!$T$2:$T$994,0))</f>
        <v>3</v>
      </c>
      <c r="D154" s="36">
        <f>INDEX(Allopatrics_Fertilities!$AG$2:$AG$994,MATCH(Allopatrics_Fertilities_R!$A154,Allopatrics_Fertilities!$T$2:$T$994,0))</f>
        <v>135.66666666666666</v>
      </c>
      <c r="E154" s="36">
        <f>INDEX(Allopatrics_Fertilities!$AH$2:$AH$994,MATCH(Allopatrics_Fertilities_R!$A154,Allopatrics_Fertilities!$T$2:$T$994,0))</f>
        <v>0.63636363636363635</v>
      </c>
      <c r="F154" s="36">
        <f>INDEX(Allopatrics_Fertilities!$AF$2:$AF$994,MATCH(Allopatrics_Fertilities_R!$A154,Allopatrics_Fertilities!$T$2:$T$994,0))</f>
        <v>407</v>
      </c>
    </row>
    <row r="155" spans="1:6" x14ac:dyDescent="0.25">
      <c r="A155" t="str">
        <v>K.11XK.12</v>
      </c>
      <c r="B155" t="str">
        <f>INDEX(Allopatrics_Fertilities!$U$2:$U$994,MATCH(Allopatrics_Fertilities_R!$A155,Allopatrics_Fertilities!$T$2:$T$994,0))</f>
        <v>Conspecifics-elegansXelegans-(E:BelgiumXSweden)X(E:BelgiumXSweden)</v>
      </c>
      <c r="C155" s="36">
        <f>INDEX(Allopatrics_Fertilities!$W$2:$W$994,MATCH(Allopatrics_Fertilities_R!$A155,Allopatrics_Fertilities!$T$2:$T$994,0))</f>
        <v>3</v>
      </c>
      <c r="D155" s="36">
        <f>INDEX(Allopatrics_Fertilities!$AG$2:$AG$994,MATCH(Allopatrics_Fertilities_R!$A155,Allopatrics_Fertilities!$T$2:$T$994,0))</f>
        <v>170.33333333333334</v>
      </c>
      <c r="E155" s="36">
        <f>INDEX(Allopatrics_Fertilities!$AH$2:$AH$994,MATCH(Allopatrics_Fertilities_R!$A155,Allopatrics_Fertilities!$T$2:$T$994,0))</f>
        <v>0.9178082191780822</v>
      </c>
      <c r="F155" s="36">
        <f>INDEX(Allopatrics_Fertilities!$AF$2:$AF$994,MATCH(Allopatrics_Fertilities_R!$A155,Allopatrics_Fertilities!$T$2:$T$994,0))</f>
        <v>511</v>
      </c>
    </row>
    <row r="156" spans="1:6" x14ac:dyDescent="0.25">
      <c r="A156" t="str">
        <v>K.28XK.30</v>
      </c>
      <c r="B156" t="str">
        <f>INDEX(Allopatrics_Fertilities!$U$2:$U$994,MATCH(Allopatrics_Fertilities_R!$A156,Allopatrics_Fertilities!$T$2:$T$994,0))</f>
        <v>Conspecifics-elegansXelegans-(E:BelgiumXSweden)X(E:BelgiumXSweden)</v>
      </c>
      <c r="C156" s="36">
        <f>INDEX(Allopatrics_Fertilities!$W$2:$W$994,MATCH(Allopatrics_Fertilities_R!$A156,Allopatrics_Fertilities!$T$2:$T$994,0))</f>
        <v>1</v>
      </c>
      <c r="D156" s="36">
        <f>INDEX(Allopatrics_Fertilities!$AG$2:$AG$994,MATCH(Allopatrics_Fertilities_R!$A156,Allopatrics_Fertilities!$T$2:$T$994,0))</f>
        <v>59.666666666666664</v>
      </c>
      <c r="E156" s="36">
        <f>INDEX(Allopatrics_Fertilities!$AH$2:$AH$994,MATCH(Allopatrics_Fertilities_R!$A156,Allopatrics_Fertilities!$T$2:$T$994,0))</f>
        <v>0.63128491620111726</v>
      </c>
      <c r="F156" s="36">
        <f>INDEX(Allopatrics_Fertilities!$AF$2:$AF$994,MATCH(Allopatrics_Fertilities_R!$A156,Allopatrics_Fertilities!$T$2:$T$994,0))</f>
        <v>179</v>
      </c>
    </row>
    <row r="157" spans="1:6" x14ac:dyDescent="0.25">
      <c r="A157" t="str">
        <v>K.28XV.4</v>
      </c>
      <c r="B157" t="str">
        <f>INDEX(Allopatrics_Fertilities!$U$2:$U$994,MATCH(Allopatrics_Fertilities_R!$A157,Allopatrics_Fertilities!$T$2:$T$994,0))</f>
        <v>Conspecifics-elegansXelegans-(E:BelgiumXSweden)XSweden</v>
      </c>
      <c r="C157" s="36">
        <f>INDEX(Allopatrics_Fertilities!$W$2:$W$994,MATCH(Allopatrics_Fertilities_R!$A157,Allopatrics_Fertilities!$T$2:$T$994,0))</f>
        <v>2</v>
      </c>
      <c r="D157" s="36">
        <f>INDEX(Allopatrics_Fertilities!$AG$2:$AG$994,MATCH(Allopatrics_Fertilities_R!$A157,Allopatrics_Fertilities!$T$2:$T$994,0))</f>
        <v>126.66666666666667</v>
      </c>
      <c r="E157" s="36">
        <f>INDEX(Allopatrics_Fertilities!$AH$2:$AH$994,MATCH(Allopatrics_Fertilities_R!$A157,Allopatrics_Fertilities!$T$2:$T$994,0))</f>
        <v>0.23421052631578948</v>
      </c>
      <c r="F157" s="36">
        <f>INDEX(Allopatrics_Fertilities!$AF$2:$AF$994,MATCH(Allopatrics_Fertilities_R!$A157,Allopatrics_Fertilities!$T$2:$T$994,0))</f>
        <v>380</v>
      </c>
    </row>
    <row r="158" spans="1:6" x14ac:dyDescent="0.25">
      <c r="A158" t="str">
        <v>K.5X3.9</v>
      </c>
      <c r="B158" t="str">
        <f>INDEX(Allopatrics_Fertilities!$U$2:$U$994,MATCH(Allopatrics_Fertilities_R!$A158,Allopatrics_Fertilities!$T$2:$T$994,0))</f>
        <v>Postzygotics-elegansXhybrid-AlloEleX(H:BelgiumXCachadas)</v>
      </c>
      <c r="C158" s="36">
        <f>INDEX(Allopatrics_Fertilities!$W$2:$W$994,MATCH(Allopatrics_Fertilities_R!$A158,Allopatrics_Fertilities!$T$2:$T$994,0))</f>
        <v>0</v>
      </c>
      <c r="D158" s="36" t="str">
        <f>INDEX(Allopatrics_Fertilities!$AG$2:$AG$994,MATCH(Allopatrics_Fertilities_R!$A158,Allopatrics_Fertilities!$T$2:$T$994,0))</f>
        <v>NA</v>
      </c>
      <c r="E158" s="36" t="str">
        <f>INDEX(Allopatrics_Fertilities!$AH$2:$AH$994,MATCH(Allopatrics_Fertilities_R!$A158,Allopatrics_Fertilities!$T$2:$T$994,0))</f>
        <v>NA</v>
      </c>
      <c r="F158" s="36" t="str">
        <f>INDEX(Allopatrics_Fertilities!$AF$2:$AF$994,MATCH(Allopatrics_Fertilities_R!$A158,Allopatrics_Fertilities!$T$2:$T$994,0))</f>
        <v>NA</v>
      </c>
    </row>
    <row r="159" spans="1:6" x14ac:dyDescent="0.25">
      <c r="A159" t="str">
        <v>L.20XV.7</v>
      </c>
      <c r="B159" t="str">
        <f>INDEX(Allopatrics_Fertilities!$U$2:$U$994,MATCH(Allopatrics_Fertilities_R!$A159,Allopatrics_Fertilities!$T$2:$T$994,0))</f>
        <v>Conspecifics-elegansXelegans-MaraixDorxXSweden</v>
      </c>
      <c r="C159" s="36">
        <f>INDEX(Allopatrics_Fertilities!$W$2:$W$994,MATCH(Allopatrics_Fertilities_R!$A159,Allopatrics_Fertilities!$T$2:$T$994,0))</f>
        <v>2</v>
      </c>
      <c r="D159" s="36">
        <f>INDEX(Allopatrics_Fertilities!$AG$2:$AG$994,MATCH(Allopatrics_Fertilities_R!$A159,Allopatrics_Fertilities!$T$2:$T$994,0))</f>
        <v>79.333333333333329</v>
      </c>
      <c r="E159" s="36">
        <f>INDEX(Allopatrics_Fertilities!$AH$2:$AH$994,MATCH(Allopatrics_Fertilities_R!$A159,Allopatrics_Fertilities!$T$2:$T$994,0))</f>
        <v>0.65966386554621848</v>
      </c>
      <c r="F159" s="36">
        <f>INDEX(Allopatrics_Fertilities!$AF$2:$AF$994,MATCH(Allopatrics_Fertilities_R!$A159,Allopatrics_Fertilities!$T$2:$T$994,0))</f>
        <v>238</v>
      </c>
    </row>
    <row r="160" spans="1:6" x14ac:dyDescent="0.25">
      <c r="A160" t="str">
        <v>O.3XH.10</v>
      </c>
      <c r="B160" t="str">
        <f>INDEX(Allopatrics_Fertilities!$U$2:$U$994,MATCH(Allopatrics_Fertilities_R!$A160,Allopatrics_Fertilities!$T$2:$T$994,0))</f>
        <v>Conspecifics-elegansXelegans-BayonneX(E:BelgiumXSweden)</v>
      </c>
      <c r="C160" s="36">
        <f>INDEX(Allopatrics_Fertilities!$W$2:$W$994,MATCH(Allopatrics_Fertilities_R!$A160,Allopatrics_Fertilities!$T$2:$T$994,0))</f>
        <v>3</v>
      </c>
      <c r="D160" s="36">
        <f>INDEX(Allopatrics_Fertilities!$AG$2:$AG$994,MATCH(Allopatrics_Fertilities_R!$A160,Allopatrics_Fertilities!$T$2:$T$994,0))</f>
        <v>73.666666666666671</v>
      </c>
      <c r="E160" s="36">
        <f>INDEX(Allopatrics_Fertilities!$AH$2:$AH$994,MATCH(Allopatrics_Fertilities_R!$A160,Allopatrics_Fertilities!$T$2:$T$994,0))</f>
        <v>0.85972850678733037</v>
      </c>
      <c r="F160" s="36">
        <f>INDEX(Allopatrics_Fertilities!$AF$2:$AF$994,MATCH(Allopatrics_Fertilities_R!$A160,Allopatrics_Fertilities!$T$2:$T$994,0))</f>
        <v>221</v>
      </c>
    </row>
    <row r="161" spans="1:6" x14ac:dyDescent="0.25">
      <c r="A161" t="str">
        <v>O.3XP.29</v>
      </c>
      <c r="B161" t="str">
        <f>INDEX(Allopatrics_Fertilities!$U$2:$U$994,MATCH(Allopatrics_Fertilities_R!$A161,Allopatrics_Fertilities!$T$2:$T$994,0))</f>
        <v>Conspecifics-elegansXelegans-BayonneXLaigual</v>
      </c>
      <c r="C161" s="36">
        <f>INDEX(Allopatrics_Fertilities!$W$2:$W$994,MATCH(Allopatrics_Fertilities_R!$A161,Allopatrics_Fertilities!$T$2:$T$994,0))</f>
        <v>2</v>
      </c>
      <c r="D161" s="36">
        <f>INDEX(Allopatrics_Fertilities!$AG$2:$AG$994,MATCH(Allopatrics_Fertilities_R!$A161,Allopatrics_Fertilities!$T$2:$T$994,0))</f>
        <v>243.33333333333334</v>
      </c>
      <c r="E161" s="36">
        <f>INDEX(Allopatrics_Fertilities!$AH$2:$AH$994,MATCH(Allopatrics_Fertilities_R!$A161,Allopatrics_Fertilities!$T$2:$T$994,0))</f>
        <v>0.52054794520547942</v>
      </c>
      <c r="F161" s="36">
        <f>INDEX(Allopatrics_Fertilities!$AF$2:$AF$994,MATCH(Allopatrics_Fertilities_R!$A161,Allopatrics_Fertilities!$T$2:$T$994,0))</f>
        <v>730</v>
      </c>
    </row>
    <row r="162" spans="1:6" x14ac:dyDescent="0.25">
      <c r="A162" t="str">
        <v>P.15XK.2</v>
      </c>
      <c r="B162" t="str">
        <f>INDEX(Allopatrics_Fertilities!$U$2:$U$994,MATCH(Allopatrics_Fertilities_R!$A162,Allopatrics_Fertilities!$T$2:$T$994,0))</f>
        <v>Conspecifics-elegansXelegans-LaigualX(E:BelgiumXSweden)</v>
      </c>
      <c r="C162" s="36">
        <f>INDEX(Allopatrics_Fertilities!$W$2:$W$994,MATCH(Allopatrics_Fertilities_R!$A162,Allopatrics_Fertilities!$T$2:$T$994,0))</f>
        <v>2</v>
      </c>
      <c r="D162" s="36">
        <f>INDEX(Allopatrics_Fertilities!$AG$2:$AG$994,MATCH(Allopatrics_Fertilities_R!$A162,Allopatrics_Fertilities!$T$2:$T$994,0))</f>
        <v>147.33333333333334</v>
      </c>
      <c r="E162" s="36">
        <f>INDEX(Allopatrics_Fertilities!$AH$2:$AH$994,MATCH(Allopatrics_Fertilities_R!$A162,Allopatrics_Fertilities!$T$2:$T$994,0))</f>
        <v>0.96380090497737558</v>
      </c>
      <c r="F162" s="36">
        <f>INDEX(Allopatrics_Fertilities!$AF$2:$AF$994,MATCH(Allopatrics_Fertilities_R!$A162,Allopatrics_Fertilities!$T$2:$T$994,0))</f>
        <v>442</v>
      </c>
    </row>
    <row r="163" spans="1:6" x14ac:dyDescent="0.25">
      <c r="A163" t="str">
        <v>P.16XA.27</v>
      </c>
      <c r="B163" t="str">
        <f>INDEX(Allopatrics_Fertilities!$U$2:$U$994,MATCH(Allopatrics_Fertilities_R!$A163,Allopatrics_Fertilities!$T$2:$T$994,0))</f>
        <v>Heterospecifics-elegansXgraellsii-LaigualXCachadas</v>
      </c>
      <c r="C163" s="36">
        <f>INDEX(Allopatrics_Fertilities!$W$2:$W$994,MATCH(Allopatrics_Fertilities_R!$A163,Allopatrics_Fertilities!$T$2:$T$994,0))</f>
        <v>0</v>
      </c>
      <c r="D163" s="36" t="str">
        <f>INDEX(Allopatrics_Fertilities!$AG$2:$AG$994,MATCH(Allopatrics_Fertilities_R!$A163,Allopatrics_Fertilities!$T$2:$T$994,0))</f>
        <v>NA</v>
      </c>
      <c r="E163" s="36" t="str">
        <f>INDEX(Allopatrics_Fertilities!$AH$2:$AH$994,MATCH(Allopatrics_Fertilities_R!$A163,Allopatrics_Fertilities!$T$2:$T$994,0))</f>
        <v>NA</v>
      </c>
      <c r="F163" s="36" t="str">
        <f>INDEX(Allopatrics_Fertilities!$AF$2:$AF$994,MATCH(Allopatrics_Fertilities_R!$A163,Allopatrics_Fertilities!$T$2:$T$994,0))</f>
        <v>NA</v>
      </c>
    </row>
    <row r="164" spans="1:6" x14ac:dyDescent="0.25">
      <c r="A164" t="str">
        <v>P.16XE.3</v>
      </c>
      <c r="B164" t="str">
        <f>INDEX(Allopatrics_Fertilities!$U$2:$U$994,MATCH(Allopatrics_Fertilities_R!$A164,Allopatrics_Fertilities!$T$2:$T$994,0))</f>
        <v>Conspecifics-elegansXelegans-MaraixDorxXBelgium</v>
      </c>
      <c r="C164" s="36">
        <f>INDEX(Allopatrics_Fertilities!$W$2:$W$994,MATCH(Allopatrics_Fertilities_R!$A164,Allopatrics_Fertilities!$T$2:$T$994,0))</f>
        <v>2</v>
      </c>
      <c r="D164" s="36">
        <f>INDEX(Allopatrics_Fertilities!$AG$2:$AG$994,MATCH(Allopatrics_Fertilities_R!$A164,Allopatrics_Fertilities!$T$2:$T$994,0))</f>
        <v>150.66666666666666</v>
      </c>
      <c r="E164" s="36">
        <f>INDEX(Allopatrics_Fertilities!$AH$2:$AH$994,MATCH(Allopatrics_Fertilities_R!$A164,Allopatrics_Fertilities!$T$2:$T$994,0))</f>
        <v>4.8672566371681415E-2</v>
      </c>
      <c r="F164" s="36">
        <f>INDEX(Allopatrics_Fertilities!$AF$2:$AF$994,MATCH(Allopatrics_Fertilities_R!$A164,Allopatrics_Fertilities!$T$2:$T$994,0))</f>
        <v>452</v>
      </c>
    </row>
    <row r="165" spans="1:6" x14ac:dyDescent="0.25">
      <c r="A165" t="str">
        <v>P.22XP.28</v>
      </c>
      <c r="B165" t="str">
        <f>INDEX(Allopatrics_Fertilities!$U$2:$U$994,MATCH(Allopatrics_Fertilities_R!$A165,Allopatrics_Fertilities!$T$2:$T$994,0))</f>
        <v>Conspecifics-elegansXelegans-LaigualXLaigual</v>
      </c>
      <c r="C165" s="36">
        <f>INDEX(Allopatrics_Fertilities!$W$2:$W$994,MATCH(Allopatrics_Fertilities_R!$A165,Allopatrics_Fertilities!$T$2:$T$994,0))</f>
        <v>2</v>
      </c>
      <c r="D165" s="36">
        <f>INDEX(Allopatrics_Fertilities!$AG$2:$AG$994,MATCH(Allopatrics_Fertilities_R!$A165,Allopatrics_Fertilities!$T$2:$T$994,0))</f>
        <v>258.33333333333331</v>
      </c>
      <c r="E165" s="36">
        <f>INDEX(Allopatrics_Fertilities!$AH$2:$AH$994,MATCH(Allopatrics_Fertilities_R!$A165,Allopatrics_Fertilities!$T$2:$T$994,0))</f>
        <v>0.41806451612903228</v>
      </c>
      <c r="F165" s="36">
        <f>INDEX(Allopatrics_Fertilities!$AF$2:$AF$994,MATCH(Allopatrics_Fertilities_R!$A165,Allopatrics_Fertilities!$T$2:$T$994,0))</f>
        <v>775</v>
      </c>
    </row>
    <row r="166" spans="1:6" x14ac:dyDescent="0.25">
      <c r="A166" t="str">
        <v>P.23XA.30</v>
      </c>
      <c r="B166" t="str">
        <f>INDEX(Allopatrics_Fertilities!$U$2:$U$994,MATCH(Allopatrics_Fertilities_R!$A166,Allopatrics_Fertilities!$T$2:$T$994,0))</f>
        <v>Heterospecifics-elegansXgraellsii-LaigualXCachadas</v>
      </c>
      <c r="C166" s="36">
        <f>INDEX(Allopatrics_Fertilities!$W$2:$W$994,MATCH(Allopatrics_Fertilities_R!$A166,Allopatrics_Fertilities!$T$2:$T$994,0))</f>
        <v>0</v>
      </c>
      <c r="D166" s="36" t="str">
        <f>INDEX(Allopatrics_Fertilities!$AG$2:$AG$994,MATCH(Allopatrics_Fertilities_R!$A166,Allopatrics_Fertilities!$T$2:$T$994,0))</f>
        <v>NA</v>
      </c>
      <c r="E166" s="36" t="str">
        <f>INDEX(Allopatrics_Fertilities!$AH$2:$AH$994,MATCH(Allopatrics_Fertilities_R!$A166,Allopatrics_Fertilities!$T$2:$T$994,0))</f>
        <v>NA</v>
      </c>
      <c r="F166" s="36" t="str">
        <f>INDEX(Allopatrics_Fertilities!$AF$2:$AF$994,MATCH(Allopatrics_Fertilities_R!$A166,Allopatrics_Fertilities!$T$2:$T$994,0))</f>
        <v>NA</v>
      </c>
    </row>
    <row r="167" spans="1:6" x14ac:dyDescent="0.25">
      <c r="A167" t="str">
        <v>P.24XA.28</v>
      </c>
      <c r="B167" t="str">
        <f>INDEX(Allopatrics_Fertilities!$U$2:$U$994,MATCH(Allopatrics_Fertilities_R!$A167,Allopatrics_Fertilities!$T$2:$T$994,0))</f>
        <v>Heterospecifics-elegansXgraellsii-LaigualXCachadas</v>
      </c>
      <c r="C167" s="36">
        <f>INDEX(Allopatrics_Fertilities!$W$2:$W$994,MATCH(Allopatrics_Fertilities_R!$A167,Allopatrics_Fertilities!$T$2:$T$994,0))</f>
        <v>1</v>
      </c>
      <c r="D167" s="36">
        <f>INDEX(Allopatrics_Fertilities!$AG$2:$AG$994,MATCH(Allopatrics_Fertilities_R!$A167,Allopatrics_Fertilities!$T$2:$T$994,0))</f>
        <v>2</v>
      </c>
      <c r="E167" s="36">
        <f>INDEX(Allopatrics_Fertilities!$AH$2:$AH$994,MATCH(Allopatrics_Fertilities_R!$A167,Allopatrics_Fertilities!$T$2:$T$994,0))</f>
        <v>0</v>
      </c>
      <c r="F167" s="36">
        <f>INDEX(Allopatrics_Fertilities!$AF$2:$AF$994,MATCH(Allopatrics_Fertilities_R!$A167,Allopatrics_Fertilities!$T$2:$T$994,0))</f>
        <v>6</v>
      </c>
    </row>
    <row r="168" spans="1:6" x14ac:dyDescent="0.25">
      <c r="A168" t="str">
        <v>P.6XO.4</v>
      </c>
      <c r="B168" t="str">
        <f>INDEX(Allopatrics_Fertilities!$U$2:$U$994,MATCH(Allopatrics_Fertilities_R!$A168,Allopatrics_Fertilities!$T$2:$T$994,0))</f>
        <v>Conspecifics-elegansXelegans-LaigualXBayonne</v>
      </c>
      <c r="C168" s="36">
        <f>INDEX(Allopatrics_Fertilities!$W$2:$W$994,MATCH(Allopatrics_Fertilities_R!$A168,Allopatrics_Fertilities!$T$2:$T$994,0))</f>
        <v>3</v>
      </c>
      <c r="D168" s="36">
        <f>INDEX(Allopatrics_Fertilities!$AG$2:$AG$994,MATCH(Allopatrics_Fertilities_R!$A168,Allopatrics_Fertilities!$T$2:$T$994,0))</f>
        <v>181.33333333333334</v>
      </c>
      <c r="E168" s="36">
        <f>INDEX(Allopatrics_Fertilities!$AH$2:$AH$994,MATCH(Allopatrics_Fertilities_R!$A168,Allopatrics_Fertilities!$T$2:$T$994,0))</f>
        <v>0.58088235294117652</v>
      </c>
      <c r="F168" s="36">
        <f>INDEX(Allopatrics_Fertilities!$AF$2:$AF$994,MATCH(Allopatrics_Fertilities_R!$A168,Allopatrics_Fertilities!$T$2:$T$994,0))</f>
        <v>544</v>
      </c>
    </row>
    <row r="169" spans="1:6" x14ac:dyDescent="0.25">
      <c r="A169" t="str">
        <v>P.8X5.15</v>
      </c>
      <c r="B169" t="str">
        <f>INDEX(Allopatrics_Fertilities!$U$2:$U$994,MATCH(Allopatrics_Fertilities_R!$A169,Allopatrics_Fertilities!$T$2:$T$994,0))</f>
        <v>Postzygotics-elegansXhybrid-AlloEleX(H:BelgiumXCachadas)</v>
      </c>
      <c r="C169" s="36">
        <f>INDEX(Allopatrics_Fertilities!$W$2:$W$994,MATCH(Allopatrics_Fertilities_R!$A169,Allopatrics_Fertilities!$T$2:$T$994,0))</f>
        <v>3</v>
      </c>
      <c r="D169" s="36">
        <f>INDEX(Allopatrics_Fertilities!$AG$2:$AG$994,MATCH(Allopatrics_Fertilities_R!$A169,Allopatrics_Fertilities!$T$2:$T$994,0))</f>
        <v>146.66666666666666</v>
      </c>
      <c r="E169" s="36">
        <f>INDEX(Allopatrics_Fertilities!$AH$2:$AH$994,MATCH(Allopatrics_Fertilities_R!$A169,Allopatrics_Fertilities!$T$2:$T$994,0))</f>
        <v>0</v>
      </c>
      <c r="F169" s="36">
        <f>INDEX(Allopatrics_Fertilities!$AF$2:$AF$994,MATCH(Allopatrics_Fertilities_R!$A169,Allopatrics_Fertilities!$T$2:$T$994,0))</f>
        <v>440</v>
      </c>
    </row>
    <row r="170" spans="1:6" x14ac:dyDescent="0.25">
      <c r="A170" t="str">
        <v>V.15XX.3</v>
      </c>
      <c r="B170" t="str">
        <f>INDEX(Allopatrics_Fertilities!$U$2:$U$994,MATCH(Allopatrics_Fertilities_R!$A170,Allopatrics_Fertilities!$T$2:$T$994,0))</f>
        <v>Conspecifics-elegansXelegans-(E:BelgiumXSweden)XSweden</v>
      </c>
      <c r="C170" s="36">
        <f>INDEX(Allopatrics_Fertilities!$W$2:$W$994,MATCH(Allopatrics_Fertilities_R!$A170,Allopatrics_Fertilities!$T$2:$T$994,0))</f>
        <v>2</v>
      </c>
      <c r="D170" s="36">
        <f>INDEX(Allopatrics_Fertilities!$AG$2:$AG$994,MATCH(Allopatrics_Fertilities_R!$A170,Allopatrics_Fertilities!$T$2:$T$994,0))</f>
        <v>58.333333333333336</v>
      </c>
      <c r="E170" s="36">
        <f>INDEX(Allopatrics_Fertilities!$AH$2:$AH$994,MATCH(Allopatrics_Fertilities_R!$A170,Allopatrics_Fertilities!$T$2:$T$994,0))</f>
        <v>0.90857142857142859</v>
      </c>
      <c r="F170" s="36">
        <f>INDEX(Allopatrics_Fertilities!$AF$2:$AF$994,MATCH(Allopatrics_Fertilities_R!$A170,Allopatrics_Fertilities!$T$2:$T$994,0))</f>
        <v>175</v>
      </c>
    </row>
    <row r="171" spans="1:6" x14ac:dyDescent="0.25">
      <c r="A171" t="str">
        <v>V.6XK.27</v>
      </c>
      <c r="B171" t="str">
        <f>INDEX(Allopatrics_Fertilities!$U$2:$U$994,MATCH(Allopatrics_Fertilities_R!$A171,Allopatrics_Fertilities!$T$2:$T$994,0))</f>
        <v>Conspecifics-elegansXelegans-SwedenX(E:BelgiumXSweden)</v>
      </c>
      <c r="C171" s="36">
        <f>INDEX(Allopatrics_Fertilities!$W$2:$W$994,MATCH(Allopatrics_Fertilities_R!$A171,Allopatrics_Fertilities!$T$2:$T$994,0))</f>
        <v>2</v>
      </c>
      <c r="D171" s="36">
        <f>INDEX(Allopatrics_Fertilities!$AG$2:$AG$994,MATCH(Allopatrics_Fertilities_R!$A171,Allopatrics_Fertilities!$T$2:$T$994,0))</f>
        <v>84.333333333333329</v>
      </c>
      <c r="E171" s="36">
        <f>INDEX(Allopatrics_Fertilities!$AH$2:$AH$994,MATCH(Allopatrics_Fertilities_R!$A171,Allopatrics_Fertilities!$T$2:$T$994,0))</f>
        <v>0.72332015810276684</v>
      </c>
      <c r="F171" s="36">
        <f>INDEX(Allopatrics_Fertilities!$AF$2:$AF$994,MATCH(Allopatrics_Fertilities_R!$A171,Allopatrics_Fertilities!$T$2:$T$994,0))</f>
        <v>253</v>
      </c>
    </row>
    <row r="172" spans="1:6" x14ac:dyDescent="0.25">
      <c r="A172">
        <v>0</v>
      </c>
      <c r="C172" s="36"/>
      <c r="D172" s="36"/>
      <c r="E172" s="72"/>
    </row>
    <row r="173" spans="1:6" x14ac:dyDescent="0.25">
      <c r="C173" s="36"/>
      <c r="D173" s="36"/>
      <c r="E173" s="72"/>
    </row>
    <row r="174" spans="1:6" x14ac:dyDescent="0.25">
      <c r="C174" s="36"/>
      <c r="D174" s="36"/>
      <c r="E174" s="72"/>
    </row>
    <row r="175" spans="1:6" x14ac:dyDescent="0.25">
      <c r="C175" s="36"/>
      <c r="D175" s="36"/>
      <c r="E175" s="72"/>
    </row>
    <row r="176" spans="1:6" x14ac:dyDescent="0.25">
      <c r="C176" s="36"/>
      <c r="D176" s="36"/>
      <c r="E176" s="72"/>
    </row>
    <row r="177" spans="3:5" x14ac:dyDescent="0.25">
      <c r="C177" s="36"/>
      <c r="D177" s="36"/>
      <c r="E177" s="72"/>
    </row>
    <row r="178" spans="3:5" x14ac:dyDescent="0.25">
      <c r="C178" s="36"/>
      <c r="D178" s="36"/>
      <c r="E178" s="72"/>
    </row>
    <row r="179" spans="3:5" x14ac:dyDescent="0.25">
      <c r="C179" s="36"/>
      <c r="D179" s="36"/>
      <c r="E179" s="72"/>
    </row>
    <row r="180" spans="3:5" x14ac:dyDescent="0.25">
      <c r="C180" s="36"/>
      <c r="D180" s="36"/>
      <c r="E180" s="72"/>
    </row>
    <row r="181" spans="3:5" x14ac:dyDescent="0.25">
      <c r="C181" s="36"/>
      <c r="D181" s="36"/>
      <c r="E181" s="72"/>
    </row>
    <row r="182" spans="3:5" x14ac:dyDescent="0.25">
      <c r="C182" s="36"/>
      <c r="D182" s="36"/>
      <c r="E182" s="72"/>
    </row>
    <row r="183" spans="3:5" x14ac:dyDescent="0.25">
      <c r="C183" s="36"/>
      <c r="D183" s="36"/>
      <c r="E183" s="72"/>
    </row>
    <row r="184" spans="3:5" x14ac:dyDescent="0.25">
      <c r="C184" s="36"/>
      <c r="D184" s="36"/>
      <c r="E184" s="72"/>
    </row>
    <row r="185" spans="3:5" x14ac:dyDescent="0.25">
      <c r="C185" s="36"/>
      <c r="D185" s="36"/>
      <c r="E185" s="72"/>
    </row>
    <row r="186" spans="3:5" x14ac:dyDescent="0.25">
      <c r="C186" s="36"/>
      <c r="D186" s="36"/>
      <c r="E186" s="72"/>
    </row>
    <row r="187" spans="3:5" x14ac:dyDescent="0.25">
      <c r="C187" s="36"/>
      <c r="D187" s="36"/>
      <c r="E187" s="72"/>
    </row>
  </sheetData>
  <autoFilter ref="A1:F1" xr:uid="{F52E4390-2E44-48C2-B903-355529016145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E59A-23DE-4559-881F-6225FD5026A6}">
  <sheetPr filterMode="1">
    <tabColor theme="5" tint="0.79998168889431442"/>
  </sheetPr>
  <dimension ref="A1:Q60"/>
  <sheetViews>
    <sheetView workbookViewId="0">
      <selection activeCell="A25" sqref="A25"/>
    </sheetView>
  </sheetViews>
  <sheetFormatPr baseColWidth="10" defaultRowHeight="15" x14ac:dyDescent="0.25"/>
  <cols>
    <col min="1" max="1" width="68.28515625" bestFit="1" customWidth="1"/>
    <col min="2" max="2" width="9.85546875" style="36" bestFit="1" customWidth="1"/>
    <col min="3" max="3" width="13.28515625" bestFit="1" customWidth="1"/>
    <col min="4" max="4" width="13.28515625" customWidth="1"/>
    <col min="5" max="5" width="13.42578125" customWidth="1"/>
    <col min="6" max="6" width="11.5703125" customWidth="1"/>
    <col min="7" max="7" width="13.28515625" customWidth="1"/>
    <col min="8" max="8" width="12.140625" customWidth="1"/>
    <col min="9" max="9" width="11.140625" customWidth="1"/>
    <col min="10" max="10" width="11.85546875" customWidth="1"/>
    <col min="11" max="11" width="9.7109375" customWidth="1"/>
    <col min="12" max="12" width="8" customWidth="1"/>
    <col min="13" max="13" width="9.140625" customWidth="1"/>
    <col min="14" max="14" width="8.7109375" customWidth="1"/>
    <col min="15" max="15" width="7.28515625" customWidth="1"/>
    <col min="16" max="16" width="9.28515625" customWidth="1"/>
    <col min="17" max="17" width="9.140625" customWidth="1"/>
  </cols>
  <sheetData>
    <row r="1" spans="1:17" x14ac:dyDescent="0.25">
      <c r="A1" s="33" t="s">
        <v>318</v>
      </c>
      <c r="B1" s="70" t="s">
        <v>707</v>
      </c>
      <c r="C1" s="75" t="s">
        <v>320</v>
      </c>
      <c r="D1" s="75" t="s">
        <v>324</v>
      </c>
      <c r="E1" s="75" t="s">
        <v>321</v>
      </c>
      <c r="F1" s="76" t="s">
        <v>323</v>
      </c>
      <c r="G1" s="76" t="s">
        <v>311</v>
      </c>
      <c r="H1" s="76" t="s">
        <v>322</v>
      </c>
      <c r="I1" s="77" t="s">
        <v>312</v>
      </c>
      <c r="J1" s="77" t="s">
        <v>313</v>
      </c>
      <c r="K1" s="77" t="s">
        <v>325</v>
      </c>
      <c r="L1" s="78" t="s">
        <v>328</v>
      </c>
      <c r="M1" s="78" t="s">
        <v>329</v>
      </c>
      <c r="N1" s="78" t="s">
        <v>330</v>
      </c>
      <c r="O1" s="108" t="s">
        <v>314</v>
      </c>
      <c r="P1" s="108" t="s">
        <v>331</v>
      </c>
      <c r="Q1" s="108" t="s">
        <v>332</v>
      </c>
    </row>
    <row r="2" spans="1:17" hidden="1" x14ac:dyDescent="0.25">
      <c r="A2" t="str" cm="1">
        <f t="array" ref="A2:A35">_xlfn._xlws.SORT(_xlfn.UNIQUE(_xlfn.VSTACK(Allopatrics_Mechanical_R!B2:B999,Allopatrics_Fertilities_R!B2:B999)))</f>
        <v>Conspecifics-elegansXelegans-(E:BelgiumXSweden)X(E:BelgiumXSweden)</v>
      </c>
      <c r="B2" s="36" t="s">
        <v>2</v>
      </c>
      <c r="C2" s="36">
        <f>COUNTIFS(Allopatrics_Mechanical_R!B$2:B$999,Allopatrics_Summaries!A2,Allopatrics_Mechanical_R!C$2:C$999,"&gt;-1")</f>
        <v>2</v>
      </c>
      <c r="D2" s="44">
        <f>SUMIF(Allopatrics_Mechanical_R!B$2:B$999,Allopatrics_Summaries!A2,Allopatrics_Mechanical_R!C$2:C$999)</f>
        <v>2</v>
      </c>
      <c r="E2" s="79">
        <f>IFERROR(1-(D2/C2),"NA")</f>
        <v>0</v>
      </c>
      <c r="F2" s="74">
        <f>COUNTIFS(Allopatrics_Mechanical_R!B$2:B$999,Allopatrics_Summaries!A2,Allopatrics_Mechanical_R!D$2:D$999,"&gt;-1")</f>
        <v>2</v>
      </c>
      <c r="G2" s="74">
        <f>SUMIF(Allopatrics_Mechanical_R!$B$2:$B$999,Allopatrics_Summaries!$A2,Allopatrics_Mechanical_R!D$2:D$999)</f>
        <v>2</v>
      </c>
      <c r="H2" s="71">
        <f>IFERROR(1-(G2/F2),"NA")</f>
        <v>0</v>
      </c>
      <c r="I2" s="44">
        <f>COUNTIFS(Allopatrics_Fertilities_R!$B$2:$B$999,Allopatrics_Summaries!$A2,Allopatrics_Fertilities_R!$C$2:$C$999,"&gt;-1")</f>
        <v>4</v>
      </c>
      <c r="J2" s="44">
        <f>COUNTIFS(Allopatrics_Fertilities_R!$B$2:$B$999,Allopatrics_Summaries!$A2,Allopatrics_Fertilities_R!$C$2:$C$999,"&gt;0")</f>
        <v>4</v>
      </c>
      <c r="K2" s="71">
        <f>IFERROR(MAX(1-(J2/I2),0),"NA")</f>
        <v>0</v>
      </c>
      <c r="L2" s="44">
        <f>J2</f>
        <v>4</v>
      </c>
      <c r="M2" s="80">
        <f>IFERROR(AVERAGEIFS(Allopatrics_Fertilities_R!$D$2:$D$999,Allopatrics_Fertilities_R!$C$2:$C$999,"&gt;0",Allopatrics_Fertilities_R!$B$2:$B$999,Allopatrics_Summaries!$A2),"NA")</f>
        <v>112.25000000000001</v>
      </c>
      <c r="N2" s="71">
        <f>IFERROR(MAX(1-((2*M2)/($M$5+$M$21)),0),"NA")</f>
        <v>0.60253874940772911</v>
      </c>
      <c r="O2" s="44">
        <f>L2</f>
        <v>4</v>
      </c>
      <c r="P2" s="79">
        <f>IFERROR(AVERAGEIFS(Allopatrics_Fertilities_R!$E$2:$E$999,Allopatrics_Fertilities_R!$C$2:$C$999,"&gt;0",Allopatrics_Fertilities_R!$B$2:$B$999,Allopatrics_Summaries!$A2),"NA")</f>
        <v>0.55936419293570894</v>
      </c>
      <c r="Q2" s="71">
        <f>IFERROR(1-P2,"NA")</f>
        <v>0.44063580706429106</v>
      </c>
    </row>
    <row r="3" spans="1:17" hidden="1" x14ac:dyDescent="0.25">
      <c r="A3" t="str">
        <v>Conspecifics-elegansXelegans-(E:BelgiumXSweden)XBelgium</v>
      </c>
      <c r="B3" s="36" t="s">
        <v>2</v>
      </c>
      <c r="C3" s="36">
        <f>COUNTIFS(Allopatrics_Mechanical_R!B$2:B$999,Allopatrics_Summaries!A3,Allopatrics_Mechanical_R!C$2:C$999,"&gt;-1")</f>
        <v>0</v>
      </c>
      <c r="D3" s="44">
        <f>SUMIF(Allopatrics_Mechanical_R!B$2:B$999,Allopatrics_Summaries!A3,Allopatrics_Mechanical_R!C$2:C$999)</f>
        <v>0</v>
      </c>
      <c r="E3" s="79" t="str">
        <f t="shared" ref="E3:E31" si="0">IFERROR(1-(D3/C3),"NA")</f>
        <v>NA</v>
      </c>
      <c r="F3" s="74">
        <f>COUNTIFS(Allopatrics_Mechanical_R!B$2:B$999,Allopatrics_Summaries!A3,Allopatrics_Mechanical_R!D$2:D$999,"&gt;-1")</f>
        <v>0</v>
      </c>
      <c r="G3" s="74">
        <f>SUMIF(Allopatrics_Mechanical_R!$B$2:$B$999,Allopatrics_Summaries!$A3,Allopatrics_Mechanical_R!D$2:D$999)</f>
        <v>0</v>
      </c>
      <c r="H3" s="71" t="str">
        <f t="shared" ref="H3:H31" si="1">IFERROR(1-(G3/F3),"NA")</f>
        <v>NA</v>
      </c>
      <c r="I3" s="44">
        <f>COUNTIFS(Allopatrics_Fertilities_R!$B$2:$B$999,Allopatrics_Summaries!$A3,Allopatrics_Fertilities_R!$C$2:$C$999,"&gt;-1")</f>
        <v>1</v>
      </c>
      <c r="J3" s="44">
        <f>COUNTIFS(Allopatrics_Fertilities_R!$B$2:$B$999,Allopatrics_Summaries!$A3,Allopatrics_Fertilities_R!$C$2:$C$999,"&gt;0")</f>
        <v>1</v>
      </c>
      <c r="K3" s="71">
        <f t="shared" ref="K3:K31" si="2">IFERROR(MAX(1-(J3/I3),0),"NA")</f>
        <v>0</v>
      </c>
      <c r="L3" s="44">
        <f t="shared" ref="L3:L31" si="3">J3</f>
        <v>1</v>
      </c>
      <c r="M3" s="80">
        <f>IFERROR(AVERAGEIFS(Allopatrics_Fertilities_R!$D$2:$D$999,Allopatrics_Fertilities_R!$C$2:$C$999,"&gt;0",Allopatrics_Fertilities_R!$B$2:$B$999,Allopatrics_Summaries!$A3),"NA")</f>
        <v>53.666666666666664</v>
      </c>
      <c r="N3" s="71">
        <f t="shared" ref="N3:N33" si="4">IFERROR(MAX(1-((2*M3)/($M$5+$M$21)),0),"NA")</f>
        <v>0.80997398264185416</v>
      </c>
      <c r="O3" s="44">
        <f t="shared" ref="O3:O31" si="5">L3</f>
        <v>1</v>
      </c>
      <c r="P3" s="79">
        <f>IFERROR(AVERAGEIFS(Allopatrics_Fertilities_R!$E$2:$E$999,Allopatrics_Fertilities_R!$C$2:$C$999,"&gt;0",Allopatrics_Fertilities_R!$B$2:$B$999,Allopatrics_Summaries!$A3),"NA")</f>
        <v>0</v>
      </c>
      <c r="Q3" s="71">
        <f t="shared" ref="Q3:Q31" si="6">IFERROR(1-P3,"NA")</f>
        <v>1</v>
      </c>
    </row>
    <row r="4" spans="1:17" hidden="1" x14ac:dyDescent="0.25">
      <c r="A4" t="str">
        <v>Conspecifics-elegansXelegans-(E:BelgiumXSweden)XSweden</v>
      </c>
      <c r="B4" s="36" t="s">
        <v>2</v>
      </c>
      <c r="C4" s="36">
        <f>COUNTIFS(Allopatrics_Mechanical_R!B$2:B$999,Allopatrics_Summaries!A4,Allopatrics_Mechanical_R!C$2:C$999,"&gt;-1")</f>
        <v>0</v>
      </c>
      <c r="D4" s="44">
        <f>SUMIF(Allopatrics_Mechanical_R!B$2:B$999,Allopatrics_Summaries!A4,Allopatrics_Mechanical_R!C$2:C$999)</f>
        <v>0</v>
      </c>
      <c r="E4" s="79" t="str">
        <f t="shared" si="0"/>
        <v>NA</v>
      </c>
      <c r="F4" s="74">
        <f>COUNTIFS(Allopatrics_Mechanical_R!B$2:B$999,Allopatrics_Summaries!A4,Allopatrics_Mechanical_R!D$2:D$999,"&gt;-1")</f>
        <v>0</v>
      </c>
      <c r="G4" s="74">
        <f>SUMIF(Allopatrics_Mechanical_R!$B$2:$B$999,Allopatrics_Summaries!$A4,Allopatrics_Mechanical_R!D$2:D$999)</f>
        <v>0</v>
      </c>
      <c r="H4" s="71" t="str">
        <f t="shared" si="1"/>
        <v>NA</v>
      </c>
      <c r="I4" s="44">
        <f>COUNTIFS(Allopatrics_Fertilities_R!$B$2:$B$999,Allopatrics_Summaries!$A4,Allopatrics_Fertilities_R!$C$2:$C$999,"&gt;-1")</f>
        <v>2</v>
      </c>
      <c r="J4" s="44">
        <f>COUNTIFS(Allopatrics_Fertilities_R!$B$2:$B$999,Allopatrics_Summaries!$A4,Allopatrics_Fertilities_R!$C$2:$C$999,"&gt;0")</f>
        <v>2</v>
      </c>
      <c r="K4" s="71">
        <f t="shared" si="2"/>
        <v>0</v>
      </c>
      <c r="L4" s="44">
        <f t="shared" si="3"/>
        <v>2</v>
      </c>
      <c r="M4" s="80">
        <f>IFERROR(AVERAGEIFS(Allopatrics_Fertilities_R!$D$2:$D$999,Allopatrics_Fertilities_R!$C$2:$C$999,"&gt;0",Allopatrics_Fertilities_R!$B$2:$B$999,Allopatrics_Summaries!$A4),"NA")</f>
        <v>92.5</v>
      </c>
      <c r="N4" s="71">
        <f t="shared" si="4"/>
        <v>0.67247068436717106</v>
      </c>
      <c r="O4" s="44">
        <f t="shared" si="5"/>
        <v>2</v>
      </c>
      <c r="P4" s="79">
        <f>IFERROR(AVERAGEIFS(Allopatrics_Fertilities_R!$E$2:$E$999,Allopatrics_Fertilities_R!$C$2:$C$999,"&gt;0",Allopatrics_Fertilities_R!$B$2:$B$999,Allopatrics_Summaries!$A4),"NA")</f>
        <v>0.571390977443609</v>
      </c>
      <c r="Q4" s="71">
        <f t="shared" si="6"/>
        <v>0.428609022556391</v>
      </c>
    </row>
    <row r="5" spans="1:17" x14ac:dyDescent="0.25">
      <c r="A5" t="str">
        <v>Conspecifics-elegansXelegans-ArlesXArles</v>
      </c>
      <c r="B5" s="36" t="s">
        <v>47</v>
      </c>
      <c r="C5" s="36">
        <f>COUNTIFS(Allopatrics_Mechanical_R!B$2:B$999,Allopatrics_Summaries!A5,Allopatrics_Mechanical_R!C$2:C$999,"&gt;-1")</f>
        <v>3</v>
      </c>
      <c r="D5" s="44">
        <f>SUMIF(Allopatrics_Mechanical_R!B$2:B$999,Allopatrics_Summaries!A5,Allopatrics_Mechanical_R!C$2:C$999)</f>
        <v>3</v>
      </c>
      <c r="E5" s="79">
        <f t="shared" si="0"/>
        <v>0</v>
      </c>
      <c r="F5" s="74">
        <f>COUNTIFS(Allopatrics_Mechanical_R!B$2:B$999,Allopatrics_Summaries!A5,Allopatrics_Mechanical_R!D$2:D$999,"&gt;-1")</f>
        <v>3</v>
      </c>
      <c r="G5" s="74">
        <f>SUMIF(Allopatrics_Mechanical_R!$B$2:$B$999,Allopatrics_Summaries!$A5,Allopatrics_Mechanical_R!D$2:D$999)</f>
        <v>2</v>
      </c>
      <c r="H5" s="71">
        <f t="shared" si="1"/>
        <v>0.33333333333333337</v>
      </c>
      <c r="I5" s="44">
        <f>COUNTIFS(Allopatrics_Fertilities_R!$B$2:$B$999,Allopatrics_Summaries!$A5,Allopatrics_Fertilities_R!$C$2:$C$999,"&gt;-1")</f>
        <v>19</v>
      </c>
      <c r="J5" s="44">
        <f>COUNTIFS(Allopatrics_Fertilities_R!$B$2:$B$999,Allopatrics_Summaries!$A5,Allopatrics_Fertilities_R!$C$2:$C$999,"&gt;0")</f>
        <v>16</v>
      </c>
      <c r="K5" s="71">
        <f t="shared" si="2"/>
        <v>0.15789473684210531</v>
      </c>
      <c r="L5" s="44">
        <f t="shared" si="3"/>
        <v>16</v>
      </c>
      <c r="M5" s="168">
        <f>IFERROR(AVERAGEIFS(Allopatrics_Fertilities_R!$D$2:$D$999,Allopatrics_Fertilities_R!$C$2:$C$999,"&gt;0",Allopatrics_Fertilities_R!$B$2:$B$999,Allopatrics_Summaries!$A5),"NA")</f>
        <v>340.60416666666669</v>
      </c>
      <c r="N5" s="71">
        <f t="shared" si="4"/>
        <v>0</v>
      </c>
      <c r="O5" s="44">
        <f t="shared" si="5"/>
        <v>16</v>
      </c>
      <c r="P5" s="79">
        <f>IFERROR(AVERAGEIFS(Allopatrics_Fertilities_R!$E$2:$E$999,Allopatrics_Fertilities_R!$C$2:$C$999,"&gt;0",Allopatrics_Fertilities_R!$B$2:$B$999,Allopatrics_Summaries!$A5),"NA")</f>
        <v>0.72910497394591667</v>
      </c>
      <c r="Q5" s="71">
        <f t="shared" si="6"/>
        <v>0.27089502605408333</v>
      </c>
    </row>
    <row r="6" spans="1:17" hidden="1" x14ac:dyDescent="0.25">
      <c r="A6" t="str">
        <v>Conspecifics-elegansXelegans-BayonneX(E:BelgiumXSweden)</v>
      </c>
      <c r="B6" s="36" t="s">
        <v>2</v>
      </c>
      <c r="C6" s="36">
        <f>COUNTIFS(Allopatrics_Mechanical_R!B$2:B$999,Allopatrics_Summaries!A6,Allopatrics_Mechanical_R!C$2:C$999,"&gt;-1")</f>
        <v>0</v>
      </c>
      <c r="D6" s="44">
        <f>SUMIF(Allopatrics_Mechanical_R!B$2:B$999,Allopatrics_Summaries!A6,Allopatrics_Mechanical_R!C$2:C$999)</f>
        <v>0</v>
      </c>
      <c r="E6" s="79" t="str">
        <f t="shared" si="0"/>
        <v>NA</v>
      </c>
      <c r="F6" s="74">
        <f>COUNTIFS(Allopatrics_Mechanical_R!B$2:B$999,Allopatrics_Summaries!A6,Allopatrics_Mechanical_R!D$2:D$999,"&gt;-1")</f>
        <v>0</v>
      </c>
      <c r="G6" s="74">
        <f>SUMIF(Allopatrics_Mechanical_R!$B$2:$B$999,Allopatrics_Summaries!$A6,Allopatrics_Mechanical_R!D$2:D$999)</f>
        <v>0</v>
      </c>
      <c r="H6" s="71" t="str">
        <f t="shared" si="1"/>
        <v>NA</v>
      </c>
      <c r="I6" s="44">
        <f>COUNTIFS(Allopatrics_Fertilities_R!$B$2:$B$999,Allopatrics_Summaries!$A6,Allopatrics_Fertilities_R!$C$2:$C$999,"&gt;-1")</f>
        <v>1</v>
      </c>
      <c r="J6" s="44">
        <f>COUNTIFS(Allopatrics_Fertilities_R!$B$2:$B$999,Allopatrics_Summaries!$A6,Allopatrics_Fertilities_R!$C$2:$C$999,"&gt;0")</f>
        <v>1</v>
      </c>
      <c r="K6" s="71">
        <f t="shared" si="2"/>
        <v>0</v>
      </c>
      <c r="L6" s="44">
        <f t="shared" si="3"/>
        <v>1</v>
      </c>
      <c r="M6" s="80">
        <f>IFERROR(AVERAGEIFS(Allopatrics_Fertilities_R!$D$2:$D$999,Allopatrics_Fertilities_R!$C$2:$C$999,"&gt;0",Allopatrics_Fertilities_R!$B$2:$B$999,Allopatrics_Summaries!$A6),"NA")</f>
        <v>73.666666666666671</v>
      </c>
      <c r="N6" s="71">
        <f t="shared" si="4"/>
        <v>0.73915683331583715</v>
      </c>
      <c r="O6" s="44">
        <f t="shared" si="5"/>
        <v>1</v>
      </c>
      <c r="P6" s="79">
        <f>IFERROR(AVERAGEIFS(Allopatrics_Fertilities_R!$E$2:$E$999,Allopatrics_Fertilities_R!$C$2:$C$999,"&gt;0",Allopatrics_Fertilities_R!$B$2:$B$999,Allopatrics_Summaries!$A6),"NA")</f>
        <v>0.85972850678733037</v>
      </c>
      <c r="Q6" s="71">
        <f t="shared" si="6"/>
        <v>0.14027149321266963</v>
      </c>
    </row>
    <row r="7" spans="1:17" hidden="1" x14ac:dyDescent="0.25">
      <c r="A7" t="str">
        <v>Conspecifics-elegansXelegans-BayonneXLaigual</v>
      </c>
      <c r="B7" s="36" t="s">
        <v>2</v>
      </c>
      <c r="C7" s="36">
        <f>COUNTIFS(Allopatrics_Mechanical_R!B$2:B$999,Allopatrics_Summaries!A7,Allopatrics_Mechanical_R!C$2:C$999,"&gt;-1")</f>
        <v>0</v>
      </c>
      <c r="D7" s="44">
        <f>SUMIF(Allopatrics_Mechanical_R!B$2:B$999,Allopatrics_Summaries!A7,Allopatrics_Mechanical_R!C$2:C$999)</f>
        <v>0</v>
      </c>
      <c r="E7" s="79" t="str">
        <f t="shared" si="0"/>
        <v>NA</v>
      </c>
      <c r="F7" s="74">
        <f>COUNTIFS(Allopatrics_Mechanical_R!B$2:B$999,Allopatrics_Summaries!A7,Allopatrics_Mechanical_R!D$2:D$999,"&gt;-1")</f>
        <v>0</v>
      </c>
      <c r="G7" s="74">
        <f>SUMIF(Allopatrics_Mechanical_R!$B$2:$B$999,Allopatrics_Summaries!$A7,Allopatrics_Mechanical_R!D$2:D$999)</f>
        <v>0</v>
      </c>
      <c r="H7" s="71" t="str">
        <f t="shared" si="1"/>
        <v>NA</v>
      </c>
      <c r="I7" s="44">
        <f>COUNTIFS(Allopatrics_Fertilities_R!$B$2:$B$999,Allopatrics_Summaries!$A7,Allopatrics_Fertilities_R!$C$2:$C$999,"&gt;-1")</f>
        <v>1</v>
      </c>
      <c r="J7" s="44">
        <f>COUNTIFS(Allopatrics_Fertilities_R!$B$2:$B$999,Allopatrics_Summaries!$A7,Allopatrics_Fertilities_R!$C$2:$C$999,"&gt;0")</f>
        <v>1</v>
      </c>
      <c r="K7" s="71">
        <f t="shared" si="2"/>
        <v>0</v>
      </c>
      <c r="L7" s="44">
        <f t="shared" si="3"/>
        <v>1</v>
      </c>
      <c r="M7" s="80">
        <f>IFERROR(AVERAGEIFS(Allopatrics_Fertilities_R!$D$2:$D$999,Allopatrics_Fertilities_R!$C$2:$C$999,"&gt;0",Allopatrics_Fertilities_R!$B$2:$B$999,Allopatrics_Summaries!$A7),"NA")</f>
        <v>243.33333333333334</v>
      </c>
      <c r="N7" s="71">
        <f t="shared" si="4"/>
        <v>0.13839134986679225</v>
      </c>
      <c r="O7" s="44">
        <f t="shared" si="5"/>
        <v>1</v>
      </c>
      <c r="P7" s="79">
        <f>IFERROR(AVERAGEIFS(Allopatrics_Fertilities_R!$E$2:$E$999,Allopatrics_Fertilities_R!$C$2:$C$999,"&gt;0",Allopatrics_Fertilities_R!$B$2:$B$999,Allopatrics_Summaries!$A7),"NA")</f>
        <v>0.52054794520547942</v>
      </c>
      <c r="Q7" s="71">
        <f t="shared" si="6"/>
        <v>0.47945205479452058</v>
      </c>
    </row>
    <row r="8" spans="1:17" hidden="1" x14ac:dyDescent="0.25">
      <c r="A8" t="str">
        <v>Conspecifics-elegansXelegans-BelgiumX(E:BelgiumXSweden)</v>
      </c>
      <c r="B8" s="36" t="s">
        <v>2</v>
      </c>
      <c r="C8" s="36">
        <f>COUNTIFS(Allopatrics_Mechanical_R!B$2:B$999,Allopatrics_Summaries!A8,Allopatrics_Mechanical_R!C$2:C$999,"&gt;-1")</f>
        <v>3</v>
      </c>
      <c r="D8" s="44">
        <f>SUMIF(Allopatrics_Mechanical_R!B$2:B$999,Allopatrics_Summaries!A8,Allopatrics_Mechanical_R!C$2:C$999)</f>
        <v>3</v>
      </c>
      <c r="E8" s="79">
        <f t="shared" si="0"/>
        <v>0</v>
      </c>
      <c r="F8" s="74">
        <f>COUNTIFS(Allopatrics_Mechanical_R!B$2:B$999,Allopatrics_Summaries!A8,Allopatrics_Mechanical_R!D$2:D$999,"&gt;-1")</f>
        <v>3</v>
      </c>
      <c r="G8" s="74">
        <f>SUMIF(Allopatrics_Mechanical_R!$B$2:$B$999,Allopatrics_Summaries!$A8,Allopatrics_Mechanical_R!D$2:D$999)</f>
        <v>2</v>
      </c>
      <c r="H8" s="71">
        <f t="shared" si="1"/>
        <v>0.33333333333333337</v>
      </c>
      <c r="I8" s="44">
        <f>COUNTIFS(Allopatrics_Fertilities_R!$B$2:$B$999,Allopatrics_Summaries!$A8,Allopatrics_Fertilities_R!$C$2:$C$999,"&gt;-1")</f>
        <v>1</v>
      </c>
      <c r="J8" s="44">
        <f>COUNTIFS(Allopatrics_Fertilities_R!$B$2:$B$999,Allopatrics_Summaries!$A8,Allopatrics_Fertilities_R!$C$2:$C$999,"&gt;0")</f>
        <v>1</v>
      </c>
      <c r="K8" s="71">
        <f t="shared" si="2"/>
        <v>0</v>
      </c>
      <c r="L8" s="44">
        <f t="shared" si="3"/>
        <v>1</v>
      </c>
      <c r="M8" s="80">
        <f>IFERROR(AVERAGEIFS(Allopatrics_Fertilities_R!$D$2:$D$999,Allopatrics_Fertilities_R!$C$2:$C$999,"&gt;0",Allopatrics_Fertilities_R!$B$2:$B$999,Allopatrics_Summaries!$A8),"NA")</f>
        <v>72</v>
      </c>
      <c r="N8" s="71">
        <f t="shared" si="4"/>
        <v>0.74505826242633855</v>
      </c>
      <c r="O8" s="44">
        <f t="shared" si="5"/>
        <v>1</v>
      </c>
      <c r="P8" s="79">
        <f>IFERROR(AVERAGEIFS(Allopatrics_Fertilities_R!$E$2:$E$999,Allopatrics_Fertilities_R!$C$2:$C$999,"&gt;0",Allopatrics_Fertilities_R!$B$2:$B$999,Allopatrics_Summaries!$A8),"NA")</f>
        <v>0.51388888888888884</v>
      </c>
      <c r="Q8" s="71">
        <f t="shared" si="6"/>
        <v>0.48611111111111116</v>
      </c>
    </row>
    <row r="9" spans="1:17" x14ac:dyDescent="0.25">
      <c r="A9" t="str">
        <v>Conspecifics-elegansXelegans-BelgiumXBelgium</v>
      </c>
      <c r="B9" s="36" t="s">
        <v>47</v>
      </c>
      <c r="C9" s="36">
        <f>COUNTIFS(Allopatrics_Mechanical_R!B$2:B$999,Allopatrics_Summaries!A9,Allopatrics_Mechanical_R!C$2:C$999,"&gt;-1")</f>
        <v>8</v>
      </c>
      <c r="D9" s="44">
        <f>SUMIF(Allopatrics_Mechanical_R!B$2:B$999,Allopatrics_Summaries!A9,Allopatrics_Mechanical_R!C$2:C$999)</f>
        <v>8</v>
      </c>
      <c r="E9" s="79">
        <f t="shared" si="0"/>
        <v>0</v>
      </c>
      <c r="F9" s="74">
        <f>COUNTIFS(Allopatrics_Mechanical_R!B$2:B$999,Allopatrics_Summaries!A9,Allopatrics_Mechanical_R!D$2:D$999,"&gt;-1")</f>
        <v>8</v>
      </c>
      <c r="G9" s="74">
        <f>SUMIF(Allopatrics_Mechanical_R!$B$2:$B$999,Allopatrics_Summaries!$A9,Allopatrics_Mechanical_R!D$2:D$999)</f>
        <v>7</v>
      </c>
      <c r="H9" s="71">
        <f t="shared" si="1"/>
        <v>0.125</v>
      </c>
      <c r="I9" s="44">
        <f>COUNTIFS(Allopatrics_Fertilities_R!$B$2:$B$999,Allopatrics_Summaries!$A9,Allopatrics_Fertilities_R!$C$2:$C$999,"&gt;-1")</f>
        <v>8</v>
      </c>
      <c r="J9" s="44">
        <f>COUNTIFS(Allopatrics_Fertilities_R!$B$2:$B$999,Allopatrics_Summaries!$A9,Allopatrics_Fertilities_R!$C$2:$C$999,"&gt;0")</f>
        <v>8</v>
      </c>
      <c r="K9" s="71">
        <f t="shared" si="2"/>
        <v>0</v>
      </c>
      <c r="L9" s="44">
        <f t="shared" si="3"/>
        <v>8</v>
      </c>
      <c r="M9" s="80">
        <f>IFERROR(AVERAGEIFS(Allopatrics_Fertilities_R!$D$2:$D$999,Allopatrics_Fertilities_R!$C$2:$C$999,"&gt;0",Allopatrics_Fertilities_R!$B$2:$B$999,Allopatrics_Summaries!$A9),"NA")</f>
        <v>167.25</v>
      </c>
      <c r="N9" s="71">
        <f t="shared" si="4"/>
        <v>0.40779158876118227</v>
      </c>
      <c r="O9" s="44">
        <f t="shared" si="5"/>
        <v>8</v>
      </c>
      <c r="P9" s="79">
        <f>IFERROR(AVERAGEIFS(Allopatrics_Fertilities_R!$E$2:$E$999,Allopatrics_Fertilities_R!$C$2:$C$999,"&gt;0",Allopatrics_Fertilities_R!$B$2:$B$999,Allopatrics_Summaries!$A9),"NA")</f>
        <v>0.59440032892737971</v>
      </c>
      <c r="Q9" s="71">
        <f t="shared" si="6"/>
        <v>0.40559967107262029</v>
      </c>
    </row>
    <row r="10" spans="1:17" hidden="1" x14ac:dyDescent="0.25">
      <c r="A10" t="str">
        <v>Conspecifics-elegansXelegans-BelgiumXLaigual</v>
      </c>
      <c r="B10" s="36" t="s">
        <v>2</v>
      </c>
      <c r="C10" s="36">
        <f>COUNTIFS(Allopatrics_Mechanical_R!B$2:B$999,Allopatrics_Summaries!A10,Allopatrics_Mechanical_R!C$2:C$999,"&gt;-1")</f>
        <v>0</v>
      </c>
      <c r="D10" s="44">
        <f>SUMIF(Allopatrics_Mechanical_R!B$2:B$999,Allopatrics_Summaries!A10,Allopatrics_Mechanical_R!C$2:C$999)</f>
        <v>0</v>
      </c>
      <c r="E10" s="79" t="str">
        <f t="shared" si="0"/>
        <v>NA</v>
      </c>
      <c r="F10" s="74">
        <f>COUNTIFS(Allopatrics_Mechanical_R!B$2:B$999,Allopatrics_Summaries!A10,Allopatrics_Mechanical_R!D$2:D$999,"&gt;-1")</f>
        <v>0</v>
      </c>
      <c r="G10" s="74">
        <f>SUMIF(Allopatrics_Mechanical_R!$B$2:$B$999,Allopatrics_Summaries!$A10,Allopatrics_Mechanical_R!D$2:D$999)</f>
        <v>0</v>
      </c>
      <c r="H10" s="71" t="str">
        <f t="shared" si="1"/>
        <v>NA</v>
      </c>
      <c r="I10" s="44">
        <f>COUNTIFS(Allopatrics_Fertilities_R!$B$2:$B$999,Allopatrics_Summaries!$A10,Allopatrics_Fertilities_R!$C$2:$C$999,"&gt;-1")</f>
        <v>1</v>
      </c>
      <c r="J10" s="44">
        <f>COUNTIFS(Allopatrics_Fertilities_R!$B$2:$B$999,Allopatrics_Summaries!$A10,Allopatrics_Fertilities_R!$C$2:$C$999,"&gt;0")</f>
        <v>1</v>
      </c>
      <c r="K10" s="71">
        <f t="shared" si="2"/>
        <v>0</v>
      </c>
      <c r="L10" s="44">
        <f t="shared" si="3"/>
        <v>1</v>
      </c>
      <c r="M10" s="80">
        <f>IFERROR(AVERAGEIFS(Allopatrics_Fertilities_R!$D$2:$D$999,Allopatrics_Fertilities_R!$C$2:$C$999,"&gt;0",Allopatrics_Fertilities_R!$B$2:$B$999,Allopatrics_Summaries!$A10),"NA")</f>
        <v>90</v>
      </c>
      <c r="N10" s="71">
        <f t="shared" si="4"/>
        <v>0.6813228280329231</v>
      </c>
      <c r="O10" s="44">
        <f t="shared" si="5"/>
        <v>1</v>
      </c>
      <c r="P10" s="79">
        <f>IFERROR(AVERAGEIFS(Allopatrics_Fertilities_R!$E$2:$E$999,Allopatrics_Fertilities_R!$C$2:$C$999,"&gt;0",Allopatrics_Fertilities_R!$B$2:$B$999,Allopatrics_Summaries!$A10),"NA")</f>
        <v>0.32962962962962961</v>
      </c>
      <c r="Q10" s="71">
        <f t="shared" si="6"/>
        <v>0.67037037037037039</v>
      </c>
    </row>
    <row r="11" spans="1:17" hidden="1" x14ac:dyDescent="0.25">
      <c r="A11" t="str">
        <v>Conspecifics-elegansXelegans-BelgiumXMaraixDorx</v>
      </c>
      <c r="B11" s="36" t="s">
        <v>2</v>
      </c>
      <c r="C11" s="36">
        <f>COUNTIFS(Allopatrics_Mechanical_R!B$2:B$999,Allopatrics_Summaries!A11,Allopatrics_Mechanical_R!C$2:C$999,"&gt;-1")</f>
        <v>0</v>
      </c>
      <c r="D11" s="44">
        <f>SUMIF(Allopatrics_Mechanical_R!B$2:B$999,Allopatrics_Summaries!A11,Allopatrics_Mechanical_R!C$2:C$999)</f>
        <v>0</v>
      </c>
      <c r="E11" s="79" t="str">
        <f t="shared" si="0"/>
        <v>NA</v>
      </c>
      <c r="F11" s="74">
        <f>COUNTIFS(Allopatrics_Mechanical_R!B$2:B$999,Allopatrics_Summaries!A11,Allopatrics_Mechanical_R!D$2:D$999,"&gt;-1")</f>
        <v>0</v>
      </c>
      <c r="G11" s="74">
        <f>SUMIF(Allopatrics_Mechanical_R!$B$2:$B$999,Allopatrics_Summaries!$A11,Allopatrics_Mechanical_R!D$2:D$999)</f>
        <v>0</v>
      </c>
      <c r="H11" s="71" t="str">
        <f t="shared" si="1"/>
        <v>NA</v>
      </c>
      <c r="I11" s="44">
        <f>COUNTIFS(Allopatrics_Fertilities_R!$B$2:$B$999,Allopatrics_Summaries!$A11,Allopatrics_Fertilities_R!$C$2:$C$999,"&gt;-1")</f>
        <v>1</v>
      </c>
      <c r="J11" s="44">
        <f>COUNTIFS(Allopatrics_Fertilities_R!$B$2:$B$999,Allopatrics_Summaries!$A11,Allopatrics_Fertilities_R!$C$2:$C$999,"&gt;0")</f>
        <v>1</v>
      </c>
      <c r="K11" s="71">
        <f t="shared" si="2"/>
        <v>0</v>
      </c>
      <c r="L11" s="44">
        <f t="shared" si="3"/>
        <v>1</v>
      </c>
      <c r="M11" s="80">
        <f>IFERROR(AVERAGEIFS(Allopatrics_Fertilities_R!$D$2:$D$999,Allopatrics_Fertilities_R!$C$2:$C$999,"&gt;0",Allopatrics_Fertilities_R!$B$2:$B$999,Allopatrics_Summaries!$A11),"NA")</f>
        <v>82.333333333333329</v>
      </c>
      <c r="N11" s="71">
        <f t="shared" si="4"/>
        <v>0.70846940194122976</v>
      </c>
      <c r="O11" s="44">
        <f t="shared" si="5"/>
        <v>1</v>
      </c>
      <c r="P11" s="79">
        <f>IFERROR(AVERAGEIFS(Allopatrics_Fertilities_R!$E$2:$E$999,Allopatrics_Fertilities_R!$C$2:$C$999,"&gt;0",Allopatrics_Fertilities_R!$B$2:$B$999,Allopatrics_Summaries!$A11),"NA")</f>
        <v>2.0242914979757085E-2</v>
      </c>
      <c r="Q11" s="71">
        <f t="shared" si="6"/>
        <v>0.97975708502024295</v>
      </c>
    </row>
    <row r="12" spans="1:17" x14ac:dyDescent="0.25">
      <c r="A12" t="str">
        <v>Conspecifics-elegansXelegans-BelgiumXSweden</v>
      </c>
      <c r="B12" s="36" t="s">
        <v>47</v>
      </c>
      <c r="C12" s="36">
        <f>COUNTIFS(Allopatrics_Mechanical_R!B$2:B$999,Allopatrics_Summaries!A12,Allopatrics_Mechanical_R!C$2:C$999,"&gt;-1")</f>
        <v>5</v>
      </c>
      <c r="D12" s="44">
        <f>SUMIF(Allopatrics_Mechanical_R!B$2:B$999,Allopatrics_Summaries!A12,Allopatrics_Mechanical_R!C$2:C$999)</f>
        <v>5</v>
      </c>
      <c r="E12" s="79">
        <f t="shared" si="0"/>
        <v>0</v>
      </c>
      <c r="F12" s="74">
        <f>COUNTIFS(Allopatrics_Mechanical_R!B$2:B$999,Allopatrics_Summaries!A12,Allopatrics_Mechanical_R!D$2:D$999,"&gt;-1")</f>
        <v>5</v>
      </c>
      <c r="G12" s="74">
        <f>SUMIF(Allopatrics_Mechanical_R!$B$2:$B$999,Allopatrics_Summaries!$A12,Allopatrics_Mechanical_R!D$2:D$999)</f>
        <v>5</v>
      </c>
      <c r="H12" s="71">
        <f t="shared" si="1"/>
        <v>0</v>
      </c>
      <c r="I12" s="44">
        <f>COUNTIFS(Allopatrics_Fertilities_R!$B$2:$B$999,Allopatrics_Summaries!$A12,Allopatrics_Fertilities_R!$C$2:$C$999,"&gt;-1")</f>
        <v>5</v>
      </c>
      <c r="J12" s="44">
        <f>COUNTIFS(Allopatrics_Fertilities_R!$B$2:$B$999,Allopatrics_Summaries!$A12,Allopatrics_Fertilities_R!$C$2:$C$999,"&gt;0")</f>
        <v>5</v>
      </c>
      <c r="K12" s="71">
        <f t="shared" si="2"/>
        <v>0</v>
      </c>
      <c r="L12" s="44">
        <f t="shared" si="3"/>
        <v>5</v>
      </c>
      <c r="M12" s="80">
        <f>IFERROR(AVERAGEIFS(Allopatrics_Fertilities_R!$D$2:$D$999,Allopatrics_Fertilities_R!$C$2:$C$999,"&gt;0",Allopatrics_Fertilities_R!$B$2:$B$999,Allopatrics_Summaries!$A12),"NA")</f>
        <v>268.13333333333333</v>
      </c>
      <c r="N12" s="71">
        <f t="shared" si="4"/>
        <v>5.0578084702531112E-2</v>
      </c>
      <c r="O12" s="44">
        <f t="shared" si="5"/>
        <v>5</v>
      </c>
      <c r="P12" s="79">
        <f>IFERROR(AVERAGEIFS(Allopatrics_Fertilities_R!$E$2:$E$999,Allopatrics_Fertilities_R!$C$2:$C$999,"&gt;0",Allopatrics_Fertilities_R!$B$2:$B$999,Allopatrics_Summaries!$A12),"NA")</f>
        <v>0.74435729087077829</v>
      </c>
      <c r="Q12" s="71">
        <f t="shared" si="6"/>
        <v>0.25564270912922171</v>
      </c>
    </row>
    <row r="13" spans="1:17" hidden="1" x14ac:dyDescent="0.25">
      <c r="A13" t="str">
        <v>Conspecifics-elegansXelegans-LaigualX(E:BelgiumXSweden)</v>
      </c>
      <c r="B13" s="36" t="s">
        <v>2</v>
      </c>
      <c r="C13" s="36">
        <f>COUNTIFS(Allopatrics_Mechanical_R!B$2:B$999,Allopatrics_Summaries!A13,Allopatrics_Mechanical_R!C$2:C$999,"&gt;-1")</f>
        <v>1</v>
      </c>
      <c r="D13" s="44">
        <f>SUMIF(Allopatrics_Mechanical_R!B$2:B$999,Allopatrics_Summaries!A13,Allopatrics_Mechanical_R!C$2:C$999)</f>
        <v>1</v>
      </c>
      <c r="E13" s="79">
        <f t="shared" si="0"/>
        <v>0</v>
      </c>
      <c r="F13" s="74">
        <f>COUNTIFS(Allopatrics_Mechanical_R!B$2:B$999,Allopatrics_Summaries!A13,Allopatrics_Mechanical_R!D$2:D$999,"&gt;-1")</f>
        <v>1</v>
      </c>
      <c r="G13" s="74">
        <f>SUMIF(Allopatrics_Mechanical_R!$B$2:$B$999,Allopatrics_Summaries!$A13,Allopatrics_Mechanical_R!D$2:D$999)</f>
        <v>1</v>
      </c>
      <c r="H13" s="71">
        <f t="shared" si="1"/>
        <v>0</v>
      </c>
      <c r="I13" s="44">
        <f>COUNTIFS(Allopatrics_Fertilities_R!$B$2:$B$999,Allopatrics_Summaries!$A13,Allopatrics_Fertilities_R!$C$2:$C$999,"&gt;-1")</f>
        <v>1</v>
      </c>
      <c r="J13" s="44">
        <f>COUNTIFS(Allopatrics_Fertilities_R!$B$2:$B$999,Allopatrics_Summaries!$A13,Allopatrics_Fertilities_R!$C$2:$C$999,"&gt;0")</f>
        <v>1</v>
      </c>
      <c r="K13" s="71">
        <f t="shared" si="2"/>
        <v>0</v>
      </c>
      <c r="L13" s="44">
        <f t="shared" si="3"/>
        <v>1</v>
      </c>
      <c r="M13" s="80">
        <f>IFERROR(AVERAGEIFS(Allopatrics_Fertilities_R!$D$2:$D$999,Allopatrics_Fertilities_R!$C$2:$C$999,"&gt;0",Allopatrics_Fertilities_R!$B$2:$B$999,Allopatrics_Summaries!$A13),"NA")</f>
        <v>147.33333333333334</v>
      </c>
      <c r="N13" s="71">
        <f t="shared" si="4"/>
        <v>0.47831366663167418</v>
      </c>
      <c r="O13" s="44">
        <f t="shared" si="5"/>
        <v>1</v>
      </c>
      <c r="P13" s="79">
        <f>IFERROR(AVERAGEIFS(Allopatrics_Fertilities_R!$E$2:$E$999,Allopatrics_Fertilities_R!$C$2:$C$999,"&gt;0",Allopatrics_Fertilities_R!$B$2:$B$999,Allopatrics_Summaries!$A13),"NA")</f>
        <v>0.96380090497737558</v>
      </c>
      <c r="Q13" s="71">
        <f t="shared" si="6"/>
        <v>3.6199095022624417E-2</v>
      </c>
    </row>
    <row r="14" spans="1:17" hidden="1" x14ac:dyDescent="0.25">
      <c r="A14" t="str">
        <v>Conspecifics-elegansXelegans-LaigualXBayonne</v>
      </c>
      <c r="B14" s="36" t="s">
        <v>2</v>
      </c>
      <c r="C14" s="36">
        <f>COUNTIFS(Allopatrics_Mechanical_R!B$2:B$999,Allopatrics_Summaries!A14,Allopatrics_Mechanical_R!C$2:C$999,"&gt;-1")</f>
        <v>0</v>
      </c>
      <c r="D14" s="44">
        <f>SUMIF(Allopatrics_Mechanical_R!B$2:B$999,Allopatrics_Summaries!A14,Allopatrics_Mechanical_R!C$2:C$999)</f>
        <v>0</v>
      </c>
      <c r="E14" s="79" t="str">
        <f t="shared" si="0"/>
        <v>NA</v>
      </c>
      <c r="F14" s="74">
        <f>COUNTIFS(Allopatrics_Mechanical_R!B$2:B$999,Allopatrics_Summaries!A14,Allopatrics_Mechanical_R!D$2:D$999,"&gt;-1")</f>
        <v>0</v>
      </c>
      <c r="G14" s="74">
        <f>SUMIF(Allopatrics_Mechanical_R!$B$2:$B$999,Allopatrics_Summaries!$A14,Allopatrics_Mechanical_R!D$2:D$999)</f>
        <v>0</v>
      </c>
      <c r="H14" s="71" t="str">
        <f t="shared" si="1"/>
        <v>NA</v>
      </c>
      <c r="I14" s="44">
        <f>COUNTIFS(Allopatrics_Fertilities_R!$B$2:$B$999,Allopatrics_Summaries!$A14,Allopatrics_Fertilities_R!$C$2:$C$999,"&gt;-1")</f>
        <v>1</v>
      </c>
      <c r="J14" s="44">
        <f>COUNTIFS(Allopatrics_Fertilities_R!$B$2:$B$999,Allopatrics_Summaries!$A14,Allopatrics_Fertilities_R!$C$2:$C$999,"&gt;0")</f>
        <v>1</v>
      </c>
      <c r="K14" s="71">
        <f t="shared" si="2"/>
        <v>0</v>
      </c>
      <c r="L14" s="44">
        <f t="shared" si="3"/>
        <v>1</v>
      </c>
      <c r="M14" s="80">
        <f>IFERROR(AVERAGEIFS(Allopatrics_Fertilities_R!$D$2:$D$999,Allopatrics_Fertilities_R!$C$2:$C$999,"&gt;0",Allopatrics_Fertilities_R!$B$2:$B$999,Allopatrics_Summaries!$A14),"NA")</f>
        <v>181.33333333333334</v>
      </c>
      <c r="N14" s="71">
        <f t="shared" si="4"/>
        <v>0.35792451277744519</v>
      </c>
      <c r="O14" s="44">
        <f t="shared" si="5"/>
        <v>1</v>
      </c>
      <c r="P14" s="79">
        <f>IFERROR(AVERAGEIFS(Allopatrics_Fertilities_R!$E$2:$E$999,Allopatrics_Fertilities_R!$C$2:$C$999,"&gt;0",Allopatrics_Fertilities_R!$B$2:$B$999,Allopatrics_Summaries!$A14),"NA")</f>
        <v>0.58088235294117652</v>
      </c>
      <c r="Q14" s="71">
        <f t="shared" si="6"/>
        <v>0.41911764705882348</v>
      </c>
    </row>
    <row r="15" spans="1:17" hidden="1" x14ac:dyDescent="0.25">
      <c r="A15" t="str">
        <v>Conspecifics-elegansXelegans-LaigualXBelgium</v>
      </c>
      <c r="B15" s="36" t="s">
        <v>2</v>
      </c>
      <c r="C15" s="36">
        <f>COUNTIFS(Allopatrics_Mechanical_R!B$2:B$999,Allopatrics_Summaries!A15,Allopatrics_Mechanical_R!C$2:C$999,"&gt;-1")</f>
        <v>1</v>
      </c>
      <c r="D15" s="44">
        <f>SUMIF(Allopatrics_Mechanical_R!B$2:B$999,Allopatrics_Summaries!A15,Allopatrics_Mechanical_R!C$2:C$999)</f>
        <v>1</v>
      </c>
      <c r="E15" s="79">
        <f t="shared" si="0"/>
        <v>0</v>
      </c>
      <c r="F15" s="74">
        <f>COUNTIFS(Allopatrics_Mechanical_R!B$2:B$999,Allopatrics_Summaries!A15,Allopatrics_Mechanical_R!D$2:D$999,"&gt;-1")</f>
        <v>1</v>
      </c>
      <c r="G15" s="74">
        <f>SUMIF(Allopatrics_Mechanical_R!$B$2:$B$999,Allopatrics_Summaries!$A15,Allopatrics_Mechanical_R!D$2:D$999)</f>
        <v>1</v>
      </c>
      <c r="H15" s="71">
        <f t="shared" si="1"/>
        <v>0</v>
      </c>
      <c r="I15" s="44">
        <f>COUNTIFS(Allopatrics_Fertilities_R!$B$2:$B$999,Allopatrics_Summaries!$A15,Allopatrics_Fertilities_R!$C$2:$C$999,"&gt;-1")</f>
        <v>0</v>
      </c>
      <c r="J15" s="44">
        <f>COUNTIFS(Allopatrics_Fertilities_R!$B$2:$B$999,Allopatrics_Summaries!$A15,Allopatrics_Fertilities_R!$C$2:$C$999,"&gt;0")</f>
        <v>0</v>
      </c>
      <c r="K15" s="71" t="str">
        <f t="shared" si="2"/>
        <v>NA</v>
      </c>
      <c r="L15" s="44">
        <f t="shared" si="3"/>
        <v>0</v>
      </c>
      <c r="M15" s="80" t="str">
        <f>IFERROR(AVERAGEIFS(Allopatrics_Fertilities_R!$D$2:$D$999,Allopatrics_Fertilities_R!$C$2:$C$999,"&gt;0",Allopatrics_Fertilities_R!$B$2:$B$999,Allopatrics_Summaries!$A15),"NA")</f>
        <v>NA</v>
      </c>
      <c r="N15" s="71" t="str">
        <f t="shared" si="4"/>
        <v>NA</v>
      </c>
      <c r="O15" s="44">
        <f t="shared" si="5"/>
        <v>0</v>
      </c>
      <c r="P15" s="79" t="str">
        <f>IFERROR(AVERAGEIFS(Allopatrics_Fertilities_R!$E$2:$E$999,Allopatrics_Fertilities_R!$C$2:$C$999,"&gt;0",Allopatrics_Fertilities_R!$B$2:$B$999,Allopatrics_Summaries!$A15),"NA")</f>
        <v>NA</v>
      </c>
      <c r="Q15" s="71" t="str">
        <f t="shared" si="6"/>
        <v>NA</v>
      </c>
    </row>
    <row r="16" spans="1:17" hidden="1" x14ac:dyDescent="0.25">
      <c r="A16" t="str">
        <v>Conspecifics-elegansXelegans-LaigualXLaigual</v>
      </c>
      <c r="B16" s="36" t="s">
        <v>2</v>
      </c>
      <c r="C16" s="36">
        <f>COUNTIFS(Allopatrics_Mechanical_R!B$2:B$999,Allopatrics_Summaries!A16,Allopatrics_Mechanical_R!C$2:C$999,"&gt;-1")</f>
        <v>0</v>
      </c>
      <c r="D16" s="44">
        <f>SUMIF(Allopatrics_Mechanical_R!B$2:B$999,Allopatrics_Summaries!A16,Allopatrics_Mechanical_R!C$2:C$999)</f>
        <v>0</v>
      </c>
      <c r="E16" s="79" t="str">
        <f t="shared" si="0"/>
        <v>NA</v>
      </c>
      <c r="F16" s="74">
        <f>COUNTIFS(Allopatrics_Mechanical_R!B$2:B$999,Allopatrics_Summaries!A16,Allopatrics_Mechanical_R!D$2:D$999,"&gt;-1")</f>
        <v>0</v>
      </c>
      <c r="G16" s="74">
        <f>SUMIF(Allopatrics_Mechanical_R!$B$2:$B$999,Allopatrics_Summaries!$A16,Allopatrics_Mechanical_R!D$2:D$999)</f>
        <v>0</v>
      </c>
      <c r="H16" s="71" t="str">
        <f t="shared" si="1"/>
        <v>NA</v>
      </c>
      <c r="I16" s="44">
        <f>COUNTIFS(Allopatrics_Fertilities_R!$B$2:$B$999,Allopatrics_Summaries!$A16,Allopatrics_Fertilities_R!$C$2:$C$999,"&gt;-1")</f>
        <v>1</v>
      </c>
      <c r="J16" s="44">
        <f>COUNTIFS(Allopatrics_Fertilities_R!$B$2:$B$999,Allopatrics_Summaries!$A16,Allopatrics_Fertilities_R!$C$2:$C$999,"&gt;0")</f>
        <v>1</v>
      </c>
      <c r="K16" s="71">
        <f t="shared" si="2"/>
        <v>0</v>
      </c>
      <c r="L16" s="44">
        <f t="shared" si="3"/>
        <v>1</v>
      </c>
      <c r="M16" s="80">
        <f>IFERROR(AVERAGEIFS(Allopatrics_Fertilities_R!$D$2:$D$999,Allopatrics_Fertilities_R!$C$2:$C$999,"&gt;0",Allopatrics_Fertilities_R!$B$2:$B$999,Allopatrics_Summaries!$A16),"NA")</f>
        <v>258.33333333333331</v>
      </c>
      <c r="N16" s="71">
        <f t="shared" si="4"/>
        <v>8.527848787227954E-2</v>
      </c>
      <c r="O16" s="44">
        <f t="shared" si="5"/>
        <v>1</v>
      </c>
      <c r="P16" s="79">
        <f>IFERROR(AVERAGEIFS(Allopatrics_Fertilities_R!$E$2:$E$999,Allopatrics_Fertilities_R!$C$2:$C$999,"&gt;0",Allopatrics_Fertilities_R!$B$2:$B$999,Allopatrics_Summaries!$A16),"NA")</f>
        <v>0.41806451612903228</v>
      </c>
      <c r="Q16" s="71">
        <f t="shared" si="6"/>
        <v>0.58193548387096772</v>
      </c>
    </row>
    <row r="17" spans="1:17" hidden="1" x14ac:dyDescent="0.25">
      <c r="A17" t="str">
        <v>Conspecifics-elegansXelegans-MaraixDorxXBelgium</v>
      </c>
      <c r="B17" s="36" t="s">
        <v>2</v>
      </c>
      <c r="C17" s="36">
        <f>COUNTIFS(Allopatrics_Mechanical_R!B$2:B$999,Allopatrics_Summaries!A17,Allopatrics_Mechanical_R!C$2:C$999,"&gt;-1")</f>
        <v>0</v>
      </c>
      <c r="D17" s="44">
        <f>SUMIF(Allopatrics_Mechanical_R!B$2:B$999,Allopatrics_Summaries!A17,Allopatrics_Mechanical_R!C$2:C$999)</f>
        <v>0</v>
      </c>
      <c r="E17" s="79" t="str">
        <f t="shared" si="0"/>
        <v>NA</v>
      </c>
      <c r="F17" s="74">
        <f>COUNTIFS(Allopatrics_Mechanical_R!B$2:B$999,Allopatrics_Summaries!A17,Allopatrics_Mechanical_R!D$2:D$999,"&gt;-1")</f>
        <v>0</v>
      </c>
      <c r="G17" s="74">
        <f>SUMIF(Allopatrics_Mechanical_R!$B$2:$B$999,Allopatrics_Summaries!$A17,Allopatrics_Mechanical_R!D$2:D$999)</f>
        <v>0</v>
      </c>
      <c r="H17" s="71" t="str">
        <f t="shared" si="1"/>
        <v>NA</v>
      </c>
      <c r="I17" s="44">
        <f>COUNTIFS(Allopatrics_Fertilities_R!$B$2:$B$999,Allopatrics_Summaries!$A17,Allopatrics_Fertilities_R!$C$2:$C$999,"&gt;-1")</f>
        <v>1</v>
      </c>
      <c r="J17" s="44">
        <f>COUNTIFS(Allopatrics_Fertilities_R!$B$2:$B$999,Allopatrics_Summaries!$A17,Allopatrics_Fertilities_R!$C$2:$C$999,"&gt;0")</f>
        <v>1</v>
      </c>
      <c r="K17" s="71">
        <f t="shared" si="2"/>
        <v>0</v>
      </c>
      <c r="L17" s="44">
        <f t="shared" si="3"/>
        <v>1</v>
      </c>
      <c r="M17" s="80">
        <f>IFERROR(AVERAGEIFS(Allopatrics_Fertilities_R!$D$2:$D$999,Allopatrics_Fertilities_R!$C$2:$C$999,"&gt;0",Allopatrics_Fertilities_R!$B$2:$B$999,Allopatrics_Summaries!$A17),"NA")</f>
        <v>150.66666666666666</v>
      </c>
      <c r="N17" s="71">
        <f t="shared" si="4"/>
        <v>0.46651080841067138</v>
      </c>
      <c r="O17" s="44">
        <f t="shared" si="5"/>
        <v>1</v>
      </c>
      <c r="P17" s="79">
        <f>IFERROR(AVERAGEIFS(Allopatrics_Fertilities_R!$E$2:$E$999,Allopatrics_Fertilities_R!$C$2:$C$999,"&gt;0",Allopatrics_Fertilities_R!$B$2:$B$999,Allopatrics_Summaries!$A17),"NA")</f>
        <v>4.8672566371681415E-2</v>
      </c>
      <c r="Q17" s="71">
        <f t="shared" si="6"/>
        <v>0.95132743362831862</v>
      </c>
    </row>
    <row r="18" spans="1:17" hidden="1" x14ac:dyDescent="0.25">
      <c r="A18" t="str">
        <v>Conspecifics-elegansXelegans-MaraixDorxXSweden</v>
      </c>
      <c r="B18" s="36" t="s">
        <v>2</v>
      </c>
      <c r="C18" s="36">
        <f>COUNTIFS(Allopatrics_Mechanical_R!B$2:B$999,Allopatrics_Summaries!A18,Allopatrics_Mechanical_R!C$2:C$999,"&gt;-1")</f>
        <v>0</v>
      </c>
      <c r="D18" s="44">
        <f>SUMIF(Allopatrics_Mechanical_R!B$2:B$999,Allopatrics_Summaries!A18,Allopatrics_Mechanical_R!C$2:C$999)</f>
        <v>0</v>
      </c>
      <c r="E18" s="79" t="str">
        <f t="shared" si="0"/>
        <v>NA</v>
      </c>
      <c r="F18" s="74">
        <f>COUNTIFS(Allopatrics_Mechanical_R!B$2:B$999,Allopatrics_Summaries!A18,Allopatrics_Mechanical_R!D$2:D$999,"&gt;-1")</f>
        <v>0</v>
      </c>
      <c r="G18" s="74">
        <f>SUMIF(Allopatrics_Mechanical_R!$B$2:$B$999,Allopatrics_Summaries!$A18,Allopatrics_Mechanical_R!D$2:D$999)</f>
        <v>0</v>
      </c>
      <c r="H18" s="71" t="str">
        <f t="shared" si="1"/>
        <v>NA</v>
      </c>
      <c r="I18" s="44">
        <f>COUNTIFS(Allopatrics_Fertilities_R!$B$2:$B$999,Allopatrics_Summaries!$A18,Allopatrics_Fertilities_R!$C$2:$C$999,"&gt;-1")</f>
        <v>1</v>
      </c>
      <c r="J18" s="44">
        <f>COUNTIFS(Allopatrics_Fertilities_R!$B$2:$B$999,Allopatrics_Summaries!$A18,Allopatrics_Fertilities_R!$C$2:$C$999,"&gt;0")</f>
        <v>1</v>
      </c>
      <c r="K18" s="71">
        <f t="shared" si="2"/>
        <v>0</v>
      </c>
      <c r="L18" s="44">
        <f t="shared" si="3"/>
        <v>1</v>
      </c>
      <c r="M18" s="80">
        <f>IFERROR(AVERAGEIFS(Allopatrics_Fertilities_R!$D$2:$D$999,Allopatrics_Fertilities_R!$C$2:$C$999,"&gt;0",Allopatrics_Fertilities_R!$B$2:$B$999,Allopatrics_Summaries!$A18),"NA")</f>
        <v>79.333333333333329</v>
      </c>
      <c r="N18" s="71">
        <f t="shared" si="4"/>
        <v>0.71909197434013228</v>
      </c>
      <c r="O18" s="44">
        <f t="shared" si="5"/>
        <v>1</v>
      </c>
      <c r="P18" s="79">
        <f>IFERROR(AVERAGEIFS(Allopatrics_Fertilities_R!$E$2:$E$999,Allopatrics_Fertilities_R!$C$2:$C$999,"&gt;0",Allopatrics_Fertilities_R!$B$2:$B$999,Allopatrics_Summaries!$A18),"NA")</f>
        <v>0.65966386554621848</v>
      </c>
      <c r="Q18" s="71">
        <f t="shared" si="6"/>
        <v>0.34033613445378152</v>
      </c>
    </row>
    <row r="19" spans="1:17" hidden="1" x14ac:dyDescent="0.25">
      <c r="A19" t="str">
        <v>Conspecifics-elegansXelegans-SwedenX(E:BelgiumXSweden)</v>
      </c>
      <c r="B19" s="36" t="s">
        <v>2</v>
      </c>
      <c r="C19" s="36">
        <f>COUNTIFS(Allopatrics_Mechanical_R!B$2:B$999,Allopatrics_Summaries!A19,Allopatrics_Mechanical_R!C$2:C$999,"&gt;-1")</f>
        <v>0</v>
      </c>
      <c r="D19" s="44">
        <f>SUMIF(Allopatrics_Mechanical_R!B$2:B$999,Allopatrics_Summaries!A19,Allopatrics_Mechanical_R!C$2:C$999)</f>
        <v>0</v>
      </c>
      <c r="E19" s="79" t="str">
        <f t="shared" si="0"/>
        <v>NA</v>
      </c>
      <c r="F19" s="74">
        <f>COUNTIFS(Allopatrics_Mechanical_R!B$2:B$999,Allopatrics_Summaries!A19,Allopatrics_Mechanical_R!D$2:D$999,"&gt;-1")</f>
        <v>0</v>
      </c>
      <c r="G19" s="74">
        <f>SUMIF(Allopatrics_Mechanical_R!$B$2:$B$999,Allopatrics_Summaries!$A19,Allopatrics_Mechanical_R!D$2:D$999)</f>
        <v>0</v>
      </c>
      <c r="H19" s="71" t="str">
        <f t="shared" si="1"/>
        <v>NA</v>
      </c>
      <c r="I19" s="44">
        <f>COUNTIFS(Allopatrics_Fertilities_R!$B$2:$B$999,Allopatrics_Summaries!$A19,Allopatrics_Fertilities_R!$C$2:$C$999,"&gt;-1")</f>
        <v>1</v>
      </c>
      <c r="J19" s="44">
        <f>COUNTIFS(Allopatrics_Fertilities_R!$B$2:$B$999,Allopatrics_Summaries!$A19,Allopatrics_Fertilities_R!$C$2:$C$999,"&gt;0")</f>
        <v>1</v>
      </c>
      <c r="K19" s="71">
        <f t="shared" si="2"/>
        <v>0</v>
      </c>
      <c r="L19" s="44">
        <f t="shared" si="3"/>
        <v>1</v>
      </c>
      <c r="M19" s="80">
        <f>IFERROR(AVERAGEIFS(Allopatrics_Fertilities_R!$D$2:$D$999,Allopatrics_Fertilities_R!$C$2:$C$999,"&gt;0",Allopatrics_Fertilities_R!$B$2:$B$999,Allopatrics_Summaries!$A19),"NA")</f>
        <v>84.333333333333329</v>
      </c>
      <c r="N19" s="71">
        <f t="shared" si="4"/>
        <v>0.70138768700862797</v>
      </c>
      <c r="O19" s="44">
        <f t="shared" si="5"/>
        <v>1</v>
      </c>
      <c r="P19" s="79">
        <f>IFERROR(AVERAGEIFS(Allopatrics_Fertilities_R!$E$2:$E$999,Allopatrics_Fertilities_R!$C$2:$C$999,"&gt;0",Allopatrics_Fertilities_R!$B$2:$B$999,Allopatrics_Summaries!$A19),"NA")</f>
        <v>0.72332015810276684</v>
      </c>
      <c r="Q19" s="71">
        <f t="shared" si="6"/>
        <v>0.27667984189723316</v>
      </c>
    </row>
    <row r="20" spans="1:17" x14ac:dyDescent="0.25">
      <c r="A20" t="str">
        <v>Conspecifics-elegansXelegans-SwedenXSweden</v>
      </c>
      <c r="B20" s="36" t="s">
        <v>47</v>
      </c>
      <c r="C20" s="36">
        <f>COUNTIFS(Allopatrics_Mechanical_R!B$2:B$999,Allopatrics_Summaries!A20,Allopatrics_Mechanical_R!C$2:C$999,"&gt;-1")</f>
        <v>4</v>
      </c>
      <c r="D20" s="44">
        <f>SUMIF(Allopatrics_Mechanical_R!B$2:B$999,Allopatrics_Summaries!A20,Allopatrics_Mechanical_R!C$2:C$999)</f>
        <v>3</v>
      </c>
      <c r="E20" s="79">
        <f t="shared" si="0"/>
        <v>0.25</v>
      </c>
      <c r="F20" s="74">
        <f>COUNTIFS(Allopatrics_Mechanical_R!B$2:B$999,Allopatrics_Summaries!A20,Allopatrics_Mechanical_R!D$2:D$999,"&gt;-1")</f>
        <v>3</v>
      </c>
      <c r="G20" s="74">
        <f>SUMIF(Allopatrics_Mechanical_R!$B$2:$B$999,Allopatrics_Summaries!$A20,Allopatrics_Mechanical_R!D$2:D$999)</f>
        <v>3</v>
      </c>
      <c r="H20" s="71">
        <f t="shared" si="1"/>
        <v>0</v>
      </c>
      <c r="I20" s="44">
        <f>COUNTIFS(Allopatrics_Fertilities_R!$B$2:$B$999,Allopatrics_Summaries!$A20,Allopatrics_Fertilities_R!$C$2:$C$999,"&gt;-1")</f>
        <v>3</v>
      </c>
      <c r="J20" s="44">
        <f>COUNTIFS(Allopatrics_Fertilities_R!$B$2:$B$999,Allopatrics_Summaries!$A20,Allopatrics_Fertilities_R!$C$2:$C$999,"&gt;0")</f>
        <v>2</v>
      </c>
      <c r="K20" s="71">
        <f t="shared" si="2"/>
        <v>0.33333333333333337</v>
      </c>
      <c r="L20" s="44">
        <f t="shared" si="3"/>
        <v>2</v>
      </c>
      <c r="M20" s="80">
        <f>IFERROR(AVERAGEIFS(Allopatrics_Fertilities_R!$D$2:$D$999,Allopatrics_Fertilities_R!$C$2:$C$999,"&gt;0",Allopatrics_Fertilities_R!$B$2:$B$999,Allopatrics_Summaries!$A20),"NA")</f>
        <v>274.75</v>
      </c>
      <c r="N20" s="71">
        <f t="shared" si="4"/>
        <v>2.7149411133840506E-2</v>
      </c>
      <c r="O20" s="44">
        <f t="shared" si="5"/>
        <v>2</v>
      </c>
      <c r="P20" s="79">
        <f>IFERROR(AVERAGEIFS(Allopatrics_Fertilities_R!$E$2:$E$999,Allopatrics_Fertilities_R!$C$2:$C$999,"&gt;0",Allopatrics_Fertilities_R!$B$2:$B$999,Allopatrics_Summaries!$A20),"NA")</f>
        <v>0.91896704308117094</v>
      </c>
      <c r="Q20" s="71">
        <f t="shared" si="6"/>
        <v>8.1032956918829058E-2</v>
      </c>
    </row>
    <row r="21" spans="1:17" x14ac:dyDescent="0.25">
      <c r="A21" t="str">
        <v>Conspecifics-graellsiiXgraellsii-AlbaXAlba</v>
      </c>
      <c r="B21" s="36" t="s">
        <v>47</v>
      </c>
      <c r="C21" s="36">
        <f>COUNTIFS(Allopatrics_Mechanical_R!B$2:B$999,Allopatrics_Summaries!A21,Allopatrics_Mechanical_R!C$2:C$999,"&gt;-1")</f>
        <v>0</v>
      </c>
      <c r="D21" s="44">
        <f>SUMIF(Allopatrics_Mechanical_R!B$2:B$999,Allopatrics_Summaries!A21,Allopatrics_Mechanical_R!C$2:C$999)</f>
        <v>0</v>
      </c>
      <c r="E21" s="79" t="str">
        <f t="shared" si="0"/>
        <v>NA</v>
      </c>
      <c r="F21" s="74">
        <f>COUNTIFS(Allopatrics_Mechanical_R!B$2:B$999,Allopatrics_Summaries!A21,Allopatrics_Mechanical_R!D$2:D$999,"&gt;-1")</f>
        <v>0</v>
      </c>
      <c r="G21" s="74">
        <f>SUMIF(Allopatrics_Mechanical_R!$B$2:$B$999,Allopatrics_Summaries!$A21,Allopatrics_Mechanical_R!D$2:D$999)</f>
        <v>0</v>
      </c>
      <c r="H21" s="71" t="str">
        <f t="shared" si="1"/>
        <v>NA</v>
      </c>
      <c r="I21" s="44">
        <f>COUNTIFS(Allopatrics_Fertilities_R!$B$2:$B$999,Allopatrics_Summaries!$A21,Allopatrics_Fertilities_R!$C$2:$C$999,"&gt;-1")</f>
        <v>14</v>
      </c>
      <c r="J21" s="44">
        <f>COUNTIFS(Allopatrics_Fertilities_R!$B$2:$B$999,Allopatrics_Summaries!$A21,Allopatrics_Fertilities_R!$C$2:$C$999,"&gt;0")</f>
        <v>13</v>
      </c>
      <c r="K21" s="71">
        <f t="shared" si="2"/>
        <v>7.1428571428571397E-2</v>
      </c>
      <c r="L21" s="44">
        <f t="shared" si="3"/>
        <v>13</v>
      </c>
      <c r="M21" s="168">
        <f>IFERROR(AVERAGEIFS(Allopatrics_Fertilities_R!$D$2:$D$999,Allopatrics_Fertilities_R!$C$2:$C$999,"&gt;0",Allopatrics_Fertilities_R!$B$2:$B$999,Allopatrics_Summaries!$A21),"NA")</f>
        <v>224.23076923076925</v>
      </c>
      <c r="N21" s="71">
        <f t="shared" si="4"/>
        <v>0.20603080659484696</v>
      </c>
      <c r="O21" s="44">
        <f t="shared" si="5"/>
        <v>13</v>
      </c>
      <c r="P21" s="79">
        <f>IFERROR(AVERAGEIFS(Allopatrics_Fertilities_R!$E$2:$E$999,Allopatrics_Fertilities_R!$C$2:$C$999,"&gt;0",Allopatrics_Fertilities_R!$B$2:$B$999,Allopatrics_Summaries!$A21),"NA")</f>
        <v>0.97950935471694756</v>
      </c>
      <c r="Q21" s="71">
        <f t="shared" si="6"/>
        <v>2.0490645283052444E-2</v>
      </c>
    </row>
    <row r="22" spans="1:17" x14ac:dyDescent="0.25">
      <c r="A22" t="str">
        <v>Conspecifics-graellsiiXgraellsii-CachadasXCachadas</v>
      </c>
      <c r="B22" s="36" t="s">
        <v>47</v>
      </c>
      <c r="C22" s="36">
        <f>COUNTIFS(Allopatrics_Mechanical_R!B$2:B$999,Allopatrics_Summaries!A22,Allopatrics_Mechanical_R!C$2:C$999,"&gt;-1")</f>
        <v>11</v>
      </c>
      <c r="D22" s="44">
        <f>SUMIF(Allopatrics_Mechanical_R!B$2:B$999,Allopatrics_Summaries!A22,Allopatrics_Mechanical_R!C$2:C$999)</f>
        <v>10</v>
      </c>
      <c r="E22" s="79">
        <f t="shared" si="0"/>
        <v>9.0909090909090939E-2</v>
      </c>
      <c r="F22" s="74">
        <f>COUNTIFS(Allopatrics_Mechanical_R!B$2:B$999,Allopatrics_Summaries!A22,Allopatrics_Mechanical_R!D$2:D$999,"&gt;-1")</f>
        <v>10</v>
      </c>
      <c r="G22" s="74">
        <f>SUMIF(Allopatrics_Mechanical_R!$B$2:$B$999,Allopatrics_Summaries!$A22,Allopatrics_Mechanical_R!D$2:D$999)</f>
        <v>9</v>
      </c>
      <c r="H22" s="71">
        <f t="shared" si="1"/>
        <v>9.9999999999999978E-2</v>
      </c>
      <c r="I22" s="44">
        <f>COUNTIFS(Allopatrics_Fertilities_R!$B$2:$B$999,Allopatrics_Summaries!$A22,Allopatrics_Fertilities_R!$C$2:$C$999,"&gt;-1")</f>
        <v>10</v>
      </c>
      <c r="J22" s="44">
        <f>COUNTIFS(Allopatrics_Fertilities_R!$B$2:$B$999,Allopatrics_Summaries!$A22,Allopatrics_Fertilities_R!$C$2:$C$999,"&gt;0")</f>
        <v>10</v>
      </c>
      <c r="K22" s="71">
        <f t="shared" si="2"/>
        <v>0</v>
      </c>
      <c r="L22" s="44">
        <f t="shared" si="3"/>
        <v>10</v>
      </c>
      <c r="M22" s="80">
        <f>IFERROR(AVERAGEIFS(Allopatrics_Fertilities_R!$D$2:$D$999,Allopatrics_Fertilities_R!$C$2:$C$999,"&gt;0",Allopatrics_Fertilities_R!$B$2:$B$999,Allopatrics_Summaries!$A22),"NA")</f>
        <v>114.6</v>
      </c>
      <c r="N22" s="71">
        <f t="shared" si="4"/>
        <v>0.59421773436192216</v>
      </c>
      <c r="O22" s="44">
        <f t="shared" si="5"/>
        <v>10</v>
      </c>
      <c r="P22" s="79">
        <f>IFERROR(AVERAGEIFS(Allopatrics_Fertilities_R!$E$2:$E$999,Allopatrics_Fertilities_R!$C$2:$C$999,"&gt;0",Allopatrics_Fertilities_R!$B$2:$B$999,Allopatrics_Summaries!$A22),"NA")</f>
        <v>0.43963162796420213</v>
      </c>
      <c r="Q22" s="71">
        <f t="shared" si="6"/>
        <v>0.56036837203579792</v>
      </c>
    </row>
    <row r="23" spans="1:17" x14ac:dyDescent="0.25">
      <c r="A23" t="str">
        <v>Conspecifics-graellsiiXgraellsii-RiomaiorXRiomaior</v>
      </c>
      <c r="B23" s="36" t="s">
        <v>47</v>
      </c>
      <c r="C23" s="36">
        <f>COUNTIFS(Allopatrics_Mechanical_R!B$2:B$999,Allopatrics_Summaries!A23,Allopatrics_Mechanical_R!C$2:C$999,"&gt;-1")</f>
        <v>14</v>
      </c>
      <c r="D23" s="44">
        <f>SUMIF(Allopatrics_Mechanical_R!B$2:B$999,Allopatrics_Summaries!A23,Allopatrics_Mechanical_R!C$2:C$999)</f>
        <v>14</v>
      </c>
      <c r="E23" s="79">
        <f t="shared" si="0"/>
        <v>0</v>
      </c>
      <c r="F23" s="74">
        <f>COUNTIFS(Allopatrics_Mechanical_R!B$2:B$999,Allopatrics_Summaries!A23,Allopatrics_Mechanical_R!D$2:D$999,"&gt;-1")</f>
        <v>14</v>
      </c>
      <c r="G23" s="74">
        <f>SUMIF(Allopatrics_Mechanical_R!$B$2:$B$999,Allopatrics_Summaries!$A23,Allopatrics_Mechanical_R!D$2:D$999)</f>
        <v>14</v>
      </c>
      <c r="H23" s="71">
        <f t="shared" si="1"/>
        <v>0</v>
      </c>
      <c r="I23" s="44">
        <f>COUNTIFS(Allopatrics_Fertilities_R!$B$2:$B$999,Allopatrics_Summaries!$A23,Allopatrics_Fertilities_R!$C$2:$C$999,"&gt;-1")</f>
        <v>0</v>
      </c>
      <c r="J23" s="44">
        <f>COUNTIFS(Allopatrics_Fertilities_R!$B$2:$B$999,Allopatrics_Summaries!$A23,Allopatrics_Fertilities_R!$C$2:$C$999,"&gt;0")</f>
        <v>0</v>
      </c>
      <c r="K23" s="71" t="str">
        <f t="shared" si="2"/>
        <v>NA</v>
      </c>
      <c r="L23" s="44">
        <f t="shared" si="3"/>
        <v>0</v>
      </c>
      <c r="M23" s="80" t="str">
        <f>IFERROR(AVERAGEIFS(Allopatrics_Fertilities_R!$D$2:$D$999,Allopatrics_Fertilities_R!$C$2:$C$999,"&gt;0",Allopatrics_Fertilities_R!$B$2:$B$999,Allopatrics_Summaries!$A23),"NA")</f>
        <v>NA</v>
      </c>
      <c r="N23" s="71" t="str">
        <f t="shared" si="4"/>
        <v>NA</v>
      </c>
      <c r="O23" s="44">
        <f t="shared" si="5"/>
        <v>0</v>
      </c>
      <c r="P23" s="79" t="str">
        <f>IFERROR(AVERAGEIFS(Allopatrics_Fertilities_R!$E$2:$E$999,Allopatrics_Fertilities_R!$C$2:$C$999,"&gt;0",Allopatrics_Fertilities_R!$B$2:$B$999,Allopatrics_Summaries!$A23),"NA")</f>
        <v>NA</v>
      </c>
      <c r="Q23" s="71" t="str">
        <f t="shared" si="6"/>
        <v>NA</v>
      </c>
    </row>
    <row r="24" spans="1:17" x14ac:dyDescent="0.25">
      <c r="A24" t="str">
        <v>Heterospecifics-elegansXgraellsii-ArlesXCachadas</v>
      </c>
      <c r="B24" s="36" t="s">
        <v>47</v>
      </c>
      <c r="C24" s="36">
        <f>COUNTIFS(Allopatrics_Mechanical_R!B$2:B$999,Allopatrics_Summaries!A24,Allopatrics_Mechanical_R!C$2:C$999,"&gt;-1")</f>
        <v>7</v>
      </c>
      <c r="D24" s="44">
        <f>SUMIF(Allopatrics_Mechanical_R!B$2:B$999,Allopatrics_Summaries!A24,Allopatrics_Mechanical_R!C$2:C$999)</f>
        <v>7</v>
      </c>
      <c r="E24" s="79">
        <f t="shared" si="0"/>
        <v>0</v>
      </c>
      <c r="F24" s="74">
        <f>COUNTIFS(Allopatrics_Mechanical_R!B$2:B$999,Allopatrics_Summaries!A24,Allopatrics_Mechanical_R!D$2:D$999,"&gt;-1")</f>
        <v>7</v>
      </c>
      <c r="G24" s="74">
        <f>SUMIF(Allopatrics_Mechanical_R!$B$2:$B$999,Allopatrics_Summaries!$A24,Allopatrics_Mechanical_R!D$2:D$999)</f>
        <v>5</v>
      </c>
      <c r="H24" s="71">
        <f t="shared" si="1"/>
        <v>0.2857142857142857</v>
      </c>
      <c r="I24" s="44">
        <f>COUNTIFS(Allopatrics_Fertilities_R!$B$2:$B$999,Allopatrics_Summaries!$A24,Allopatrics_Fertilities_R!$C$2:$C$999,"&gt;-1")</f>
        <v>10</v>
      </c>
      <c r="J24" s="44">
        <f>COUNTIFS(Allopatrics_Fertilities_R!$B$2:$B$999,Allopatrics_Summaries!$A24,Allopatrics_Fertilities_R!$C$2:$C$999,"&gt;0")</f>
        <v>9</v>
      </c>
      <c r="K24" s="71">
        <f t="shared" si="2"/>
        <v>9.9999999999999978E-2</v>
      </c>
      <c r="L24" s="44">
        <f t="shared" si="3"/>
        <v>9</v>
      </c>
      <c r="M24" s="80">
        <f>IFERROR(AVERAGEIFS(Allopatrics_Fertilities_R!$D$2:$D$999,Allopatrics_Fertilities_R!$C$2:$C$999,"&gt;0",Allopatrics_Fertilities_R!$B$2:$B$999,Allopatrics_Summaries!$A24),"NA")</f>
        <v>26.444444444444446</v>
      </c>
      <c r="N24" s="71">
        <f t="shared" si="4"/>
        <v>0.90636399144671076</v>
      </c>
      <c r="O24" s="44">
        <f t="shared" si="5"/>
        <v>9</v>
      </c>
      <c r="P24" s="79">
        <f>IFERROR(AVERAGEIFS(Allopatrics_Fertilities_R!$E$2:$E$999,Allopatrics_Fertilities_R!$C$2:$C$999,"&gt;0",Allopatrics_Fertilities_R!$B$2:$B$999,Allopatrics_Summaries!$A24),"NA")</f>
        <v>0</v>
      </c>
      <c r="Q24" s="71">
        <f t="shared" si="6"/>
        <v>1</v>
      </c>
    </row>
    <row r="25" spans="1:17" x14ac:dyDescent="0.25">
      <c r="A25" t="str">
        <v>Heterospecifics-elegansXgraellsii-BelgiumXCachadas</v>
      </c>
      <c r="B25" s="36" t="s">
        <v>47</v>
      </c>
      <c r="C25" s="36">
        <f>COUNTIFS(Allopatrics_Mechanical_R!B$2:B$999,Allopatrics_Summaries!A25,Allopatrics_Mechanical_R!C$2:C$999,"&gt;-1")</f>
        <v>42</v>
      </c>
      <c r="D25" s="44">
        <f>SUMIF(Allopatrics_Mechanical_R!B$2:B$999,Allopatrics_Summaries!A25,Allopatrics_Mechanical_R!C$2:C$999)</f>
        <v>34</v>
      </c>
      <c r="E25" s="79">
        <f t="shared" si="0"/>
        <v>0.19047619047619047</v>
      </c>
      <c r="F25" s="74">
        <f>COUNTIFS(Allopatrics_Mechanical_R!B$2:B$999,Allopatrics_Summaries!A25,Allopatrics_Mechanical_R!D$2:D$999,"&gt;-1")</f>
        <v>34</v>
      </c>
      <c r="G25" s="74">
        <f>SUMIF(Allopatrics_Mechanical_R!$B$2:$B$999,Allopatrics_Summaries!$A25,Allopatrics_Mechanical_R!D$2:D$999)</f>
        <v>25</v>
      </c>
      <c r="H25" s="71">
        <f t="shared" si="1"/>
        <v>0.26470588235294112</v>
      </c>
      <c r="I25" s="44">
        <f>COUNTIFS(Allopatrics_Fertilities_R!$B$2:$B$999,Allopatrics_Summaries!$A25,Allopatrics_Fertilities_R!$C$2:$C$999,"&gt;-1")</f>
        <v>11</v>
      </c>
      <c r="J25" s="44">
        <f>COUNTIFS(Allopatrics_Fertilities_R!$B$2:$B$999,Allopatrics_Summaries!$A25,Allopatrics_Fertilities_R!$C$2:$C$999,"&gt;0")</f>
        <v>8</v>
      </c>
      <c r="K25" s="71">
        <f t="shared" si="2"/>
        <v>0.27272727272727271</v>
      </c>
      <c r="L25" s="44">
        <f t="shared" si="3"/>
        <v>8</v>
      </c>
      <c r="M25" s="80">
        <f>IFERROR(AVERAGEIFS(Allopatrics_Fertilities_R!$D$2:$D$999,Allopatrics_Fertilities_R!$C$2:$C$999,"&gt;0",Allopatrics_Fertilities_R!$B$2:$B$999,Allopatrics_Summaries!$A25),"NA")</f>
        <v>18.708333333333336</v>
      </c>
      <c r="N25" s="71">
        <f t="shared" si="4"/>
        <v>0.9337564582346215</v>
      </c>
      <c r="O25" s="44">
        <f t="shared" si="5"/>
        <v>8</v>
      </c>
      <c r="P25" s="79">
        <f>IFERROR(AVERAGEIFS(Allopatrics_Fertilities_R!$E$2:$E$999,Allopatrics_Fertilities_R!$C$2:$C$999,"&gt;0",Allopatrics_Fertilities_R!$B$2:$B$999,Allopatrics_Summaries!$A25),"NA")</f>
        <v>0</v>
      </c>
      <c r="Q25" s="71">
        <f t="shared" si="6"/>
        <v>1</v>
      </c>
    </row>
    <row r="26" spans="1:17" x14ac:dyDescent="0.25">
      <c r="A26" t="str">
        <v>Heterospecifics-elegansXgraellsii-LaigualXCachadas</v>
      </c>
      <c r="B26" s="36" t="s">
        <v>47</v>
      </c>
      <c r="C26" s="36">
        <f>COUNTIFS(Allopatrics_Mechanical_R!B$2:B$999,Allopatrics_Summaries!A26,Allopatrics_Mechanical_R!C$2:C$999,"&gt;-1")</f>
        <v>6</v>
      </c>
      <c r="D26" s="44">
        <f>SUMIF(Allopatrics_Mechanical_R!B$2:B$999,Allopatrics_Summaries!A26,Allopatrics_Mechanical_R!C$2:C$999)</f>
        <v>4</v>
      </c>
      <c r="E26" s="79">
        <f t="shared" si="0"/>
        <v>0.33333333333333337</v>
      </c>
      <c r="F26" s="74">
        <f>COUNTIFS(Allopatrics_Mechanical_R!B$2:B$999,Allopatrics_Summaries!A26,Allopatrics_Mechanical_R!D$2:D$999,"&gt;-1")</f>
        <v>4</v>
      </c>
      <c r="G26" s="74">
        <f>SUMIF(Allopatrics_Mechanical_R!$B$2:$B$999,Allopatrics_Summaries!$A26,Allopatrics_Mechanical_R!D$2:D$999)</f>
        <v>4</v>
      </c>
      <c r="H26" s="71">
        <f t="shared" si="1"/>
        <v>0</v>
      </c>
      <c r="I26" s="44">
        <f>COUNTIFS(Allopatrics_Fertilities_R!$B$2:$B$999,Allopatrics_Summaries!$A26,Allopatrics_Fertilities_R!$C$2:$C$999,"&gt;-1")</f>
        <v>3</v>
      </c>
      <c r="J26" s="44">
        <f>COUNTIFS(Allopatrics_Fertilities_R!$B$2:$B$999,Allopatrics_Summaries!$A26,Allopatrics_Fertilities_R!$C$2:$C$999,"&gt;0")</f>
        <v>1</v>
      </c>
      <c r="K26" s="71">
        <f t="shared" si="2"/>
        <v>0.66666666666666674</v>
      </c>
      <c r="L26" s="44">
        <f t="shared" si="3"/>
        <v>1</v>
      </c>
      <c r="M26" s="80">
        <f>IFERROR(AVERAGEIFS(Allopatrics_Fertilities_R!$D$2:$D$999,Allopatrics_Fertilities_R!$C$2:$C$999,"&gt;0",Allopatrics_Fertilities_R!$B$2:$B$999,Allopatrics_Summaries!$A26),"NA")</f>
        <v>2</v>
      </c>
      <c r="N26" s="71">
        <f t="shared" si="4"/>
        <v>0.99291828506739832</v>
      </c>
      <c r="O26" s="44">
        <f t="shared" si="5"/>
        <v>1</v>
      </c>
      <c r="P26" s="79">
        <f>IFERROR(AVERAGEIFS(Allopatrics_Fertilities_R!$E$2:$E$999,Allopatrics_Fertilities_R!$C$2:$C$999,"&gt;0",Allopatrics_Fertilities_R!$B$2:$B$999,Allopatrics_Summaries!$A26),"NA")</f>
        <v>0</v>
      </c>
      <c r="Q26" s="71">
        <f t="shared" si="6"/>
        <v>1</v>
      </c>
    </row>
    <row r="27" spans="1:17" x14ac:dyDescent="0.25">
      <c r="A27" t="str">
        <v>Heterospecifics-elegansXgraellsii-SwedenXCachadas</v>
      </c>
      <c r="B27" s="36" t="s">
        <v>47</v>
      </c>
      <c r="C27" s="36">
        <f>COUNTIFS(Allopatrics_Mechanical_R!B$2:B$999,Allopatrics_Summaries!A27,Allopatrics_Mechanical_R!C$2:C$999,"&gt;-1")</f>
        <v>15</v>
      </c>
      <c r="D27" s="44">
        <f>SUMIF(Allopatrics_Mechanical_R!B$2:B$999,Allopatrics_Summaries!A27,Allopatrics_Mechanical_R!C$2:C$999)</f>
        <v>13</v>
      </c>
      <c r="E27" s="79">
        <f t="shared" si="0"/>
        <v>0.1333333333333333</v>
      </c>
      <c r="F27" s="74">
        <f>COUNTIFS(Allopatrics_Mechanical_R!B$2:B$999,Allopatrics_Summaries!A27,Allopatrics_Mechanical_R!D$2:D$999,"&gt;-1")</f>
        <v>13</v>
      </c>
      <c r="G27" s="74">
        <f>SUMIF(Allopatrics_Mechanical_R!$B$2:$B$999,Allopatrics_Summaries!$A27,Allopatrics_Mechanical_R!D$2:D$999)</f>
        <v>12</v>
      </c>
      <c r="H27" s="71">
        <f t="shared" si="1"/>
        <v>7.6923076923076872E-2</v>
      </c>
      <c r="I27" s="44">
        <f>COUNTIFS(Allopatrics_Fertilities_R!$B$2:$B$999,Allopatrics_Summaries!$A27,Allopatrics_Fertilities_R!$C$2:$C$999,"&gt;-1")</f>
        <v>6</v>
      </c>
      <c r="J27" s="44">
        <f>COUNTIFS(Allopatrics_Fertilities_R!$B$2:$B$999,Allopatrics_Summaries!$A27,Allopatrics_Fertilities_R!$C$2:$C$999,"&gt;0")</f>
        <v>1</v>
      </c>
      <c r="K27" s="71">
        <f t="shared" si="2"/>
        <v>0.83333333333333337</v>
      </c>
      <c r="L27" s="44">
        <f t="shared" si="3"/>
        <v>1</v>
      </c>
      <c r="M27" s="80">
        <f>IFERROR(AVERAGEIFS(Allopatrics_Fertilities_R!$D$2:$D$999,Allopatrics_Fertilities_R!$C$2:$C$999,"&gt;0",Allopatrics_Fertilities_R!$B$2:$B$999,Allopatrics_Summaries!$A27),"NA")</f>
        <v>15.5</v>
      </c>
      <c r="N27" s="71">
        <f t="shared" si="4"/>
        <v>0.94511670927233682</v>
      </c>
      <c r="O27" s="44">
        <f t="shared" si="5"/>
        <v>1</v>
      </c>
      <c r="P27" s="79">
        <f>IFERROR(AVERAGEIFS(Allopatrics_Fertilities_R!$E$2:$E$999,Allopatrics_Fertilities_R!$C$2:$C$999,"&gt;0",Allopatrics_Fertilities_R!$B$2:$B$999,Allopatrics_Summaries!$A27),"NA")</f>
        <v>0</v>
      </c>
      <c r="Q27" s="71">
        <f t="shared" si="6"/>
        <v>1</v>
      </c>
    </row>
    <row r="28" spans="1:17" x14ac:dyDescent="0.25">
      <c r="A28" t="str">
        <v>Heterospecifics-graellsiiXelegans-CachadasXBelgium</v>
      </c>
      <c r="B28" s="36" t="s">
        <v>47</v>
      </c>
      <c r="C28" s="36">
        <f>COUNTIFS(Allopatrics_Mechanical_R!B$2:B$999,Allopatrics_Summaries!A28,Allopatrics_Mechanical_R!C$2:C$999,"&gt;-1")</f>
        <v>11</v>
      </c>
      <c r="D28" s="44">
        <f>SUMIF(Allopatrics_Mechanical_R!B$2:B$999,Allopatrics_Summaries!A28,Allopatrics_Mechanical_R!C$2:C$999)</f>
        <v>9</v>
      </c>
      <c r="E28" s="79">
        <f t="shared" si="0"/>
        <v>0.18181818181818177</v>
      </c>
      <c r="F28" s="74">
        <f>COUNTIFS(Allopatrics_Mechanical_R!B$2:B$999,Allopatrics_Summaries!A28,Allopatrics_Mechanical_R!D$2:D$999,"&gt;-1")</f>
        <v>9</v>
      </c>
      <c r="G28" s="74">
        <f>SUMIF(Allopatrics_Mechanical_R!$B$2:$B$999,Allopatrics_Summaries!$A28,Allopatrics_Mechanical_R!D$2:D$999)</f>
        <v>8</v>
      </c>
      <c r="H28" s="71">
        <f t="shared" si="1"/>
        <v>0.11111111111111116</v>
      </c>
      <c r="I28" s="44">
        <f>COUNTIFS(Allopatrics_Fertilities_R!$B$2:$B$999,Allopatrics_Summaries!$A28,Allopatrics_Fertilities_R!$C$2:$C$999,"&gt;-1")</f>
        <v>5</v>
      </c>
      <c r="J28" s="44">
        <f>COUNTIFS(Allopatrics_Fertilities_R!$B$2:$B$999,Allopatrics_Summaries!$A28,Allopatrics_Fertilities_R!$C$2:$C$999,"&gt;0")</f>
        <v>5</v>
      </c>
      <c r="K28" s="71">
        <f t="shared" si="2"/>
        <v>0</v>
      </c>
      <c r="L28" s="44">
        <f t="shared" si="3"/>
        <v>5</v>
      </c>
      <c r="M28" s="80">
        <f>IFERROR(AVERAGEIFS(Allopatrics_Fertilities_R!$D$2:$D$999,Allopatrics_Fertilities_R!$C$2:$C$999,"&gt;0",Allopatrics_Fertilities_R!$B$2:$B$999,Allopatrics_Summaries!$A28),"NA")</f>
        <v>249.83333333333331</v>
      </c>
      <c r="N28" s="71">
        <f t="shared" si="4"/>
        <v>0.11537577633583684</v>
      </c>
      <c r="O28" s="44">
        <f t="shared" si="5"/>
        <v>5</v>
      </c>
      <c r="P28" s="79">
        <f>IFERROR(AVERAGEIFS(Allopatrics_Fertilities_R!$E$2:$E$999,Allopatrics_Fertilities_R!$C$2:$C$999,"&gt;0",Allopatrics_Fertilities_R!$B$2:$B$999,Allopatrics_Summaries!$A28),"NA")</f>
        <v>0.81820174955253933</v>
      </c>
      <c r="Q28" s="71">
        <f t="shared" si="6"/>
        <v>0.18179825044746067</v>
      </c>
    </row>
    <row r="29" spans="1:17" x14ac:dyDescent="0.25">
      <c r="A29" t="str">
        <v>Heterospecifics-graellsiiXelegans-CachadasXMaraixDorx</v>
      </c>
      <c r="B29" s="36" t="s">
        <v>47</v>
      </c>
      <c r="C29" s="36">
        <f>COUNTIFS(Allopatrics_Mechanical_R!B$2:B$999,Allopatrics_Summaries!A29,Allopatrics_Mechanical_R!C$2:C$999,"&gt;-1")</f>
        <v>1</v>
      </c>
      <c r="D29" s="44">
        <f>SUMIF(Allopatrics_Mechanical_R!B$2:B$999,Allopatrics_Summaries!A29,Allopatrics_Mechanical_R!C$2:C$999)</f>
        <v>1</v>
      </c>
      <c r="E29" s="79">
        <f t="shared" si="0"/>
        <v>0</v>
      </c>
      <c r="F29" s="74">
        <f>COUNTIFS(Allopatrics_Mechanical_R!B$2:B$999,Allopatrics_Summaries!A29,Allopatrics_Mechanical_R!D$2:D$999,"&gt;-1")</f>
        <v>1</v>
      </c>
      <c r="G29" s="74">
        <f>SUMIF(Allopatrics_Mechanical_R!$B$2:$B$999,Allopatrics_Summaries!$A29,Allopatrics_Mechanical_R!D$2:D$999)</f>
        <v>1</v>
      </c>
      <c r="H29" s="71">
        <f t="shared" si="1"/>
        <v>0</v>
      </c>
      <c r="I29" s="44">
        <f>COUNTIFS(Allopatrics_Fertilities_R!$B$2:$B$999,Allopatrics_Summaries!$A29,Allopatrics_Fertilities_R!$C$2:$C$999,"&gt;-1")</f>
        <v>1</v>
      </c>
      <c r="J29" s="44">
        <f>COUNTIFS(Allopatrics_Fertilities_R!$B$2:$B$999,Allopatrics_Summaries!$A29,Allopatrics_Fertilities_R!$C$2:$C$999,"&gt;0")</f>
        <v>1</v>
      </c>
      <c r="K29" s="71">
        <f t="shared" si="2"/>
        <v>0</v>
      </c>
      <c r="L29" s="44">
        <f t="shared" si="3"/>
        <v>1</v>
      </c>
      <c r="M29" s="80">
        <f>IFERROR(AVERAGEIFS(Allopatrics_Fertilities_R!$D$2:$D$999,Allopatrics_Fertilities_R!$C$2:$C$999,"&gt;0",Allopatrics_Fertilities_R!$B$2:$B$999,Allopatrics_Summaries!$A29),"NA")</f>
        <v>167</v>
      </c>
      <c r="N29" s="71">
        <f t="shared" si="4"/>
        <v>0.40867680312775745</v>
      </c>
      <c r="O29" s="44">
        <f t="shared" si="5"/>
        <v>1</v>
      </c>
      <c r="P29" s="79">
        <f>IFERROR(AVERAGEIFS(Allopatrics_Fertilities_R!$E$2:$E$999,Allopatrics_Fertilities_R!$C$2:$C$999,"&gt;0",Allopatrics_Fertilities_R!$B$2:$B$999,Allopatrics_Summaries!$A29),"NA")</f>
        <v>0.11976047904191617</v>
      </c>
      <c r="Q29" s="71">
        <f t="shared" si="6"/>
        <v>0.88023952095808378</v>
      </c>
    </row>
    <row r="30" spans="1:17" x14ac:dyDescent="0.25">
      <c r="A30" t="str">
        <v>Postzygotics-elegansXhybrid-AlloEleX(H:BelgiumXCachadas)</v>
      </c>
      <c r="B30" s="36" t="s">
        <v>47</v>
      </c>
      <c r="C30" s="36">
        <f>COUNTIFS(Allopatrics_Mechanical_R!B$2:B$999,Allopatrics_Summaries!A30,Allopatrics_Mechanical_R!C$2:C$999,"&gt;-1")</f>
        <v>7</v>
      </c>
      <c r="D30" s="44">
        <f>SUMIF(Allopatrics_Mechanical_R!B$2:B$999,Allopatrics_Summaries!A30,Allopatrics_Mechanical_R!C$2:C$999)</f>
        <v>7</v>
      </c>
      <c r="E30" s="79">
        <f t="shared" si="0"/>
        <v>0</v>
      </c>
      <c r="F30" s="74">
        <f>COUNTIFS(Allopatrics_Mechanical_R!B$2:B$999,Allopatrics_Summaries!A30,Allopatrics_Mechanical_R!D$2:D$999,"&gt;-1")</f>
        <v>7</v>
      </c>
      <c r="G30" s="74">
        <f>SUMIF(Allopatrics_Mechanical_R!$B$2:$B$999,Allopatrics_Summaries!$A30,Allopatrics_Mechanical_R!D$2:D$999)</f>
        <v>6</v>
      </c>
      <c r="H30" s="71">
        <f t="shared" si="1"/>
        <v>0.1428571428571429</v>
      </c>
      <c r="I30" s="44">
        <f>COUNTIFS(Allopatrics_Fertilities_R!$B$2:$B$999,Allopatrics_Summaries!$A30,Allopatrics_Fertilities_R!$C$2:$C$999,"&gt;-1")</f>
        <v>11</v>
      </c>
      <c r="J30" s="44">
        <f>COUNTIFS(Allopatrics_Fertilities_R!$B$2:$B$999,Allopatrics_Summaries!$A30,Allopatrics_Fertilities_R!$C$2:$C$999,"&gt;0")</f>
        <v>10</v>
      </c>
      <c r="K30" s="71">
        <f t="shared" si="2"/>
        <v>9.0909090909090939E-2</v>
      </c>
      <c r="L30" s="44">
        <f t="shared" si="3"/>
        <v>10</v>
      </c>
      <c r="M30" s="80">
        <f>IFERROR(AVERAGEIFS(Allopatrics_Fertilities_R!$D$2:$D$999,Allopatrics_Fertilities_R!$C$2:$C$999,"&gt;0",Allopatrics_Fertilities_R!$B$2:$B$999,Allopatrics_Summaries!$A30),"NA")</f>
        <v>69.933333333333337</v>
      </c>
      <c r="N30" s="71">
        <f t="shared" si="4"/>
        <v>0.75237603452336033</v>
      </c>
      <c r="O30" s="44">
        <f t="shared" si="5"/>
        <v>10</v>
      </c>
      <c r="P30" s="79">
        <f>IFERROR(AVERAGEIFS(Allopatrics_Fertilities_R!$E$2:$E$999,Allopatrics_Fertilities_R!$C$2:$C$999,"&gt;0",Allopatrics_Fertilities_R!$B$2:$B$999,Allopatrics_Summaries!$A30),"NA")</f>
        <v>4.1951219512195118E-2</v>
      </c>
      <c r="Q30" s="71">
        <f t="shared" si="6"/>
        <v>0.95804878048780484</v>
      </c>
    </row>
    <row r="31" spans="1:17" x14ac:dyDescent="0.25">
      <c r="A31" t="str">
        <v>Postzygotics-graellsiiXhybrid-AlloGraX(H:BelgiumXCachadas)</v>
      </c>
      <c r="B31" s="36" t="s">
        <v>47</v>
      </c>
      <c r="C31" s="36">
        <f>COUNTIFS(Allopatrics_Mechanical_R!B$2:B$999,Allopatrics_Summaries!A31,Allopatrics_Mechanical_R!C$2:C$999,"&gt;-1")</f>
        <v>2</v>
      </c>
      <c r="D31" s="44">
        <f>SUMIF(Allopatrics_Mechanical_R!B$2:B$999,Allopatrics_Summaries!A31,Allopatrics_Mechanical_R!C$2:C$999)</f>
        <v>2</v>
      </c>
      <c r="E31" s="79">
        <f t="shared" si="0"/>
        <v>0</v>
      </c>
      <c r="F31" s="74">
        <f>COUNTIFS(Allopatrics_Mechanical_R!B$2:B$999,Allopatrics_Summaries!A31,Allopatrics_Mechanical_R!D$2:D$999,"&gt;-1")</f>
        <v>2</v>
      </c>
      <c r="G31" s="74">
        <f>SUMIF(Allopatrics_Mechanical_R!$B$2:$B$999,Allopatrics_Summaries!$A31,Allopatrics_Mechanical_R!D$2:D$999)</f>
        <v>2</v>
      </c>
      <c r="H31" s="71">
        <f t="shared" si="1"/>
        <v>0</v>
      </c>
      <c r="I31" s="44">
        <f>COUNTIFS(Allopatrics_Fertilities_R!$B$2:$B$999,Allopatrics_Summaries!$A31,Allopatrics_Fertilities_R!$C$2:$C$999,"&gt;-1")</f>
        <v>1</v>
      </c>
      <c r="J31" s="44">
        <f>COUNTIFS(Allopatrics_Fertilities_R!$B$2:$B$999,Allopatrics_Summaries!$A31,Allopatrics_Fertilities_R!$C$2:$C$999,"&gt;0")</f>
        <v>1</v>
      </c>
      <c r="K31" s="71">
        <f t="shared" si="2"/>
        <v>0</v>
      </c>
      <c r="L31" s="44">
        <f t="shared" si="3"/>
        <v>1</v>
      </c>
      <c r="M31" s="80">
        <f>IFERROR(AVERAGEIFS(Allopatrics_Fertilities_R!$D$2:$D$999,Allopatrics_Fertilities_R!$C$2:$C$999,"&gt;0",Allopatrics_Fertilities_R!$B$2:$B$999,Allopatrics_Summaries!$A31),"NA")</f>
        <v>175.33333333333334</v>
      </c>
      <c r="N31" s="71">
        <f t="shared" si="4"/>
        <v>0.37916965757525034</v>
      </c>
      <c r="O31" s="44">
        <f t="shared" si="5"/>
        <v>1</v>
      </c>
      <c r="P31" s="79">
        <f>IFERROR(AVERAGEIFS(Allopatrics_Fertilities_R!$E$2:$E$999,Allopatrics_Fertilities_R!$C$2:$C$999,"&gt;0",Allopatrics_Fertilities_R!$B$2:$B$999,Allopatrics_Summaries!$A31),"NA")</f>
        <v>0.86882129277566544</v>
      </c>
      <c r="Q31" s="71">
        <f t="shared" si="6"/>
        <v>0.13117870722433456</v>
      </c>
    </row>
    <row r="32" spans="1:17" x14ac:dyDescent="0.25">
      <c r="A32" t="str">
        <v>Postzygotics-hybridXelegans-(H:BelgiumXCachadas)XAlloEle</v>
      </c>
      <c r="B32" s="36" t="s">
        <v>47</v>
      </c>
      <c r="C32" s="36">
        <f>COUNTIFS(Allopatrics_Mechanical_R!B$2:B$999,Allopatrics_Summaries!A32,Allopatrics_Mechanical_R!C$2:C$999,"&gt;-1")</f>
        <v>12</v>
      </c>
      <c r="D32" s="44">
        <f>SUMIF(Allopatrics_Mechanical_R!B$2:B$999,Allopatrics_Summaries!A32,Allopatrics_Mechanical_R!C$2:C$999)</f>
        <v>9</v>
      </c>
      <c r="E32" s="79">
        <f t="shared" ref="E32:E33" si="7">IFERROR(1-(D32/C32),"NA")</f>
        <v>0.25</v>
      </c>
      <c r="F32" s="74">
        <f>COUNTIFS(Allopatrics_Mechanical_R!B$2:B$999,Allopatrics_Summaries!A32,Allopatrics_Mechanical_R!D$2:D$999,"&gt;-1")</f>
        <v>9</v>
      </c>
      <c r="G32" s="74">
        <f>SUMIF(Allopatrics_Mechanical_R!$B$2:$B$999,Allopatrics_Summaries!$A32,Allopatrics_Mechanical_R!D$2:D$999)</f>
        <v>9</v>
      </c>
      <c r="H32" s="71">
        <f t="shared" ref="H32:H33" si="8">IFERROR(1-(G32/F32),"NA")</f>
        <v>0</v>
      </c>
      <c r="I32" s="44">
        <f>COUNTIFS(Allopatrics_Fertilities_R!$B$2:$B$999,Allopatrics_Summaries!$A32,Allopatrics_Fertilities_R!$C$2:$C$999,"&gt;-1")</f>
        <v>8</v>
      </c>
      <c r="J32" s="44">
        <f>COUNTIFS(Allopatrics_Fertilities_R!$B$2:$B$999,Allopatrics_Summaries!$A32,Allopatrics_Fertilities_R!$C$2:$C$999,"&gt;0")</f>
        <v>5</v>
      </c>
      <c r="K32" s="71">
        <f t="shared" ref="K32:K33" si="9">IFERROR(MAX(1-(J32/I32),0),"NA")</f>
        <v>0.375</v>
      </c>
      <c r="L32" s="44">
        <f t="shared" ref="L32:L33" si="10">J32</f>
        <v>5</v>
      </c>
      <c r="M32" s="80">
        <f>IFERROR(AVERAGEIFS(Allopatrics_Fertilities_R!$D$2:$D$999,Allopatrics_Fertilities_R!$C$2:$C$999,"&gt;0",Allopatrics_Fertilities_R!$B$2:$B$999,Allopatrics_Summaries!$A32),"NA")</f>
        <v>18.766666666666669</v>
      </c>
      <c r="N32" s="71">
        <f t="shared" si="4"/>
        <v>0.93354990821575401</v>
      </c>
      <c r="O32" s="44">
        <f t="shared" ref="O32:O33" si="11">L32</f>
        <v>5</v>
      </c>
      <c r="P32" s="79">
        <f>IFERROR(AVERAGEIFS(Allopatrics_Fertilities_R!$E$2:$E$999,Allopatrics_Fertilities_R!$C$2:$C$999,"&gt;0",Allopatrics_Fertilities_R!$B$2:$B$999,Allopatrics_Summaries!$A32),"NA")</f>
        <v>0</v>
      </c>
      <c r="Q32" s="71">
        <f t="shared" ref="Q32:Q33" si="12">IFERROR(1-P32,"NA")</f>
        <v>1</v>
      </c>
    </row>
    <row r="33" spans="1:17" x14ac:dyDescent="0.25">
      <c r="A33" t="str">
        <v>Postzygotics-hybridXgraellsii-(H:BelgiumXCachadas)XAlloGra</v>
      </c>
      <c r="B33" s="36" t="s">
        <v>47</v>
      </c>
      <c r="C33" s="36">
        <f>COUNTIFS(Allopatrics_Mechanical_R!B$2:B$999,Allopatrics_Summaries!A33,Allopatrics_Mechanical_R!C$2:C$999,"&gt;-1")</f>
        <v>14</v>
      </c>
      <c r="D33" s="44">
        <f>SUMIF(Allopatrics_Mechanical_R!B$2:B$999,Allopatrics_Summaries!A33,Allopatrics_Mechanical_R!C$2:C$999)</f>
        <v>12</v>
      </c>
      <c r="E33" s="79">
        <f t="shared" si="7"/>
        <v>0.1428571428571429</v>
      </c>
      <c r="F33" s="74">
        <f>COUNTIFS(Allopatrics_Mechanical_R!B$2:B$999,Allopatrics_Summaries!A33,Allopatrics_Mechanical_R!D$2:D$999,"&gt;-1")</f>
        <v>12</v>
      </c>
      <c r="G33" s="74">
        <f>SUMIF(Allopatrics_Mechanical_R!$B$2:$B$999,Allopatrics_Summaries!$A33,Allopatrics_Mechanical_R!D$2:D$999)</f>
        <v>12</v>
      </c>
      <c r="H33" s="71">
        <f t="shared" si="8"/>
        <v>0</v>
      </c>
      <c r="I33" s="44">
        <f>COUNTIFS(Allopatrics_Fertilities_R!$B$2:$B$999,Allopatrics_Summaries!$A33,Allopatrics_Fertilities_R!$C$2:$C$999,"&gt;-1")</f>
        <v>8</v>
      </c>
      <c r="J33" s="44">
        <f>COUNTIFS(Allopatrics_Fertilities_R!$B$2:$B$999,Allopatrics_Summaries!$A33,Allopatrics_Fertilities_R!$C$2:$C$999,"&gt;0")</f>
        <v>6</v>
      </c>
      <c r="K33" s="71">
        <f t="shared" si="9"/>
        <v>0.25</v>
      </c>
      <c r="L33" s="44">
        <f t="shared" si="10"/>
        <v>6</v>
      </c>
      <c r="M33" s="80">
        <f>IFERROR(AVERAGEIFS(Allopatrics_Fertilities_R!$D$2:$D$999,Allopatrics_Fertilities_R!$C$2:$C$999,"&gt;0",Allopatrics_Fertilities_R!$B$2:$B$999,Allopatrics_Summaries!$A33),"NA")</f>
        <v>2.7222222222222219</v>
      </c>
      <c r="N33" s="71">
        <f t="shared" si="4"/>
        <v>0.99036099911951436</v>
      </c>
      <c r="O33" s="44">
        <f t="shared" si="11"/>
        <v>6</v>
      </c>
      <c r="P33" s="79">
        <f>IFERROR(AVERAGEIFS(Allopatrics_Fertilities_R!$E$2:$E$999,Allopatrics_Fertilities_R!$C$2:$C$999,"&gt;0",Allopatrics_Fertilities_R!$B$2:$B$999,Allopatrics_Summaries!$A33),"NA")</f>
        <v>0</v>
      </c>
      <c r="Q33" s="71">
        <f t="shared" si="12"/>
        <v>1</v>
      </c>
    </row>
    <row r="34" spans="1:17" x14ac:dyDescent="0.25">
      <c r="A34" t="str">
        <v>Postzygotics-hybridXhybrid-(H:BelgiumXCachadas)X(H:BelgiumXCachadas)</v>
      </c>
      <c r="B34" s="36" t="s">
        <v>47</v>
      </c>
      <c r="C34" s="36">
        <f>COUNTIFS(Allopatrics_Mechanical_R!B$2:B$999,Allopatrics_Summaries!A34,Allopatrics_Mechanical_R!C$2:C$999,"&gt;-1")</f>
        <v>18</v>
      </c>
      <c r="D34" s="44">
        <f>SUMIF(Allopatrics_Mechanical_R!B$2:B$999,Allopatrics_Summaries!A34,Allopatrics_Mechanical_R!C$2:C$999)</f>
        <v>18</v>
      </c>
      <c r="E34" s="79">
        <f t="shared" ref="E34" si="13">IFERROR(1-(D34/C34),"NA")</f>
        <v>0</v>
      </c>
      <c r="F34" s="74">
        <f>COUNTIFS(Allopatrics_Mechanical_R!B$2:B$999,Allopatrics_Summaries!A34,Allopatrics_Mechanical_R!D$2:D$999,"&gt;-1")</f>
        <v>18</v>
      </c>
      <c r="G34" s="74">
        <f>SUMIF(Allopatrics_Mechanical_R!$B$2:$B$999,Allopatrics_Summaries!$A34,Allopatrics_Mechanical_R!D$2:D$999)</f>
        <v>17</v>
      </c>
      <c r="H34" s="71">
        <f t="shared" ref="H34" si="14">IFERROR(1-(G34/F34),"NA")</f>
        <v>5.555555555555558E-2</v>
      </c>
      <c r="I34" s="44">
        <f>COUNTIFS(Allopatrics_Fertilities_R!$B$2:$B$999,Allopatrics_Summaries!$A34,Allopatrics_Fertilities_R!$C$2:$C$999,"&gt;-1")</f>
        <v>29</v>
      </c>
      <c r="J34" s="44">
        <f>COUNTIFS(Allopatrics_Fertilities_R!$B$2:$B$999,Allopatrics_Summaries!$A34,Allopatrics_Fertilities_R!$C$2:$C$999,"&gt;0")</f>
        <v>24</v>
      </c>
      <c r="K34" s="71">
        <f t="shared" ref="K34" si="15">IFERROR(MAX(1-(J34/I34),0),"NA")</f>
        <v>0.17241379310344829</v>
      </c>
      <c r="L34" s="44">
        <f t="shared" ref="L34" si="16">J34</f>
        <v>24</v>
      </c>
      <c r="M34" s="80">
        <f>IFERROR(AVERAGEIFS(Allopatrics_Fertilities_R!$D$2:$D$999,Allopatrics_Fertilities_R!$C$2:$C$999,"&gt;0",Allopatrics_Fertilities_R!$B$2:$B$999,Allopatrics_Summaries!$A34),"NA")</f>
        <v>10.875000000000002</v>
      </c>
      <c r="N34" s="71">
        <f t="shared" ref="N34" si="17">IFERROR(MAX(1-((2*M34)/($M$5+$M$21)),0),"NA")</f>
        <v>0.96149317505397824</v>
      </c>
      <c r="O34" s="44">
        <f t="shared" ref="O34" si="18">L34</f>
        <v>24</v>
      </c>
      <c r="P34" s="79">
        <f>IFERROR(AVERAGEIFS(Allopatrics_Fertilities_R!$E$2:$E$999,Allopatrics_Fertilities_R!$C$2:$C$999,"&gt;0",Allopatrics_Fertilities_R!$B$2:$B$999,Allopatrics_Summaries!$A34),"NA")</f>
        <v>0</v>
      </c>
      <c r="Q34" s="71">
        <f t="shared" ref="Q34" si="19">IFERROR(1-P34,"NA")</f>
        <v>1</v>
      </c>
    </row>
    <row r="35" spans="1:17" hidden="1" x14ac:dyDescent="0.25">
      <c r="A35">
        <v>0</v>
      </c>
      <c r="B35" s="36" t="s">
        <v>2</v>
      </c>
      <c r="C35" s="36"/>
      <c r="D35" s="38"/>
      <c r="E35" s="79"/>
      <c r="F35" s="74"/>
      <c r="G35" s="73"/>
      <c r="H35" s="71"/>
      <c r="I35" s="44"/>
      <c r="J35" s="44"/>
      <c r="K35" s="71"/>
      <c r="L35" s="44"/>
      <c r="M35" s="80"/>
      <c r="N35" s="71"/>
      <c r="O35" s="44"/>
      <c r="P35" s="80"/>
      <c r="Q35" s="71"/>
    </row>
    <row r="36" spans="1:17" hidden="1" x14ac:dyDescent="0.25">
      <c r="C36" s="36"/>
      <c r="D36" s="38"/>
      <c r="E36" s="79"/>
      <c r="F36" s="74"/>
      <c r="G36" s="73"/>
      <c r="H36" s="71"/>
      <c r="I36" s="44"/>
      <c r="J36" s="44"/>
      <c r="K36" s="71"/>
      <c r="L36" s="44"/>
      <c r="M36" s="80"/>
      <c r="N36" s="71"/>
      <c r="O36" s="44"/>
      <c r="P36" s="80"/>
      <c r="Q36" s="71"/>
    </row>
    <row r="37" spans="1:17" hidden="1" x14ac:dyDescent="0.25">
      <c r="C37" s="36"/>
      <c r="D37" s="38"/>
      <c r="E37" s="79"/>
      <c r="F37" s="74"/>
      <c r="G37" s="73"/>
      <c r="H37" s="71"/>
      <c r="I37" s="44"/>
      <c r="J37" s="44"/>
      <c r="K37" s="71"/>
      <c r="L37" s="44"/>
      <c r="M37" s="80"/>
      <c r="N37" s="71"/>
      <c r="O37" s="44"/>
      <c r="P37" s="80"/>
      <c r="Q37" s="71"/>
    </row>
    <row r="38" spans="1:17" x14ac:dyDescent="0.25">
      <c r="C38" s="36"/>
      <c r="D38" s="38"/>
      <c r="E38" s="79"/>
      <c r="F38" s="74"/>
      <c r="G38" s="73"/>
      <c r="H38" s="71"/>
      <c r="I38" s="44"/>
      <c r="J38" s="44"/>
      <c r="K38" s="71"/>
      <c r="L38" s="44"/>
      <c r="M38" s="80"/>
      <c r="N38" s="71"/>
      <c r="O38" s="44"/>
      <c r="P38" s="80"/>
      <c r="Q38" s="71"/>
    </row>
    <row r="39" spans="1:17" x14ac:dyDescent="0.25">
      <c r="C39" s="36"/>
      <c r="D39" s="38"/>
      <c r="E39" s="79"/>
      <c r="F39" s="74"/>
      <c r="G39" s="73"/>
      <c r="H39" s="71"/>
      <c r="I39" s="44"/>
      <c r="J39" s="44"/>
      <c r="K39" s="71"/>
      <c r="L39" s="44"/>
      <c r="M39" s="80"/>
      <c r="N39" s="71"/>
      <c r="O39" s="44"/>
      <c r="P39" s="80"/>
      <c r="Q39" s="71"/>
    </row>
    <row r="40" spans="1:17" x14ac:dyDescent="0.25">
      <c r="C40" s="36"/>
      <c r="D40" s="38"/>
      <c r="E40" s="79"/>
      <c r="F40" s="74"/>
      <c r="G40" s="73"/>
      <c r="H40" s="71"/>
      <c r="I40" s="44"/>
      <c r="J40" s="44"/>
      <c r="K40" s="71"/>
      <c r="L40" s="44"/>
      <c r="M40" s="80"/>
      <c r="N40" s="71"/>
      <c r="O40" s="44"/>
      <c r="P40" s="80"/>
      <c r="Q40" s="71"/>
    </row>
    <row r="41" spans="1:17" x14ac:dyDescent="0.25">
      <c r="C41" s="36"/>
      <c r="D41" s="38"/>
      <c r="E41" s="79"/>
      <c r="F41" s="74"/>
      <c r="G41" s="73"/>
      <c r="H41" s="71"/>
      <c r="I41" s="44"/>
      <c r="J41" s="44"/>
      <c r="K41" s="71"/>
      <c r="L41" s="44"/>
      <c r="M41" s="80"/>
      <c r="N41" s="71"/>
      <c r="O41" s="44"/>
      <c r="P41" s="80"/>
      <c r="Q41" s="71"/>
    </row>
    <row r="42" spans="1:17" x14ac:dyDescent="0.25">
      <c r="C42" s="36"/>
      <c r="D42" s="38"/>
      <c r="E42" s="79"/>
      <c r="F42" s="74"/>
      <c r="G42" s="73"/>
      <c r="H42" s="71"/>
      <c r="I42" s="44"/>
      <c r="J42" s="44"/>
      <c r="K42" s="71"/>
      <c r="L42" s="44"/>
      <c r="M42" s="80"/>
      <c r="N42" s="71"/>
      <c r="O42" s="44"/>
      <c r="P42" s="80"/>
      <c r="Q42" s="71"/>
    </row>
    <row r="43" spans="1:17" x14ac:dyDescent="0.25">
      <c r="C43" s="36"/>
      <c r="D43" s="38"/>
      <c r="E43" s="79"/>
      <c r="F43" s="74"/>
      <c r="G43" s="73"/>
      <c r="H43" s="71"/>
      <c r="I43" s="44"/>
      <c r="J43" s="44"/>
      <c r="K43" s="71"/>
      <c r="L43" s="44"/>
      <c r="M43" s="80"/>
      <c r="N43" s="71"/>
      <c r="O43" s="44"/>
      <c r="P43" s="80"/>
      <c r="Q43" s="71"/>
    </row>
    <row r="44" spans="1:17" x14ac:dyDescent="0.25">
      <c r="C44" s="36"/>
      <c r="D44" s="38"/>
      <c r="E44" s="79"/>
      <c r="F44" s="74"/>
      <c r="G44" s="73"/>
      <c r="H44" s="71"/>
      <c r="I44" s="44"/>
      <c r="J44" s="44"/>
      <c r="K44" s="71"/>
      <c r="L44" s="44"/>
      <c r="M44" s="80"/>
      <c r="N44" s="71"/>
      <c r="O44" s="44"/>
      <c r="P44" s="80"/>
      <c r="Q44" s="71"/>
    </row>
    <row r="45" spans="1:17" x14ac:dyDescent="0.25">
      <c r="C45" s="36"/>
      <c r="D45" s="38"/>
      <c r="E45" s="79"/>
      <c r="F45" s="74"/>
      <c r="G45" s="73"/>
      <c r="H45" s="71"/>
      <c r="I45" s="44"/>
      <c r="J45" s="44"/>
      <c r="K45" s="71"/>
      <c r="L45" s="44"/>
      <c r="M45" s="80"/>
      <c r="N45" s="71"/>
      <c r="O45" s="44"/>
      <c r="P45" s="80"/>
      <c r="Q45" s="71"/>
    </row>
    <row r="46" spans="1:17" x14ac:dyDescent="0.25">
      <c r="C46" s="36"/>
      <c r="D46" s="38"/>
      <c r="E46" s="79"/>
      <c r="F46" s="74"/>
      <c r="G46" s="73"/>
      <c r="H46" s="71"/>
      <c r="I46" s="44"/>
      <c r="J46" s="44"/>
      <c r="K46" s="71"/>
      <c r="L46" s="44"/>
      <c r="M46" s="80"/>
      <c r="N46" s="71"/>
      <c r="O46" s="44"/>
      <c r="P46" s="80"/>
      <c r="Q46" s="71"/>
    </row>
    <row r="47" spans="1:17" x14ac:dyDescent="0.25">
      <c r="C47" s="36"/>
      <c r="D47" s="38"/>
      <c r="E47" s="79"/>
      <c r="F47" s="74"/>
      <c r="G47" s="73"/>
      <c r="H47" s="71"/>
      <c r="I47" s="44"/>
      <c r="J47" s="44"/>
      <c r="K47" s="71"/>
      <c r="L47" s="44"/>
      <c r="M47" s="80"/>
      <c r="N47" s="71"/>
      <c r="O47" s="44"/>
      <c r="P47" s="80"/>
      <c r="Q47" s="71"/>
    </row>
    <row r="48" spans="1:17" x14ac:dyDescent="0.25">
      <c r="C48" s="36"/>
      <c r="D48" s="38"/>
      <c r="E48" s="79"/>
      <c r="F48" s="74"/>
      <c r="G48" s="73"/>
      <c r="H48" s="71"/>
      <c r="I48" s="44"/>
      <c r="J48" s="44"/>
      <c r="K48" s="71"/>
      <c r="L48" s="44"/>
      <c r="M48" s="80"/>
      <c r="N48" s="71"/>
      <c r="O48" s="44"/>
      <c r="P48" s="80"/>
      <c r="Q48" s="71"/>
    </row>
    <row r="49" spans="3:17" x14ac:dyDescent="0.25">
      <c r="C49" s="36"/>
      <c r="D49" s="38"/>
      <c r="E49" s="79"/>
      <c r="F49" s="74"/>
      <c r="G49" s="73"/>
      <c r="H49" s="71"/>
      <c r="I49" s="44"/>
      <c r="J49" s="44"/>
      <c r="K49" s="71"/>
      <c r="L49" s="44"/>
      <c r="M49" s="80"/>
      <c r="N49" s="71"/>
      <c r="O49" s="44"/>
      <c r="P49" s="80"/>
      <c r="Q49" s="71"/>
    </row>
    <row r="50" spans="3:17" x14ac:dyDescent="0.25">
      <c r="C50" s="36"/>
      <c r="D50" s="38"/>
      <c r="E50" s="79"/>
      <c r="F50" s="74"/>
      <c r="G50" s="73"/>
      <c r="H50" s="71"/>
      <c r="I50" s="44"/>
      <c r="J50" s="44"/>
      <c r="K50" s="71"/>
      <c r="L50" s="44"/>
      <c r="M50" s="80"/>
      <c r="N50" s="71"/>
      <c r="O50" s="44"/>
      <c r="P50" s="80"/>
      <c r="Q50" s="71"/>
    </row>
    <row r="51" spans="3:17" x14ac:dyDescent="0.25">
      <c r="C51" s="36"/>
      <c r="D51" s="38"/>
      <c r="E51" s="79"/>
      <c r="F51" s="74"/>
      <c r="G51" s="73"/>
      <c r="H51" s="71"/>
      <c r="I51" s="44"/>
      <c r="J51" s="44"/>
      <c r="K51" s="71"/>
      <c r="L51" s="44"/>
      <c r="M51" s="80"/>
      <c r="N51" s="71"/>
      <c r="O51" s="44"/>
      <c r="P51" s="80"/>
      <c r="Q51" s="71"/>
    </row>
    <row r="52" spans="3:17" x14ac:dyDescent="0.25">
      <c r="C52" s="36"/>
      <c r="D52" s="38"/>
      <c r="E52" s="79"/>
      <c r="F52" s="74"/>
      <c r="G52" s="73"/>
      <c r="H52" s="71"/>
      <c r="I52" s="44"/>
      <c r="J52" s="44"/>
      <c r="K52" s="71"/>
      <c r="L52" s="44"/>
      <c r="M52" s="80"/>
      <c r="N52" s="71"/>
      <c r="O52" s="44"/>
      <c r="P52" s="80"/>
      <c r="Q52" s="71"/>
    </row>
    <row r="53" spans="3:17" x14ac:dyDescent="0.25">
      <c r="C53" s="36"/>
      <c r="D53" s="38"/>
      <c r="E53" s="79"/>
      <c r="F53" s="74"/>
      <c r="G53" s="73"/>
      <c r="H53" s="71"/>
      <c r="I53" s="44"/>
      <c r="J53" s="44"/>
      <c r="K53" s="71"/>
      <c r="L53" s="44"/>
      <c r="M53" s="80"/>
      <c r="N53" s="71"/>
      <c r="O53" s="44"/>
      <c r="P53" s="80"/>
      <c r="Q53" s="71"/>
    </row>
    <row r="54" spans="3:17" x14ac:dyDescent="0.25">
      <c r="C54" s="36"/>
      <c r="D54" s="38"/>
      <c r="E54" s="79"/>
      <c r="F54" s="74"/>
      <c r="G54" s="73"/>
      <c r="H54" s="71"/>
      <c r="I54" s="44"/>
      <c r="J54" s="44"/>
      <c r="K54" s="71"/>
      <c r="L54" s="44"/>
      <c r="M54" s="80"/>
      <c r="N54" s="71"/>
      <c r="O54" s="44"/>
      <c r="P54" s="80"/>
      <c r="Q54" s="71"/>
    </row>
    <row r="55" spans="3:17" x14ac:dyDescent="0.25">
      <c r="C55" s="36"/>
      <c r="D55" s="38"/>
      <c r="E55" s="79"/>
      <c r="F55" s="74"/>
      <c r="G55" s="73"/>
      <c r="H55" s="71"/>
      <c r="I55" s="44"/>
      <c r="J55" s="44"/>
      <c r="K55" s="71"/>
      <c r="L55" s="44"/>
      <c r="M55" s="80"/>
      <c r="N55" s="71"/>
      <c r="O55" s="44"/>
      <c r="P55" s="80"/>
      <c r="Q55" s="71"/>
    </row>
    <row r="56" spans="3:17" x14ac:dyDescent="0.25">
      <c r="C56" s="36"/>
      <c r="D56" s="38"/>
      <c r="E56" s="79"/>
      <c r="F56" s="74"/>
      <c r="G56" s="73"/>
      <c r="H56" s="71"/>
      <c r="I56" s="44"/>
      <c r="J56" s="44"/>
      <c r="K56" s="71"/>
      <c r="L56" s="44"/>
      <c r="M56" s="80"/>
      <c r="N56" s="71"/>
      <c r="O56" s="44"/>
      <c r="P56" s="80"/>
      <c r="Q56" s="71"/>
    </row>
    <row r="57" spans="3:17" x14ac:dyDescent="0.25">
      <c r="C57" s="36"/>
      <c r="D57" s="38"/>
      <c r="E57" s="79"/>
      <c r="F57" s="74"/>
      <c r="G57" s="73"/>
      <c r="H57" s="71"/>
      <c r="I57" s="44"/>
      <c r="J57" s="44"/>
      <c r="K57" s="71"/>
      <c r="L57" s="44"/>
      <c r="M57" s="80"/>
      <c r="N57" s="71"/>
      <c r="O57" s="44"/>
      <c r="P57" s="80"/>
      <c r="Q57" s="71"/>
    </row>
    <row r="58" spans="3:17" x14ac:dyDescent="0.25">
      <c r="C58" s="36"/>
      <c r="D58" s="38"/>
      <c r="E58" s="79"/>
      <c r="F58" s="74"/>
      <c r="G58" s="73"/>
      <c r="H58" s="71"/>
      <c r="I58" s="44"/>
      <c r="J58" s="44"/>
      <c r="K58" s="71"/>
      <c r="L58" s="44"/>
      <c r="M58" s="80"/>
      <c r="N58" s="71"/>
      <c r="O58" s="44"/>
      <c r="P58" s="80"/>
      <c r="Q58" s="71"/>
    </row>
    <row r="59" spans="3:17" x14ac:dyDescent="0.25">
      <c r="C59" s="36"/>
      <c r="D59" s="38"/>
      <c r="E59" s="79"/>
      <c r="F59" s="74"/>
      <c r="G59" s="73"/>
      <c r="H59" s="71"/>
      <c r="I59" s="44"/>
      <c r="J59" s="44"/>
      <c r="K59" s="71"/>
      <c r="L59" s="44"/>
      <c r="M59" s="80"/>
      <c r="N59" s="71"/>
      <c r="O59" s="44"/>
      <c r="P59" s="80"/>
      <c r="Q59" s="71"/>
    </row>
    <row r="60" spans="3:17" x14ac:dyDescent="0.25">
      <c r="C60" s="36"/>
      <c r="D60" s="38"/>
      <c r="E60" s="79"/>
      <c r="F60" s="74"/>
      <c r="G60" s="73"/>
      <c r="H60" s="71"/>
      <c r="I60" s="44"/>
      <c r="J60" s="44"/>
      <c r="K60" s="71"/>
      <c r="L60" s="44"/>
      <c r="M60" s="80"/>
      <c r="N60" s="71"/>
      <c r="O60" s="44"/>
      <c r="P60" s="80"/>
      <c r="Q60" s="71"/>
    </row>
  </sheetData>
  <autoFilter ref="A1:Q37" xr:uid="{056A9521-C7FF-4ED4-B836-342422CEFB3C}">
    <filterColumn colId="0">
      <filters>
        <filter val="Conspecifics-elegansXelegans-ArlesXArles"/>
        <filter val="Conspecifics-elegansXelegans-BelgiumXBelgium"/>
        <filter val="Conspecifics-elegansXelegans-BelgiumXSweden"/>
        <filter val="Conspecifics-elegansXelegans-SwedenXSweden"/>
        <filter val="Conspecifics-graellsiiXgraellsii-AlbaXAlba"/>
        <filter val="Conspecifics-graellsiiXgraellsii-CachadasXCachadas"/>
        <filter val="Conspecifics-graellsiiXgraellsii-RiomaiorXRiomaior"/>
        <filter val="Heterospecifics-elegansXgraellsii-ArlesXCachadas"/>
        <filter val="Heterospecifics-elegansXgraellsii-BelgiumXCachadas"/>
        <filter val="Heterospecifics-elegansXgraellsii-LaigualXCachadas"/>
        <filter val="Heterospecifics-elegansXgraellsii-SwedenXCachadas"/>
        <filter val="Heterospecifics-graellsiiXelegans-CachadasXBelgium"/>
        <filter val="Heterospecifics-graellsiiXelegans-CachadasXMaraixDorx"/>
        <filter val="Postzygotics-elegansXhybrid-AlloEleX(H:BelgiumXCachadas)"/>
        <filter val="Postzygotics-graellsiiXhybrid-AlloGraX(H:BelgiumXCachadas)"/>
        <filter val="Postzygotics-hybridXelegans-(H:BelgiumXCachadas)XAlloEle"/>
        <filter val="Postzygotics-hybridXgraellsii-(H:BelgiumXCachadas)XAlloGra"/>
        <filter val="Postzygotics-hybridXhybrid-(H:BelgiumXCachadas)X(H:BelgiumXCachadas)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F3E1-4E49-4A10-84C4-1D46D64C30F4}">
  <sheetPr>
    <tabColor theme="9" tint="0.59999389629810485"/>
  </sheetPr>
  <dimension ref="A1:V117"/>
  <sheetViews>
    <sheetView topLeftCell="L1" workbookViewId="0">
      <selection activeCell="F118" sqref="F118"/>
    </sheetView>
  </sheetViews>
  <sheetFormatPr baseColWidth="10" defaultRowHeight="15" x14ac:dyDescent="0.25"/>
  <cols>
    <col min="1" max="1" width="15.42578125" bestFit="1" customWidth="1"/>
    <col min="2" max="4" width="11.42578125" style="36"/>
    <col min="5" max="6" width="11.42578125" style="36" customWidth="1"/>
    <col min="7" max="8" width="15.7109375" style="36" customWidth="1"/>
    <col min="9" max="10" width="39" style="36" customWidth="1"/>
    <col min="11" max="11" width="11.42578125" style="36" customWidth="1"/>
    <col min="12" max="13" width="12.5703125" style="36" customWidth="1"/>
    <col min="14" max="14" width="15.5703125" style="36" customWidth="1"/>
    <col min="15" max="16" width="30.140625" style="36" customWidth="1"/>
    <col min="17" max="17" width="22.140625" style="36" customWidth="1"/>
    <col min="18" max="18" width="19.28515625" style="36" bestFit="1" customWidth="1"/>
    <col min="19" max="19" width="79.5703125" style="36" bestFit="1" customWidth="1"/>
    <col min="20" max="22" width="11.42578125" style="36"/>
  </cols>
  <sheetData>
    <row r="1" spans="1:22" x14ac:dyDescent="0.25">
      <c r="A1" t="s">
        <v>667</v>
      </c>
      <c r="B1" s="14" t="s">
        <v>8</v>
      </c>
      <c r="C1" s="14" t="s">
        <v>9</v>
      </c>
      <c r="D1" s="14" t="s">
        <v>318</v>
      </c>
      <c r="E1" s="14" t="s">
        <v>18</v>
      </c>
      <c r="F1" s="113" t="s">
        <v>20</v>
      </c>
      <c r="G1" s="16" t="s">
        <v>15</v>
      </c>
      <c r="H1" s="16" t="s">
        <v>686</v>
      </c>
      <c r="I1" s="16" t="s">
        <v>703</v>
      </c>
      <c r="J1" s="16" t="s">
        <v>657</v>
      </c>
      <c r="K1" s="114" t="s">
        <v>19</v>
      </c>
      <c r="L1" s="15" t="s">
        <v>10</v>
      </c>
      <c r="M1" s="15" t="s">
        <v>687</v>
      </c>
      <c r="N1" s="15" t="s">
        <v>587</v>
      </c>
      <c r="O1" s="15" t="s">
        <v>704</v>
      </c>
      <c r="P1" s="15" t="s">
        <v>658</v>
      </c>
      <c r="Q1" s="115" t="s">
        <v>672</v>
      </c>
      <c r="R1" s="115" t="s">
        <v>668</v>
      </c>
      <c r="S1" s="115" t="s">
        <v>318</v>
      </c>
      <c r="T1" s="14" t="s">
        <v>21</v>
      </c>
      <c r="U1" s="14" t="s">
        <v>3</v>
      </c>
      <c r="V1" s="14" t="s">
        <v>23</v>
      </c>
    </row>
    <row r="2" spans="1:22" x14ac:dyDescent="0.25">
      <c r="A2">
        <v>1</v>
      </c>
      <c r="B2" s="36">
        <v>2000</v>
      </c>
      <c r="C2" s="36" t="s">
        <v>38</v>
      </c>
      <c r="D2" s="36" t="s">
        <v>700</v>
      </c>
      <c r="E2" s="112">
        <v>36665</v>
      </c>
      <c r="F2" s="36">
        <v>18</v>
      </c>
      <c r="G2" s="36" t="s">
        <v>60</v>
      </c>
      <c r="H2" s="36" t="s">
        <v>60</v>
      </c>
      <c r="I2" s="37" t="s">
        <v>347</v>
      </c>
      <c r="J2" s="37" t="s">
        <v>347</v>
      </c>
      <c r="K2" s="36" t="s">
        <v>583</v>
      </c>
      <c r="L2" s="36" t="s">
        <v>39</v>
      </c>
      <c r="M2" s="36" t="s">
        <v>39</v>
      </c>
      <c r="N2" s="36" t="s">
        <v>6</v>
      </c>
      <c r="O2" s="37" t="s">
        <v>343</v>
      </c>
      <c r="P2" s="37" t="s">
        <v>343</v>
      </c>
      <c r="Q2" s="36" t="str">
        <f t="shared" ref="Q2:Q33" si="0">_xlfn.CONCAT(G2,"X",L2)</f>
        <v>graellsiiXelegans</v>
      </c>
      <c r="R2" s="36" t="str">
        <f t="shared" ref="R2:R33" si="1">_xlfn.CONCAT(F2,"X",K2)</f>
        <v>18XJ48</v>
      </c>
      <c r="S2" s="37" t="str">
        <f t="shared" ref="S2:S33" si="2">_xlfn.CONCAT(D2,"-",Q2,"-",J2,"X",P2)</f>
        <v>Heterospecifics-graellsiiXelegans-LanzadaXLouro</v>
      </c>
      <c r="T2" s="36">
        <v>1</v>
      </c>
      <c r="U2" s="36">
        <v>0</v>
      </c>
      <c r="V2" s="36">
        <v>0</v>
      </c>
    </row>
    <row r="3" spans="1:22" x14ac:dyDescent="0.25">
      <c r="A3">
        <v>2</v>
      </c>
      <c r="B3" s="36">
        <v>2000</v>
      </c>
      <c r="C3" s="36" t="s">
        <v>38</v>
      </c>
      <c r="D3" s="36" t="s">
        <v>700</v>
      </c>
      <c r="E3" s="112">
        <v>36665</v>
      </c>
      <c r="F3" s="36">
        <v>33</v>
      </c>
      <c r="G3" s="36" t="s">
        <v>60</v>
      </c>
      <c r="H3" s="36" t="s">
        <v>60</v>
      </c>
      <c r="I3" s="37" t="s">
        <v>347</v>
      </c>
      <c r="J3" s="37" t="s">
        <v>347</v>
      </c>
      <c r="K3" s="36" t="s">
        <v>583</v>
      </c>
      <c r="L3" s="36" t="s">
        <v>39</v>
      </c>
      <c r="M3" s="36" t="s">
        <v>39</v>
      </c>
      <c r="N3" s="36" t="s">
        <v>6</v>
      </c>
      <c r="O3" s="37" t="s">
        <v>343</v>
      </c>
      <c r="P3" s="37" t="s">
        <v>343</v>
      </c>
      <c r="Q3" s="36" t="str">
        <f t="shared" si="0"/>
        <v>graellsiiXelegans</v>
      </c>
      <c r="R3" s="36" t="str">
        <f t="shared" si="1"/>
        <v>33XJ48</v>
      </c>
      <c r="S3" s="37" t="str">
        <f t="shared" si="2"/>
        <v>Heterospecifics-graellsiiXelegans-LanzadaXLouro</v>
      </c>
      <c r="T3" s="36">
        <v>1</v>
      </c>
      <c r="U3" s="36">
        <v>0</v>
      </c>
      <c r="V3" s="36">
        <v>0</v>
      </c>
    </row>
    <row r="4" spans="1:22" x14ac:dyDescent="0.25">
      <c r="A4">
        <v>3</v>
      </c>
      <c r="B4" s="36">
        <v>2000</v>
      </c>
      <c r="C4" s="36" t="s">
        <v>38</v>
      </c>
      <c r="D4" s="36" t="s">
        <v>700</v>
      </c>
      <c r="E4" s="112">
        <v>36665</v>
      </c>
      <c r="F4" s="36">
        <v>25</v>
      </c>
      <c r="G4" s="36" t="s">
        <v>60</v>
      </c>
      <c r="H4" s="36" t="s">
        <v>60</v>
      </c>
      <c r="I4" s="37" t="s">
        <v>347</v>
      </c>
      <c r="J4" s="37" t="s">
        <v>347</v>
      </c>
      <c r="K4" s="36" t="s">
        <v>382</v>
      </c>
      <c r="L4" s="36" t="s">
        <v>39</v>
      </c>
      <c r="M4" s="36" t="s">
        <v>39</v>
      </c>
      <c r="N4" s="36" t="s">
        <v>6</v>
      </c>
      <c r="O4" s="37" t="s">
        <v>343</v>
      </c>
      <c r="P4" s="37" t="s">
        <v>343</v>
      </c>
      <c r="Q4" s="36" t="str">
        <f t="shared" si="0"/>
        <v>graellsiiXelegans</v>
      </c>
      <c r="R4" s="36" t="str">
        <f t="shared" si="1"/>
        <v>25XH13</v>
      </c>
      <c r="S4" s="37" t="str">
        <f t="shared" si="2"/>
        <v>Heterospecifics-graellsiiXelegans-LanzadaXLouro</v>
      </c>
      <c r="T4" s="36">
        <v>1</v>
      </c>
      <c r="U4" s="36">
        <v>0</v>
      </c>
      <c r="V4" s="36">
        <v>0</v>
      </c>
    </row>
    <row r="5" spans="1:22" x14ac:dyDescent="0.25">
      <c r="A5">
        <v>4</v>
      </c>
      <c r="B5" s="36">
        <v>2000</v>
      </c>
      <c r="C5" s="36" t="s">
        <v>38</v>
      </c>
      <c r="D5" s="36" t="s">
        <v>700</v>
      </c>
      <c r="E5" s="112">
        <v>36665</v>
      </c>
      <c r="F5" s="36">
        <v>40</v>
      </c>
      <c r="G5" s="36" t="s">
        <v>60</v>
      </c>
      <c r="H5" s="36" t="s">
        <v>60</v>
      </c>
      <c r="I5" s="37" t="s">
        <v>347</v>
      </c>
      <c r="J5" s="37" t="s">
        <v>347</v>
      </c>
      <c r="K5" s="36" t="s">
        <v>583</v>
      </c>
      <c r="L5" s="36" t="s">
        <v>39</v>
      </c>
      <c r="M5" s="36" t="s">
        <v>39</v>
      </c>
      <c r="N5" s="36" t="s">
        <v>6</v>
      </c>
      <c r="O5" s="37" t="s">
        <v>343</v>
      </c>
      <c r="P5" s="37" t="s">
        <v>343</v>
      </c>
      <c r="Q5" s="36" t="str">
        <f t="shared" si="0"/>
        <v>graellsiiXelegans</v>
      </c>
      <c r="R5" s="36" t="str">
        <f t="shared" si="1"/>
        <v>40XJ48</v>
      </c>
      <c r="S5" s="37" t="str">
        <f t="shared" si="2"/>
        <v>Heterospecifics-graellsiiXelegans-LanzadaXLouro</v>
      </c>
      <c r="T5" s="36">
        <v>1</v>
      </c>
      <c r="U5" s="36">
        <v>0</v>
      </c>
      <c r="V5" s="36">
        <v>0</v>
      </c>
    </row>
    <row r="6" spans="1:22" x14ac:dyDescent="0.25">
      <c r="A6">
        <v>5</v>
      </c>
      <c r="B6" s="36">
        <v>2000</v>
      </c>
      <c r="C6" s="36" t="s">
        <v>38</v>
      </c>
      <c r="D6" s="36" t="s">
        <v>700</v>
      </c>
      <c r="E6" s="112">
        <v>36665</v>
      </c>
      <c r="F6" s="36">
        <v>22</v>
      </c>
      <c r="G6" s="36" t="s">
        <v>60</v>
      </c>
      <c r="H6" s="36" t="s">
        <v>60</v>
      </c>
      <c r="I6" s="37" t="s">
        <v>347</v>
      </c>
      <c r="J6" s="37" t="s">
        <v>347</v>
      </c>
      <c r="K6" s="36" t="s">
        <v>583</v>
      </c>
      <c r="L6" s="36" t="s">
        <v>39</v>
      </c>
      <c r="M6" s="36" t="s">
        <v>39</v>
      </c>
      <c r="N6" s="36" t="s">
        <v>6</v>
      </c>
      <c r="O6" s="37" t="s">
        <v>343</v>
      </c>
      <c r="P6" s="37" t="s">
        <v>343</v>
      </c>
      <c r="Q6" s="36" t="str">
        <f t="shared" si="0"/>
        <v>graellsiiXelegans</v>
      </c>
      <c r="R6" s="36" t="str">
        <f t="shared" si="1"/>
        <v>22XJ48</v>
      </c>
      <c r="S6" s="37" t="str">
        <f t="shared" si="2"/>
        <v>Heterospecifics-graellsiiXelegans-LanzadaXLouro</v>
      </c>
      <c r="T6" s="36">
        <v>2</v>
      </c>
      <c r="U6" s="36">
        <v>0</v>
      </c>
      <c r="V6" s="36">
        <v>0</v>
      </c>
    </row>
    <row r="7" spans="1:22" x14ac:dyDescent="0.25">
      <c r="A7">
        <v>6</v>
      </c>
      <c r="B7" s="36">
        <v>2000</v>
      </c>
      <c r="C7" s="36" t="s">
        <v>38</v>
      </c>
      <c r="D7" s="36" t="s">
        <v>700</v>
      </c>
      <c r="E7" s="112">
        <v>36665</v>
      </c>
      <c r="F7" s="36">
        <v>34</v>
      </c>
      <c r="G7" s="36" t="s">
        <v>60</v>
      </c>
      <c r="H7" s="36" t="s">
        <v>60</v>
      </c>
      <c r="I7" s="37" t="s">
        <v>347</v>
      </c>
      <c r="J7" s="37" t="s">
        <v>347</v>
      </c>
      <c r="K7" s="36" t="s">
        <v>382</v>
      </c>
      <c r="L7" s="36" t="s">
        <v>39</v>
      </c>
      <c r="M7" s="36" t="s">
        <v>39</v>
      </c>
      <c r="N7" s="36" t="s">
        <v>6</v>
      </c>
      <c r="O7" s="37" t="s">
        <v>343</v>
      </c>
      <c r="P7" s="37" t="s">
        <v>343</v>
      </c>
      <c r="Q7" s="36" t="str">
        <f t="shared" si="0"/>
        <v>graellsiiXelegans</v>
      </c>
      <c r="R7" s="36" t="str">
        <f t="shared" si="1"/>
        <v>34XH13</v>
      </c>
      <c r="S7" s="37" t="str">
        <f t="shared" si="2"/>
        <v>Heterospecifics-graellsiiXelegans-LanzadaXLouro</v>
      </c>
      <c r="T7" s="36">
        <v>1</v>
      </c>
      <c r="U7" s="36">
        <v>0</v>
      </c>
      <c r="V7" s="36">
        <v>0</v>
      </c>
    </row>
    <row r="8" spans="1:22" x14ac:dyDescent="0.25">
      <c r="A8">
        <v>7</v>
      </c>
      <c r="B8" s="36">
        <v>2000</v>
      </c>
      <c r="C8" s="36" t="s">
        <v>38</v>
      </c>
      <c r="D8" s="36" t="s">
        <v>700</v>
      </c>
      <c r="E8" s="112">
        <v>36665</v>
      </c>
      <c r="F8" s="36">
        <v>33</v>
      </c>
      <c r="G8" s="36" t="s">
        <v>60</v>
      </c>
      <c r="H8" s="36" t="s">
        <v>60</v>
      </c>
      <c r="I8" s="37" t="s">
        <v>347</v>
      </c>
      <c r="J8" s="37" t="s">
        <v>347</v>
      </c>
      <c r="K8" s="36" t="s">
        <v>584</v>
      </c>
      <c r="L8" s="36" t="s">
        <v>39</v>
      </c>
      <c r="M8" s="36" t="s">
        <v>39</v>
      </c>
      <c r="N8" s="36" t="s">
        <v>6</v>
      </c>
      <c r="O8" s="37" t="s">
        <v>343</v>
      </c>
      <c r="P8" s="37" t="s">
        <v>343</v>
      </c>
      <c r="Q8" s="36" t="str">
        <f t="shared" si="0"/>
        <v>graellsiiXelegans</v>
      </c>
      <c r="R8" s="36" t="str">
        <f t="shared" si="1"/>
        <v>33XJ51</v>
      </c>
      <c r="S8" s="37" t="str">
        <f t="shared" si="2"/>
        <v>Heterospecifics-graellsiiXelegans-LanzadaXLouro</v>
      </c>
      <c r="T8" s="36">
        <v>1</v>
      </c>
      <c r="U8" s="36">
        <v>0</v>
      </c>
      <c r="V8" s="36">
        <v>0</v>
      </c>
    </row>
    <row r="9" spans="1:22" x14ac:dyDescent="0.25">
      <c r="A9">
        <v>8</v>
      </c>
      <c r="B9" s="36">
        <v>2000</v>
      </c>
      <c r="C9" s="36" t="s">
        <v>38</v>
      </c>
      <c r="D9" s="36" t="s">
        <v>700</v>
      </c>
      <c r="E9" s="112">
        <v>36665</v>
      </c>
      <c r="F9" s="36">
        <v>21</v>
      </c>
      <c r="G9" s="36" t="s">
        <v>60</v>
      </c>
      <c r="H9" s="36" t="s">
        <v>60</v>
      </c>
      <c r="I9" s="37" t="s">
        <v>347</v>
      </c>
      <c r="J9" s="37" t="s">
        <v>347</v>
      </c>
      <c r="K9" s="36" t="s">
        <v>585</v>
      </c>
      <c r="L9" s="36" t="s">
        <v>39</v>
      </c>
      <c r="M9" s="36" t="s">
        <v>39</v>
      </c>
      <c r="N9" s="36" t="s">
        <v>6</v>
      </c>
      <c r="O9" s="37" t="s">
        <v>343</v>
      </c>
      <c r="P9" s="37" t="s">
        <v>343</v>
      </c>
      <c r="Q9" s="36" t="str">
        <f t="shared" si="0"/>
        <v>graellsiiXelegans</v>
      </c>
      <c r="R9" s="36" t="str">
        <f t="shared" si="1"/>
        <v>21XJ44</v>
      </c>
      <c r="S9" s="37" t="str">
        <f t="shared" si="2"/>
        <v>Heterospecifics-graellsiiXelegans-LanzadaXLouro</v>
      </c>
      <c r="T9" s="36">
        <v>1</v>
      </c>
      <c r="U9" s="36">
        <v>0</v>
      </c>
      <c r="V9" s="36">
        <v>0</v>
      </c>
    </row>
    <row r="10" spans="1:22" x14ac:dyDescent="0.25">
      <c r="A10">
        <v>9</v>
      </c>
      <c r="B10" s="36">
        <v>2000</v>
      </c>
      <c r="C10" s="36" t="s">
        <v>38</v>
      </c>
      <c r="D10" s="36" t="s">
        <v>700</v>
      </c>
      <c r="E10" s="112">
        <v>36665</v>
      </c>
      <c r="F10" s="36">
        <v>42</v>
      </c>
      <c r="G10" s="36" t="s">
        <v>60</v>
      </c>
      <c r="H10" s="36" t="s">
        <v>60</v>
      </c>
      <c r="I10" s="37" t="s">
        <v>347</v>
      </c>
      <c r="J10" s="37" t="s">
        <v>347</v>
      </c>
      <c r="K10" s="36" t="s">
        <v>586</v>
      </c>
      <c r="L10" s="36" t="s">
        <v>39</v>
      </c>
      <c r="M10" s="36" t="s">
        <v>39</v>
      </c>
      <c r="N10" s="36" t="s">
        <v>6</v>
      </c>
      <c r="O10" s="37" t="s">
        <v>343</v>
      </c>
      <c r="P10" s="37" t="s">
        <v>343</v>
      </c>
      <c r="Q10" s="36" t="str">
        <f t="shared" si="0"/>
        <v>graellsiiXelegans</v>
      </c>
      <c r="R10" s="36" t="str">
        <f t="shared" si="1"/>
        <v>42XJ30</v>
      </c>
      <c r="S10" s="37" t="str">
        <f t="shared" si="2"/>
        <v>Heterospecifics-graellsiiXelegans-LanzadaXLouro</v>
      </c>
      <c r="T10" s="36">
        <v>1</v>
      </c>
      <c r="U10" s="36">
        <v>0</v>
      </c>
      <c r="V10" s="36">
        <v>0</v>
      </c>
    </row>
    <row r="11" spans="1:22" x14ac:dyDescent="0.25">
      <c r="A11">
        <v>10</v>
      </c>
      <c r="B11" s="36">
        <v>2000</v>
      </c>
      <c r="C11" s="36" t="s">
        <v>38</v>
      </c>
      <c r="D11" s="36" t="s">
        <v>700</v>
      </c>
      <c r="E11" s="112">
        <v>36665</v>
      </c>
      <c r="F11" s="36">
        <v>18</v>
      </c>
      <c r="G11" s="36" t="s">
        <v>60</v>
      </c>
      <c r="H11" s="36" t="s">
        <v>60</v>
      </c>
      <c r="I11" s="37" t="s">
        <v>347</v>
      </c>
      <c r="J11" s="37" t="s">
        <v>347</v>
      </c>
      <c r="K11" s="36" t="s">
        <v>585</v>
      </c>
      <c r="L11" s="36" t="s">
        <v>39</v>
      </c>
      <c r="M11" s="36" t="s">
        <v>39</v>
      </c>
      <c r="N11" s="36" t="s">
        <v>6</v>
      </c>
      <c r="O11" s="37" t="s">
        <v>343</v>
      </c>
      <c r="P11" s="37" t="s">
        <v>343</v>
      </c>
      <c r="Q11" s="36" t="str">
        <f t="shared" si="0"/>
        <v>graellsiiXelegans</v>
      </c>
      <c r="R11" s="36" t="str">
        <f t="shared" si="1"/>
        <v>18XJ44</v>
      </c>
      <c r="S11" s="37" t="str">
        <f t="shared" si="2"/>
        <v>Heterospecifics-graellsiiXelegans-LanzadaXLouro</v>
      </c>
      <c r="T11" s="36">
        <v>1</v>
      </c>
      <c r="U11" s="36">
        <v>0</v>
      </c>
      <c r="V11" s="36">
        <v>0</v>
      </c>
    </row>
    <row r="12" spans="1:22" x14ac:dyDescent="0.25">
      <c r="A12">
        <v>11</v>
      </c>
      <c r="B12" s="36">
        <v>2000</v>
      </c>
      <c r="C12" s="36" t="s">
        <v>38</v>
      </c>
      <c r="D12" s="36" t="s">
        <v>700</v>
      </c>
      <c r="E12" s="112">
        <v>36665</v>
      </c>
      <c r="F12" s="36">
        <v>33</v>
      </c>
      <c r="G12" s="36" t="s">
        <v>60</v>
      </c>
      <c r="H12" s="36" t="s">
        <v>60</v>
      </c>
      <c r="I12" s="37" t="s">
        <v>347</v>
      </c>
      <c r="J12" s="37" t="s">
        <v>347</v>
      </c>
      <c r="K12" s="36" t="s">
        <v>382</v>
      </c>
      <c r="L12" s="36" t="s">
        <v>39</v>
      </c>
      <c r="M12" s="36" t="s">
        <v>39</v>
      </c>
      <c r="N12" s="36" t="s">
        <v>6</v>
      </c>
      <c r="O12" s="37" t="s">
        <v>343</v>
      </c>
      <c r="P12" s="37" t="s">
        <v>343</v>
      </c>
      <c r="Q12" s="36" t="str">
        <f t="shared" si="0"/>
        <v>graellsiiXelegans</v>
      </c>
      <c r="R12" s="36" t="str">
        <f t="shared" si="1"/>
        <v>33XH13</v>
      </c>
      <c r="S12" s="37" t="str">
        <f t="shared" si="2"/>
        <v>Heterospecifics-graellsiiXelegans-LanzadaXLouro</v>
      </c>
      <c r="T12" s="36">
        <v>1</v>
      </c>
      <c r="U12" s="36">
        <v>0</v>
      </c>
      <c r="V12" s="36">
        <v>0</v>
      </c>
    </row>
    <row r="13" spans="1:22" x14ac:dyDescent="0.25">
      <c r="A13">
        <v>12</v>
      </c>
      <c r="B13" s="36">
        <v>2000</v>
      </c>
      <c r="C13" s="36" t="s">
        <v>38</v>
      </c>
      <c r="D13" s="36" t="s">
        <v>700</v>
      </c>
      <c r="E13" s="112">
        <v>36665</v>
      </c>
      <c r="F13" s="36" t="s">
        <v>588</v>
      </c>
      <c r="G13" s="36" t="s">
        <v>39</v>
      </c>
      <c r="H13" s="36" t="s">
        <v>39</v>
      </c>
      <c r="I13" s="37" t="s">
        <v>343</v>
      </c>
      <c r="J13" s="37" t="s">
        <v>343</v>
      </c>
      <c r="K13" s="36">
        <v>47</v>
      </c>
      <c r="L13" s="36" t="s">
        <v>60</v>
      </c>
      <c r="M13" s="36" t="s">
        <v>60</v>
      </c>
      <c r="N13" s="36" t="s">
        <v>41</v>
      </c>
      <c r="O13" s="37" t="s">
        <v>347</v>
      </c>
      <c r="P13" s="37" t="s">
        <v>347</v>
      </c>
      <c r="Q13" s="36" t="str">
        <f t="shared" si="0"/>
        <v>elegansXgraellsii</v>
      </c>
      <c r="R13" s="36" t="str">
        <f t="shared" si="1"/>
        <v>J49X47</v>
      </c>
      <c r="S13" s="37" t="str">
        <f t="shared" si="2"/>
        <v>Heterospecifics-elegansXgraellsii-LouroXLanzada</v>
      </c>
      <c r="T13" s="36">
        <v>1</v>
      </c>
      <c r="U13" s="36">
        <v>1</v>
      </c>
      <c r="V13" s="36">
        <v>1</v>
      </c>
    </row>
    <row r="14" spans="1:22" x14ac:dyDescent="0.25">
      <c r="A14">
        <v>13</v>
      </c>
      <c r="B14" s="36">
        <v>2000</v>
      </c>
      <c r="C14" s="36" t="s">
        <v>38</v>
      </c>
      <c r="D14" s="36" t="s">
        <v>700</v>
      </c>
      <c r="E14" s="112">
        <v>36665</v>
      </c>
      <c r="F14" s="36" t="s">
        <v>589</v>
      </c>
      <c r="G14" s="36" t="s">
        <v>39</v>
      </c>
      <c r="H14" s="36" t="s">
        <v>39</v>
      </c>
      <c r="I14" s="37" t="s">
        <v>343</v>
      </c>
      <c r="J14" s="37" t="s">
        <v>343</v>
      </c>
      <c r="K14" s="36">
        <v>41</v>
      </c>
      <c r="L14" s="36" t="s">
        <v>60</v>
      </c>
      <c r="M14" s="36" t="s">
        <v>60</v>
      </c>
      <c r="N14" s="36" t="s">
        <v>43</v>
      </c>
      <c r="O14" s="37" t="s">
        <v>347</v>
      </c>
      <c r="P14" s="37" t="s">
        <v>347</v>
      </c>
      <c r="Q14" s="36" t="str">
        <f t="shared" si="0"/>
        <v>elegansXgraellsii</v>
      </c>
      <c r="R14" s="36" t="str">
        <f t="shared" si="1"/>
        <v>H11X41</v>
      </c>
      <c r="S14" s="37" t="str">
        <f t="shared" si="2"/>
        <v>Heterospecifics-elegansXgraellsii-LouroXLanzada</v>
      </c>
      <c r="T14" s="36">
        <v>1</v>
      </c>
      <c r="U14" s="36">
        <v>1</v>
      </c>
      <c r="V14" s="36">
        <v>1</v>
      </c>
    </row>
    <row r="15" spans="1:22" x14ac:dyDescent="0.25">
      <c r="A15">
        <v>14</v>
      </c>
      <c r="B15" s="36">
        <v>2000</v>
      </c>
      <c r="C15" s="36" t="s">
        <v>38</v>
      </c>
      <c r="D15" s="36" t="s">
        <v>700</v>
      </c>
      <c r="E15" s="112">
        <v>36665</v>
      </c>
      <c r="F15" s="36" t="s">
        <v>590</v>
      </c>
      <c r="G15" s="36" t="s">
        <v>39</v>
      </c>
      <c r="H15" s="36" t="s">
        <v>39</v>
      </c>
      <c r="I15" s="37" t="s">
        <v>343</v>
      </c>
      <c r="J15" s="37" t="s">
        <v>343</v>
      </c>
      <c r="K15" s="36">
        <v>46</v>
      </c>
      <c r="L15" s="36" t="s">
        <v>60</v>
      </c>
      <c r="M15" s="36" t="s">
        <v>60</v>
      </c>
      <c r="N15" s="36" t="s">
        <v>41</v>
      </c>
      <c r="O15" s="37" t="s">
        <v>347</v>
      </c>
      <c r="P15" s="37" t="s">
        <v>347</v>
      </c>
      <c r="Q15" s="36" t="str">
        <f t="shared" si="0"/>
        <v>elegansXgraellsii</v>
      </c>
      <c r="R15" s="36" t="str">
        <f t="shared" si="1"/>
        <v>K33X46</v>
      </c>
      <c r="S15" s="37" t="str">
        <f t="shared" si="2"/>
        <v>Heterospecifics-elegansXgraellsii-LouroXLanzada</v>
      </c>
      <c r="T15" s="36">
        <v>1</v>
      </c>
      <c r="U15" s="36">
        <v>1</v>
      </c>
      <c r="V15" s="36">
        <v>0</v>
      </c>
    </row>
    <row r="16" spans="1:22" x14ac:dyDescent="0.25">
      <c r="A16">
        <v>15</v>
      </c>
      <c r="B16" s="36">
        <v>2000</v>
      </c>
      <c r="C16" s="36" t="s">
        <v>38</v>
      </c>
      <c r="D16" s="36" t="s">
        <v>700</v>
      </c>
      <c r="E16" s="112">
        <v>36665</v>
      </c>
      <c r="F16" s="36" t="s">
        <v>591</v>
      </c>
      <c r="G16" s="36" t="s">
        <v>39</v>
      </c>
      <c r="H16" s="36" t="s">
        <v>39</v>
      </c>
      <c r="I16" s="37" t="s">
        <v>343</v>
      </c>
      <c r="J16" s="37" t="s">
        <v>343</v>
      </c>
      <c r="K16" s="36">
        <v>46</v>
      </c>
      <c r="L16" s="36" t="s">
        <v>60</v>
      </c>
      <c r="M16" s="36" t="s">
        <v>60</v>
      </c>
      <c r="N16" s="36" t="s">
        <v>41</v>
      </c>
      <c r="O16" s="37" t="s">
        <v>347</v>
      </c>
      <c r="P16" s="37" t="s">
        <v>347</v>
      </c>
      <c r="Q16" s="36" t="str">
        <f t="shared" si="0"/>
        <v>elegansXgraellsii</v>
      </c>
      <c r="R16" s="36" t="str">
        <f t="shared" si="1"/>
        <v>H14X46</v>
      </c>
      <c r="S16" s="37" t="str">
        <f t="shared" si="2"/>
        <v>Heterospecifics-elegansXgraellsii-LouroXLanzada</v>
      </c>
      <c r="T16" s="36">
        <v>1</v>
      </c>
      <c r="U16" s="36">
        <v>1</v>
      </c>
      <c r="V16" s="36">
        <v>1</v>
      </c>
    </row>
    <row r="17" spans="1:22" x14ac:dyDescent="0.25">
      <c r="A17">
        <v>16</v>
      </c>
      <c r="B17" s="36">
        <v>2000</v>
      </c>
      <c r="C17" s="36" t="s">
        <v>38</v>
      </c>
      <c r="D17" s="36" t="s">
        <v>700</v>
      </c>
      <c r="E17" s="112">
        <v>36665</v>
      </c>
      <c r="F17" s="36" t="s">
        <v>592</v>
      </c>
      <c r="G17" s="36" t="s">
        <v>39</v>
      </c>
      <c r="H17" s="36" t="s">
        <v>39</v>
      </c>
      <c r="I17" s="37" t="s">
        <v>343</v>
      </c>
      <c r="J17" s="37" t="s">
        <v>343</v>
      </c>
      <c r="K17" s="36">
        <v>26</v>
      </c>
      <c r="L17" s="36" t="s">
        <v>60</v>
      </c>
      <c r="M17" s="36" t="s">
        <v>60</v>
      </c>
      <c r="N17" s="36" t="s">
        <v>6</v>
      </c>
      <c r="O17" s="37" t="s">
        <v>347</v>
      </c>
      <c r="P17" s="37" t="s">
        <v>347</v>
      </c>
      <c r="Q17" s="36" t="str">
        <f t="shared" si="0"/>
        <v>elegansXgraellsii</v>
      </c>
      <c r="R17" s="36" t="str">
        <f t="shared" si="1"/>
        <v>K13X26</v>
      </c>
      <c r="S17" s="37" t="str">
        <f t="shared" si="2"/>
        <v>Heterospecifics-elegansXgraellsii-LouroXLanzada</v>
      </c>
      <c r="T17" s="36">
        <v>1</v>
      </c>
      <c r="U17" s="36">
        <v>1</v>
      </c>
      <c r="V17" s="36">
        <v>0</v>
      </c>
    </row>
    <row r="18" spans="1:22" x14ac:dyDescent="0.25">
      <c r="A18">
        <v>17</v>
      </c>
      <c r="B18" s="36">
        <v>2000</v>
      </c>
      <c r="C18" s="36" t="s">
        <v>38</v>
      </c>
      <c r="D18" s="36" t="s">
        <v>700</v>
      </c>
      <c r="E18" s="112">
        <v>36665</v>
      </c>
      <c r="F18" s="36" t="s">
        <v>593</v>
      </c>
      <c r="G18" s="36" t="s">
        <v>39</v>
      </c>
      <c r="H18" s="36" t="s">
        <v>39</v>
      </c>
      <c r="I18" s="37" t="s">
        <v>343</v>
      </c>
      <c r="J18" s="37" t="s">
        <v>343</v>
      </c>
      <c r="K18" s="36">
        <v>31</v>
      </c>
      <c r="L18" s="36" t="s">
        <v>60</v>
      </c>
      <c r="M18" s="36" t="s">
        <v>60</v>
      </c>
      <c r="N18" s="36" t="s">
        <v>41</v>
      </c>
      <c r="O18" s="37" t="s">
        <v>347</v>
      </c>
      <c r="P18" s="37" t="s">
        <v>347</v>
      </c>
      <c r="Q18" s="36" t="str">
        <f t="shared" si="0"/>
        <v>elegansXgraellsii</v>
      </c>
      <c r="R18" s="36" t="str">
        <f t="shared" si="1"/>
        <v>L39X31</v>
      </c>
      <c r="S18" s="37" t="str">
        <f t="shared" si="2"/>
        <v>Heterospecifics-elegansXgraellsii-LouroXLanzada</v>
      </c>
      <c r="T18" s="36">
        <v>1</v>
      </c>
      <c r="U18" s="36">
        <v>1</v>
      </c>
      <c r="V18" s="36">
        <v>1</v>
      </c>
    </row>
    <row r="19" spans="1:22" x14ac:dyDescent="0.25">
      <c r="A19">
        <v>18</v>
      </c>
      <c r="B19" s="36">
        <v>2000</v>
      </c>
      <c r="C19" s="36" t="s">
        <v>38</v>
      </c>
      <c r="D19" s="36" t="s">
        <v>700</v>
      </c>
      <c r="E19" s="112">
        <v>36665</v>
      </c>
      <c r="F19" s="36" t="s">
        <v>594</v>
      </c>
      <c r="G19" s="36" t="s">
        <v>39</v>
      </c>
      <c r="H19" s="36" t="s">
        <v>39</v>
      </c>
      <c r="I19" s="37" t="s">
        <v>343</v>
      </c>
      <c r="J19" s="37" t="s">
        <v>343</v>
      </c>
      <c r="K19" s="36">
        <v>43</v>
      </c>
      <c r="L19" s="36" t="s">
        <v>60</v>
      </c>
      <c r="M19" s="36" t="s">
        <v>60</v>
      </c>
      <c r="N19" s="36" t="s">
        <v>41</v>
      </c>
      <c r="O19" s="37" t="s">
        <v>347</v>
      </c>
      <c r="P19" s="37" t="s">
        <v>347</v>
      </c>
      <c r="Q19" s="36" t="str">
        <f t="shared" si="0"/>
        <v>elegansXgraellsii</v>
      </c>
      <c r="R19" s="36" t="str">
        <f t="shared" si="1"/>
        <v>B10X43</v>
      </c>
      <c r="S19" s="37" t="str">
        <f t="shared" si="2"/>
        <v>Heterospecifics-elegansXgraellsii-LouroXLanzada</v>
      </c>
      <c r="T19" s="36">
        <v>1</v>
      </c>
      <c r="U19" s="36">
        <v>1</v>
      </c>
      <c r="V19" s="36">
        <v>1</v>
      </c>
    </row>
    <row r="20" spans="1:22" x14ac:dyDescent="0.25">
      <c r="A20">
        <v>19</v>
      </c>
      <c r="B20" s="36">
        <v>2000</v>
      </c>
      <c r="C20" s="36" t="s">
        <v>46</v>
      </c>
      <c r="D20" s="36" t="s">
        <v>698</v>
      </c>
      <c r="E20" s="112">
        <v>36705</v>
      </c>
      <c r="F20" s="36" t="s">
        <v>595</v>
      </c>
      <c r="G20" s="36" t="s">
        <v>178</v>
      </c>
      <c r="H20" s="36" t="s">
        <v>677</v>
      </c>
      <c r="I20" s="37" t="s">
        <v>688</v>
      </c>
      <c r="J20" s="37" t="s">
        <v>688</v>
      </c>
      <c r="K20" s="36" t="s">
        <v>596</v>
      </c>
      <c r="L20" s="36" t="s">
        <v>178</v>
      </c>
      <c r="M20" s="36" t="s">
        <v>677</v>
      </c>
      <c r="N20" s="36" t="s">
        <v>6</v>
      </c>
      <c r="O20" s="37" t="s">
        <v>688</v>
      </c>
      <c r="P20" s="37" t="s">
        <v>688</v>
      </c>
      <c r="Q20" s="36" t="str">
        <f t="shared" si="0"/>
        <v>hybridXhybrid</v>
      </c>
      <c r="R20" s="36" t="str">
        <f t="shared" si="1"/>
        <v>HA3XHA2</v>
      </c>
      <c r="S20" s="37" t="str">
        <f t="shared" si="2"/>
        <v>Postzygotics-hybridXhybrid-(H:LouroXCenteans)X(H:LouroXCenteans)</v>
      </c>
      <c r="T20" s="36">
        <v>2</v>
      </c>
      <c r="U20" s="36">
        <v>0</v>
      </c>
      <c r="V20" s="36">
        <v>0</v>
      </c>
    </row>
    <row r="21" spans="1:22" x14ac:dyDescent="0.25">
      <c r="A21">
        <v>20</v>
      </c>
      <c r="B21" s="36">
        <v>2000</v>
      </c>
      <c r="C21" s="36" t="s">
        <v>46</v>
      </c>
      <c r="D21" s="36" t="s">
        <v>698</v>
      </c>
      <c r="E21" s="112">
        <v>36705</v>
      </c>
      <c r="F21" s="36" t="s">
        <v>597</v>
      </c>
      <c r="G21" s="36" t="s">
        <v>178</v>
      </c>
      <c r="H21" s="36" t="s">
        <v>677</v>
      </c>
      <c r="I21" s="37" t="s">
        <v>688</v>
      </c>
      <c r="J21" s="37" t="s">
        <v>688</v>
      </c>
      <c r="K21" s="36" t="s">
        <v>596</v>
      </c>
      <c r="L21" s="36" t="s">
        <v>178</v>
      </c>
      <c r="M21" s="36" t="s">
        <v>677</v>
      </c>
      <c r="N21" s="36" t="s">
        <v>6</v>
      </c>
      <c r="O21" s="37" t="s">
        <v>688</v>
      </c>
      <c r="P21" s="37" t="s">
        <v>688</v>
      </c>
      <c r="Q21" s="36" t="str">
        <f t="shared" si="0"/>
        <v>hybridXhybrid</v>
      </c>
      <c r="R21" s="36" t="str">
        <f t="shared" si="1"/>
        <v>HB2XHA2</v>
      </c>
      <c r="S21" s="37" t="str">
        <f t="shared" si="2"/>
        <v>Postzygotics-hybridXhybrid-(H:LouroXCenteans)X(H:LouroXCenteans)</v>
      </c>
      <c r="T21" s="36">
        <v>2</v>
      </c>
      <c r="U21" s="36">
        <v>0</v>
      </c>
      <c r="V21" s="36">
        <v>0</v>
      </c>
    </row>
    <row r="22" spans="1:22" x14ac:dyDescent="0.25">
      <c r="A22">
        <v>21</v>
      </c>
      <c r="B22" s="36">
        <v>2000</v>
      </c>
      <c r="C22" s="36" t="s">
        <v>46</v>
      </c>
      <c r="D22" s="36" t="s">
        <v>698</v>
      </c>
      <c r="E22" s="112">
        <v>36705</v>
      </c>
      <c r="F22" s="36" t="s">
        <v>598</v>
      </c>
      <c r="G22" s="36" t="s">
        <v>178</v>
      </c>
      <c r="H22" s="36" t="s">
        <v>677</v>
      </c>
      <c r="I22" s="37" t="s">
        <v>688</v>
      </c>
      <c r="J22" s="37" t="s">
        <v>688</v>
      </c>
      <c r="K22" s="36" t="s">
        <v>596</v>
      </c>
      <c r="L22" s="36" t="s">
        <v>178</v>
      </c>
      <c r="M22" s="36" t="s">
        <v>677</v>
      </c>
      <c r="N22" s="36" t="s">
        <v>6</v>
      </c>
      <c r="O22" s="37" t="s">
        <v>688</v>
      </c>
      <c r="P22" s="37" t="s">
        <v>688</v>
      </c>
      <c r="Q22" s="36" t="str">
        <f t="shared" si="0"/>
        <v>hybridXhybrid</v>
      </c>
      <c r="R22" s="36" t="str">
        <f t="shared" si="1"/>
        <v>HA4XHA2</v>
      </c>
      <c r="S22" s="37" t="str">
        <f t="shared" si="2"/>
        <v>Postzygotics-hybridXhybrid-(H:LouroXCenteans)X(H:LouroXCenteans)</v>
      </c>
      <c r="T22" s="36">
        <v>1</v>
      </c>
      <c r="U22" s="36">
        <v>0</v>
      </c>
      <c r="V22" s="36">
        <v>0</v>
      </c>
    </row>
    <row r="23" spans="1:22" x14ac:dyDescent="0.25">
      <c r="A23">
        <v>22</v>
      </c>
      <c r="B23" s="36">
        <v>2000</v>
      </c>
      <c r="C23" s="36" t="s">
        <v>46</v>
      </c>
      <c r="D23" s="36" t="s">
        <v>698</v>
      </c>
      <c r="E23" s="112">
        <v>36705</v>
      </c>
      <c r="F23" s="36" t="s">
        <v>598</v>
      </c>
      <c r="G23" s="36" t="s">
        <v>178</v>
      </c>
      <c r="H23" s="36" t="s">
        <v>677</v>
      </c>
      <c r="I23" s="37" t="s">
        <v>688</v>
      </c>
      <c r="J23" s="37" t="s">
        <v>688</v>
      </c>
      <c r="K23" s="36">
        <v>140</v>
      </c>
      <c r="L23" s="36" t="s">
        <v>60</v>
      </c>
      <c r="M23" s="36" t="s">
        <v>60</v>
      </c>
      <c r="N23" s="36" t="s">
        <v>48</v>
      </c>
      <c r="O23" s="37" t="s">
        <v>347</v>
      </c>
      <c r="P23" s="37" t="s">
        <v>705</v>
      </c>
      <c r="Q23" s="36" t="str">
        <f t="shared" si="0"/>
        <v>hybridXgraellsii</v>
      </c>
      <c r="R23" s="36" t="str">
        <f t="shared" si="1"/>
        <v>HA4X140</v>
      </c>
      <c r="S23" s="37" t="str">
        <f t="shared" si="2"/>
        <v>Postzygotics-hybridXgraellsii-(H:LouroXCenteans)XSymGra</v>
      </c>
      <c r="T23" s="36">
        <v>1</v>
      </c>
      <c r="U23" s="36">
        <v>1</v>
      </c>
      <c r="V23" s="36">
        <v>0</v>
      </c>
    </row>
    <row r="24" spans="1:22" x14ac:dyDescent="0.25">
      <c r="A24">
        <v>23</v>
      </c>
      <c r="B24" s="36">
        <v>2000</v>
      </c>
      <c r="C24" s="36" t="s">
        <v>46</v>
      </c>
      <c r="D24" s="36" t="s">
        <v>698</v>
      </c>
      <c r="E24" s="112">
        <v>36705</v>
      </c>
      <c r="F24" s="36" t="s">
        <v>599</v>
      </c>
      <c r="G24" s="36" t="s">
        <v>178</v>
      </c>
      <c r="H24" s="36" t="s">
        <v>677</v>
      </c>
      <c r="I24" s="37" t="s">
        <v>688</v>
      </c>
      <c r="J24" s="37" t="s">
        <v>688</v>
      </c>
      <c r="K24" s="36" t="s">
        <v>596</v>
      </c>
      <c r="L24" s="36" t="s">
        <v>178</v>
      </c>
      <c r="M24" s="36" t="s">
        <v>677</v>
      </c>
      <c r="N24" s="36" t="s">
        <v>6</v>
      </c>
      <c r="O24" s="37" t="s">
        <v>688</v>
      </c>
      <c r="P24" s="37" t="s">
        <v>688</v>
      </c>
      <c r="Q24" s="36" t="str">
        <f t="shared" si="0"/>
        <v>hybridXhybrid</v>
      </c>
      <c r="R24" s="36" t="str">
        <f t="shared" si="1"/>
        <v>HA6XHA2</v>
      </c>
      <c r="S24" s="37" t="str">
        <f t="shared" si="2"/>
        <v>Postzygotics-hybridXhybrid-(H:LouroXCenteans)X(H:LouroXCenteans)</v>
      </c>
      <c r="T24" s="36">
        <v>1</v>
      </c>
      <c r="U24" s="36">
        <v>0</v>
      </c>
      <c r="V24" s="36">
        <v>0</v>
      </c>
    </row>
    <row r="25" spans="1:22" x14ac:dyDescent="0.25">
      <c r="A25">
        <v>24</v>
      </c>
      <c r="B25" s="36">
        <v>2000</v>
      </c>
      <c r="C25" s="36" t="s">
        <v>46</v>
      </c>
      <c r="D25" s="36" t="s">
        <v>698</v>
      </c>
      <c r="E25" s="112">
        <v>36705</v>
      </c>
      <c r="F25" s="36" t="s">
        <v>597</v>
      </c>
      <c r="G25" s="36" t="s">
        <v>178</v>
      </c>
      <c r="H25" s="36" t="s">
        <v>677</v>
      </c>
      <c r="I25" s="37" t="s">
        <v>688</v>
      </c>
      <c r="J25" s="37" t="s">
        <v>688</v>
      </c>
      <c r="K25" s="36">
        <v>141</v>
      </c>
      <c r="L25" s="36" t="s">
        <v>60</v>
      </c>
      <c r="M25" s="36" t="s">
        <v>60</v>
      </c>
      <c r="N25" s="36" t="s">
        <v>41</v>
      </c>
      <c r="O25" s="37" t="s">
        <v>347</v>
      </c>
      <c r="P25" s="37" t="s">
        <v>705</v>
      </c>
      <c r="Q25" s="36" t="str">
        <f t="shared" si="0"/>
        <v>hybridXgraellsii</v>
      </c>
      <c r="R25" s="36" t="str">
        <f t="shared" si="1"/>
        <v>HB2X141</v>
      </c>
      <c r="S25" s="37" t="str">
        <f t="shared" si="2"/>
        <v>Postzygotics-hybridXgraellsii-(H:LouroXCenteans)XSymGra</v>
      </c>
      <c r="T25" s="36">
        <v>1</v>
      </c>
      <c r="U25" s="36">
        <v>1</v>
      </c>
      <c r="V25" s="36">
        <v>0</v>
      </c>
    </row>
    <row r="26" spans="1:22" x14ac:dyDescent="0.25">
      <c r="A26">
        <v>25</v>
      </c>
      <c r="B26" s="36">
        <v>2000</v>
      </c>
      <c r="C26" s="36" t="s">
        <v>46</v>
      </c>
      <c r="D26" s="36" t="s">
        <v>698</v>
      </c>
      <c r="E26" s="112">
        <v>36705</v>
      </c>
      <c r="F26" s="36" t="s">
        <v>601</v>
      </c>
      <c r="G26" s="36" t="s">
        <v>178</v>
      </c>
      <c r="H26" s="36" t="s">
        <v>677</v>
      </c>
      <c r="I26" s="37" t="s">
        <v>688</v>
      </c>
      <c r="J26" s="37" t="s">
        <v>688</v>
      </c>
      <c r="K26" s="36" t="s">
        <v>596</v>
      </c>
      <c r="L26" s="36" t="s">
        <v>178</v>
      </c>
      <c r="M26" s="36" t="s">
        <v>677</v>
      </c>
      <c r="N26" s="36" t="s">
        <v>6</v>
      </c>
      <c r="O26" s="37" t="s">
        <v>688</v>
      </c>
      <c r="P26" s="37" t="s">
        <v>688</v>
      </c>
      <c r="Q26" s="36" t="str">
        <f t="shared" si="0"/>
        <v>hybridXhybrid</v>
      </c>
      <c r="R26" s="36" t="str">
        <f t="shared" si="1"/>
        <v>HA1XHA2</v>
      </c>
      <c r="S26" s="37" t="str">
        <f t="shared" si="2"/>
        <v>Postzygotics-hybridXhybrid-(H:LouroXCenteans)X(H:LouroXCenteans)</v>
      </c>
      <c r="T26" s="36">
        <v>1</v>
      </c>
      <c r="U26" s="36">
        <v>0</v>
      </c>
      <c r="V26" s="36">
        <v>0</v>
      </c>
    </row>
    <row r="27" spans="1:22" x14ac:dyDescent="0.25">
      <c r="A27">
        <v>26</v>
      </c>
      <c r="B27" s="36">
        <v>2000</v>
      </c>
      <c r="C27" s="36" t="s">
        <v>46</v>
      </c>
      <c r="D27" s="36" t="s">
        <v>698</v>
      </c>
      <c r="E27" s="112">
        <v>36705</v>
      </c>
      <c r="F27" s="36" t="s">
        <v>598</v>
      </c>
      <c r="G27" s="36" t="s">
        <v>178</v>
      </c>
      <c r="H27" s="36" t="s">
        <v>677</v>
      </c>
      <c r="I27" s="37" t="s">
        <v>688</v>
      </c>
      <c r="J27" s="37" t="s">
        <v>688</v>
      </c>
      <c r="K27" s="36">
        <v>142</v>
      </c>
      <c r="L27" s="36" t="s">
        <v>60</v>
      </c>
      <c r="M27" s="36" t="s">
        <v>60</v>
      </c>
      <c r="N27" s="36" t="s">
        <v>41</v>
      </c>
      <c r="O27" s="37" t="s">
        <v>347</v>
      </c>
      <c r="P27" s="37" t="s">
        <v>705</v>
      </c>
      <c r="Q27" s="36" t="str">
        <f t="shared" si="0"/>
        <v>hybridXgraellsii</v>
      </c>
      <c r="R27" s="36" t="str">
        <f t="shared" si="1"/>
        <v>HA4X142</v>
      </c>
      <c r="S27" s="37" t="str">
        <f t="shared" si="2"/>
        <v>Postzygotics-hybridXgraellsii-(H:LouroXCenteans)XSymGra</v>
      </c>
      <c r="T27" s="36">
        <v>1</v>
      </c>
      <c r="U27" s="36">
        <v>1</v>
      </c>
      <c r="V27" s="36">
        <v>1</v>
      </c>
    </row>
    <row r="28" spans="1:22" x14ac:dyDescent="0.25">
      <c r="A28">
        <v>27</v>
      </c>
      <c r="B28" s="36">
        <v>2000</v>
      </c>
      <c r="C28" s="36" t="s">
        <v>46</v>
      </c>
      <c r="D28" s="36" t="s">
        <v>698</v>
      </c>
      <c r="E28" s="112">
        <v>36705</v>
      </c>
      <c r="F28" s="36" t="s">
        <v>601</v>
      </c>
      <c r="G28" s="36" t="s">
        <v>178</v>
      </c>
      <c r="H28" s="36" t="s">
        <v>677</v>
      </c>
      <c r="I28" s="37" t="s">
        <v>688</v>
      </c>
      <c r="J28" s="37" t="s">
        <v>688</v>
      </c>
      <c r="K28" s="36">
        <v>136</v>
      </c>
      <c r="L28" s="36" t="s">
        <v>60</v>
      </c>
      <c r="M28" s="36" t="s">
        <v>60</v>
      </c>
      <c r="N28" s="36" t="s">
        <v>48</v>
      </c>
      <c r="O28" s="37" t="s">
        <v>347</v>
      </c>
      <c r="P28" s="37" t="s">
        <v>705</v>
      </c>
      <c r="Q28" s="36" t="str">
        <f t="shared" si="0"/>
        <v>hybridXgraellsii</v>
      </c>
      <c r="R28" s="36" t="str">
        <f t="shared" si="1"/>
        <v>HA1X136</v>
      </c>
      <c r="S28" s="37" t="str">
        <f t="shared" si="2"/>
        <v>Postzygotics-hybridXgraellsii-(H:LouroXCenteans)XSymGra</v>
      </c>
      <c r="T28" s="36">
        <v>1</v>
      </c>
      <c r="U28" s="36">
        <v>1</v>
      </c>
      <c r="V28" s="36">
        <v>0</v>
      </c>
    </row>
    <row r="29" spans="1:22" x14ac:dyDescent="0.25">
      <c r="A29">
        <v>28</v>
      </c>
      <c r="B29" s="36">
        <v>2000</v>
      </c>
      <c r="C29" s="36" t="s">
        <v>46</v>
      </c>
      <c r="D29" s="36" t="s">
        <v>698</v>
      </c>
      <c r="E29" s="112">
        <v>36710</v>
      </c>
      <c r="F29" s="36" t="s">
        <v>597</v>
      </c>
      <c r="G29" s="36" t="s">
        <v>178</v>
      </c>
      <c r="H29" s="36" t="s">
        <v>677</v>
      </c>
      <c r="I29" s="37" t="s">
        <v>688</v>
      </c>
      <c r="J29" s="37" t="s">
        <v>688</v>
      </c>
      <c r="K29" s="36">
        <v>163</v>
      </c>
      <c r="L29" s="36" t="s">
        <v>60</v>
      </c>
      <c r="M29" s="36" t="s">
        <v>60</v>
      </c>
      <c r="N29" s="36" t="s">
        <v>41</v>
      </c>
      <c r="O29" s="37" t="s">
        <v>680</v>
      </c>
      <c r="P29" s="37" t="s">
        <v>705</v>
      </c>
      <c r="Q29" s="36" t="str">
        <f t="shared" si="0"/>
        <v>hybridXgraellsii</v>
      </c>
      <c r="R29" s="36" t="str">
        <f t="shared" si="1"/>
        <v>HB2X163</v>
      </c>
      <c r="S29" s="37" t="str">
        <f t="shared" si="2"/>
        <v>Postzygotics-hybridXgraellsii-(H:LouroXCenteans)XSymGra</v>
      </c>
      <c r="T29" s="36">
        <v>1</v>
      </c>
      <c r="U29" s="36">
        <v>1</v>
      </c>
      <c r="V29" s="36">
        <v>1</v>
      </c>
    </row>
    <row r="30" spans="1:22" x14ac:dyDescent="0.25">
      <c r="A30">
        <v>29</v>
      </c>
      <c r="B30" s="36">
        <v>2000</v>
      </c>
      <c r="C30" s="36" t="s">
        <v>46</v>
      </c>
      <c r="D30" s="36" t="s">
        <v>698</v>
      </c>
      <c r="E30" s="112">
        <v>36710</v>
      </c>
      <c r="F30" s="36" t="s">
        <v>598</v>
      </c>
      <c r="G30" s="36" t="s">
        <v>178</v>
      </c>
      <c r="H30" s="36" t="s">
        <v>677</v>
      </c>
      <c r="I30" s="37" t="s">
        <v>688</v>
      </c>
      <c r="J30" s="37" t="s">
        <v>688</v>
      </c>
      <c r="K30" s="36" t="s">
        <v>602</v>
      </c>
      <c r="L30" s="36" t="s">
        <v>39</v>
      </c>
      <c r="M30" s="36" t="s">
        <v>39</v>
      </c>
      <c r="N30" s="36" t="s">
        <v>43</v>
      </c>
      <c r="O30" s="37" t="s">
        <v>343</v>
      </c>
      <c r="P30" s="37" t="s">
        <v>706</v>
      </c>
      <c r="Q30" s="36" t="str">
        <f t="shared" si="0"/>
        <v>hybridXelegans</v>
      </c>
      <c r="R30" s="36" t="str">
        <f t="shared" si="1"/>
        <v>HA4XF62</v>
      </c>
      <c r="S30" s="37" t="str">
        <f t="shared" si="2"/>
        <v>Postzygotics-hybridXelegans-(H:LouroXCenteans)XSymEle</v>
      </c>
      <c r="T30" s="36">
        <v>2</v>
      </c>
      <c r="U30" s="36">
        <v>0</v>
      </c>
      <c r="V30" s="36">
        <v>0</v>
      </c>
    </row>
    <row r="31" spans="1:22" x14ac:dyDescent="0.25">
      <c r="A31">
        <v>30</v>
      </c>
      <c r="B31" s="36">
        <v>2000</v>
      </c>
      <c r="C31" s="36" t="s">
        <v>46</v>
      </c>
      <c r="D31" s="36" t="s">
        <v>698</v>
      </c>
      <c r="E31" s="112">
        <v>36710</v>
      </c>
      <c r="F31" s="36" t="s">
        <v>598</v>
      </c>
      <c r="G31" s="36" t="s">
        <v>178</v>
      </c>
      <c r="H31" s="36" t="s">
        <v>677</v>
      </c>
      <c r="I31" s="37" t="s">
        <v>688</v>
      </c>
      <c r="J31" s="37" t="s">
        <v>688</v>
      </c>
      <c r="K31" s="36">
        <v>170</v>
      </c>
      <c r="L31" s="36" t="s">
        <v>60</v>
      </c>
      <c r="M31" s="36" t="s">
        <v>60</v>
      </c>
      <c r="N31" s="36" t="s">
        <v>41</v>
      </c>
      <c r="O31" s="37" t="s">
        <v>680</v>
      </c>
      <c r="P31" s="37" t="s">
        <v>705</v>
      </c>
      <c r="Q31" s="36" t="str">
        <f t="shared" si="0"/>
        <v>hybridXgraellsii</v>
      </c>
      <c r="R31" s="36" t="str">
        <f t="shared" si="1"/>
        <v>HA4X170</v>
      </c>
      <c r="S31" s="37" t="str">
        <f t="shared" si="2"/>
        <v>Postzygotics-hybridXgraellsii-(H:LouroXCenteans)XSymGra</v>
      </c>
      <c r="T31" s="36">
        <v>1</v>
      </c>
      <c r="U31" s="36">
        <v>1</v>
      </c>
      <c r="V31" s="36">
        <v>0</v>
      </c>
    </row>
    <row r="32" spans="1:22" x14ac:dyDescent="0.25">
      <c r="A32">
        <v>31</v>
      </c>
      <c r="B32" s="36">
        <v>2000</v>
      </c>
      <c r="C32" s="36" t="s">
        <v>46</v>
      </c>
      <c r="D32" s="36" t="s">
        <v>698</v>
      </c>
      <c r="E32" s="112">
        <v>36710</v>
      </c>
      <c r="F32" s="36" t="s">
        <v>595</v>
      </c>
      <c r="G32" s="36" t="s">
        <v>178</v>
      </c>
      <c r="H32" s="36" t="s">
        <v>677</v>
      </c>
      <c r="I32" s="37" t="s">
        <v>688</v>
      </c>
      <c r="J32" s="37" t="s">
        <v>688</v>
      </c>
      <c r="K32" s="36">
        <v>157</v>
      </c>
      <c r="L32" s="36" t="s">
        <v>60</v>
      </c>
      <c r="M32" s="36" t="s">
        <v>60</v>
      </c>
      <c r="N32" s="36" t="s">
        <v>41</v>
      </c>
      <c r="O32" s="37" t="s">
        <v>347</v>
      </c>
      <c r="P32" s="37" t="s">
        <v>705</v>
      </c>
      <c r="Q32" s="36" t="str">
        <f t="shared" si="0"/>
        <v>hybridXgraellsii</v>
      </c>
      <c r="R32" s="36" t="str">
        <f t="shared" si="1"/>
        <v>HA3X157</v>
      </c>
      <c r="S32" s="37" t="str">
        <f t="shared" si="2"/>
        <v>Postzygotics-hybridXgraellsii-(H:LouroXCenteans)XSymGra</v>
      </c>
      <c r="T32" s="36">
        <v>2</v>
      </c>
      <c r="U32" s="36">
        <v>1</v>
      </c>
      <c r="V32" s="36">
        <v>0</v>
      </c>
    </row>
    <row r="33" spans="1:22" x14ac:dyDescent="0.25">
      <c r="A33">
        <v>32</v>
      </c>
      <c r="B33" s="36">
        <v>2000</v>
      </c>
      <c r="C33" s="36" t="s">
        <v>46</v>
      </c>
      <c r="D33" s="36" t="s">
        <v>698</v>
      </c>
      <c r="E33" s="112">
        <v>36710</v>
      </c>
      <c r="F33" s="36" t="s">
        <v>601</v>
      </c>
      <c r="G33" s="36" t="s">
        <v>178</v>
      </c>
      <c r="H33" s="36" t="s">
        <v>677</v>
      </c>
      <c r="I33" s="37" t="s">
        <v>688</v>
      </c>
      <c r="J33" s="37" t="s">
        <v>688</v>
      </c>
      <c r="K33" s="36" t="s">
        <v>603</v>
      </c>
      <c r="L33" s="36" t="s">
        <v>39</v>
      </c>
      <c r="M33" s="36" t="s">
        <v>39</v>
      </c>
      <c r="N33" s="36" t="s">
        <v>43</v>
      </c>
      <c r="O33" s="37" t="s">
        <v>343</v>
      </c>
      <c r="P33" s="37" t="s">
        <v>706</v>
      </c>
      <c r="Q33" s="36" t="str">
        <f t="shared" si="0"/>
        <v>hybridXelegans</v>
      </c>
      <c r="R33" s="36" t="str">
        <f t="shared" si="1"/>
        <v>HA1XH33</v>
      </c>
      <c r="S33" s="37" t="str">
        <f t="shared" si="2"/>
        <v>Postzygotics-hybridXelegans-(H:LouroXCenteans)XSymEle</v>
      </c>
      <c r="T33" s="36">
        <v>1</v>
      </c>
      <c r="U33" s="36">
        <v>0</v>
      </c>
      <c r="V33" s="36">
        <v>0</v>
      </c>
    </row>
    <row r="34" spans="1:22" x14ac:dyDescent="0.25">
      <c r="A34">
        <v>33</v>
      </c>
      <c r="B34" s="36">
        <v>2000</v>
      </c>
      <c r="C34" s="36" t="s">
        <v>46</v>
      </c>
      <c r="D34" s="36" t="s">
        <v>698</v>
      </c>
      <c r="E34" s="112">
        <v>36710</v>
      </c>
      <c r="F34" s="36" t="s">
        <v>601</v>
      </c>
      <c r="G34" s="36" t="s">
        <v>178</v>
      </c>
      <c r="H34" s="36" t="s">
        <v>677</v>
      </c>
      <c r="I34" s="37" t="s">
        <v>688</v>
      </c>
      <c r="J34" s="37" t="s">
        <v>688</v>
      </c>
      <c r="K34" s="36">
        <v>170</v>
      </c>
      <c r="L34" s="36" t="s">
        <v>60</v>
      </c>
      <c r="M34" s="36" t="s">
        <v>60</v>
      </c>
      <c r="N34" s="36" t="s">
        <v>41</v>
      </c>
      <c r="O34" s="37" t="s">
        <v>680</v>
      </c>
      <c r="P34" s="37" t="s">
        <v>705</v>
      </c>
      <c r="Q34" s="36" t="str">
        <f t="shared" ref="Q34:Q60" si="3">_xlfn.CONCAT(G34,"X",L34)</f>
        <v>hybridXgraellsii</v>
      </c>
      <c r="R34" s="36" t="str">
        <f t="shared" ref="R34:R60" si="4">_xlfn.CONCAT(F34,"X",K34)</f>
        <v>HA1X170</v>
      </c>
      <c r="S34" s="37" t="str">
        <f t="shared" ref="S34:S65" si="5">_xlfn.CONCAT(D34,"-",Q34,"-",J34,"X",P34)</f>
        <v>Postzygotics-hybridXgraellsii-(H:LouroXCenteans)XSymGra</v>
      </c>
      <c r="T34" s="36">
        <v>1</v>
      </c>
      <c r="U34" s="36">
        <v>1</v>
      </c>
      <c r="V34" s="36">
        <v>1</v>
      </c>
    </row>
    <row r="35" spans="1:22" x14ac:dyDescent="0.25">
      <c r="A35">
        <v>34</v>
      </c>
      <c r="B35" s="36">
        <v>2000</v>
      </c>
      <c r="C35" s="36" t="s">
        <v>46</v>
      </c>
      <c r="D35" s="36" t="s">
        <v>698</v>
      </c>
      <c r="E35" s="112">
        <v>36710</v>
      </c>
      <c r="F35" s="36" t="s">
        <v>604</v>
      </c>
      <c r="G35" s="36" t="s">
        <v>178</v>
      </c>
      <c r="H35" s="36" t="s">
        <v>677</v>
      </c>
      <c r="I35" s="37" t="s">
        <v>688</v>
      </c>
      <c r="J35" s="37" t="s">
        <v>688</v>
      </c>
      <c r="K35" s="36" t="s">
        <v>603</v>
      </c>
      <c r="L35" s="36" t="s">
        <v>39</v>
      </c>
      <c r="M35" s="36" t="s">
        <v>39</v>
      </c>
      <c r="N35" s="36" t="s">
        <v>43</v>
      </c>
      <c r="O35" s="37" t="s">
        <v>343</v>
      </c>
      <c r="P35" s="37" t="s">
        <v>706</v>
      </c>
      <c r="Q35" s="36" t="str">
        <f t="shared" si="3"/>
        <v>hybridXelegans</v>
      </c>
      <c r="R35" s="36" t="str">
        <f t="shared" si="4"/>
        <v>HB4XH33</v>
      </c>
      <c r="S35" s="37" t="str">
        <f t="shared" si="5"/>
        <v>Postzygotics-hybridXelegans-(H:LouroXCenteans)XSymEle</v>
      </c>
      <c r="T35" s="36">
        <v>1</v>
      </c>
      <c r="U35" s="36">
        <v>0</v>
      </c>
      <c r="V35" s="36">
        <v>0</v>
      </c>
    </row>
    <row r="36" spans="1:22" x14ac:dyDescent="0.25">
      <c r="A36">
        <v>35</v>
      </c>
      <c r="B36" s="36">
        <v>2000</v>
      </c>
      <c r="C36" s="36" t="s">
        <v>46</v>
      </c>
      <c r="D36" s="36" t="s">
        <v>698</v>
      </c>
      <c r="E36" s="112">
        <v>36710</v>
      </c>
      <c r="F36" s="36" t="s">
        <v>605</v>
      </c>
      <c r="G36" s="36" t="s">
        <v>178</v>
      </c>
      <c r="H36" s="36" t="s">
        <v>677</v>
      </c>
      <c r="I36" s="37" t="s">
        <v>688</v>
      </c>
      <c r="J36" s="37" t="s">
        <v>688</v>
      </c>
      <c r="K36" s="36" t="s">
        <v>602</v>
      </c>
      <c r="L36" s="36" t="s">
        <v>39</v>
      </c>
      <c r="M36" s="36" t="s">
        <v>39</v>
      </c>
      <c r="N36" s="36" t="s">
        <v>43</v>
      </c>
      <c r="O36" s="37" t="s">
        <v>343</v>
      </c>
      <c r="P36" s="37" t="s">
        <v>706</v>
      </c>
      <c r="Q36" s="36" t="str">
        <f t="shared" si="3"/>
        <v>hybridXelegans</v>
      </c>
      <c r="R36" s="36" t="str">
        <f t="shared" si="4"/>
        <v>HA9XF62</v>
      </c>
      <c r="S36" s="37" t="str">
        <f t="shared" si="5"/>
        <v>Postzygotics-hybridXelegans-(H:LouroXCenteans)XSymEle</v>
      </c>
      <c r="T36" s="36">
        <v>1</v>
      </c>
      <c r="U36" s="36">
        <v>0</v>
      </c>
      <c r="V36" s="36">
        <v>0</v>
      </c>
    </row>
    <row r="37" spans="1:22" x14ac:dyDescent="0.25">
      <c r="A37">
        <v>36</v>
      </c>
      <c r="B37" s="36">
        <v>2000</v>
      </c>
      <c r="C37" s="36" t="s">
        <v>46</v>
      </c>
      <c r="D37" s="36" t="s">
        <v>698</v>
      </c>
      <c r="E37" s="112">
        <v>36710</v>
      </c>
      <c r="F37" s="36" t="s">
        <v>595</v>
      </c>
      <c r="G37" s="36" t="s">
        <v>178</v>
      </c>
      <c r="H37" s="36" t="s">
        <v>677</v>
      </c>
      <c r="I37" s="37" t="s">
        <v>688</v>
      </c>
      <c r="J37" s="37" t="s">
        <v>688</v>
      </c>
      <c r="K37" s="36" t="s">
        <v>603</v>
      </c>
      <c r="L37" s="36" t="s">
        <v>39</v>
      </c>
      <c r="M37" s="36" t="s">
        <v>39</v>
      </c>
      <c r="N37" s="36" t="s">
        <v>43</v>
      </c>
      <c r="O37" s="37" t="s">
        <v>343</v>
      </c>
      <c r="P37" s="37" t="s">
        <v>706</v>
      </c>
      <c r="Q37" s="36" t="str">
        <f t="shared" si="3"/>
        <v>hybridXelegans</v>
      </c>
      <c r="R37" s="36" t="str">
        <f t="shared" si="4"/>
        <v>HA3XH33</v>
      </c>
      <c r="S37" s="37" t="str">
        <f t="shared" si="5"/>
        <v>Postzygotics-hybridXelegans-(H:LouroXCenteans)XSymEle</v>
      </c>
      <c r="T37" s="36">
        <v>1</v>
      </c>
      <c r="U37" s="36">
        <v>0</v>
      </c>
      <c r="V37" s="36">
        <v>0</v>
      </c>
    </row>
    <row r="38" spans="1:22" x14ac:dyDescent="0.25">
      <c r="A38">
        <v>37</v>
      </c>
      <c r="B38" s="36">
        <v>2000</v>
      </c>
      <c r="C38" s="36" t="s">
        <v>46</v>
      </c>
      <c r="D38" s="36" t="s">
        <v>698</v>
      </c>
      <c r="E38" s="112">
        <v>36717</v>
      </c>
      <c r="F38" s="36" t="s">
        <v>601</v>
      </c>
      <c r="G38" s="36" t="s">
        <v>178</v>
      </c>
      <c r="H38" s="36" t="s">
        <v>677</v>
      </c>
      <c r="I38" s="37" t="s">
        <v>688</v>
      </c>
      <c r="J38" s="37" t="s">
        <v>688</v>
      </c>
      <c r="K38" s="36" t="s">
        <v>606</v>
      </c>
      <c r="L38" s="36" t="s">
        <v>178</v>
      </c>
      <c r="M38" s="36" t="s">
        <v>677</v>
      </c>
      <c r="N38" s="36" t="s">
        <v>6</v>
      </c>
      <c r="O38" s="37" t="s">
        <v>688</v>
      </c>
      <c r="P38" s="37" t="s">
        <v>688</v>
      </c>
      <c r="Q38" s="36" t="str">
        <f t="shared" si="3"/>
        <v>hybridXhybrid</v>
      </c>
      <c r="R38" s="36" t="str">
        <f t="shared" si="4"/>
        <v>HA1XHA10</v>
      </c>
      <c r="S38" s="37" t="str">
        <f t="shared" si="5"/>
        <v>Postzygotics-hybridXhybrid-(H:LouroXCenteans)X(H:LouroXCenteans)</v>
      </c>
      <c r="T38" s="36">
        <v>1</v>
      </c>
      <c r="U38" s="36">
        <v>0</v>
      </c>
      <c r="V38" s="36">
        <v>0</v>
      </c>
    </row>
    <row r="39" spans="1:22" x14ac:dyDescent="0.25">
      <c r="A39">
        <v>38</v>
      </c>
      <c r="B39" s="36">
        <v>2000</v>
      </c>
      <c r="C39" s="36" t="s">
        <v>46</v>
      </c>
      <c r="D39" s="36" t="s">
        <v>698</v>
      </c>
      <c r="E39" s="112">
        <v>36717</v>
      </c>
      <c r="F39" s="36" t="s">
        <v>599</v>
      </c>
      <c r="G39" s="36" t="s">
        <v>178</v>
      </c>
      <c r="H39" s="36" t="s">
        <v>677</v>
      </c>
      <c r="I39" s="37" t="s">
        <v>688</v>
      </c>
      <c r="J39" s="37" t="s">
        <v>688</v>
      </c>
      <c r="K39" s="36" t="s">
        <v>607</v>
      </c>
      <c r="L39" s="36" t="s">
        <v>178</v>
      </c>
      <c r="M39" s="36" t="s">
        <v>677</v>
      </c>
      <c r="N39" s="36" t="s">
        <v>6</v>
      </c>
      <c r="O39" s="37" t="s">
        <v>688</v>
      </c>
      <c r="P39" s="37" t="s">
        <v>688</v>
      </c>
      <c r="Q39" s="36" t="str">
        <f t="shared" si="3"/>
        <v>hybridXhybrid</v>
      </c>
      <c r="R39" s="36" t="str">
        <f t="shared" si="4"/>
        <v>HA6XHB6</v>
      </c>
      <c r="S39" s="37" t="str">
        <f t="shared" si="5"/>
        <v>Postzygotics-hybridXhybrid-(H:LouroXCenteans)X(H:LouroXCenteans)</v>
      </c>
      <c r="T39" s="36">
        <v>1</v>
      </c>
      <c r="U39" s="36">
        <v>0</v>
      </c>
      <c r="V39" s="36">
        <v>0</v>
      </c>
    </row>
    <row r="40" spans="1:22" x14ac:dyDescent="0.25">
      <c r="A40">
        <v>39</v>
      </c>
      <c r="B40" s="36">
        <v>2000</v>
      </c>
      <c r="C40" s="36" t="s">
        <v>46</v>
      </c>
      <c r="D40" s="36" t="s">
        <v>698</v>
      </c>
      <c r="E40" s="112">
        <v>36717</v>
      </c>
      <c r="F40" s="36" t="s">
        <v>598</v>
      </c>
      <c r="G40" s="36" t="s">
        <v>178</v>
      </c>
      <c r="H40" s="36" t="s">
        <v>677</v>
      </c>
      <c r="I40" s="37" t="s">
        <v>688</v>
      </c>
      <c r="J40" s="37" t="s">
        <v>688</v>
      </c>
      <c r="K40" s="36" t="s">
        <v>608</v>
      </c>
      <c r="L40" s="36" t="s">
        <v>178</v>
      </c>
      <c r="M40" s="36" t="s">
        <v>677</v>
      </c>
      <c r="N40" s="36" t="s">
        <v>6</v>
      </c>
      <c r="O40" s="37" t="s">
        <v>688</v>
      </c>
      <c r="P40" s="37" t="s">
        <v>688</v>
      </c>
      <c r="Q40" s="36" t="str">
        <f t="shared" si="3"/>
        <v>hybridXhybrid</v>
      </c>
      <c r="R40" s="36" t="str">
        <f t="shared" si="4"/>
        <v>HA4XHA5</v>
      </c>
      <c r="S40" s="37" t="str">
        <f t="shared" si="5"/>
        <v>Postzygotics-hybridXhybrid-(H:LouroXCenteans)X(H:LouroXCenteans)</v>
      </c>
      <c r="T40" s="36">
        <v>2</v>
      </c>
      <c r="U40" s="36">
        <v>0</v>
      </c>
      <c r="V40" s="36">
        <v>0</v>
      </c>
    </row>
    <row r="41" spans="1:22" x14ac:dyDescent="0.25">
      <c r="A41">
        <v>40</v>
      </c>
      <c r="B41" s="36">
        <v>2000</v>
      </c>
      <c r="C41" s="36" t="s">
        <v>46</v>
      </c>
      <c r="D41" s="36" t="s">
        <v>698</v>
      </c>
      <c r="E41" s="112">
        <v>36717</v>
      </c>
      <c r="F41" s="36" t="s">
        <v>598</v>
      </c>
      <c r="G41" s="36" t="s">
        <v>178</v>
      </c>
      <c r="H41" s="36" t="s">
        <v>677</v>
      </c>
      <c r="I41" s="37" t="s">
        <v>688</v>
      </c>
      <c r="J41" s="37" t="s">
        <v>688</v>
      </c>
      <c r="K41" s="36" t="s">
        <v>600</v>
      </c>
      <c r="L41" s="36" t="s">
        <v>178</v>
      </c>
      <c r="M41" s="36" t="s">
        <v>677</v>
      </c>
      <c r="N41" s="36" t="s">
        <v>6</v>
      </c>
      <c r="O41" s="37" t="s">
        <v>688</v>
      </c>
      <c r="P41" s="37" t="s">
        <v>688</v>
      </c>
      <c r="Q41" s="36" t="str">
        <f t="shared" si="3"/>
        <v>hybridXhybrid</v>
      </c>
      <c r="R41" s="36" t="str">
        <f t="shared" si="4"/>
        <v>HA4XHB3</v>
      </c>
      <c r="S41" s="37" t="str">
        <f t="shared" si="5"/>
        <v>Postzygotics-hybridXhybrid-(H:LouroXCenteans)X(H:LouroXCenteans)</v>
      </c>
      <c r="T41" s="36">
        <v>1</v>
      </c>
      <c r="U41" s="36">
        <v>0</v>
      </c>
      <c r="V41" s="36">
        <v>0</v>
      </c>
    </row>
    <row r="42" spans="1:22" x14ac:dyDescent="0.25">
      <c r="A42">
        <v>41</v>
      </c>
      <c r="B42" s="36">
        <v>2000</v>
      </c>
      <c r="C42" s="36" t="s">
        <v>38</v>
      </c>
      <c r="D42" s="36" t="s">
        <v>699</v>
      </c>
      <c r="E42" s="112">
        <v>36725</v>
      </c>
      <c r="F42" s="36">
        <v>221</v>
      </c>
      <c r="G42" s="36" t="s">
        <v>60</v>
      </c>
      <c r="H42" s="36" t="s">
        <v>60</v>
      </c>
      <c r="I42" s="37" t="s">
        <v>347</v>
      </c>
      <c r="J42" s="37" t="s">
        <v>347</v>
      </c>
      <c r="K42" s="36">
        <v>198</v>
      </c>
      <c r="L42" s="36" t="s">
        <v>60</v>
      </c>
      <c r="M42" s="36" t="s">
        <v>60</v>
      </c>
      <c r="N42" s="36" t="s">
        <v>41</v>
      </c>
      <c r="O42" s="37" t="s">
        <v>347</v>
      </c>
      <c r="P42" s="37" t="s">
        <v>347</v>
      </c>
      <c r="Q42" s="36" t="str">
        <f t="shared" si="3"/>
        <v>graellsiiXgraellsii</v>
      </c>
      <c r="R42" s="36" t="str">
        <f t="shared" si="4"/>
        <v>221X198</v>
      </c>
      <c r="S42" s="37" t="str">
        <f t="shared" si="5"/>
        <v>Conspecifics-graellsiiXgraellsii-LanzadaXLanzada</v>
      </c>
      <c r="T42" s="36">
        <v>1</v>
      </c>
      <c r="U42" s="36">
        <v>1</v>
      </c>
      <c r="V42" s="36">
        <v>0</v>
      </c>
    </row>
    <row r="43" spans="1:22" x14ac:dyDescent="0.25">
      <c r="A43">
        <v>42</v>
      </c>
      <c r="B43" s="36">
        <v>2001</v>
      </c>
      <c r="C43" s="36" t="s">
        <v>46</v>
      </c>
      <c r="D43" s="36" t="s">
        <v>698</v>
      </c>
      <c r="E43" s="112">
        <v>36918</v>
      </c>
      <c r="F43" s="36" t="s">
        <v>609</v>
      </c>
      <c r="G43" s="36" t="s">
        <v>178</v>
      </c>
      <c r="H43" s="36" t="s">
        <v>677</v>
      </c>
      <c r="I43" s="37" t="s">
        <v>689</v>
      </c>
      <c r="J43" s="37" t="s">
        <v>689</v>
      </c>
      <c r="K43" s="36" t="s">
        <v>610</v>
      </c>
      <c r="L43" s="36" t="s">
        <v>60</v>
      </c>
      <c r="M43" s="36" t="s">
        <v>60</v>
      </c>
      <c r="N43" s="36" t="s">
        <v>43</v>
      </c>
      <c r="O43" s="37" t="s">
        <v>347</v>
      </c>
      <c r="P43" s="37" t="s">
        <v>705</v>
      </c>
      <c r="Q43" s="36" t="str">
        <f t="shared" si="3"/>
        <v>hybridXgraellsii</v>
      </c>
      <c r="R43" s="36" t="str">
        <f t="shared" si="4"/>
        <v>HC10XGC8</v>
      </c>
      <c r="S43" s="37" t="str">
        <f t="shared" si="5"/>
        <v>Postzygotics-hybridXgraellsii-(H:LouroXLanzada)XSymGra</v>
      </c>
      <c r="T43" s="36">
        <v>1</v>
      </c>
      <c r="U43" s="36">
        <v>0</v>
      </c>
      <c r="V43" s="36">
        <v>0</v>
      </c>
    </row>
    <row r="44" spans="1:22" x14ac:dyDescent="0.25">
      <c r="A44">
        <v>43</v>
      </c>
      <c r="B44" s="36">
        <v>2001</v>
      </c>
      <c r="C44" s="36" t="s">
        <v>46</v>
      </c>
      <c r="D44" s="36" t="s">
        <v>698</v>
      </c>
      <c r="E44" s="112">
        <v>36918</v>
      </c>
      <c r="F44" s="36" t="s">
        <v>611</v>
      </c>
      <c r="G44" s="36" t="s">
        <v>178</v>
      </c>
      <c r="H44" s="36" t="s">
        <v>677</v>
      </c>
      <c r="I44" s="37" t="s">
        <v>689</v>
      </c>
      <c r="J44" s="37" t="s">
        <v>689</v>
      </c>
      <c r="K44" s="36" t="s">
        <v>612</v>
      </c>
      <c r="L44" s="36" t="s">
        <v>39</v>
      </c>
      <c r="M44" s="36" t="s">
        <v>39</v>
      </c>
      <c r="N44" s="36" t="s">
        <v>43</v>
      </c>
      <c r="O44" s="37" t="s">
        <v>343</v>
      </c>
      <c r="P44" s="37" t="s">
        <v>706</v>
      </c>
      <c r="Q44" s="36" t="str">
        <f t="shared" si="3"/>
        <v>hybridXelegans</v>
      </c>
      <c r="R44" s="36" t="str">
        <f t="shared" si="4"/>
        <v>HC9XA17.1</v>
      </c>
      <c r="S44" s="37" t="str">
        <f t="shared" si="5"/>
        <v>Postzygotics-hybridXelegans-(H:LouroXLanzada)XSymEle</v>
      </c>
      <c r="T44" s="36">
        <v>1</v>
      </c>
      <c r="U44" s="36">
        <v>0</v>
      </c>
      <c r="V44" s="36">
        <v>0</v>
      </c>
    </row>
    <row r="45" spans="1:22" x14ac:dyDescent="0.25">
      <c r="A45">
        <v>44</v>
      </c>
      <c r="B45" s="36">
        <v>2001</v>
      </c>
      <c r="C45" s="36" t="s">
        <v>46</v>
      </c>
      <c r="D45" s="36" t="s">
        <v>698</v>
      </c>
      <c r="E45" s="112">
        <v>36918</v>
      </c>
      <c r="F45" s="36" t="s">
        <v>613</v>
      </c>
      <c r="G45" s="36" t="s">
        <v>178</v>
      </c>
      <c r="H45" s="36" t="s">
        <v>677</v>
      </c>
      <c r="I45" s="37" t="s">
        <v>689</v>
      </c>
      <c r="J45" s="37" t="s">
        <v>689</v>
      </c>
      <c r="K45" s="36" t="s">
        <v>612</v>
      </c>
      <c r="L45" s="36" t="s">
        <v>39</v>
      </c>
      <c r="M45" s="36" t="s">
        <v>39</v>
      </c>
      <c r="N45" s="36" t="s">
        <v>43</v>
      </c>
      <c r="O45" s="37" t="s">
        <v>343</v>
      </c>
      <c r="P45" s="37" t="s">
        <v>706</v>
      </c>
      <c r="Q45" s="36" t="str">
        <f t="shared" si="3"/>
        <v>hybridXelegans</v>
      </c>
      <c r="R45" s="36" t="str">
        <f t="shared" si="4"/>
        <v>HD4XA17.1</v>
      </c>
      <c r="S45" s="37" t="str">
        <f t="shared" si="5"/>
        <v>Postzygotics-hybridXelegans-(H:LouroXLanzada)XSymEle</v>
      </c>
      <c r="T45" s="36">
        <v>1</v>
      </c>
      <c r="U45" s="36">
        <v>0</v>
      </c>
      <c r="V45" s="36">
        <v>0</v>
      </c>
    </row>
    <row r="46" spans="1:22" x14ac:dyDescent="0.25">
      <c r="A46">
        <v>45</v>
      </c>
      <c r="B46" s="36">
        <v>2001</v>
      </c>
      <c r="C46" s="36" t="s">
        <v>53</v>
      </c>
      <c r="D46" s="36" t="s">
        <v>698</v>
      </c>
      <c r="E46" s="112">
        <v>36918</v>
      </c>
      <c r="F46" s="36" t="s">
        <v>614</v>
      </c>
      <c r="G46" s="36" t="s">
        <v>178</v>
      </c>
      <c r="H46" s="36" t="s">
        <v>676</v>
      </c>
      <c r="I46" s="37" t="s">
        <v>692</v>
      </c>
      <c r="J46" s="37" t="s">
        <v>688</v>
      </c>
      <c r="K46" s="36" t="s">
        <v>671</v>
      </c>
      <c r="L46" s="36" t="s">
        <v>178</v>
      </c>
      <c r="M46" s="36" t="s">
        <v>677</v>
      </c>
      <c r="N46" s="36" t="s">
        <v>43</v>
      </c>
      <c r="O46" s="37" t="s">
        <v>689</v>
      </c>
      <c r="P46" s="37" t="s">
        <v>689</v>
      </c>
      <c r="Q46" s="36" t="str">
        <f t="shared" si="3"/>
        <v>hybridXhybrid</v>
      </c>
      <c r="R46" s="36" t="str">
        <f t="shared" si="4"/>
        <v>H1.4XHF1</v>
      </c>
      <c r="S46" s="37" t="str">
        <f t="shared" si="5"/>
        <v>Postzygotics-hybridXhybrid-(H:LouroXCenteans)X(H:LouroXLanzada)</v>
      </c>
      <c r="T46" s="36">
        <v>1</v>
      </c>
      <c r="U46" s="36">
        <v>0</v>
      </c>
      <c r="V46" s="36">
        <v>0</v>
      </c>
    </row>
    <row r="47" spans="1:22" x14ac:dyDescent="0.25">
      <c r="A47">
        <v>46</v>
      </c>
      <c r="B47" s="36">
        <v>2001</v>
      </c>
      <c r="C47" s="36" t="s">
        <v>46</v>
      </c>
      <c r="D47" s="36" t="s">
        <v>698</v>
      </c>
      <c r="E47" s="112">
        <v>36918</v>
      </c>
      <c r="F47" s="36" t="s">
        <v>669</v>
      </c>
      <c r="G47" s="36" t="s">
        <v>178</v>
      </c>
      <c r="H47" s="36" t="s">
        <v>677</v>
      </c>
      <c r="I47" s="37" t="s">
        <v>689</v>
      </c>
      <c r="J47" s="37" t="s">
        <v>689</v>
      </c>
      <c r="K47" s="36" t="s">
        <v>670</v>
      </c>
      <c r="L47" s="36" t="s">
        <v>60</v>
      </c>
      <c r="M47" s="36" t="s">
        <v>60</v>
      </c>
      <c r="N47" s="36" t="s">
        <v>41</v>
      </c>
      <c r="O47" s="37" t="s">
        <v>347</v>
      </c>
      <c r="P47" s="37" t="s">
        <v>705</v>
      </c>
      <c r="Q47" s="36" t="str">
        <f t="shared" si="3"/>
        <v>hybridXgraellsii</v>
      </c>
      <c r="R47" s="36" t="str">
        <f t="shared" si="4"/>
        <v>HC1XGB5</v>
      </c>
      <c r="S47" s="37" t="str">
        <f t="shared" si="5"/>
        <v>Postzygotics-hybridXgraellsii-(H:LouroXLanzada)XSymGra</v>
      </c>
      <c r="T47" s="36">
        <v>1</v>
      </c>
      <c r="U47" s="36">
        <v>0</v>
      </c>
      <c r="V47" s="36">
        <v>0</v>
      </c>
    </row>
    <row r="48" spans="1:22" x14ac:dyDescent="0.25">
      <c r="A48">
        <v>49</v>
      </c>
      <c r="B48" s="36">
        <v>2001</v>
      </c>
      <c r="C48" s="36" t="s">
        <v>46</v>
      </c>
      <c r="D48" s="36" t="s">
        <v>698</v>
      </c>
      <c r="E48" s="112">
        <v>36946</v>
      </c>
      <c r="F48" s="36" t="s">
        <v>615</v>
      </c>
      <c r="G48" s="36" t="s">
        <v>178</v>
      </c>
      <c r="H48" s="36" t="s">
        <v>677</v>
      </c>
      <c r="I48" s="37" t="s">
        <v>689</v>
      </c>
      <c r="J48" s="37" t="s">
        <v>689</v>
      </c>
      <c r="K48" s="36" t="s">
        <v>616</v>
      </c>
      <c r="L48" s="36" t="s">
        <v>178</v>
      </c>
      <c r="M48" s="36" t="s">
        <v>677</v>
      </c>
      <c r="N48" s="36" t="s">
        <v>43</v>
      </c>
      <c r="O48" s="37" t="s">
        <v>689</v>
      </c>
      <c r="P48" s="37" t="s">
        <v>689</v>
      </c>
      <c r="Q48" s="36" t="str">
        <f t="shared" si="3"/>
        <v>hybridXhybrid</v>
      </c>
      <c r="R48" s="36" t="str">
        <f t="shared" si="4"/>
        <v>HG3XHE3</v>
      </c>
      <c r="S48" s="37" t="str">
        <f t="shared" si="5"/>
        <v>Postzygotics-hybridXhybrid-(H:LouroXLanzada)X(H:LouroXLanzada)</v>
      </c>
      <c r="T48" s="36">
        <v>2</v>
      </c>
      <c r="U48" s="36">
        <v>0</v>
      </c>
      <c r="V48" s="36">
        <v>0</v>
      </c>
    </row>
    <row r="49" spans="1:22" x14ac:dyDescent="0.25">
      <c r="A49">
        <v>50</v>
      </c>
      <c r="B49" s="36">
        <v>2001</v>
      </c>
      <c r="C49" s="36" t="s">
        <v>46</v>
      </c>
      <c r="D49" s="36" t="s">
        <v>698</v>
      </c>
      <c r="E49" s="112">
        <v>36946</v>
      </c>
      <c r="F49" s="36" t="s">
        <v>617</v>
      </c>
      <c r="G49" s="36" t="s">
        <v>178</v>
      </c>
      <c r="H49" s="36" t="s">
        <v>677</v>
      </c>
      <c r="I49" s="37" t="s">
        <v>689</v>
      </c>
      <c r="J49" s="37" t="s">
        <v>689</v>
      </c>
      <c r="K49" s="36" t="s">
        <v>618</v>
      </c>
      <c r="L49" s="36" t="s">
        <v>178</v>
      </c>
      <c r="M49" s="36" t="s">
        <v>677</v>
      </c>
      <c r="N49" s="36" t="s">
        <v>43</v>
      </c>
      <c r="O49" s="37" t="s">
        <v>689</v>
      </c>
      <c r="P49" s="37" t="s">
        <v>689</v>
      </c>
      <c r="Q49" s="36" t="str">
        <f t="shared" si="3"/>
        <v>hybridXhybrid</v>
      </c>
      <c r="R49" s="36" t="str">
        <f t="shared" si="4"/>
        <v>HC15XHE4</v>
      </c>
      <c r="S49" s="37" t="str">
        <f t="shared" si="5"/>
        <v>Postzygotics-hybridXhybrid-(H:LouroXLanzada)X(H:LouroXLanzada)</v>
      </c>
      <c r="T49" s="36">
        <v>1</v>
      </c>
      <c r="U49" s="36">
        <v>0</v>
      </c>
      <c r="V49" s="36">
        <v>0</v>
      </c>
    </row>
    <row r="50" spans="1:22" x14ac:dyDescent="0.25">
      <c r="A50">
        <v>51</v>
      </c>
      <c r="B50" s="36">
        <v>2001</v>
      </c>
      <c r="C50" s="36" t="s">
        <v>46</v>
      </c>
      <c r="D50" s="36" t="s">
        <v>698</v>
      </c>
      <c r="E50" s="112">
        <v>36946</v>
      </c>
      <c r="F50" s="36" t="s">
        <v>615</v>
      </c>
      <c r="G50" s="36" t="s">
        <v>178</v>
      </c>
      <c r="H50" s="36" t="s">
        <v>677</v>
      </c>
      <c r="I50" s="37" t="s">
        <v>689</v>
      </c>
      <c r="J50" s="37" t="s">
        <v>689</v>
      </c>
      <c r="K50" s="36" t="s">
        <v>618</v>
      </c>
      <c r="L50" s="36" t="s">
        <v>178</v>
      </c>
      <c r="M50" s="36" t="s">
        <v>677</v>
      </c>
      <c r="N50" s="36" t="s">
        <v>43</v>
      </c>
      <c r="O50" s="37" t="s">
        <v>689</v>
      </c>
      <c r="P50" s="37" t="s">
        <v>689</v>
      </c>
      <c r="Q50" s="36" t="str">
        <f t="shared" si="3"/>
        <v>hybridXhybrid</v>
      </c>
      <c r="R50" s="36" t="str">
        <f t="shared" si="4"/>
        <v>HG3XHE4</v>
      </c>
      <c r="S50" s="37" t="str">
        <f t="shared" si="5"/>
        <v>Postzygotics-hybridXhybrid-(H:LouroXLanzada)X(H:LouroXLanzada)</v>
      </c>
      <c r="T50" s="36">
        <v>2</v>
      </c>
      <c r="U50" s="36">
        <v>0</v>
      </c>
      <c r="V50" s="36">
        <v>0</v>
      </c>
    </row>
    <row r="51" spans="1:22" x14ac:dyDescent="0.25">
      <c r="A51">
        <v>52</v>
      </c>
      <c r="B51" s="36">
        <v>2001</v>
      </c>
      <c r="C51" s="36" t="s">
        <v>46</v>
      </c>
      <c r="D51" s="36" t="s">
        <v>698</v>
      </c>
      <c r="E51" s="112">
        <v>36947</v>
      </c>
      <c r="F51" s="36" t="s">
        <v>615</v>
      </c>
      <c r="G51" s="36" t="s">
        <v>178</v>
      </c>
      <c r="H51" s="36" t="s">
        <v>677</v>
      </c>
      <c r="I51" s="37" t="s">
        <v>689</v>
      </c>
      <c r="J51" s="37" t="s">
        <v>689</v>
      </c>
      <c r="K51" s="36" t="s">
        <v>619</v>
      </c>
      <c r="L51" s="36" t="s">
        <v>178</v>
      </c>
      <c r="M51" s="36" t="s">
        <v>677</v>
      </c>
      <c r="N51" s="36" t="s">
        <v>43</v>
      </c>
      <c r="O51" s="37" t="s">
        <v>689</v>
      </c>
      <c r="P51" s="37" t="s">
        <v>689</v>
      </c>
      <c r="Q51" s="36" t="str">
        <f t="shared" si="3"/>
        <v>hybridXhybrid</v>
      </c>
      <c r="R51" s="36" t="str">
        <f t="shared" si="4"/>
        <v>HG3XHF6</v>
      </c>
      <c r="S51" s="37" t="str">
        <f t="shared" si="5"/>
        <v>Postzygotics-hybridXhybrid-(H:LouroXLanzada)X(H:LouroXLanzada)</v>
      </c>
      <c r="T51" s="36">
        <v>1</v>
      </c>
      <c r="U51" s="36">
        <v>0</v>
      </c>
      <c r="V51" s="36">
        <v>0</v>
      </c>
    </row>
    <row r="52" spans="1:22" x14ac:dyDescent="0.25">
      <c r="A52">
        <v>56</v>
      </c>
      <c r="B52" s="36">
        <v>2001</v>
      </c>
      <c r="C52" s="36" t="s">
        <v>38</v>
      </c>
      <c r="D52" s="36" t="s">
        <v>699</v>
      </c>
      <c r="E52" s="112">
        <v>36956</v>
      </c>
      <c r="F52" s="36" t="s">
        <v>621</v>
      </c>
      <c r="G52" s="36" t="s">
        <v>39</v>
      </c>
      <c r="H52" s="36" t="s">
        <v>39</v>
      </c>
      <c r="I52" s="37" t="s">
        <v>343</v>
      </c>
      <c r="J52" s="37" t="s">
        <v>343</v>
      </c>
      <c r="K52" s="36">
        <v>119.1</v>
      </c>
      <c r="L52" s="36" t="s">
        <v>39</v>
      </c>
      <c r="M52" s="36" t="s">
        <v>39</v>
      </c>
      <c r="N52" s="36" t="s">
        <v>43</v>
      </c>
      <c r="O52" s="37" t="s">
        <v>343</v>
      </c>
      <c r="P52" s="37" t="s">
        <v>343</v>
      </c>
      <c r="Q52" s="36" t="str">
        <f t="shared" si="3"/>
        <v>elegansXelegans</v>
      </c>
      <c r="R52" s="36" t="str">
        <f t="shared" si="4"/>
        <v>O7X119.1</v>
      </c>
      <c r="S52" s="37" t="str">
        <f t="shared" si="5"/>
        <v>Conspecifics-elegansXelegans-LouroXLouro</v>
      </c>
      <c r="T52" s="36">
        <v>1</v>
      </c>
      <c r="U52" s="36">
        <v>1</v>
      </c>
      <c r="V52" s="36">
        <v>1</v>
      </c>
    </row>
    <row r="53" spans="1:22" x14ac:dyDescent="0.25">
      <c r="A53">
        <v>57</v>
      </c>
      <c r="B53" s="36">
        <v>2001</v>
      </c>
      <c r="C53" s="36" t="s">
        <v>46</v>
      </c>
      <c r="D53" s="36" t="s">
        <v>698</v>
      </c>
      <c r="E53" s="112">
        <v>36957</v>
      </c>
      <c r="F53" s="36" t="s">
        <v>622</v>
      </c>
      <c r="G53" s="36" t="s">
        <v>178</v>
      </c>
      <c r="H53" s="36" t="s">
        <v>677</v>
      </c>
      <c r="I53" s="37" t="s">
        <v>689</v>
      </c>
      <c r="J53" s="37" t="s">
        <v>689</v>
      </c>
      <c r="K53" s="36" t="s">
        <v>624</v>
      </c>
      <c r="L53" s="36" t="s">
        <v>39</v>
      </c>
      <c r="M53" s="36" t="s">
        <v>39</v>
      </c>
      <c r="N53" s="36" t="s">
        <v>43</v>
      </c>
      <c r="O53" s="37" t="s">
        <v>343</v>
      </c>
      <c r="P53" s="37" t="s">
        <v>706</v>
      </c>
      <c r="Q53" s="36" t="str">
        <f t="shared" si="3"/>
        <v>hybridXelegans</v>
      </c>
      <c r="R53" s="36" t="str">
        <f t="shared" si="4"/>
        <v>HC18XE17.6</v>
      </c>
      <c r="S53" s="37" t="str">
        <f t="shared" si="5"/>
        <v>Postzygotics-hybridXelegans-(H:LouroXLanzada)XSymEle</v>
      </c>
      <c r="T53" s="36">
        <v>8</v>
      </c>
      <c r="U53" s="36">
        <v>0</v>
      </c>
      <c r="V53" s="36">
        <v>0</v>
      </c>
    </row>
    <row r="54" spans="1:22" ht="15.6" customHeight="1" x14ac:dyDescent="0.25">
      <c r="A54">
        <v>58</v>
      </c>
      <c r="B54" s="36">
        <v>2001</v>
      </c>
      <c r="C54" s="36" t="s">
        <v>46</v>
      </c>
      <c r="D54" s="36" t="s">
        <v>698</v>
      </c>
      <c r="E54" s="112">
        <v>36957</v>
      </c>
      <c r="F54" s="36" t="s">
        <v>622</v>
      </c>
      <c r="G54" s="36" t="s">
        <v>178</v>
      </c>
      <c r="H54" s="36" t="s">
        <v>677</v>
      </c>
      <c r="I54" s="37" t="s">
        <v>689</v>
      </c>
      <c r="J54" s="37" t="s">
        <v>689</v>
      </c>
      <c r="K54" s="36" t="s">
        <v>386</v>
      </c>
      <c r="L54" s="36" t="s">
        <v>178</v>
      </c>
      <c r="M54" s="36" t="s">
        <v>677</v>
      </c>
      <c r="N54" s="36" t="s">
        <v>43</v>
      </c>
      <c r="O54" s="37" t="s">
        <v>689</v>
      </c>
      <c r="P54" s="37" t="s">
        <v>689</v>
      </c>
      <c r="Q54" s="36" t="str">
        <f t="shared" si="3"/>
        <v>hybridXhybrid</v>
      </c>
      <c r="R54" s="36" t="str">
        <f t="shared" si="4"/>
        <v>HC18XHF10</v>
      </c>
      <c r="S54" s="37" t="str">
        <f t="shared" si="5"/>
        <v>Postzygotics-hybridXhybrid-(H:LouroXLanzada)X(H:LouroXLanzada)</v>
      </c>
      <c r="T54" s="36">
        <v>1</v>
      </c>
      <c r="U54" s="36">
        <v>1</v>
      </c>
      <c r="V54" s="36">
        <v>0</v>
      </c>
    </row>
    <row r="55" spans="1:22" x14ac:dyDescent="0.25">
      <c r="A55">
        <v>59</v>
      </c>
      <c r="B55" s="36">
        <v>2001</v>
      </c>
      <c r="C55" s="36" t="s">
        <v>38</v>
      </c>
      <c r="D55" s="36" t="s">
        <v>699</v>
      </c>
      <c r="E55" s="112">
        <v>36957</v>
      </c>
      <c r="F55" s="36" t="s">
        <v>623</v>
      </c>
      <c r="G55" s="36" t="s">
        <v>39</v>
      </c>
      <c r="H55" s="36" t="s">
        <v>39</v>
      </c>
      <c r="I55" s="37" t="s">
        <v>343</v>
      </c>
      <c r="J55" s="37" t="s">
        <v>343</v>
      </c>
      <c r="K55" s="36" t="s">
        <v>624</v>
      </c>
      <c r="L55" s="36" t="s">
        <v>39</v>
      </c>
      <c r="M55" s="36" t="s">
        <v>39</v>
      </c>
      <c r="N55" s="36" t="s">
        <v>43</v>
      </c>
      <c r="O55" s="37" t="s">
        <v>343</v>
      </c>
      <c r="P55" s="37" t="s">
        <v>343</v>
      </c>
      <c r="Q55" s="36" t="str">
        <f t="shared" si="3"/>
        <v>elegansXelegans</v>
      </c>
      <c r="R55" s="36" t="str">
        <f t="shared" si="4"/>
        <v>O6XE17.6</v>
      </c>
      <c r="S55" s="37" t="str">
        <f t="shared" si="5"/>
        <v>Conspecifics-elegansXelegans-LouroXLouro</v>
      </c>
      <c r="T55" s="36">
        <v>1</v>
      </c>
      <c r="U55" s="36">
        <v>0</v>
      </c>
      <c r="V55" s="36">
        <v>0</v>
      </c>
    </row>
    <row r="56" spans="1:22" x14ac:dyDescent="0.25">
      <c r="A56">
        <v>60</v>
      </c>
      <c r="B56" s="36">
        <v>2001</v>
      </c>
      <c r="C56" s="36" t="s">
        <v>46</v>
      </c>
      <c r="D56" s="36" t="s">
        <v>698</v>
      </c>
      <c r="E56" s="112">
        <v>36957</v>
      </c>
      <c r="F56" s="36" t="s">
        <v>623</v>
      </c>
      <c r="G56" s="36" t="s">
        <v>39</v>
      </c>
      <c r="H56" s="36" t="s">
        <v>39</v>
      </c>
      <c r="I56" s="37" t="s">
        <v>343</v>
      </c>
      <c r="J56" s="37" t="s">
        <v>706</v>
      </c>
      <c r="K56" s="36" t="s">
        <v>389</v>
      </c>
      <c r="L56" s="36" t="s">
        <v>178</v>
      </c>
      <c r="M56" s="36" t="s">
        <v>677</v>
      </c>
      <c r="N56" s="36" t="s">
        <v>43</v>
      </c>
      <c r="O56" s="37" t="s">
        <v>689</v>
      </c>
      <c r="P56" s="37" t="s">
        <v>689</v>
      </c>
      <c r="Q56" s="36" t="str">
        <f t="shared" si="3"/>
        <v>elegansXhybrid</v>
      </c>
      <c r="R56" s="36" t="str">
        <f t="shared" si="4"/>
        <v>O6XHF7</v>
      </c>
      <c r="S56" s="37" t="str">
        <f t="shared" si="5"/>
        <v>Postzygotics-elegansXhybrid-SymEleX(H:LouroXLanzada)</v>
      </c>
      <c r="T56" s="36">
        <v>1</v>
      </c>
      <c r="U56" s="36">
        <v>1</v>
      </c>
      <c r="V56" s="36">
        <v>1</v>
      </c>
    </row>
    <row r="57" spans="1:22" x14ac:dyDescent="0.25">
      <c r="A57">
        <v>61</v>
      </c>
      <c r="B57" s="36">
        <v>2001</v>
      </c>
      <c r="C57" s="36" t="s">
        <v>46</v>
      </c>
      <c r="D57" s="36" t="s">
        <v>698</v>
      </c>
      <c r="E57" s="112">
        <v>36957</v>
      </c>
      <c r="F57" s="36" t="s">
        <v>620</v>
      </c>
      <c r="G57" s="36" t="s">
        <v>39</v>
      </c>
      <c r="H57" s="36" t="s">
        <v>39</v>
      </c>
      <c r="I57" s="37" t="s">
        <v>343</v>
      </c>
      <c r="J57" s="37" t="s">
        <v>706</v>
      </c>
      <c r="K57" s="36" t="s">
        <v>386</v>
      </c>
      <c r="L57" s="36" t="s">
        <v>178</v>
      </c>
      <c r="M57" s="36" t="s">
        <v>677</v>
      </c>
      <c r="N57" s="36" t="s">
        <v>43</v>
      </c>
      <c r="O57" s="37" t="s">
        <v>689</v>
      </c>
      <c r="P57" s="37" t="s">
        <v>689</v>
      </c>
      <c r="Q57" s="36" t="str">
        <f t="shared" si="3"/>
        <v>elegansXhybrid</v>
      </c>
      <c r="R57" s="36" t="str">
        <f t="shared" si="4"/>
        <v>E17.5XHF10</v>
      </c>
      <c r="S57" s="37" t="str">
        <f t="shared" si="5"/>
        <v>Postzygotics-elegansXhybrid-SymEleX(H:LouroXLanzada)</v>
      </c>
      <c r="T57" s="36">
        <v>1</v>
      </c>
      <c r="U57" s="36">
        <v>1</v>
      </c>
      <c r="V57" s="36">
        <v>0</v>
      </c>
    </row>
    <row r="58" spans="1:22" x14ac:dyDescent="0.25">
      <c r="A58">
        <v>62</v>
      </c>
      <c r="B58" s="36">
        <v>2001</v>
      </c>
      <c r="C58" s="36" t="s">
        <v>46</v>
      </c>
      <c r="D58" s="36" t="s">
        <v>698</v>
      </c>
      <c r="E58" s="112">
        <v>36957</v>
      </c>
      <c r="F58" s="36" t="s">
        <v>625</v>
      </c>
      <c r="G58" s="36" t="s">
        <v>39</v>
      </c>
      <c r="H58" s="36" t="s">
        <v>39</v>
      </c>
      <c r="I58" s="37" t="s">
        <v>343</v>
      </c>
      <c r="J58" s="37" t="s">
        <v>706</v>
      </c>
      <c r="K58" s="36" t="s">
        <v>386</v>
      </c>
      <c r="L58" s="36" t="s">
        <v>178</v>
      </c>
      <c r="M58" s="36" t="s">
        <v>677</v>
      </c>
      <c r="N58" s="36" t="s">
        <v>43</v>
      </c>
      <c r="O58" s="37" t="s">
        <v>689</v>
      </c>
      <c r="P58" s="37" t="s">
        <v>689</v>
      </c>
      <c r="Q58" s="36" t="str">
        <f t="shared" si="3"/>
        <v>elegansXhybrid</v>
      </c>
      <c r="R58" s="36" t="str">
        <f t="shared" si="4"/>
        <v>E17.7XHF10</v>
      </c>
      <c r="S58" s="37" t="str">
        <f t="shared" si="5"/>
        <v>Postzygotics-elegansXhybrid-SymEleX(H:LouroXLanzada)</v>
      </c>
      <c r="T58" s="36">
        <v>1</v>
      </c>
      <c r="U58" s="36">
        <v>1</v>
      </c>
      <c r="V58" s="36">
        <v>1</v>
      </c>
    </row>
    <row r="59" spans="1:22" x14ac:dyDescent="0.25">
      <c r="A59">
        <v>63</v>
      </c>
      <c r="B59" s="36">
        <v>2001</v>
      </c>
      <c r="C59" s="36" t="s">
        <v>46</v>
      </c>
      <c r="D59" s="36" t="s">
        <v>698</v>
      </c>
      <c r="E59" s="112">
        <v>36957</v>
      </c>
      <c r="F59" s="36" t="s">
        <v>626</v>
      </c>
      <c r="G59" s="36" t="s">
        <v>178</v>
      </c>
      <c r="H59" s="36" t="s">
        <v>677</v>
      </c>
      <c r="I59" s="37" t="s">
        <v>689</v>
      </c>
      <c r="J59" s="37" t="s">
        <v>689</v>
      </c>
      <c r="K59" s="36" t="s">
        <v>627</v>
      </c>
      <c r="L59" s="36" t="s">
        <v>178</v>
      </c>
      <c r="M59" s="36" t="s">
        <v>677</v>
      </c>
      <c r="N59" s="36" t="s">
        <v>43</v>
      </c>
      <c r="O59" s="37" t="s">
        <v>689</v>
      </c>
      <c r="P59" s="37" t="s">
        <v>689</v>
      </c>
      <c r="Q59" s="36" t="str">
        <f t="shared" si="3"/>
        <v>hybridXhybrid</v>
      </c>
      <c r="R59" s="36" t="str">
        <f t="shared" si="4"/>
        <v>HF8XHC19</v>
      </c>
      <c r="S59" s="37" t="str">
        <f t="shared" si="5"/>
        <v>Postzygotics-hybridXhybrid-(H:LouroXLanzada)X(H:LouroXLanzada)</v>
      </c>
      <c r="T59" s="36">
        <v>1</v>
      </c>
      <c r="U59" s="36">
        <v>0</v>
      </c>
      <c r="V59" s="36">
        <v>0</v>
      </c>
    </row>
    <row r="60" spans="1:22" x14ac:dyDescent="0.25">
      <c r="A60">
        <v>64</v>
      </c>
      <c r="B60" s="36">
        <v>2001</v>
      </c>
      <c r="C60" s="36" t="s">
        <v>38</v>
      </c>
      <c r="D60" s="36" t="s">
        <v>699</v>
      </c>
      <c r="E60" s="112">
        <v>36957</v>
      </c>
      <c r="F60" s="36" t="s">
        <v>620</v>
      </c>
      <c r="G60" s="36" t="s">
        <v>39</v>
      </c>
      <c r="H60" s="36" t="s">
        <v>39</v>
      </c>
      <c r="I60" s="37" t="s">
        <v>343</v>
      </c>
      <c r="J60" s="37" t="s">
        <v>343</v>
      </c>
      <c r="K60" s="36" t="s">
        <v>624</v>
      </c>
      <c r="L60" s="36" t="s">
        <v>39</v>
      </c>
      <c r="M60" s="36" t="s">
        <v>39</v>
      </c>
      <c r="N60" s="36" t="s">
        <v>43</v>
      </c>
      <c r="O60" s="37" t="s">
        <v>343</v>
      </c>
      <c r="P60" s="37" t="s">
        <v>343</v>
      </c>
      <c r="Q60" s="36" t="str">
        <f t="shared" si="3"/>
        <v>elegansXelegans</v>
      </c>
      <c r="R60" s="36" t="str">
        <f t="shared" si="4"/>
        <v>E17.5XE17.6</v>
      </c>
      <c r="S60" s="37" t="str">
        <f t="shared" si="5"/>
        <v>Conspecifics-elegansXelegans-LouroXLouro</v>
      </c>
      <c r="T60" s="36">
        <v>1</v>
      </c>
      <c r="U60" s="36">
        <v>0</v>
      </c>
      <c r="V60" s="36">
        <v>0</v>
      </c>
    </row>
    <row r="61" spans="1:22" x14ac:dyDescent="0.25">
      <c r="A61">
        <v>65</v>
      </c>
      <c r="B61" s="36">
        <v>2001</v>
      </c>
      <c r="C61" s="36" t="s">
        <v>46</v>
      </c>
      <c r="D61" s="36" t="s">
        <v>699</v>
      </c>
      <c r="E61" s="112">
        <v>36958</v>
      </c>
      <c r="F61" s="36" t="s">
        <v>621</v>
      </c>
      <c r="G61" s="36" t="s">
        <v>39</v>
      </c>
      <c r="H61" s="36" t="s">
        <v>39</v>
      </c>
      <c r="I61" s="37" t="s">
        <v>343</v>
      </c>
      <c r="J61" s="37" t="s">
        <v>343</v>
      </c>
      <c r="K61" s="36">
        <v>119.2</v>
      </c>
      <c r="L61" s="36" t="s">
        <v>39</v>
      </c>
      <c r="M61" s="36" t="s">
        <v>39</v>
      </c>
      <c r="N61" s="36" t="s">
        <v>48</v>
      </c>
      <c r="O61" s="37" t="s">
        <v>343</v>
      </c>
      <c r="P61" s="37" t="s">
        <v>343</v>
      </c>
      <c r="Q61" s="36" t="str">
        <f t="shared" ref="Q61:Q92" si="6">_xlfn.CONCAT(G61,"X",L61)</f>
        <v>elegansXelegans</v>
      </c>
      <c r="R61" s="36" t="str">
        <f t="shared" ref="R61:R92" si="7">_xlfn.CONCAT(F61,"X",K61)</f>
        <v>O7X119.2</v>
      </c>
      <c r="S61" s="37" t="str">
        <f t="shared" si="5"/>
        <v>Conspecifics-elegansXelegans-LouroXLouro</v>
      </c>
      <c r="T61" s="36">
        <v>1</v>
      </c>
      <c r="U61" s="36">
        <v>1</v>
      </c>
      <c r="V61" s="36">
        <v>1</v>
      </c>
    </row>
    <row r="62" spans="1:22" x14ac:dyDescent="0.25">
      <c r="A62">
        <v>66</v>
      </c>
      <c r="B62" s="36">
        <v>2001</v>
      </c>
      <c r="C62" s="36" t="s">
        <v>46</v>
      </c>
      <c r="D62" s="36" t="s">
        <v>699</v>
      </c>
      <c r="E62" s="112">
        <v>36960</v>
      </c>
      <c r="F62" s="36" t="s">
        <v>623</v>
      </c>
      <c r="G62" s="36" t="s">
        <v>39</v>
      </c>
      <c r="H62" s="36" t="s">
        <v>39</v>
      </c>
      <c r="I62" s="37" t="s">
        <v>343</v>
      </c>
      <c r="J62" s="37" t="s">
        <v>343</v>
      </c>
      <c r="K62" s="36" t="s">
        <v>638</v>
      </c>
      <c r="L62" s="36" t="s">
        <v>39</v>
      </c>
      <c r="M62" s="36" t="s">
        <v>39</v>
      </c>
      <c r="N62" s="36" t="s">
        <v>48</v>
      </c>
      <c r="O62" s="37" t="s">
        <v>257</v>
      </c>
      <c r="P62" s="37" t="s">
        <v>257</v>
      </c>
      <c r="Q62" s="36" t="str">
        <f t="shared" si="6"/>
        <v>elegansXelegans</v>
      </c>
      <c r="R62" s="36" t="str">
        <f t="shared" si="7"/>
        <v>O6XIN2</v>
      </c>
      <c r="S62" s="37" t="str">
        <f t="shared" si="5"/>
        <v>Conspecifics-elegansXelegans-LouroXBelgium</v>
      </c>
      <c r="T62" s="36">
        <v>1</v>
      </c>
      <c r="U62" s="36">
        <v>1</v>
      </c>
      <c r="V62" s="36">
        <v>1</v>
      </c>
    </row>
    <row r="63" spans="1:22" x14ac:dyDescent="0.25">
      <c r="A63">
        <v>67</v>
      </c>
      <c r="B63" s="36">
        <v>2001</v>
      </c>
      <c r="C63" s="36" t="s">
        <v>46</v>
      </c>
      <c r="D63" s="36" t="s">
        <v>698</v>
      </c>
      <c r="E63" s="112">
        <v>36971</v>
      </c>
      <c r="F63" s="36" t="s">
        <v>628</v>
      </c>
      <c r="G63" s="36" t="s">
        <v>178</v>
      </c>
      <c r="H63" s="36" t="s">
        <v>677</v>
      </c>
      <c r="I63" s="37" t="s">
        <v>689</v>
      </c>
      <c r="J63" s="37" t="s">
        <v>689</v>
      </c>
      <c r="K63" s="36" t="s">
        <v>629</v>
      </c>
      <c r="L63" s="36" t="s">
        <v>178</v>
      </c>
      <c r="M63" s="36" t="s">
        <v>677</v>
      </c>
      <c r="N63" s="36" t="s">
        <v>43</v>
      </c>
      <c r="O63" s="37" t="s">
        <v>689</v>
      </c>
      <c r="P63" s="37" t="s">
        <v>689</v>
      </c>
      <c r="Q63" s="36" t="str">
        <f t="shared" si="6"/>
        <v>hybridXhybrid</v>
      </c>
      <c r="R63" s="36" t="str">
        <f t="shared" si="7"/>
        <v>HF13XHC20</v>
      </c>
      <c r="S63" s="37" t="str">
        <f t="shared" si="5"/>
        <v>Postzygotics-hybridXhybrid-(H:LouroXLanzada)X(H:LouroXLanzada)</v>
      </c>
      <c r="T63" s="36">
        <v>1</v>
      </c>
      <c r="U63" s="36">
        <v>0</v>
      </c>
      <c r="V63" s="36">
        <v>0</v>
      </c>
    </row>
    <row r="64" spans="1:22" x14ac:dyDescent="0.25">
      <c r="A64">
        <v>68</v>
      </c>
      <c r="B64" s="36">
        <v>2001</v>
      </c>
      <c r="C64" s="36" t="s">
        <v>46</v>
      </c>
      <c r="D64" s="36" t="s">
        <v>698</v>
      </c>
      <c r="E64" s="112">
        <v>36971</v>
      </c>
      <c r="F64" s="36" t="s">
        <v>630</v>
      </c>
      <c r="G64" s="36" t="s">
        <v>178</v>
      </c>
      <c r="H64" s="36" t="s">
        <v>677</v>
      </c>
      <c r="I64" s="37" t="s">
        <v>689</v>
      </c>
      <c r="J64" s="37" t="s">
        <v>689</v>
      </c>
      <c r="K64" s="36" t="s">
        <v>629</v>
      </c>
      <c r="L64" s="36" t="s">
        <v>178</v>
      </c>
      <c r="M64" s="36" t="s">
        <v>677</v>
      </c>
      <c r="N64" s="36" t="s">
        <v>43</v>
      </c>
      <c r="O64" s="37" t="s">
        <v>689</v>
      </c>
      <c r="P64" s="37" t="s">
        <v>689</v>
      </c>
      <c r="Q64" s="36" t="str">
        <f t="shared" si="6"/>
        <v>hybridXhybrid</v>
      </c>
      <c r="R64" s="36" t="str">
        <f t="shared" si="7"/>
        <v>HF12XHC20</v>
      </c>
      <c r="S64" s="37" t="str">
        <f t="shared" si="5"/>
        <v>Postzygotics-hybridXhybrid-(H:LouroXLanzada)X(H:LouroXLanzada)</v>
      </c>
      <c r="T64" s="36">
        <v>1</v>
      </c>
      <c r="U64" s="36">
        <v>0</v>
      </c>
      <c r="V64" s="36">
        <v>0</v>
      </c>
    </row>
    <row r="65" spans="1:22" x14ac:dyDescent="0.25">
      <c r="A65">
        <v>69</v>
      </c>
      <c r="B65" s="36">
        <v>2001</v>
      </c>
      <c r="C65" s="36" t="s">
        <v>46</v>
      </c>
      <c r="D65" s="36" t="s">
        <v>698</v>
      </c>
      <c r="E65" s="112">
        <v>36971</v>
      </c>
      <c r="F65" s="36" t="s">
        <v>628</v>
      </c>
      <c r="G65" s="36" t="s">
        <v>178</v>
      </c>
      <c r="H65" s="36" t="s">
        <v>677</v>
      </c>
      <c r="I65" s="37" t="s">
        <v>689</v>
      </c>
      <c r="J65" s="37" t="s">
        <v>689</v>
      </c>
      <c r="K65" s="36" t="s">
        <v>631</v>
      </c>
      <c r="L65" s="36" t="s">
        <v>178</v>
      </c>
      <c r="M65" s="36" t="s">
        <v>677</v>
      </c>
      <c r="N65" s="36" t="s">
        <v>43</v>
      </c>
      <c r="O65" s="37" t="s">
        <v>689</v>
      </c>
      <c r="P65" s="37" t="s">
        <v>689</v>
      </c>
      <c r="Q65" s="36" t="str">
        <f t="shared" si="6"/>
        <v>hybridXhybrid</v>
      </c>
      <c r="R65" s="36" t="str">
        <f t="shared" si="7"/>
        <v>HF13XHF14</v>
      </c>
      <c r="S65" s="37" t="str">
        <f t="shared" si="5"/>
        <v>Postzygotics-hybridXhybrid-(H:LouroXLanzada)X(H:LouroXLanzada)</v>
      </c>
      <c r="T65" s="36">
        <v>1</v>
      </c>
      <c r="U65" s="36">
        <v>0</v>
      </c>
      <c r="V65" s="36">
        <v>0</v>
      </c>
    </row>
    <row r="66" spans="1:22" x14ac:dyDescent="0.25">
      <c r="A66">
        <v>70</v>
      </c>
      <c r="B66" s="36">
        <v>2001</v>
      </c>
      <c r="C66" s="36" t="s">
        <v>46</v>
      </c>
      <c r="D66" s="36" t="s">
        <v>698</v>
      </c>
      <c r="E66" s="112">
        <v>36971</v>
      </c>
      <c r="F66" s="36" t="s">
        <v>630</v>
      </c>
      <c r="G66" s="36" t="s">
        <v>178</v>
      </c>
      <c r="H66" s="36" t="s">
        <v>677</v>
      </c>
      <c r="I66" s="37" t="s">
        <v>689</v>
      </c>
      <c r="J66" s="37" t="s">
        <v>689</v>
      </c>
      <c r="K66" s="36" t="s">
        <v>627</v>
      </c>
      <c r="L66" s="36" t="s">
        <v>178</v>
      </c>
      <c r="M66" s="36" t="s">
        <v>677</v>
      </c>
      <c r="N66" s="36" t="s">
        <v>43</v>
      </c>
      <c r="O66" s="37" t="s">
        <v>689</v>
      </c>
      <c r="P66" s="37" t="s">
        <v>689</v>
      </c>
      <c r="Q66" s="36" t="str">
        <f t="shared" si="6"/>
        <v>hybridXhybrid</v>
      </c>
      <c r="R66" s="36" t="str">
        <f t="shared" si="7"/>
        <v>HF12XHC19</v>
      </c>
      <c r="S66" s="37" t="str">
        <f t="shared" ref="S66:S97" si="8">_xlfn.CONCAT(D66,"-",Q66,"-",J66,"X",P66)</f>
        <v>Postzygotics-hybridXhybrid-(H:LouroXLanzada)X(H:LouroXLanzada)</v>
      </c>
      <c r="T66" s="36">
        <v>1</v>
      </c>
      <c r="U66" s="36">
        <v>0</v>
      </c>
      <c r="V66" s="36">
        <v>0</v>
      </c>
    </row>
    <row r="67" spans="1:22" x14ac:dyDescent="0.25">
      <c r="A67">
        <v>71</v>
      </c>
      <c r="B67" s="36">
        <v>2001</v>
      </c>
      <c r="C67" s="36" t="s">
        <v>46</v>
      </c>
      <c r="D67" s="36" t="s">
        <v>698</v>
      </c>
      <c r="E67" s="112">
        <v>36971</v>
      </c>
      <c r="F67" s="36" t="s">
        <v>632</v>
      </c>
      <c r="G67" s="36" t="s">
        <v>178</v>
      </c>
      <c r="H67" s="36" t="s">
        <v>677</v>
      </c>
      <c r="I67" s="37" t="s">
        <v>689</v>
      </c>
      <c r="J67" s="37" t="s">
        <v>689</v>
      </c>
      <c r="K67" s="36" t="s">
        <v>629</v>
      </c>
      <c r="L67" s="36" t="s">
        <v>178</v>
      </c>
      <c r="M67" s="36" t="s">
        <v>677</v>
      </c>
      <c r="N67" s="36" t="s">
        <v>43</v>
      </c>
      <c r="O67" s="37" t="s">
        <v>689</v>
      </c>
      <c r="P67" s="37" t="s">
        <v>689</v>
      </c>
      <c r="Q67" s="36" t="str">
        <f t="shared" si="6"/>
        <v>hybridXhybrid</v>
      </c>
      <c r="R67" s="36" t="str">
        <f t="shared" si="7"/>
        <v>HF16XHC20</v>
      </c>
      <c r="S67" s="37" t="str">
        <f t="shared" si="8"/>
        <v>Postzygotics-hybridXhybrid-(H:LouroXLanzada)X(H:LouroXLanzada)</v>
      </c>
      <c r="T67" s="36">
        <v>1</v>
      </c>
      <c r="U67" s="36">
        <v>0</v>
      </c>
      <c r="V67" s="36">
        <v>0</v>
      </c>
    </row>
    <row r="68" spans="1:22" x14ac:dyDescent="0.25">
      <c r="A68">
        <v>72</v>
      </c>
      <c r="B68" s="36">
        <v>2001</v>
      </c>
      <c r="C68" s="36" t="s">
        <v>46</v>
      </c>
      <c r="D68" s="36" t="s">
        <v>698</v>
      </c>
      <c r="E68" s="112">
        <v>36971</v>
      </c>
      <c r="F68" s="36" t="s">
        <v>637</v>
      </c>
      <c r="G68" s="36" t="s">
        <v>39</v>
      </c>
      <c r="H68" s="36" t="s">
        <v>39</v>
      </c>
      <c r="I68" s="37" t="s">
        <v>257</v>
      </c>
      <c r="J68" s="37" t="s">
        <v>701</v>
      </c>
      <c r="K68" s="36" t="s">
        <v>629</v>
      </c>
      <c r="L68" s="36" t="s">
        <v>178</v>
      </c>
      <c r="M68" s="36" t="s">
        <v>677</v>
      </c>
      <c r="N68" s="36" t="s">
        <v>43</v>
      </c>
      <c r="O68" s="37" t="s">
        <v>689</v>
      </c>
      <c r="P68" s="37" t="s">
        <v>689</v>
      </c>
      <c r="Q68" s="36" t="str">
        <f t="shared" si="6"/>
        <v>elegansXhybrid</v>
      </c>
      <c r="R68" s="36" t="str">
        <f t="shared" si="7"/>
        <v>IN5XHC20</v>
      </c>
      <c r="S68" s="37" t="str">
        <f t="shared" si="8"/>
        <v>Postzygotics-elegansXhybrid-AlloEleX(H:LouroXLanzada)</v>
      </c>
      <c r="T68" s="36">
        <v>1</v>
      </c>
      <c r="U68" s="36">
        <v>1</v>
      </c>
      <c r="V68" s="36">
        <v>1</v>
      </c>
    </row>
    <row r="69" spans="1:22" x14ac:dyDescent="0.25">
      <c r="A69">
        <v>73</v>
      </c>
      <c r="B69" s="36">
        <v>2001</v>
      </c>
      <c r="C69" s="36" t="s">
        <v>46</v>
      </c>
      <c r="D69" s="36" t="s">
        <v>698</v>
      </c>
      <c r="E69" s="112">
        <v>36971</v>
      </c>
      <c r="F69" s="36" t="s">
        <v>633</v>
      </c>
      <c r="G69" s="36" t="s">
        <v>178</v>
      </c>
      <c r="H69" s="36" t="s">
        <v>677</v>
      </c>
      <c r="I69" s="37" t="s">
        <v>689</v>
      </c>
      <c r="J69" s="37" t="s">
        <v>689</v>
      </c>
      <c r="K69" s="36" t="s">
        <v>627</v>
      </c>
      <c r="L69" s="36" t="s">
        <v>178</v>
      </c>
      <c r="M69" s="36" t="s">
        <v>677</v>
      </c>
      <c r="N69" s="36" t="s">
        <v>43</v>
      </c>
      <c r="O69" s="37" t="s">
        <v>689</v>
      </c>
      <c r="P69" s="37" t="s">
        <v>689</v>
      </c>
      <c r="Q69" s="36" t="str">
        <f t="shared" si="6"/>
        <v>hybridXhybrid</v>
      </c>
      <c r="R69" s="36" t="str">
        <f t="shared" si="7"/>
        <v>HC12XHC19</v>
      </c>
      <c r="S69" s="37" t="str">
        <f t="shared" si="8"/>
        <v>Postzygotics-hybridXhybrid-(H:LouroXLanzada)X(H:LouroXLanzada)</v>
      </c>
      <c r="T69" s="36">
        <v>1</v>
      </c>
      <c r="U69" s="36">
        <v>0</v>
      </c>
      <c r="V69" s="36">
        <v>0</v>
      </c>
    </row>
    <row r="70" spans="1:22" x14ac:dyDescent="0.25">
      <c r="A70">
        <v>74</v>
      </c>
      <c r="B70" s="36">
        <v>2001</v>
      </c>
      <c r="C70" s="36" t="s">
        <v>46</v>
      </c>
      <c r="D70" s="36" t="s">
        <v>698</v>
      </c>
      <c r="E70" s="112">
        <v>36981</v>
      </c>
      <c r="F70" s="36" t="s">
        <v>630</v>
      </c>
      <c r="G70" s="36" t="s">
        <v>178</v>
      </c>
      <c r="H70" s="36" t="s">
        <v>677</v>
      </c>
      <c r="I70" s="37" t="s">
        <v>689</v>
      </c>
      <c r="J70" s="37" t="s">
        <v>689</v>
      </c>
      <c r="K70" s="36" t="s">
        <v>634</v>
      </c>
      <c r="L70" s="36" t="s">
        <v>178</v>
      </c>
      <c r="M70" s="36" t="s">
        <v>677</v>
      </c>
      <c r="N70" s="36" t="s">
        <v>43</v>
      </c>
      <c r="O70" s="37" t="s">
        <v>689</v>
      </c>
      <c r="P70" s="37" t="s">
        <v>689</v>
      </c>
      <c r="Q70" s="36" t="str">
        <f t="shared" si="6"/>
        <v>hybridXhybrid</v>
      </c>
      <c r="R70" s="36" t="str">
        <f t="shared" si="7"/>
        <v>HF12XHF18</v>
      </c>
      <c r="S70" s="37" t="str">
        <f t="shared" si="8"/>
        <v>Postzygotics-hybridXhybrid-(H:LouroXLanzada)X(H:LouroXLanzada)</v>
      </c>
      <c r="T70" s="36">
        <v>2</v>
      </c>
      <c r="U70" s="36">
        <v>0</v>
      </c>
      <c r="V70" s="36">
        <v>0</v>
      </c>
    </row>
    <row r="71" spans="1:22" x14ac:dyDescent="0.25">
      <c r="A71">
        <v>75</v>
      </c>
      <c r="B71" s="36">
        <v>2001</v>
      </c>
      <c r="C71" s="36" t="s">
        <v>53</v>
      </c>
      <c r="D71" s="36" t="s">
        <v>698</v>
      </c>
      <c r="E71" s="112">
        <v>36981</v>
      </c>
      <c r="F71" s="36" t="s">
        <v>635</v>
      </c>
      <c r="G71" s="36" t="s">
        <v>178</v>
      </c>
      <c r="H71" s="36" t="s">
        <v>677</v>
      </c>
      <c r="I71" s="37" t="s">
        <v>689</v>
      </c>
      <c r="J71" s="37" t="s">
        <v>689</v>
      </c>
      <c r="K71" s="36" t="s">
        <v>636</v>
      </c>
      <c r="L71" s="36" t="s">
        <v>178</v>
      </c>
      <c r="M71" s="36" t="s">
        <v>678</v>
      </c>
      <c r="N71" s="36" t="s">
        <v>43</v>
      </c>
      <c r="O71" s="37" t="s">
        <v>694</v>
      </c>
      <c r="P71" s="37" t="s">
        <v>688</v>
      </c>
      <c r="Q71" s="36" t="str">
        <f t="shared" si="6"/>
        <v>hybridXhybrid</v>
      </c>
      <c r="R71" s="36" t="str">
        <f t="shared" si="7"/>
        <v>HF17XH3.5</v>
      </c>
      <c r="S71" s="37" t="str">
        <f t="shared" si="8"/>
        <v>Postzygotics-hybridXhybrid-(H:LouroXLanzada)X(H:LouroXCenteans)</v>
      </c>
      <c r="T71" s="36">
        <v>3</v>
      </c>
      <c r="U71" s="36">
        <v>1</v>
      </c>
      <c r="V71" s="36">
        <v>0</v>
      </c>
    </row>
    <row r="72" spans="1:22" x14ac:dyDescent="0.25">
      <c r="A72">
        <v>76</v>
      </c>
      <c r="B72" s="36">
        <v>2001</v>
      </c>
      <c r="C72" s="36" t="s">
        <v>46</v>
      </c>
      <c r="D72" s="36" t="s">
        <v>698</v>
      </c>
      <c r="E72" s="112">
        <v>36981</v>
      </c>
      <c r="F72" s="36" t="s">
        <v>637</v>
      </c>
      <c r="G72" s="36" t="s">
        <v>39</v>
      </c>
      <c r="H72" s="36" t="s">
        <v>39</v>
      </c>
      <c r="I72" s="37" t="s">
        <v>257</v>
      </c>
      <c r="J72" s="37" t="s">
        <v>701</v>
      </c>
      <c r="K72" s="36" t="s">
        <v>639</v>
      </c>
      <c r="L72" s="36" t="s">
        <v>178</v>
      </c>
      <c r="M72" s="36" t="s">
        <v>677</v>
      </c>
      <c r="N72" s="36" t="s">
        <v>43</v>
      </c>
      <c r="O72" s="37" t="s">
        <v>689</v>
      </c>
      <c r="P72" s="37" t="s">
        <v>688</v>
      </c>
      <c r="Q72" s="36" t="str">
        <f t="shared" si="6"/>
        <v>elegansXhybrid</v>
      </c>
      <c r="R72" s="36" t="str">
        <f t="shared" si="7"/>
        <v>IN5XHD15</v>
      </c>
      <c r="S72" s="37" t="str">
        <f t="shared" si="8"/>
        <v>Postzygotics-elegansXhybrid-AlloEleX(H:LouroXCenteans)</v>
      </c>
      <c r="T72" s="36">
        <v>1</v>
      </c>
      <c r="U72" s="36">
        <v>1</v>
      </c>
      <c r="V72" s="36">
        <v>1</v>
      </c>
    </row>
    <row r="73" spans="1:22" x14ac:dyDescent="0.25">
      <c r="A73">
        <v>77</v>
      </c>
      <c r="B73" s="36">
        <v>2001</v>
      </c>
      <c r="C73" s="36" t="s">
        <v>46</v>
      </c>
      <c r="D73" s="36" t="s">
        <v>698</v>
      </c>
      <c r="E73" s="112">
        <v>36982</v>
      </c>
      <c r="F73" s="36" t="s">
        <v>635</v>
      </c>
      <c r="G73" s="36" t="s">
        <v>178</v>
      </c>
      <c r="H73" s="36" t="s">
        <v>677</v>
      </c>
      <c r="I73" s="37" t="s">
        <v>689</v>
      </c>
      <c r="J73" s="37" t="s">
        <v>689</v>
      </c>
      <c r="K73" s="36" t="s">
        <v>639</v>
      </c>
      <c r="L73" s="36" t="s">
        <v>178</v>
      </c>
      <c r="M73" s="36" t="s">
        <v>677</v>
      </c>
      <c r="N73" s="36" t="s">
        <v>43</v>
      </c>
      <c r="O73" s="37" t="s">
        <v>689</v>
      </c>
      <c r="P73" s="37" t="s">
        <v>689</v>
      </c>
      <c r="Q73" s="36" t="str">
        <f t="shared" si="6"/>
        <v>hybridXhybrid</v>
      </c>
      <c r="R73" s="36" t="str">
        <f t="shared" si="7"/>
        <v>HF17XHD15</v>
      </c>
      <c r="S73" s="37" t="str">
        <f t="shared" si="8"/>
        <v>Postzygotics-hybridXhybrid-(H:LouroXLanzada)X(H:LouroXLanzada)</v>
      </c>
      <c r="T73" s="36">
        <v>1</v>
      </c>
      <c r="U73" s="36">
        <v>1</v>
      </c>
      <c r="V73" s="36">
        <v>1</v>
      </c>
    </row>
    <row r="74" spans="1:22" x14ac:dyDescent="0.25">
      <c r="A74">
        <v>78</v>
      </c>
      <c r="B74" s="36">
        <v>2001</v>
      </c>
      <c r="C74" s="36" t="s">
        <v>53</v>
      </c>
      <c r="D74" s="36" t="s">
        <v>698</v>
      </c>
      <c r="E74" s="112">
        <v>36982</v>
      </c>
      <c r="F74" s="36" t="s">
        <v>637</v>
      </c>
      <c r="G74" s="36" t="s">
        <v>39</v>
      </c>
      <c r="H74" s="36" t="s">
        <v>39</v>
      </c>
      <c r="I74" s="37" t="s">
        <v>257</v>
      </c>
      <c r="J74" s="37" t="s">
        <v>701</v>
      </c>
      <c r="K74" s="36" t="s">
        <v>636</v>
      </c>
      <c r="L74" s="36" t="s">
        <v>178</v>
      </c>
      <c r="M74" s="36" t="s">
        <v>678</v>
      </c>
      <c r="N74" s="36" t="s">
        <v>43</v>
      </c>
      <c r="O74" s="37" t="s">
        <v>694</v>
      </c>
      <c r="P74" s="37" t="s">
        <v>688</v>
      </c>
      <c r="Q74" s="36" t="str">
        <f t="shared" si="6"/>
        <v>elegansXhybrid</v>
      </c>
      <c r="R74" s="36" t="str">
        <f t="shared" si="7"/>
        <v>IN5XH3.5</v>
      </c>
      <c r="S74" s="37" t="str">
        <f t="shared" si="8"/>
        <v>Postzygotics-elegansXhybrid-AlloEleX(H:LouroXCenteans)</v>
      </c>
      <c r="T74" s="36">
        <v>1</v>
      </c>
      <c r="U74" s="36">
        <v>1</v>
      </c>
      <c r="V74" s="36">
        <v>1</v>
      </c>
    </row>
    <row r="75" spans="1:22" x14ac:dyDescent="0.25">
      <c r="A75">
        <v>79</v>
      </c>
      <c r="B75" s="36">
        <v>2001</v>
      </c>
      <c r="C75" s="36" t="s">
        <v>46</v>
      </c>
      <c r="D75" s="36" t="s">
        <v>698</v>
      </c>
      <c r="E75" s="112">
        <v>37002</v>
      </c>
      <c r="F75" s="36">
        <v>25</v>
      </c>
      <c r="G75" s="36" t="s">
        <v>60</v>
      </c>
      <c r="H75" s="36" t="s">
        <v>60</v>
      </c>
      <c r="I75" s="37" t="s">
        <v>347</v>
      </c>
      <c r="J75" s="37" t="s">
        <v>705</v>
      </c>
      <c r="K75" s="36" t="s">
        <v>642</v>
      </c>
      <c r="L75" s="36" t="s">
        <v>178</v>
      </c>
      <c r="M75" s="36" t="s">
        <v>677</v>
      </c>
      <c r="N75" s="36" t="s">
        <v>43</v>
      </c>
      <c r="O75" s="37" t="s">
        <v>689</v>
      </c>
      <c r="P75" s="37" t="s">
        <v>689</v>
      </c>
      <c r="Q75" s="36" t="str">
        <f t="shared" si="6"/>
        <v>graellsiiXhybrid</v>
      </c>
      <c r="R75" s="36" t="str">
        <f t="shared" si="7"/>
        <v>25XHF22</v>
      </c>
      <c r="S75" s="37" t="str">
        <f t="shared" si="8"/>
        <v>Postzygotics-graellsiiXhybrid-SymGraX(H:LouroXLanzada)</v>
      </c>
      <c r="T75" s="36">
        <v>1</v>
      </c>
      <c r="U75" s="36">
        <v>0</v>
      </c>
      <c r="V75" s="36">
        <v>0</v>
      </c>
    </row>
    <row r="76" spans="1:22" x14ac:dyDescent="0.25">
      <c r="A76">
        <v>80</v>
      </c>
      <c r="B76" s="36">
        <v>2001</v>
      </c>
      <c r="C76" s="36" t="s">
        <v>46</v>
      </c>
      <c r="D76" s="36" t="s">
        <v>700</v>
      </c>
      <c r="E76" s="112">
        <v>37002</v>
      </c>
      <c r="F76" s="36">
        <v>6</v>
      </c>
      <c r="G76" s="36" t="s">
        <v>60</v>
      </c>
      <c r="H76" s="36" t="s">
        <v>60</v>
      </c>
      <c r="I76" s="37" t="s">
        <v>347</v>
      </c>
      <c r="J76" s="37" t="s">
        <v>347</v>
      </c>
      <c r="K76" s="36" t="s">
        <v>640</v>
      </c>
      <c r="L76" s="36" t="s">
        <v>39</v>
      </c>
      <c r="M76" s="36" t="s">
        <v>39</v>
      </c>
      <c r="N76" s="36" t="s">
        <v>43</v>
      </c>
      <c r="O76" s="37" t="s">
        <v>343</v>
      </c>
      <c r="P76" s="37" t="s">
        <v>343</v>
      </c>
      <c r="Q76" s="36" t="str">
        <f t="shared" si="6"/>
        <v>graellsiiXelegans</v>
      </c>
      <c r="R76" s="36" t="str">
        <f t="shared" si="7"/>
        <v>6X14.4.2</v>
      </c>
      <c r="S76" s="37" t="str">
        <f t="shared" si="8"/>
        <v>Heterospecifics-graellsiiXelegans-LanzadaXLouro</v>
      </c>
      <c r="T76" s="36">
        <v>1</v>
      </c>
      <c r="U76" s="36">
        <v>0</v>
      </c>
      <c r="V76" s="36">
        <v>0</v>
      </c>
    </row>
    <row r="77" spans="1:22" x14ac:dyDescent="0.25">
      <c r="A77">
        <v>81</v>
      </c>
      <c r="B77" s="36">
        <v>2001</v>
      </c>
      <c r="C77" s="36" t="s">
        <v>46</v>
      </c>
      <c r="D77" s="36" t="s">
        <v>700</v>
      </c>
      <c r="E77" s="112">
        <v>37002</v>
      </c>
      <c r="F77" s="36">
        <v>7</v>
      </c>
      <c r="G77" s="36" t="s">
        <v>60</v>
      </c>
      <c r="H77" s="36" t="s">
        <v>60</v>
      </c>
      <c r="I77" s="37" t="s">
        <v>347</v>
      </c>
      <c r="J77" s="37" t="s">
        <v>347</v>
      </c>
      <c r="K77" s="36" t="s">
        <v>641</v>
      </c>
      <c r="L77" s="36" t="s">
        <v>39</v>
      </c>
      <c r="M77" s="36" t="s">
        <v>39</v>
      </c>
      <c r="N77" s="36" t="s">
        <v>43</v>
      </c>
      <c r="O77" s="37" t="s">
        <v>343</v>
      </c>
      <c r="P77" s="37" t="s">
        <v>343</v>
      </c>
      <c r="Q77" s="36" t="str">
        <f t="shared" si="6"/>
        <v>graellsiiXelegans</v>
      </c>
      <c r="R77" s="36" t="str">
        <f t="shared" si="7"/>
        <v>7X14.4.1</v>
      </c>
      <c r="S77" s="37" t="str">
        <f t="shared" si="8"/>
        <v>Heterospecifics-graellsiiXelegans-LanzadaXLouro</v>
      </c>
      <c r="T77" s="36">
        <v>1</v>
      </c>
      <c r="U77" s="36">
        <v>0</v>
      </c>
      <c r="V77" s="36">
        <v>0</v>
      </c>
    </row>
    <row r="78" spans="1:22" x14ac:dyDescent="0.25">
      <c r="A78">
        <v>82</v>
      </c>
      <c r="B78" s="36">
        <v>2001</v>
      </c>
      <c r="C78" s="36" t="s">
        <v>46</v>
      </c>
      <c r="D78" s="36" t="s">
        <v>700</v>
      </c>
      <c r="E78" s="112">
        <v>37002</v>
      </c>
      <c r="F78" s="36">
        <v>2</v>
      </c>
      <c r="G78" s="36" t="s">
        <v>60</v>
      </c>
      <c r="H78" s="36" t="s">
        <v>60</v>
      </c>
      <c r="I78" s="37" t="s">
        <v>347</v>
      </c>
      <c r="J78" s="37" t="s">
        <v>347</v>
      </c>
      <c r="K78" s="36" t="s">
        <v>641</v>
      </c>
      <c r="L78" s="36" t="s">
        <v>39</v>
      </c>
      <c r="M78" s="36" t="s">
        <v>39</v>
      </c>
      <c r="N78" s="36" t="s">
        <v>43</v>
      </c>
      <c r="O78" s="37" t="s">
        <v>343</v>
      </c>
      <c r="P78" s="37" t="s">
        <v>343</v>
      </c>
      <c r="Q78" s="36" t="str">
        <f t="shared" si="6"/>
        <v>graellsiiXelegans</v>
      </c>
      <c r="R78" s="36" t="str">
        <f t="shared" si="7"/>
        <v>2X14.4.1</v>
      </c>
      <c r="S78" s="37" t="str">
        <f t="shared" si="8"/>
        <v>Heterospecifics-graellsiiXelegans-LanzadaXLouro</v>
      </c>
      <c r="T78" s="36">
        <v>1</v>
      </c>
      <c r="U78" s="36">
        <v>1</v>
      </c>
      <c r="V78" s="36">
        <v>0</v>
      </c>
    </row>
    <row r="79" spans="1:22" x14ac:dyDescent="0.25">
      <c r="A79">
        <v>83</v>
      </c>
      <c r="B79" s="36">
        <v>2001</v>
      </c>
      <c r="C79" s="36" t="s">
        <v>46</v>
      </c>
      <c r="D79" s="36" t="s">
        <v>698</v>
      </c>
      <c r="E79" s="112">
        <v>37002</v>
      </c>
      <c r="F79" s="36">
        <v>8</v>
      </c>
      <c r="G79" s="36" t="s">
        <v>60</v>
      </c>
      <c r="H79" s="36" t="s">
        <v>60</v>
      </c>
      <c r="I79" s="37" t="s">
        <v>347</v>
      </c>
      <c r="J79" s="37" t="s">
        <v>705</v>
      </c>
      <c r="K79" s="36" t="s">
        <v>642</v>
      </c>
      <c r="L79" s="36" t="s">
        <v>178</v>
      </c>
      <c r="M79" s="36" t="s">
        <v>677</v>
      </c>
      <c r="N79" s="36" t="s">
        <v>43</v>
      </c>
      <c r="O79" s="37" t="s">
        <v>689</v>
      </c>
      <c r="P79" s="37" t="s">
        <v>689</v>
      </c>
      <c r="Q79" s="36" t="str">
        <f t="shared" si="6"/>
        <v>graellsiiXhybrid</v>
      </c>
      <c r="R79" s="36" t="str">
        <f t="shared" si="7"/>
        <v>8XHF22</v>
      </c>
      <c r="S79" s="37" t="str">
        <f t="shared" si="8"/>
        <v>Postzygotics-graellsiiXhybrid-SymGraX(H:LouroXLanzada)</v>
      </c>
      <c r="T79" s="36">
        <v>1</v>
      </c>
      <c r="U79" s="36">
        <v>0</v>
      </c>
      <c r="V79" s="36">
        <v>0</v>
      </c>
    </row>
    <row r="80" spans="1:22" x14ac:dyDescent="0.25">
      <c r="A80">
        <v>84</v>
      </c>
      <c r="B80" s="36">
        <v>2001</v>
      </c>
      <c r="C80" s="36" t="s">
        <v>46</v>
      </c>
      <c r="D80" s="36" t="s">
        <v>700</v>
      </c>
      <c r="E80" s="112">
        <v>37002</v>
      </c>
      <c r="F80" s="36">
        <v>21</v>
      </c>
      <c r="G80" s="36" t="s">
        <v>60</v>
      </c>
      <c r="H80" s="36" t="s">
        <v>60</v>
      </c>
      <c r="I80" s="37" t="s">
        <v>347</v>
      </c>
      <c r="J80" s="37" t="s">
        <v>347</v>
      </c>
      <c r="K80" s="36" t="s">
        <v>641</v>
      </c>
      <c r="L80" s="36" t="s">
        <v>39</v>
      </c>
      <c r="M80" s="36" t="s">
        <v>39</v>
      </c>
      <c r="N80" s="36" t="s">
        <v>43</v>
      </c>
      <c r="O80" s="37" t="s">
        <v>343</v>
      </c>
      <c r="P80" s="37" t="s">
        <v>343</v>
      </c>
      <c r="Q80" s="36" t="str">
        <f t="shared" si="6"/>
        <v>graellsiiXelegans</v>
      </c>
      <c r="R80" s="36" t="str">
        <f t="shared" si="7"/>
        <v>21X14.4.1</v>
      </c>
      <c r="S80" s="37" t="str">
        <f t="shared" si="8"/>
        <v>Heterospecifics-graellsiiXelegans-LanzadaXLouro</v>
      </c>
      <c r="T80" s="36">
        <v>1</v>
      </c>
      <c r="U80" s="36">
        <v>0</v>
      </c>
      <c r="V80" s="36">
        <v>0</v>
      </c>
    </row>
    <row r="81" spans="1:22" x14ac:dyDescent="0.25">
      <c r="A81">
        <v>85</v>
      </c>
      <c r="B81" s="36">
        <v>2001</v>
      </c>
      <c r="C81" s="36" t="s">
        <v>46</v>
      </c>
      <c r="D81" s="36" t="s">
        <v>698</v>
      </c>
      <c r="E81" s="112">
        <v>37002</v>
      </c>
      <c r="F81" s="36">
        <v>24</v>
      </c>
      <c r="G81" s="36" t="s">
        <v>60</v>
      </c>
      <c r="H81" s="36" t="s">
        <v>60</v>
      </c>
      <c r="I81" s="37" t="s">
        <v>347</v>
      </c>
      <c r="J81" s="37" t="s">
        <v>705</v>
      </c>
      <c r="K81" s="36" t="s">
        <v>642</v>
      </c>
      <c r="L81" s="36" t="s">
        <v>178</v>
      </c>
      <c r="M81" s="36" t="s">
        <v>677</v>
      </c>
      <c r="N81" s="36" t="s">
        <v>43</v>
      </c>
      <c r="O81" s="37" t="s">
        <v>689</v>
      </c>
      <c r="P81" s="37" t="s">
        <v>689</v>
      </c>
      <c r="Q81" s="36" t="str">
        <f t="shared" si="6"/>
        <v>graellsiiXhybrid</v>
      </c>
      <c r="R81" s="36" t="str">
        <f t="shared" si="7"/>
        <v>24XHF22</v>
      </c>
      <c r="S81" s="37" t="str">
        <f t="shared" si="8"/>
        <v>Postzygotics-graellsiiXhybrid-SymGraX(H:LouroXLanzada)</v>
      </c>
      <c r="T81" s="36">
        <v>2</v>
      </c>
      <c r="U81" s="36">
        <v>1</v>
      </c>
      <c r="V81" s="36">
        <v>0</v>
      </c>
    </row>
    <row r="82" spans="1:22" x14ac:dyDescent="0.25">
      <c r="A82">
        <v>86</v>
      </c>
      <c r="B82" s="36">
        <v>2001</v>
      </c>
      <c r="C82" s="36" t="s">
        <v>46</v>
      </c>
      <c r="D82" s="36" t="s">
        <v>700</v>
      </c>
      <c r="E82" s="112">
        <v>37002</v>
      </c>
      <c r="F82" s="36">
        <v>19</v>
      </c>
      <c r="G82" s="36" t="s">
        <v>60</v>
      </c>
      <c r="H82" s="36" t="s">
        <v>60</v>
      </c>
      <c r="I82" s="37" t="s">
        <v>347</v>
      </c>
      <c r="J82" s="37" t="s">
        <v>347</v>
      </c>
      <c r="K82" s="36" t="s">
        <v>641</v>
      </c>
      <c r="L82" s="36" t="s">
        <v>39</v>
      </c>
      <c r="M82" s="36" t="s">
        <v>39</v>
      </c>
      <c r="N82" s="36" t="s">
        <v>43</v>
      </c>
      <c r="O82" s="37" t="s">
        <v>343</v>
      </c>
      <c r="P82" s="37" t="s">
        <v>343</v>
      </c>
      <c r="Q82" s="36" t="str">
        <f t="shared" si="6"/>
        <v>graellsiiXelegans</v>
      </c>
      <c r="R82" s="36" t="str">
        <f t="shared" si="7"/>
        <v>19X14.4.1</v>
      </c>
      <c r="S82" s="37" t="str">
        <f t="shared" si="8"/>
        <v>Heterospecifics-graellsiiXelegans-LanzadaXLouro</v>
      </c>
      <c r="T82" s="36">
        <v>2</v>
      </c>
      <c r="U82" s="36">
        <v>0</v>
      </c>
      <c r="V82" s="36">
        <v>0</v>
      </c>
    </row>
    <row r="83" spans="1:22" x14ac:dyDescent="0.25">
      <c r="A83">
        <v>87</v>
      </c>
      <c r="B83" s="36">
        <v>2001</v>
      </c>
      <c r="C83" s="36" t="s">
        <v>46</v>
      </c>
      <c r="D83" s="36" t="s">
        <v>698</v>
      </c>
      <c r="E83" s="112">
        <v>37002</v>
      </c>
      <c r="F83" s="36">
        <v>19</v>
      </c>
      <c r="G83" s="36" t="s">
        <v>60</v>
      </c>
      <c r="H83" s="36" t="s">
        <v>60</v>
      </c>
      <c r="I83" s="37" t="s">
        <v>347</v>
      </c>
      <c r="J83" s="37" t="s">
        <v>705</v>
      </c>
      <c r="K83" s="36" t="s">
        <v>642</v>
      </c>
      <c r="L83" s="36" t="s">
        <v>178</v>
      </c>
      <c r="M83" s="36" t="s">
        <v>677</v>
      </c>
      <c r="N83" s="36" t="s">
        <v>43</v>
      </c>
      <c r="O83" s="37" t="s">
        <v>689</v>
      </c>
      <c r="P83" s="37" t="s">
        <v>689</v>
      </c>
      <c r="Q83" s="36" t="str">
        <f t="shared" si="6"/>
        <v>graellsiiXhybrid</v>
      </c>
      <c r="R83" s="36" t="str">
        <f t="shared" si="7"/>
        <v>19XHF22</v>
      </c>
      <c r="S83" s="37" t="str">
        <f t="shared" si="8"/>
        <v>Postzygotics-graellsiiXhybrid-SymGraX(H:LouroXLanzada)</v>
      </c>
      <c r="T83" s="36">
        <v>2</v>
      </c>
      <c r="U83" s="36">
        <v>0</v>
      </c>
      <c r="V83" s="36">
        <v>0</v>
      </c>
    </row>
    <row r="84" spans="1:22" x14ac:dyDescent="0.25">
      <c r="A84">
        <v>88</v>
      </c>
      <c r="B84" s="36">
        <v>2001</v>
      </c>
      <c r="C84" s="36" t="s">
        <v>46</v>
      </c>
      <c r="D84" s="36" t="s">
        <v>700</v>
      </c>
      <c r="E84" s="112">
        <v>37002</v>
      </c>
      <c r="F84" s="36">
        <v>27</v>
      </c>
      <c r="G84" s="36" t="s">
        <v>60</v>
      </c>
      <c r="H84" s="36" t="s">
        <v>60</v>
      </c>
      <c r="I84" s="37" t="s">
        <v>347</v>
      </c>
      <c r="J84" s="37" t="s">
        <v>347</v>
      </c>
      <c r="K84" s="36" t="s">
        <v>641</v>
      </c>
      <c r="L84" s="36" t="s">
        <v>39</v>
      </c>
      <c r="M84" s="36" t="s">
        <v>39</v>
      </c>
      <c r="N84" s="36" t="s">
        <v>43</v>
      </c>
      <c r="O84" s="37" t="s">
        <v>343</v>
      </c>
      <c r="P84" s="37" t="s">
        <v>343</v>
      </c>
      <c r="Q84" s="36" t="str">
        <f t="shared" si="6"/>
        <v>graellsiiXelegans</v>
      </c>
      <c r="R84" s="36" t="str">
        <f t="shared" si="7"/>
        <v>27X14.4.1</v>
      </c>
      <c r="S84" s="37" t="str">
        <f t="shared" si="8"/>
        <v>Heterospecifics-graellsiiXelegans-LanzadaXLouro</v>
      </c>
      <c r="T84" s="36">
        <v>2</v>
      </c>
      <c r="U84" s="36">
        <v>0</v>
      </c>
      <c r="V84" s="36">
        <v>0</v>
      </c>
    </row>
    <row r="85" spans="1:22" x14ac:dyDescent="0.25">
      <c r="A85">
        <v>89</v>
      </c>
      <c r="B85" s="36">
        <v>2001</v>
      </c>
      <c r="C85" s="36" t="s">
        <v>46</v>
      </c>
      <c r="D85" s="36" t="s">
        <v>700</v>
      </c>
      <c r="E85" s="112">
        <v>37002</v>
      </c>
      <c r="F85" s="36">
        <v>24</v>
      </c>
      <c r="G85" s="36" t="s">
        <v>60</v>
      </c>
      <c r="H85" s="36" t="s">
        <v>60</v>
      </c>
      <c r="I85" s="37" t="s">
        <v>347</v>
      </c>
      <c r="J85" s="37" t="s">
        <v>347</v>
      </c>
      <c r="K85" s="36" t="s">
        <v>641</v>
      </c>
      <c r="L85" s="36" t="s">
        <v>39</v>
      </c>
      <c r="M85" s="36" t="s">
        <v>39</v>
      </c>
      <c r="N85" s="36" t="s">
        <v>43</v>
      </c>
      <c r="O85" s="37" t="s">
        <v>343</v>
      </c>
      <c r="P85" s="37" t="s">
        <v>343</v>
      </c>
      <c r="Q85" s="36" t="str">
        <f t="shared" si="6"/>
        <v>graellsiiXelegans</v>
      </c>
      <c r="R85" s="36" t="str">
        <f t="shared" si="7"/>
        <v>24X14.4.1</v>
      </c>
      <c r="S85" s="37" t="str">
        <f t="shared" si="8"/>
        <v>Heterospecifics-graellsiiXelegans-LanzadaXLouro</v>
      </c>
      <c r="T85" s="36">
        <v>2</v>
      </c>
      <c r="U85" s="36">
        <v>0</v>
      </c>
      <c r="V85" s="36">
        <v>0</v>
      </c>
    </row>
    <row r="86" spans="1:22" x14ac:dyDescent="0.25">
      <c r="A86">
        <v>90</v>
      </c>
      <c r="B86" s="36">
        <v>2001</v>
      </c>
      <c r="C86" s="36" t="s">
        <v>46</v>
      </c>
      <c r="D86" s="36" t="s">
        <v>700</v>
      </c>
      <c r="E86" s="112">
        <v>37002</v>
      </c>
      <c r="F86" s="36">
        <v>19</v>
      </c>
      <c r="G86" s="36" t="s">
        <v>60</v>
      </c>
      <c r="H86" s="36" t="s">
        <v>60</v>
      </c>
      <c r="I86" s="37" t="s">
        <v>347</v>
      </c>
      <c r="J86" s="37" t="s">
        <v>347</v>
      </c>
      <c r="K86" s="36" t="s">
        <v>640</v>
      </c>
      <c r="L86" s="36" t="s">
        <v>39</v>
      </c>
      <c r="M86" s="36" t="s">
        <v>39</v>
      </c>
      <c r="N86" s="36" t="s">
        <v>43</v>
      </c>
      <c r="O86" s="37" t="s">
        <v>343</v>
      </c>
      <c r="P86" s="37" t="s">
        <v>343</v>
      </c>
      <c r="Q86" s="36" t="str">
        <f t="shared" si="6"/>
        <v>graellsiiXelegans</v>
      </c>
      <c r="R86" s="36" t="str">
        <f t="shared" si="7"/>
        <v>19X14.4.2</v>
      </c>
      <c r="S86" s="37" t="str">
        <f t="shared" si="8"/>
        <v>Heterospecifics-graellsiiXelegans-LanzadaXLouro</v>
      </c>
      <c r="T86" s="36">
        <v>1</v>
      </c>
      <c r="U86" s="36">
        <v>0</v>
      </c>
      <c r="V86" s="36">
        <v>0</v>
      </c>
    </row>
    <row r="87" spans="1:22" x14ac:dyDescent="0.25">
      <c r="A87">
        <v>91</v>
      </c>
      <c r="B87" s="36">
        <v>2001</v>
      </c>
      <c r="C87" s="36" t="s">
        <v>46</v>
      </c>
      <c r="D87" s="36" t="s">
        <v>700</v>
      </c>
      <c r="E87" s="112">
        <v>37002</v>
      </c>
      <c r="F87" s="36">
        <v>32</v>
      </c>
      <c r="G87" s="36" t="s">
        <v>60</v>
      </c>
      <c r="H87" s="36" t="s">
        <v>60</v>
      </c>
      <c r="I87" s="37" t="s">
        <v>347</v>
      </c>
      <c r="J87" s="37" t="s">
        <v>347</v>
      </c>
      <c r="K87" s="36" t="s">
        <v>641</v>
      </c>
      <c r="L87" s="36" t="s">
        <v>39</v>
      </c>
      <c r="M87" s="36" t="s">
        <v>39</v>
      </c>
      <c r="N87" s="36" t="s">
        <v>43</v>
      </c>
      <c r="O87" s="37" t="s">
        <v>343</v>
      </c>
      <c r="P87" s="37" t="s">
        <v>343</v>
      </c>
      <c r="Q87" s="36" t="str">
        <f t="shared" si="6"/>
        <v>graellsiiXelegans</v>
      </c>
      <c r="R87" s="36" t="str">
        <f t="shared" si="7"/>
        <v>32X14.4.1</v>
      </c>
      <c r="S87" s="37" t="str">
        <f t="shared" si="8"/>
        <v>Heterospecifics-graellsiiXelegans-LanzadaXLouro</v>
      </c>
      <c r="T87" s="36">
        <v>1</v>
      </c>
      <c r="U87" s="36">
        <v>0</v>
      </c>
      <c r="V87" s="36">
        <v>0</v>
      </c>
    </row>
    <row r="88" spans="1:22" x14ac:dyDescent="0.25">
      <c r="A88">
        <v>92</v>
      </c>
      <c r="B88" s="36">
        <v>2001</v>
      </c>
      <c r="C88" s="36" t="s">
        <v>46</v>
      </c>
      <c r="D88" s="36" t="s">
        <v>700</v>
      </c>
      <c r="E88" s="112">
        <v>37002</v>
      </c>
      <c r="F88" s="36">
        <v>32</v>
      </c>
      <c r="G88" s="36" t="s">
        <v>60</v>
      </c>
      <c r="H88" s="36" t="s">
        <v>60</v>
      </c>
      <c r="I88" s="37" t="s">
        <v>347</v>
      </c>
      <c r="J88" s="37" t="s">
        <v>347</v>
      </c>
      <c r="K88" s="36" t="s">
        <v>640</v>
      </c>
      <c r="L88" s="36" t="s">
        <v>39</v>
      </c>
      <c r="M88" s="36" t="s">
        <v>39</v>
      </c>
      <c r="N88" s="36" t="s">
        <v>43</v>
      </c>
      <c r="O88" s="37" t="s">
        <v>343</v>
      </c>
      <c r="P88" s="37" t="s">
        <v>343</v>
      </c>
      <c r="Q88" s="36" t="str">
        <f t="shared" si="6"/>
        <v>graellsiiXelegans</v>
      </c>
      <c r="R88" s="36" t="str">
        <f t="shared" si="7"/>
        <v>32X14.4.2</v>
      </c>
      <c r="S88" s="37" t="str">
        <f t="shared" si="8"/>
        <v>Heterospecifics-graellsiiXelegans-LanzadaXLouro</v>
      </c>
      <c r="T88" s="36">
        <v>5</v>
      </c>
      <c r="U88" s="36">
        <v>0</v>
      </c>
      <c r="V88" s="36">
        <v>0</v>
      </c>
    </row>
    <row r="89" spans="1:22" x14ac:dyDescent="0.25">
      <c r="A89">
        <v>93</v>
      </c>
      <c r="B89" s="36">
        <v>2001</v>
      </c>
      <c r="C89" s="36" t="s">
        <v>46</v>
      </c>
      <c r="D89" s="36" t="s">
        <v>698</v>
      </c>
      <c r="E89" s="112">
        <v>37002</v>
      </c>
      <c r="F89" s="36">
        <v>27</v>
      </c>
      <c r="G89" s="36" t="s">
        <v>60</v>
      </c>
      <c r="H89" s="36" t="s">
        <v>60</v>
      </c>
      <c r="I89" s="37" t="s">
        <v>347</v>
      </c>
      <c r="J89" s="37" t="s">
        <v>705</v>
      </c>
      <c r="K89" s="36" t="s">
        <v>642</v>
      </c>
      <c r="L89" s="36" t="s">
        <v>178</v>
      </c>
      <c r="M89" s="36" t="s">
        <v>677</v>
      </c>
      <c r="N89" s="36" t="s">
        <v>43</v>
      </c>
      <c r="O89" s="37" t="s">
        <v>689</v>
      </c>
      <c r="P89" s="37" t="s">
        <v>689</v>
      </c>
      <c r="Q89" s="36" t="str">
        <f t="shared" si="6"/>
        <v>graellsiiXhybrid</v>
      </c>
      <c r="R89" s="36" t="str">
        <f t="shared" si="7"/>
        <v>27XHF22</v>
      </c>
      <c r="S89" s="37" t="str">
        <f t="shared" si="8"/>
        <v>Postzygotics-graellsiiXhybrid-SymGraX(H:LouroXLanzada)</v>
      </c>
      <c r="T89" s="36">
        <v>1</v>
      </c>
      <c r="U89" s="36">
        <v>0</v>
      </c>
      <c r="V89" s="36">
        <v>0</v>
      </c>
    </row>
    <row r="90" spans="1:22" x14ac:dyDescent="0.25">
      <c r="A90">
        <v>94</v>
      </c>
      <c r="B90" s="36">
        <v>2001</v>
      </c>
      <c r="C90" s="36" t="s">
        <v>46</v>
      </c>
      <c r="D90" s="36" t="s">
        <v>698</v>
      </c>
      <c r="E90" s="112">
        <v>37002</v>
      </c>
      <c r="F90" s="36">
        <v>32</v>
      </c>
      <c r="G90" s="36" t="s">
        <v>60</v>
      </c>
      <c r="H90" s="36" t="s">
        <v>60</v>
      </c>
      <c r="I90" s="37" t="s">
        <v>347</v>
      </c>
      <c r="J90" s="37" t="s">
        <v>705</v>
      </c>
      <c r="K90" s="36" t="s">
        <v>642</v>
      </c>
      <c r="L90" s="36" t="s">
        <v>178</v>
      </c>
      <c r="M90" s="36" t="s">
        <v>677</v>
      </c>
      <c r="N90" s="36" t="s">
        <v>43</v>
      </c>
      <c r="O90" s="37" t="s">
        <v>689</v>
      </c>
      <c r="P90" s="37" t="s">
        <v>689</v>
      </c>
      <c r="Q90" s="36" t="str">
        <f t="shared" si="6"/>
        <v>graellsiiXhybrid</v>
      </c>
      <c r="R90" s="36" t="str">
        <f t="shared" si="7"/>
        <v>32XHF22</v>
      </c>
      <c r="S90" s="37" t="str">
        <f t="shared" si="8"/>
        <v>Postzygotics-graellsiiXhybrid-SymGraX(H:LouroXLanzada)</v>
      </c>
      <c r="T90" s="36">
        <v>2</v>
      </c>
      <c r="U90" s="36">
        <v>0</v>
      </c>
      <c r="V90" s="36">
        <v>0</v>
      </c>
    </row>
    <row r="91" spans="1:22" x14ac:dyDescent="0.25">
      <c r="A91">
        <v>95</v>
      </c>
      <c r="B91" s="36">
        <v>2001</v>
      </c>
      <c r="C91" s="36" t="s">
        <v>46</v>
      </c>
      <c r="D91" s="36" t="s">
        <v>700</v>
      </c>
      <c r="E91" s="112">
        <v>37002</v>
      </c>
      <c r="F91" s="36">
        <v>23</v>
      </c>
      <c r="G91" s="36" t="s">
        <v>60</v>
      </c>
      <c r="H91" s="36" t="s">
        <v>60</v>
      </c>
      <c r="I91" s="37" t="s">
        <v>347</v>
      </c>
      <c r="J91" s="37" t="s">
        <v>347</v>
      </c>
      <c r="K91" s="36" t="s">
        <v>640</v>
      </c>
      <c r="L91" s="36" t="s">
        <v>39</v>
      </c>
      <c r="M91" s="36" t="s">
        <v>39</v>
      </c>
      <c r="N91" s="36" t="s">
        <v>43</v>
      </c>
      <c r="O91" s="37" t="s">
        <v>343</v>
      </c>
      <c r="P91" s="37" t="s">
        <v>343</v>
      </c>
      <c r="Q91" s="36" t="str">
        <f t="shared" si="6"/>
        <v>graellsiiXelegans</v>
      </c>
      <c r="R91" s="36" t="str">
        <f t="shared" si="7"/>
        <v>23X14.4.2</v>
      </c>
      <c r="S91" s="37" t="str">
        <f t="shared" si="8"/>
        <v>Heterospecifics-graellsiiXelegans-LanzadaXLouro</v>
      </c>
      <c r="T91" s="36">
        <v>1</v>
      </c>
      <c r="U91" s="36">
        <v>0</v>
      </c>
      <c r="V91" s="36">
        <v>0</v>
      </c>
    </row>
    <row r="92" spans="1:22" x14ac:dyDescent="0.25">
      <c r="A92">
        <v>96</v>
      </c>
      <c r="B92" s="36">
        <v>2001</v>
      </c>
      <c r="C92" s="36" t="s">
        <v>46</v>
      </c>
      <c r="D92" s="36" t="s">
        <v>700</v>
      </c>
      <c r="E92" s="112">
        <v>37002</v>
      </c>
      <c r="F92" s="36">
        <v>27</v>
      </c>
      <c r="G92" s="36" t="s">
        <v>60</v>
      </c>
      <c r="H92" s="36" t="s">
        <v>60</v>
      </c>
      <c r="I92" s="37" t="s">
        <v>347</v>
      </c>
      <c r="J92" s="37" t="s">
        <v>347</v>
      </c>
      <c r="K92" s="36" t="s">
        <v>640</v>
      </c>
      <c r="L92" s="36" t="s">
        <v>39</v>
      </c>
      <c r="M92" s="36" t="s">
        <v>39</v>
      </c>
      <c r="N92" s="36" t="s">
        <v>43</v>
      </c>
      <c r="O92" s="37" t="s">
        <v>343</v>
      </c>
      <c r="P92" s="37" t="s">
        <v>343</v>
      </c>
      <c r="Q92" s="36" t="str">
        <f t="shared" si="6"/>
        <v>graellsiiXelegans</v>
      </c>
      <c r="R92" s="36" t="str">
        <f t="shared" si="7"/>
        <v>27X14.4.2</v>
      </c>
      <c r="S92" s="37" t="str">
        <f t="shared" si="8"/>
        <v>Heterospecifics-graellsiiXelegans-LanzadaXLouro</v>
      </c>
      <c r="T92" s="36">
        <v>4</v>
      </c>
      <c r="U92" s="36">
        <v>0</v>
      </c>
      <c r="V92" s="36">
        <v>0</v>
      </c>
    </row>
    <row r="93" spans="1:22" x14ac:dyDescent="0.25">
      <c r="A93">
        <v>97</v>
      </c>
      <c r="B93" s="36">
        <v>2001</v>
      </c>
      <c r="C93" s="36" t="s">
        <v>46</v>
      </c>
      <c r="D93" s="36" t="s">
        <v>700</v>
      </c>
      <c r="E93" s="112">
        <v>37002</v>
      </c>
      <c r="F93" s="36">
        <v>15</v>
      </c>
      <c r="G93" s="36" t="s">
        <v>60</v>
      </c>
      <c r="H93" s="36" t="s">
        <v>60</v>
      </c>
      <c r="I93" s="37" t="s">
        <v>347</v>
      </c>
      <c r="J93" s="37" t="s">
        <v>347</v>
      </c>
      <c r="K93" s="36" t="s">
        <v>640</v>
      </c>
      <c r="L93" s="36" t="s">
        <v>39</v>
      </c>
      <c r="M93" s="36" t="s">
        <v>39</v>
      </c>
      <c r="N93" s="36" t="s">
        <v>43</v>
      </c>
      <c r="O93" s="37" t="s">
        <v>343</v>
      </c>
      <c r="P93" s="37" t="s">
        <v>343</v>
      </c>
      <c r="Q93" s="36" t="str">
        <f t="shared" ref="Q93:Q117" si="9">_xlfn.CONCAT(G93,"X",L93)</f>
        <v>graellsiiXelegans</v>
      </c>
      <c r="R93" s="36" t="str">
        <f t="shared" ref="R93:R117" si="10">_xlfn.CONCAT(F93,"X",K93)</f>
        <v>15X14.4.2</v>
      </c>
      <c r="S93" s="37" t="str">
        <f t="shared" si="8"/>
        <v>Heterospecifics-graellsiiXelegans-LanzadaXLouro</v>
      </c>
      <c r="T93" s="36">
        <v>1</v>
      </c>
      <c r="U93" s="36">
        <v>0</v>
      </c>
      <c r="V93" s="36">
        <v>0</v>
      </c>
    </row>
    <row r="94" spans="1:22" x14ac:dyDescent="0.25">
      <c r="A94">
        <v>98</v>
      </c>
      <c r="B94" s="36">
        <v>2001</v>
      </c>
      <c r="C94" s="36" t="s">
        <v>46</v>
      </c>
      <c r="D94" s="36" t="s">
        <v>698</v>
      </c>
      <c r="E94" s="112">
        <v>37029</v>
      </c>
      <c r="F94" s="36" t="s">
        <v>643</v>
      </c>
      <c r="G94" s="36" t="s">
        <v>39</v>
      </c>
      <c r="H94" s="36" t="s">
        <v>39</v>
      </c>
      <c r="I94" s="37" t="s">
        <v>257</v>
      </c>
      <c r="J94" s="37" t="s">
        <v>701</v>
      </c>
      <c r="K94" s="36" t="s">
        <v>644</v>
      </c>
      <c r="L94" s="36" t="s">
        <v>178</v>
      </c>
      <c r="M94" s="36" t="s">
        <v>677</v>
      </c>
      <c r="N94" s="36" t="s">
        <v>41</v>
      </c>
      <c r="O94" s="37" t="s">
        <v>689</v>
      </c>
      <c r="P94" s="37" t="s">
        <v>689</v>
      </c>
      <c r="Q94" s="36" t="str">
        <f t="shared" si="9"/>
        <v>elegansXhybrid</v>
      </c>
      <c r="R94" s="36" t="str">
        <f t="shared" si="10"/>
        <v>IN13XHD16</v>
      </c>
      <c r="S94" s="37" t="str">
        <f t="shared" si="8"/>
        <v>Postzygotics-elegansXhybrid-AlloEleX(H:LouroXLanzada)</v>
      </c>
      <c r="T94" s="36">
        <v>1</v>
      </c>
      <c r="U94" s="36">
        <v>1</v>
      </c>
      <c r="V94" s="36">
        <v>1</v>
      </c>
    </row>
    <row r="95" spans="1:22" x14ac:dyDescent="0.25">
      <c r="A95">
        <v>99</v>
      </c>
      <c r="B95" s="36">
        <v>2001</v>
      </c>
      <c r="C95" s="36" t="s">
        <v>38</v>
      </c>
      <c r="D95" s="36" t="s">
        <v>699</v>
      </c>
      <c r="E95" s="112">
        <v>37040</v>
      </c>
      <c r="F95" s="36">
        <v>50</v>
      </c>
      <c r="G95" s="36" t="s">
        <v>39</v>
      </c>
      <c r="H95" s="36" t="s">
        <v>39</v>
      </c>
      <c r="I95" s="37" t="s">
        <v>343</v>
      </c>
      <c r="J95" s="37" t="s">
        <v>343</v>
      </c>
      <c r="K95" s="36">
        <v>68</v>
      </c>
      <c r="L95" s="36" t="s">
        <v>39</v>
      </c>
      <c r="M95" s="36" t="s">
        <v>39</v>
      </c>
      <c r="N95" s="36" t="s">
        <v>48</v>
      </c>
      <c r="O95" s="37" t="s">
        <v>343</v>
      </c>
      <c r="P95" s="37" t="s">
        <v>343</v>
      </c>
      <c r="Q95" s="36" t="str">
        <f t="shared" si="9"/>
        <v>elegansXelegans</v>
      </c>
      <c r="R95" s="36" t="str">
        <f t="shared" si="10"/>
        <v>50X68</v>
      </c>
      <c r="S95" s="37" t="str">
        <f t="shared" si="8"/>
        <v>Conspecifics-elegansXelegans-LouroXLouro</v>
      </c>
      <c r="T95" s="36">
        <v>1</v>
      </c>
      <c r="U95" s="36">
        <v>1</v>
      </c>
      <c r="V95" s="36">
        <v>1</v>
      </c>
    </row>
    <row r="96" spans="1:22" x14ac:dyDescent="0.25">
      <c r="A96">
        <v>100</v>
      </c>
      <c r="B96" s="36">
        <v>2001</v>
      </c>
      <c r="C96" s="36" t="s">
        <v>46</v>
      </c>
      <c r="D96" s="36" t="s">
        <v>699</v>
      </c>
      <c r="E96" s="112">
        <v>37040</v>
      </c>
      <c r="F96" s="36" t="s">
        <v>645</v>
      </c>
      <c r="G96" s="36" t="s">
        <v>39</v>
      </c>
      <c r="H96" s="36" t="s">
        <v>39</v>
      </c>
      <c r="I96" s="37" t="s">
        <v>257</v>
      </c>
      <c r="J96" s="37" t="s">
        <v>257</v>
      </c>
      <c r="K96" s="36">
        <v>54</v>
      </c>
      <c r="L96" s="36" t="s">
        <v>39</v>
      </c>
      <c r="M96" s="36" t="s">
        <v>39</v>
      </c>
      <c r="N96" s="36" t="s">
        <v>48</v>
      </c>
      <c r="O96" s="37" t="s">
        <v>343</v>
      </c>
      <c r="P96" s="37" t="s">
        <v>343</v>
      </c>
      <c r="Q96" s="36" t="str">
        <f t="shared" si="9"/>
        <v>elegansXelegans</v>
      </c>
      <c r="R96" s="36" t="str">
        <f t="shared" si="10"/>
        <v>IN15X54</v>
      </c>
      <c r="S96" s="37" t="str">
        <f t="shared" si="8"/>
        <v>Conspecifics-elegansXelegans-BelgiumXLouro</v>
      </c>
      <c r="T96" s="36">
        <v>1</v>
      </c>
      <c r="U96" s="36">
        <v>1</v>
      </c>
      <c r="V96" s="36">
        <v>1</v>
      </c>
    </row>
    <row r="97" spans="1:22" x14ac:dyDescent="0.25">
      <c r="A97">
        <v>101</v>
      </c>
      <c r="B97" s="36">
        <v>2001</v>
      </c>
      <c r="C97" s="36" t="s">
        <v>38</v>
      </c>
      <c r="D97" s="36" t="s">
        <v>700</v>
      </c>
      <c r="E97" s="112">
        <v>37040</v>
      </c>
      <c r="F97" s="36">
        <v>51</v>
      </c>
      <c r="G97" s="36" t="s">
        <v>39</v>
      </c>
      <c r="H97" s="36" t="s">
        <v>39</v>
      </c>
      <c r="I97" s="37" t="s">
        <v>343</v>
      </c>
      <c r="J97" s="37" t="s">
        <v>343</v>
      </c>
      <c r="K97" s="36">
        <v>96</v>
      </c>
      <c r="L97" s="36" t="s">
        <v>60</v>
      </c>
      <c r="M97" s="36" t="s">
        <v>60</v>
      </c>
      <c r="N97" s="36" t="s">
        <v>41</v>
      </c>
      <c r="O97" s="37" t="s">
        <v>345</v>
      </c>
      <c r="P97" s="37" t="s">
        <v>345</v>
      </c>
      <c r="Q97" s="36" t="str">
        <f t="shared" si="9"/>
        <v>elegansXgraellsii</v>
      </c>
      <c r="R97" s="36" t="str">
        <f t="shared" si="10"/>
        <v>51X96</v>
      </c>
      <c r="S97" s="37" t="str">
        <f t="shared" si="8"/>
        <v>Heterospecifics-elegansXgraellsii-LouroXCorrubedo</v>
      </c>
      <c r="T97" s="36">
        <v>2</v>
      </c>
      <c r="U97" s="36">
        <v>2</v>
      </c>
      <c r="V97" s="36">
        <v>2</v>
      </c>
    </row>
    <row r="98" spans="1:22" x14ac:dyDescent="0.25">
      <c r="A98">
        <v>102</v>
      </c>
      <c r="B98" s="36">
        <v>2001</v>
      </c>
      <c r="C98" s="36" t="s">
        <v>46</v>
      </c>
      <c r="D98" s="36" t="s">
        <v>699</v>
      </c>
      <c r="E98" s="112">
        <v>37050</v>
      </c>
      <c r="F98" s="36">
        <v>136</v>
      </c>
      <c r="G98" s="36" t="s">
        <v>60</v>
      </c>
      <c r="H98" s="36" t="s">
        <v>60</v>
      </c>
      <c r="I98" s="37" t="s">
        <v>347</v>
      </c>
      <c r="J98" s="37" t="s">
        <v>347</v>
      </c>
      <c r="K98" s="36">
        <v>133</v>
      </c>
      <c r="L98" s="36" t="s">
        <v>60</v>
      </c>
      <c r="M98" s="36" t="s">
        <v>60</v>
      </c>
      <c r="N98" s="36" t="s">
        <v>48</v>
      </c>
      <c r="O98" s="37" t="s">
        <v>347</v>
      </c>
      <c r="P98" s="37" t="s">
        <v>347</v>
      </c>
      <c r="Q98" s="36" t="str">
        <f t="shared" si="9"/>
        <v>graellsiiXgraellsii</v>
      </c>
      <c r="R98" s="36" t="str">
        <f t="shared" si="10"/>
        <v>136X133</v>
      </c>
      <c r="S98" s="37" t="str">
        <f t="shared" ref="S98:S117" si="11">_xlfn.CONCAT(D98,"-",Q98,"-",J98,"X",P98)</f>
        <v>Conspecifics-graellsiiXgraellsii-LanzadaXLanzada</v>
      </c>
      <c r="T98" s="36">
        <v>1</v>
      </c>
      <c r="U98" s="36">
        <v>1</v>
      </c>
      <c r="V98" s="36">
        <v>0</v>
      </c>
    </row>
    <row r="99" spans="1:22" x14ac:dyDescent="0.25">
      <c r="A99">
        <v>103</v>
      </c>
      <c r="B99" s="36">
        <v>2001</v>
      </c>
      <c r="C99" s="36" t="s">
        <v>53</v>
      </c>
      <c r="D99" s="36" t="s">
        <v>698</v>
      </c>
      <c r="E99" s="112">
        <v>37074</v>
      </c>
      <c r="F99" s="36" t="s">
        <v>646</v>
      </c>
      <c r="G99" s="36" t="s">
        <v>39</v>
      </c>
      <c r="H99" s="36" t="s">
        <v>39</v>
      </c>
      <c r="I99" s="37" t="s">
        <v>343</v>
      </c>
      <c r="J99" s="37" t="s">
        <v>706</v>
      </c>
      <c r="K99" s="36" t="s">
        <v>414</v>
      </c>
      <c r="L99" s="36" t="s">
        <v>178</v>
      </c>
      <c r="M99" s="36" t="s">
        <v>678</v>
      </c>
      <c r="N99" s="36" t="s">
        <v>43</v>
      </c>
      <c r="O99" s="37" t="s">
        <v>691</v>
      </c>
      <c r="P99" s="37" t="s">
        <v>689</v>
      </c>
      <c r="Q99" s="36" t="str">
        <f t="shared" si="9"/>
        <v>elegansXhybrid</v>
      </c>
      <c r="R99" s="36" t="str">
        <f t="shared" si="10"/>
        <v>R17XH4.27</v>
      </c>
      <c r="S99" s="37" t="str">
        <f t="shared" si="11"/>
        <v>Postzygotics-elegansXhybrid-SymEleX(H:LouroXLanzada)</v>
      </c>
      <c r="T99" s="36">
        <v>1</v>
      </c>
      <c r="U99" s="36">
        <v>1</v>
      </c>
      <c r="V99" s="36">
        <v>1</v>
      </c>
    </row>
    <row r="100" spans="1:22" x14ac:dyDescent="0.25">
      <c r="A100">
        <v>104</v>
      </c>
      <c r="B100" s="36">
        <v>2001</v>
      </c>
      <c r="C100" s="36" t="s">
        <v>53</v>
      </c>
      <c r="D100" s="36" t="s">
        <v>698</v>
      </c>
      <c r="E100" s="112">
        <v>37074</v>
      </c>
      <c r="F100" s="36" t="s">
        <v>417</v>
      </c>
      <c r="G100" s="36" t="s">
        <v>39</v>
      </c>
      <c r="H100" s="36" t="s">
        <v>39</v>
      </c>
      <c r="I100" s="37" t="s">
        <v>343</v>
      </c>
      <c r="J100" s="37" t="s">
        <v>706</v>
      </c>
      <c r="K100" s="36" t="s">
        <v>416</v>
      </c>
      <c r="L100" s="36" t="s">
        <v>178</v>
      </c>
      <c r="M100" s="36" t="s">
        <v>678</v>
      </c>
      <c r="N100" s="36" t="s">
        <v>43</v>
      </c>
      <c r="O100" s="37" t="s">
        <v>691</v>
      </c>
      <c r="P100" s="37" t="s">
        <v>689</v>
      </c>
      <c r="Q100" s="36" t="str">
        <f t="shared" si="9"/>
        <v>elegansXhybrid</v>
      </c>
      <c r="R100" s="36" t="str">
        <f t="shared" si="10"/>
        <v>T2XH4.28</v>
      </c>
      <c r="S100" s="37" t="str">
        <f t="shared" si="11"/>
        <v>Postzygotics-elegansXhybrid-SymEleX(H:LouroXLanzada)</v>
      </c>
      <c r="T100" s="36">
        <v>2</v>
      </c>
      <c r="U100" s="36">
        <v>2</v>
      </c>
      <c r="V100" s="36">
        <v>1</v>
      </c>
    </row>
    <row r="101" spans="1:22" x14ac:dyDescent="0.25">
      <c r="A101">
        <v>105</v>
      </c>
      <c r="B101" s="36">
        <v>2001</v>
      </c>
      <c r="C101" s="36" t="s">
        <v>53</v>
      </c>
      <c r="D101" s="36" t="s">
        <v>698</v>
      </c>
      <c r="E101" s="112">
        <v>37074</v>
      </c>
      <c r="F101" s="36" t="s">
        <v>647</v>
      </c>
      <c r="G101" s="36" t="s">
        <v>39</v>
      </c>
      <c r="H101" s="36" t="s">
        <v>39</v>
      </c>
      <c r="I101" s="37" t="s">
        <v>343</v>
      </c>
      <c r="J101" s="37" t="s">
        <v>706</v>
      </c>
      <c r="K101" s="36" t="s">
        <v>412</v>
      </c>
      <c r="L101" s="36" t="s">
        <v>178</v>
      </c>
      <c r="M101" s="36" t="s">
        <v>678</v>
      </c>
      <c r="N101" s="36" t="s">
        <v>43</v>
      </c>
      <c r="O101" s="37" t="s">
        <v>691</v>
      </c>
      <c r="P101" s="37" t="s">
        <v>689</v>
      </c>
      <c r="Q101" s="36" t="str">
        <f t="shared" si="9"/>
        <v>elegansXhybrid</v>
      </c>
      <c r="R101" s="36" t="str">
        <f t="shared" si="10"/>
        <v>R14XH4.26</v>
      </c>
      <c r="S101" s="37" t="str">
        <f t="shared" si="11"/>
        <v>Postzygotics-elegansXhybrid-SymEleX(H:LouroXLanzada)</v>
      </c>
      <c r="T101" s="36">
        <v>1</v>
      </c>
      <c r="U101" s="36">
        <v>1</v>
      </c>
      <c r="V101" s="36">
        <v>1</v>
      </c>
    </row>
    <row r="102" spans="1:22" x14ac:dyDescent="0.25">
      <c r="A102">
        <v>106</v>
      </c>
      <c r="B102" s="36">
        <v>2001</v>
      </c>
      <c r="C102" s="36" t="s">
        <v>53</v>
      </c>
      <c r="D102" s="36" t="s">
        <v>698</v>
      </c>
      <c r="E102" s="112">
        <v>37074</v>
      </c>
      <c r="F102" s="36" t="s">
        <v>648</v>
      </c>
      <c r="G102" s="36" t="s">
        <v>178</v>
      </c>
      <c r="H102" s="36" t="s">
        <v>676</v>
      </c>
      <c r="I102" s="37" t="s">
        <v>691</v>
      </c>
      <c r="J102" s="37" t="s">
        <v>689</v>
      </c>
      <c r="K102" s="36" t="s">
        <v>649</v>
      </c>
      <c r="L102" s="36" t="s">
        <v>178</v>
      </c>
      <c r="M102" s="36" t="s">
        <v>678</v>
      </c>
      <c r="N102" s="36" t="s">
        <v>43</v>
      </c>
      <c r="O102" s="37" t="s">
        <v>691</v>
      </c>
      <c r="P102" s="37" t="s">
        <v>689</v>
      </c>
      <c r="Q102" s="36" t="str">
        <f t="shared" si="9"/>
        <v>hybridXhybrid</v>
      </c>
      <c r="R102" s="36" t="str">
        <f t="shared" si="10"/>
        <v>H5.19XH4.25</v>
      </c>
      <c r="S102" s="37" t="str">
        <f t="shared" si="11"/>
        <v>Postzygotics-hybridXhybrid-(H:LouroXLanzada)X(H:LouroXLanzada)</v>
      </c>
      <c r="T102" s="36">
        <v>1</v>
      </c>
      <c r="U102" s="36">
        <v>1</v>
      </c>
      <c r="V102" s="36">
        <v>1</v>
      </c>
    </row>
    <row r="103" spans="1:22" x14ac:dyDescent="0.25">
      <c r="A103">
        <v>107</v>
      </c>
      <c r="B103" s="36">
        <v>2001</v>
      </c>
      <c r="C103" s="36" t="s">
        <v>53</v>
      </c>
      <c r="D103" s="36" t="s">
        <v>698</v>
      </c>
      <c r="E103" s="112">
        <v>37074</v>
      </c>
      <c r="F103" s="36" t="s">
        <v>650</v>
      </c>
      <c r="G103" s="36" t="s">
        <v>178</v>
      </c>
      <c r="H103" s="36" t="s">
        <v>676</v>
      </c>
      <c r="I103" s="37" t="s">
        <v>691</v>
      </c>
      <c r="J103" s="37" t="s">
        <v>689</v>
      </c>
      <c r="K103" s="36" t="s">
        <v>679</v>
      </c>
      <c r="L103" s="36" t="s">
        <v>39</v>
      </c>
      <c r="M103" s="36" t="s">
        <v>39</v>
      </c>
      <c r="N103" s="36" t="s">
        <v>48</v>
      </c>
      <c r="O103" s="37" t="s">
        <v>343</v>
      </c>
      <c r="P103" s="37" t="s">
        <v>706</v>
      </c>
      <c r="Q103" s="36" t="str">
        <f t="shared" si="9"/>
        <v>hybridXelegans</v>
      </c>
      <c r="R103" s="36" t="str">
        <f t="shared" si="10"/>
        <v>H5.23XU4</v>
      </c>
      <c r="S103" s="37" t="str">
        <f t="shared" si="11"/>
        <v>Postzygotics-hybridXelegans-(H:LouroXLanzada)XSymEle</v>
      </c>
      <c r="T103" s="36">
        <v>1</v>
      </c>
      <c r="U103" s="36">
        <v>1</v>
      </c>
      <c r="V103" s="36">
        <v>0</v>
      </c>
    </row>
    <row r="104" spans="1:22" x14ac:dyDescent="0.25">
      <c r="A104">
        <v>108</v>
      </c>
      <c r="B104" s="36">
        <v>2001</v>
      </c>
      <c r="C104" s="36" t="s">
        <v>53</v>
      </c>
      <c r="D104" s="36" t="s">
        <v>698</v>
      </c>
      <c r="E104" s="112">
        <v>37074</v>
      </c>
      <c r="F104" s="36" t="s">
        <v>651</v>
      </c>
      <c r="G104" s="36" t="s">
        <v>178</v>
      </c>
      <c r="H104" s="36" t="s">
        <v>676</v>
      </c>
      <c r="I104" s="37" t="s">
        <v>691</v>
      </c>
      <c r="J104" s="37" t="s">
        <v>689</v>
      </c>
      <c r="K104" s="36" t="s">
        <v>652</v>
      </c>
      <c r="L104" s="36" t="s">
        <v>39</v>
      </c>
      <c r="M104" s="36" t="s">
        <v>39</v>
      </c>
      <c r="N104" s="36" t="s">
        <v>43</v>
      </c>
      <c r="O104" s="37" t="s">
        <v>343</v>
      </c>
      <c r="P104" s="37" t="s">
        <v>706</v>
      </c>
      <c r="Q104" s="36" t="str">
        <f t="shared" si="9"/>
        <v>hybridXelegans</v>
      </c>
      <c r="R104" s="36" t="str">
        <f t="shared" si="10"/>
        <v>H5.16XR12</v>
      </c>
      <c r="S104" s="37" t="str">
        <f t="shared" si="11"/>
        <v>Postzygotics-hybridXelegans-(H:LouroXLanzada)XSymEle</v>
      </c>
      <c r="T104" s="36">
        <v>1</v>
      </c>
      <c r="U104" s="36">
        <v>1</v>
      </c>
      <c r="V104" s="36">
        <v>1</v>
      </c>
    </row>
    <row r="105" spans="1:22" x14ac:dyDescent="0.25">
      <c r="A105">
        <v>109</v>
      </c>
      <c r="B105" s="36">
        <v>2001</v>
      </c>
      <c r="C105" s="36" t="s">
        <v>53</v>
      </c>
      <c r="D105" s="36" t="s">
        <v>698</v>
      </c>
      <c r="E105" s="112">
        <v>37074</v>
      </c>
      <c r="F105" s="36" t="s">
        <v>653</v>
      </c>
      <c r="G105" s="36" t="s">
        <v>178</v>
      </c>
      <c r="H105" s="36" t="s">
        <v>676</v>
      </c>
      <c r="I105" s="37" t="s">
        <v>691</v>
      </c>
      <c r="J105" s="37" t="s">
        <v>689</v>
      </c>
      <c r="K105" s="36" t="s">
        <v>410</v>
      </c>
      <c r="L105" s="36" t="s">
        <v>178</v>
      </c>
      <c r="M105" s="36" t="s">
        <v>678</v>
      </c>
      <c r="N105" s="36" t="s">
        <v>41</v>
      </c>
      <c r="O105" s="37" t="s">
        <v>691</v>
      </c>
      <c r="P105" s="37" t="s">
        <v>689</v>
      </c>
      <c r="Q105" s="36" t="str">
        <f t="shared" si="9"/>
        <v>hybridXhybrid</v>
      </c>
      <c r="R105" s="36" t="str">
        <f t="shared" si="10"/>
        <v>H5.14XH4.24</v>
      </c>
      <c r="S105" s="37" t="str">
        <f t="shared" si="11"/>
        <v>Postzygotics-hybridXhybrid-(H:LouroXLanzada)X(H:LouroXLanzada)</v>
      </c>
      <c r="T105" s="36">
        <v>2</v>
      </c>
      <c r="U105" s="36">
        <v>2</v>
      </c>
      <c r="V105" s="36">
        <v>1</v>
      </c>
    </row>
    <row r="106" spans="1:22" x14ac:dyDescent="0.25">
      <c r="A106">
        <v>110</v>
      </c>
      <c r="B106" s="36">
        <v>2001</v>
      </c>
      <c r="C106" s="36" t="s">
        <v>53</v>
      </c>
      <c r="D106" s="36" t="s">
        <v>698</v>
      </c>
      <c r="E106" s="112">
        <v>37075</v>
      </c>
      <c r="F106" s="36" t="s">
        <v>419</v>
      </c>
      <c r="G106" s="36" t="s">
        <v>39</v>
      </c>
      <c r="H106" s="36" t="s">
        <v>39</v>
      </c>
      <c r="I106" s="37" t="s">
        <v>343</v>
      </c>
      <c r="J106" s="37" t="s">
        <v>706</v>
      </c>
      <c r="K106" s="36" t="s">
        <v>418</v>
      </c>
      <c r="L106" s="36" t="s">
        <v>178</v>
      </c>
      <c r="M106" s="36" t="s">
        <v>678</v>
      </c>
      <c r="N106" s="36" t="s">
        <v>41</v>
      </c>
      <c r="O106" s="37" t="s">
        <v>691</v>
      </c>
      <c r="P106" s="37" t="s">
        <v>689</v>
      </c>
      <c r="Q106" s="36" t="str">
        <f t="shared" si="9"/>
        <v>elegansXhybrid</v>
      </c>
      <c r="R106" s="36" t="str">
        <f t="shared" si="10"/>
        <v>T1XH4.29</v>
      </c>
      <c r="S106" s="37" t="str">
        <f t="shared" si="11"/>
        <v>Postzygotics-elegansXhybrid-SymEleX(H:LouroXLanzada)</v>
      </c>
      <c r="T106" s="36">
        <v>1</v>
      </c>
      <c r="U106" s="36">
        <v>1</v>
      </c>
      <c r="V106" s="36">
        <v>1</v>
      </c>
    </row>
    <row r="107" spans="1:22" x14ac:dyDescent="0.25">
      <c r="A107">
        <v>111</v>
      </c>
      <c r="B107" s="36">
        <v>2001</v>
      </c>
      <c r="C107" s="36" t="s">
        <v>53</v>
      </c>
      <c r="D107" s="36" t="s">
        <v>698</v>
      </c>
      <c r="E107" s="112">
        <v>37075</v>
      </c>
      <c r="F107" s="36" t="s">
        <v>647</v>
      </c>
      <c r="G107" s="36" t="s">
        <v>39</v>
      </c>
      <c r="H107" s="36" t="s">
        <v>39</v>
      </c>
      <c r="I107" s="37" t="s">
        <v>343</v>
      </c>
      <c r="J107" s="37" t="s">
        <v>706</v>
      </c>
      <c r="K107" s="36" t="s">
        <v>427</v>
      </c>
      <c r="L107" s="36" t="s">
        <v>178</v>
      </c>
      <c r="M107" s="36" t="s">
        <v>678</v>
      </c>
      <c r="N107" s="36" t="s">
        <v>43</v>
      </c>
      <c r="O107" s="37" t="s">
        <v>691</v>
      </c>
      <c r="P107" s="37" t="s">
        <v>689</v>
      </c>
      <c r="Q107" s="36" t="str">
        <f t="shared" si="9"/>
        <v>elegansXhybrid</v>
      </c>
      <c r="R107" s="36" t="str">
        <f t="shared" si="10"/>
        <v>R14XH5.24</v>
      </c>
      <c r="S107" s="37" t="str">
        <f t="shared" si="11"/>
        <v>Postzygotics-elegansXhybrid-SymEleX(H:LouroXLanzada)</v>
      </c>
      <c r="T107" s="36">
        <v>2</v>
      </c>
      <c r="U107" s="36">
        <v>2</v>
      </c>
      <c r="V107" s="36">
        <v>1</v>
      </c>
    </row>
    <row r="108" spans="1:22" x14ac:dyDescent="0.25">
      <c r="A108">
        <v>112</v>
      </c>
      <c r="B108" s="36">
        <v>2001</v>
      </c>
      <c r="C108" s="36" t="s">
        <v>53</v>
      </c>
      <c r="D108" s="36" t="s">
        <v>698</v>
      </c>
      <c r="E108" s="112">
        <v>37075</v>
      </c>
      <c r="F108" s="36" t="s">
        <v>648</v>
      </c>
      <c r="G108" s="36" t="s">
        <v>178</v>
      </c>
      <c r="H108" s="36" t="s">
        <v>676</v>
      </c>
      <c r="I108" s="37" t="s">
        <v>691</v>
      </c>
      <c r="J108" s="37" t="s">
        <v>689</v>
      </c>
      <c r="K108" s="36" t="s">
        <v>654</v>
      </c>
      <c r="L108" s="36" t="s">
        <v>39</v>
      </c>
      <c r="M108" s="36" t="s">
        <v>39</v>
      </c>
      <c r="N108" s="36" t="s">
        <v>43</v>
      </c>
      <c r="O108" s="37" t="s">
        <v>343</v>
      </c>
      <c r="P108" s="37" t="s">
        <v>706</v>
      </c>
      <c r="Q108" s="36" t="str">
        <f t="shared" si="9"/>
        <v>hybridXelegans</v>
      </c>
      <c r="R108" s="36" t="str">
        <f t="shared" si="10"/>
        <v>H5.19XR10</v>
      </c>
      <c r="S108" s="37" t="str">
        <f t="shared" si="11"/>
        <v>Postzygotics-hybridXelegans-(H:LouroXLanzada)XSymEle</v>
      </c>
      <c r="T108" s="36">
        <v>1</v>
      </c>
      <c r="U108" s="36">
        <v>0</v>
      </c>
      <c r="V108" s="36">
        <v>0</v>
      </c>
    </row>
    <row r="109" spans="1:22" x14ac:dyDescent="0.25">
      <c r="A109">
        <v>113</v>
      </c>
      <c r="B109" s="36">
        <v>2001</v>
      </c>
      <c r="C109" s="36" t="s">
        <v>53</v>
      </c>
      <c r="D109" s="36" t="s">
        <v>698</v>
      </c>
      <c r="E109" s="112">
        <v>37075</v>
      </c>
      <c r="F109" s="36" t="s">
        <v>648</v>
      </c>
      <c r="G109" s="36" t="s">
        <v>178</v>
      </c>
      <c r="H109" s="36" t="s">
        <v>676</v>
      </c>
      <c r="I109" s="37" t="s">
        <v>691</v>
      </c>
      <c r="J109" s="37" t="s">
        <v>689</v>
      </c>
      <c r="K109" s="36" t="s">
        <v>679</v>
      </c>
      <c r="L109" s="36" t="s">
        <v>39</v>
      </c>
      <c r="M109" s="36" t="s">
        <v>39</v>
      </c>
      <c r="N109" s="36" t="s">
        <v>48</v>
      </c>
      <c r="O109" s="37" t="s">
        <v>343</v>
      </c>
      <c r="P109" s="37" t="s">
        <v>706</v>
      </c>
      <c r="Q109" s="36" t="str">
        <f t="shared" si="9"/>
        <v>hybridXelegans</v>
      </c>
      <c r="R109" s="36" t="str">
        <f t="shared" si="10"/>
        <v>H5.19XU4</v>
      </c>
      <c r="S109" s="37" t="str">
        <f t="shared" si="11"/>
        <v>Postzygotics-hybridXelegans-(H:LouroXLanzada)XSymEle</v>
      </c>
      <c r="T109" s="36">
        <v>1</v>
      </c>
      <c r="U109" s="36">
        <v>1</v>
      </c>
      <c r="V109" s="36">
        <v>1</v>
      </c>
    </row>
    <row r="110" spans="1:22" x14ac:dyDescent="0.25">
      <c r="A110">
        <v>114</v>
      </c>
      <c r="B110" s="36">
        <v>2001</v>
      </c>
      <c r="C110" s="36" t="s">
        <v>53</v>
      </c>
      <c r="D110" s="36" t="s">
        <v>698</v>
      </c>
      <c r="E110" s="112">
        <v>37075</v>
      </c>
      <c r="F110" s="36" t="s">
        <v>655</v>
      </c>
      <c r="G110" s="36" t="s">
        <v>178</v>
      </c>
      <c r="H110" s="36" t="s">
        <v>676</v>
      </c>
      <c r="I110" s="37" t="s">
        <v>691</v>
      </c>
      <c r="J110" s="37" t="s">
        <v>689</v>
      </c>
      <c r="K110" s="36" t="s">
        <v>654</v>
      </c>
      <c r="L110" s="36" t="s">
        <v>39</v>
      </c>
      <c r="M110" s="36" t="s">
        <v>39</v>
      </c>
      <c r="N110" s="36" t="s">
        <v>43</v>
      </c>
      <c r="O110" s="37" t="s">
        <v>343</v>
      </c>
      <c r="P110" s="37" t="s">
        <v>706</v>
      </c>
      <c r="Q110" s="36" t="str">
        <f t="shared" si="9"/>
        <v>hybridXelegans</v>
      </c>
      <c r="R110" s="36" t="str">
        <f t="shared" si="10"/>
        <v>H5.25XR10</v>
      </c>
      <c r="S110" s="37" t="str">
        <f t="shared" si="11"/>
        <v>Postzygotics-hybridXelegans-(H:LouroXLanzada)XSymEle</v>
      </c>
      <c r="T110" s="36">
        <v>1</v>
      </c>
      <c r="U110" s="36">
        <v>0</v>
      </c>
      <c r="V110" s="36">
        <v>0</v>
      </c>
    </row>
    <row r="111" spans="1:22" x14ac:dyDescent="0.25">
      <c r="A111">
        <v>115</v>
      </c>
      <c r="B111" s="36">
        <v>2001</v>
      </c>
      <c r="C111" s="36" t="s">
        <v>38</v>
      </c>
      <c r="D111" s="36" t="s">
        <v>700</v>
      </c>
      <c r="E111" s="112">
        <v>37137</v>
      </c>
      <c r="F111" s="36">
        <v>212</v>
      </c>
      <c r="G111" s="36" t="s">
        <v>60</v>
      </c>
      <c r="H111" s="36" t="s">
        <v>60</v>
      </c>
      <c r="I111" s="37" t="s">
        <v>345</v>
      </c>
      <c r="J111" s="37" t="s">
        <v>345</v>
      </c>
      <c r="K111" s="36" t="s">
        <v>656</v>
      </c>
      <c r="L111" s="36" t="s">
        <v>39</v>
      </c>
      <c r="M111" s="36" t="s">
        <v>39</v>
      </c>
      <c r="N111" s="36" t="s">
        <v>41</v>
      </c>
      <c r="O111" s="37" t="s">
        <v>343</v>
      </c>
      <c r="P111" s="37" t="s">
        <v>343</v>
      </c>
      <c r="Q111" s="36" t="str">
        <f t="shared" si="9"/>
        <v>graellsiiXelegans</v>
      </c>
      <c r="R111" s="36" t="str">
        <f t="shared" si="10"/>
        <v>212XR85</v>
      </c>
      <c r="S111" s="37" t="str">
        <f t="shared" si="11"/>
        <v>Heterospecifics-graellsiiXelegans-CorrubedoXLouro</v>
      </c>
      <c r="T111" s="36">
        <v>1</v>
      </c>
      <c r="U111" s="36">
        <v>1</v>
      </c>
      <c r="V111" s="36">
        <v>1</v>
      </c>
    </row>
    <row r="112" spans="1:22" x14ac:dyDescent="0.25">
      <c r="A112">
        <v>116</v>
      </c>
      <c r="B112" s="36">
        <v>2001</v>
      </c>
      <c r="C112" s="36" t="s">
        <v>38</v>
      </c>
      <c r="D112" s="36" t="s">
        <v>700</v>
      </c>
      <c r="E112" s="112">
        <v>37137</v>
      </c>
      <c r="F112" s="36">
        <v>211</v>
      </c>
      <c r="G112" s="36" t="s">
        <v>60</v>
      </c>
      <c r="H112" s="36" t="s">
        <v>60</v>
      </c>
      <c r="I112" s="37" t="s">
        <v>345</v>
      </c>
      <c r="J112" s="37" t="s">
        <v>345</v>
      </c>
      <c r="K112" s="36" t="s">
        <v>370</v>
      </c>
      <c r="L112" s="36" t="s">
        <v>39</v>
      </c>
      <c r="M112" s="36" t="s">
        <v>39</v>
      </c>
      <c r="N112" s="36" t="s">
        <v>659</v>
      </c>
      <c r="O112" s="37" t="s">
        <v>343</v>
      </c>
      <c r="P112" s="37" t="s">
        <v>343</v>
      </c>
      <c r="Q112" s="36" t="str">
        <f t="shared" si="9"/>
        <v>graellsiiXelegans</v>
      </c>
      <c r="R112" s="36" t="str">
        <f t="shared" si="10"/>
        <v>211XT9</v>
      </c>
      <c r="S112" s="37" t="str">
        <f t="shared" si="11"/>
        <v>Heterospecifics-graellsiiXelegans-CorrubedoXLouro</v>
      </c>
      <c r="T112" s="36">
        <v>1</v>
      </c>
      <c r="U112" s="36">
        <v>1</v>
      </c>
      <c r="V112" s="36">
        <v>1</v>
      </c>
    </row>
    <row r="113" spans="1:22" x14ac:dyDescent="0.25">
      <c r="A113">
        <v>117</v>
      </c>
      <c r="B113" s="36">
        <v>2001</v>
      </c>
      <c r="C113" s="36" t="s">
        <v>38</v>
      </c>
      <c r="D113" s="36" t="s">
        <v>700</v>
      </c>
      <c r="E113" s="112">
        <v>37137</v>
      </c>
      <c r="F113" s="36">
        <v>213</v>
      </c>
      <c r="G113" s="36" t="s">
        <v>60</v>
      </c>
      <c r="H113" s="36" t="s">
        <v>60</v>
      </c>
      <c r="I113" s="37" t="s">
        <v>345</v>
      </c>
      <c r="J113" s="37" t="s">
        <v>345</v>
      </c>
      <c r="K113" s="36" t="s">
        <v>660</v>
      </c>
      <c r="L113" s="36" t="s">
        <v>39</v>
      </c>
      <c r="M113" s="36" t="s">
        <v>39</v>
      </c>
      <c r="N113" s="36" t="s">
        <v>43</v>
      </c>
      <c r="O113" s="37" t="s">
        <v>343</v>
      </c>
      <c r="P113" s="37" t="s">
        <v>343</v>
      </c>
      <c r="Q113" s="36" t="str">
        <f t="shared" si="9"/>
        <v>graellsiiXelegans</v>
      </c>
      <c r="R113" s="36" t="str">
        <f t="shared" si="10"/>
        <v>213XR68</v>
      </c>
      <c r="S113" s="37" t="str">
        <f t="shared" si="11"/>
        <v>Heterospecifics-graellsiiXelegans-CorrubedoXLouro</v>
      </c>
      <c r="T113" s="36">
        <v>1</v>
      </c>
      <c r="U113" s="36">
        <v>1</v>
      </c>
      <c r="V113" s="36">
        <v>1</v>
      </c>
    </row>
    <row r="114" spans="1:22" x14ac:dyDescent="0.25">
      <c r="A114">
        <v>118</v>
      </c>
      <c r="B114" s="36">
        <v>2001</v>
      </c>
      <c r="C114" s="36" t="s">
        <v>53</v>
      </c>
      <c r="D114" s="36" t="s">
        <v>698</v>
      </c>
      <c r="E114" s="112">
        <v>37141</v>
      </c>
      <c r="F114" s="36" t="s">
        <v>447</v>
      </c>
      <c r="G114" s="36" t="s">
        <v>178</v>
      </c>
      <c r="H114" s="36" t="s">
        <v>676</v>
      </c>
      <c r="I114" s="37" t="s">
        <v>690</v>
      </c>
      <c r="J114" s="37" t="s">
        <v>689</v>
      </c>
      <c r="K114" s="36" t="s">
        <v>661</v>
      </c>
      <c r="L114" s="36" t="s">
        <v>178</v>
      </c>
      <c r="M114" s="36" t="s">
        <v>678</v>
      </c>
      <c r="N114" s="36" t="s">
        <v>43</v>
      </c>
      <c r="O114" s="121" t="s">
        <v>695</v>
      </c>
      <c r="P114" s="121" t="s">
        <v>695</v>
      </c>
      <c r="Q114" s="36" t="str">
        <f t="shared" si="9"/>
        <v>hybridXhybrid</v>
      </c>
      <c r="R114" s="36" t="str">
        <f t="shared" si="10"/>
        <v>H6.1XH8.8</v>
      </c>
      <c r="S114" s="37" t="str">
        <f t="shared" si="11"/>
        <v>Postzygotics-hybridXhybrid-(H:LouroXLanzada)X*Familia_NO_viene_en_fotos*</v>
      </c>
      <c r="T114" s="36">
        <v>1</v>
      </c>
      <c r="U114" s="36">
        <v>1</v>
      </c>
      <c r="V114" s="36">
        <v>1</v>
      </c>
    </row>
    <row r="115" spans="1:22" x14ac:dyDescent="0.25">
      <c r="A115">
        <v>119</v>
      </c>
      <c r="B115" s="36">
        <v>2001</v>
      </c>
      <c r="C115" s="36" t="s">
        <v>53</v>
      </c>
      <c r="D115" s="36" t="s">
        <v>698</v>
      </c>
      <c r="E115" s="112">
        <v>37141</v>
      </c>
      <c r="F115" s="36" t="s">
        <v>663</v>
      </c>
      <c r="G115" s="36" t="s">
        <v>178</v>
      </c>
      <c r="H115" s="36" t="s">
        <v>676</v>
      </c>
      <c r="I115" s="37" t="s">
        <v>693</v>
      </c>
      <c r="J115" s="37" t="s">
        <v>689</v>
      </c>
      <c r="K115" s="36" t="s">
        <v>662</v>
      </c>
      <c r="L115" s="36" t="s">
        <v>39</v>
      </c>
      <c r="M115" s="36" t="s">
        <v>39</v>
      </c>
      <c r="N115" s="36" t="s">
        <v>41</v>
      </c>
      <c r="O115" s="37" t="s">
        <v>343</v>
      </c>
      <c r="P115" s="37" t="s">
        <v>706</v>
      </c>
      <c r="Q115" s="36" t="str">
        <f t="shared" si="9"/>
        <v>hybridXelegans</v>
      </c>
      <c r="R115" s="36" t="str">
        <f t="shared" si="10"/>
        <v>H7.3XT11</v>
      </c>
      <c r="S115" s="37" t="str">
        <f t="shared" si="11"/>
        <v>Postzygotics-hybridXelegans-(H:LouroXLanzada)XSymEle</v>
      </c>
      <c r="T115" s="36">
        <v>1</v>
      </c>
      <c r="U115" s="36">
        <v>1</v>
      </c>
      <c r="V115" s="36">
        <v>0</v>
      </c>
    </row>
    <row r="116" spans="1:22" x14ac:dyDescent="0.25">
      <c r="A116">
        <v>120</v>
      </c>
      <c r="B116" s="36">
        <v>2001</v>
      </c>
      <c r="C116" s="36" t="s">
        <v>53</v>
      </c>
      <c r="D116" s="36" t="s">
        <v>698</v>
      </c>
      <c r="E116" s="112">
        <v>37147</v>
      </c>
      <c r="F116" s="36" t="s">
        <v>664</v>
      </c>
      <c r="G116" s="36" t="s">
        <v>178</v>
      </c>
      <c r="H116" s="36" t="s">
        <v>676</v>
      </c>
      <c r="I116" s="37" t="s">
        <v>693</v>
      </c>
      <c r="J116" s="37" t="s">
        <v>689</v>
      </c>
      <c r="K116" s="36" t="s">
        <v>665</v>
      </c>
      <c r="L116" s="36" t="s">
        <v>39</v>
      </c>
      <c r="M116" s="36" t="s">
        <v>39</v>
      </c>
      <c r="N116" s="36" t="s">
        <v>41</v>
      </c>
      <c r="O116" s="37" t="s">
        <v>343</v>
      </c>
      <c r="P116" s="37" t="s">
        <v>706</v>
      </c>
      <c r="Q116" s="36" t="str">
        <f t="shared" si="9"/>
        <v>hybridXelegans</v>
      </c>
      <c r="R116" s="36" t="str">
        <f t="shared" si="10"/>
        <v>H7.4XR89</v>
      </c>
      <c r="S116" s="37" t="str">
        <f t="shared" si="11"/>
        <v>Postzygotics-hybridXelegans-(H:LouroXLanzada)XSymEle</v>
      </c>
      <c r="T116" s="36">
        <v>3</v>
      </c>
      <c r="U116" s="36">
        <v>3</v>
      </c>
      <c r="V116" s="36">
        <v>0</v>
      </c>
    </row>
    <row r="117" spans="1:22" x14ac:dyDescent="0.25">
      <c r="A117">
        <v>121</v>
      </c>
      <c r="B117" s="36">
        <v>2001</v>
      </c>
      <c r="C117" s="36" t="s">
        <v>38</v>
      </c>
      <c r="D117" s="36" t="s">
        <v>700</v>
      </c>
      <c r="E117" s="112">
        <v>37152</v>
      </c>
      <c r="F117" s="36">
        <v>211</v>
      </c>
      <c r="G117" s="36" t="s">
        <v>60</v>
      </c>
      <c r="H117" s="36" t="s">
        <v>60</v>
      </c>
      <c r="I117" s="37" t="s">
        <v>345</v>
      </c>
      <c r="J117" s="37" t="s">
        <v>345</v>
      </c>
      <c r="K117" s="36" t="s">
        <v>666</v>
      </c>
      <c r="L117" s="36" t="s">
        <v>39</v>
      </c>
      <c r="M117" s="36" t="s">
        <v>39</v>
      </c>
      <c r="N117" s="36" t="s">
        <v>41</v>
      </c>
      <c r="O117" s="37" t="s">
        <v>343</v>
      </c>
      <c r="P117" s="37" t="s">
        <v>343</v>
      </c>
      <c r="Q117" s="36" t="str">
        <f t="shared" si="9"/>
        <v>graellsiiXelegans</v>
      </c>
      <c r="R117" s="36" t="str">
        <f t="shared" si="10"/>
        <v>211XT1c</v>
      </c>
      <c r="S117" s="37" t="str">
        <f t="shared" si="11"/>
        <v>Heterospecifics-graellsiiXelegans-CorrubedoXLouro</v>
      </c>
      <c r="T117" s="36">
        <v>1</v>
      </c>
      <c r="U117" s="36">
        <v>0</v>
      </c>
      <c r="V117" s="36">
        <v>0</v>
      </c>
    </row>
  </sheetData>
  <autoFilter ref="A1:V117" xr:uid="{FBCEF3E1-4E49-4A10-84C4-1D46D64C30F4}"/>
  <phoneticPr fontId="22" type="noConversion"/>
  <conditionalFormatting sqref="F1:F1048576 L1:M1048576">
    <cfRule type="cellIs" dxfId="7" priority="1" operator="equal">
      <formula>"?"</formula>
    </cfRule>
  </conditionalFormatting>
  <conditionalFormatting sqref="R2:R117">
    <cfRule type="duplicateValues" dxfId="6" priority="38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9A7-B5A4-45EA-AAE5-E55A2A0E5790}">
  <sheetPr>
    <tabColor theme="9" tint="0.59999389629810485"/>
  </sheetPr>
  <dimension ref="A1:D187"/>
  <sheetViews>
    <sheetView workbookViewId="0"/>
  </sheetViews>
  <sheetFormatPr baseColWidth="10" defaultRowHeight="15" x14ac:dyDescent="0.25"/>
  <cols>
    <col min="1" max="1" width="11.85546875" style="36" bestFit="1" customWidth="1"/>
    <col min="2" max="2" width="79.5703125" style="36" bestFit="1" customWidth="1"/>
    <col min="3" max="3" width="13.140625" bestFit="1" customWidth="1"/>
    <col min="4" max="4" width="27.7109375" bestFit="1" customWidth="1"/>
  </cols>
  <sheetData>
    <row r="1" spans="1:4" x14ac:dyDescent="0.25">
      <c r="A1" s="70" t="s">
        <v>317</v>
      </c>
      <c r="B1" s="70" t="s">
        <v>318</v>
      </c>
      <c r="C1" s="33" t="s">
        <v>319</v>
      </c>
      <c r="D1" s="33" t="s">
        <v>311</v>
      </c>
    </row>
    <row r="2" spans="1:4" x14ac:dyDescent="0.25">
      <c r="A2" s="36" t="str" cm="1">
        <f t="array" ref="A2:A118">_xlfn.UNIQUE('2001_Mechanical'!R2:R500)</f>
        <v>18XJ48</v>
      </c>
      <c r="B2" s="36" t="str">
        <f>INDEX('2001_Mechanical'!$S$2:$S$500,MATCH('2001_Mechanical_R'!$A2,'2001_Mechanical'!$R$2:$R$500,0))</f>
        <v>Heterospecifics-graellsiiXelegans-LanzadaXLouro</v>
      </c>
      <c r="C2" s="36">
        <f>CEILING(SUMIF('2001_Mechanical'!R$2:R$500,'2001_Mechanical_R'!$A2,'2001_Mechanical'!U$2:U$500)/SUMIF('2001_Mechanical'!R$2:R$500,'2001_Mechanical_R'!$A2,'2001_Mechanical'!T$2:T$500),1)</f>
        <v>0</v>
      </c>
      <c r="D2" s="36" t="str">
        <f>IFERROR(CEILING(SUMIF('2001_Mechanical'!R$2:R$500,'2001_Mechanical_R'!$A2,'2001_Mechanical'!V$2:V$500)/SUMIF('2001_Mechanical'!R$2:R$500,'2001_Mechanical_R'!$A2,'2001_Mechanical'!U$2:U$500),1),"NA")</f>
        <v>NA</v>
      </c>
    </row>
    <row r="3" spans="1:4" x14ac:dyDescent="0.25">
      <c r="A3" s="36" t="str">
        <v>33XJ48</v>
      </c>
      <c r="B3" s="36" t="str">
        <f>INDEX('2001_Mechanical'!$S$2:$S$500,MATCH('2001_Mechanical_R'!$A3,'2001_Mechanical'!$R$2:$R$500,0))</f>
        <v>Heterospecifics-graellsiiXelegans-LanzadaXLouro</v>
      </c>
      <c r="C3" s="36">
        <f>CEILING(SUMIF('2001_Mechanical'!R$2:R$500,'2001_Mechanical_R'!$A3,'2001_Mechanical'!U$2:U$500)/SUMIF('2001_Mechanical'!R$2:R$500,'2001_Mechanical_R'!$A3,'2001_Mechanical'!T$2:T$500),1)</f>
        <v>0</v>
      </c>
      <c r="D3" s="36" t="str">
        <f>IFERROR(CEILING(SUMIF('2001_Mechanical'!R$2:R$500,'2001_Mechanical_R'!$A3,'2001_Mechanical'!V$2:V$500)/SUMIF('2001_Mechanical'!R$2:R$500,'2001_Mechanical_R'!$A3,'2001_Mechanical'!U$2:U$500),1),"NA")</f>
        <v>NA</v>
      </c>
    </row>
    <row r="4" spans="1:4" x14ac:dyDescent="0.25">
      <c r="A4" s="36" t="str">
        <v>25XH13</v>
      </c>
      <c r="B4" s="36" t="str">
        <f>INDEX('2001_Mechanical'!$S$2:$S$500,MATCH('2001_Mechanical_R'!$A4,'2001_Mechanical'!$R$2:$R$500,0))</f>
        <v>Heterospecifics-graellsiiXelegans-LanzadaXLouro</v>
      </c>
      <c r="C4" s="36">
        <f>CEILING(SUMIF('2001_Mechanical'!R$2:R$500,'2001_Mechanical_R'!$A4,'2001_Mechanical'!U$2:U$500)/SUMIF('2001_Mechanical'!R$2:R$500,'2001_Mechanical_R'!$A4,'2001_Mechanical'!T$2:T$500),1)</f>
        <v>0</v>
      </c>
      <c r="D4" s="36" t="str">
        <f>IFERROR(CEILING(SUMIF('2001_Mechanical'!R$2:R$500,'2001_Mechanical_R'!$A4,'2001_Mechanical'!V$2:V$500)/SUMIF('2001_Mechanical'!R$2:R$500,'2001_Mechanical_R'!$A4,'2001_Mechanical'!U$2:U$500),1),"NA")</f>
        <v>NA</v>
      </c>
    </row>
    <row r="5" spans="1:4" x14ac:dyDescent="0.25">
      <c r="A5" s="36" t="str">
        <v>40XJ48</v>
      </c>
      <c r="B5" s="36" t="str">
        <f>INDEX('2001_Mechanical'!$S$2:$S$500,MATCH('2001_Mechanical_R'!$A5,'2001_Mechanical'!$R$2:$R$500,0))</f>
        <v>Heterospecifics-graellsiiXelegans-LanzadaXLouro</v>
      </c>
      <c r="C5" s="36">
        <f>CEILING(SUMIF('2001_Mechanical'!R$2:R$500,'2001_Mechanical_R'!$A5,'2001_Mechanical'!U$2:U$500)/SUMIF('2001_Mechanical'!R$2:R$500,'2001_Mechanical_R'!$A5,'2001_Mechanical'!T$2:T$500),1)</f>
        <v>0</v>
      </c>
      <c r="D5" s="36" t="str">
        <f>IFERROR(CEILING(SUMIF('2001_Mechanical'!R$2:R$500,'2001_Mechanical_R'!$A5,'2001_Mechanical'!V$2:V$500)/SUMIF('2001_Mechanical'!R$2:R$500,'2001_Mechanical_R'!$A5,'2001_Mechanical'!U$2:U$500),1),"NA")</f>
        <v>NA</v>
      </c>
    </row>
    <row r="6" spans="1:4" x14ac:dyDescent="0.25">
      <c r="A6" s="36" t="str">
        <v>22XJ48</v>
      </c>
      <c r="B6" s="36" t="str">
        <f>INDEX('2001_Mechanical'!$S$2:$S$500,MATCH('2001_Mechanical_R'!$A6,'2001_Mechanical'!$R$2:$R$500,0))</f>
        <v>Heterospecifics-graellsiiXelegans-LanzadaXLouro</v>
      </c>
      <c r="C6" s="36">
        <f>CEILING(SUMIF('2001_Mechanical'!R$2:R$500,'2001_Mechanical_R'!$A6,'2001_Mechanical'!U$2:U$500)/SUMIF('2001_Mechanical'!R$2:R$500,'2001_Mechanical_R'!$A6,'2001_Mechanical'!T$2:T$500),1)</f>
        <v>0</v>
      </c>
      <c r="D6" s="36" t="str">
        <f>IFERROR(CEILING(SUMIF('2001_Mechanical'!R$2:R$500,'2001_Mechanical_R'!$A6,'2001_Mechanical'!V$2:V$500)/SUMIF('2001_Mechanical'!R$2:R$500,'2001_Mechanical_R'!$A6,'2001_Mechanical'!U$2:U$500),1),"NA")</f>
        <v>NA</v>
      </c>
    </row>
    <row r="7" spans="1:4" x14ac:dyDescent="0.25">
      <c r="A7" s="36" t="str">
        <v>34XH13</v>
      </c>
      <c r="B7" s="36" t="str">
        <f>INDEX('2001_Mechanical'!$S$2:$S$500,MATCH('2001_Mechanical_R'!$A7,'2001_Mechanical'!$R$2:$R$500,0))</f>
        <v>Heterospecifics-graellsiiXelegans-LanzadaXLouro</v>
      </c>
      <c r="C7" s="36">
        <f>CEILING(SUMIF('2001_Mechanical'!R$2:R$500,'2001_Mechanical_R'!$A7,'2001_Mechanical'!U$2:U$500)/SUMIF('2001_Mechanical'!R$2:R$500,'2001_Mechanical_R'!$A7,'2001_Mechanical'!T$2:T$500),1)</f>
        <v>0</v>
      </c>
      <c r="D7" s="36" t="str">
        <f>IFERROR(CEILING(SUMIF('2001_Mechanical'!R$2:R$500,'2001_Mechanical_R'!$A7,'2001_Mechanical'!V$2:V$500)/SUMIF('2001_Mechanical'!R$2:R$500,'2001_Mechanical_R'!$A7,'2001_Mechanical'!U$2:U$500),1),"NA")</f>
        <v>NA</v>
      </c>
    </row>
    <row r="8" spans="1:4" x14ac:dyDescent="0.25">
      <c r="A8" s="36" t="str">
        <v>33XJ51</v>
      </c>
      <c r="B8" s="36" t="str">
        <f>INDEX('2001_Mechanical'!$S$2:$S$500,MATCH('2001_Mechanical_R'!$A8,'2001_Mechanical'!$R$2:$R$500,0))</f>
        <v>Heterospecifics-graellsiiXelegans-LanzadaXLouro</v>
      </c>
      <c r="C8" s="36">
        <f>CEILING(SUMIF('2001_Mechanical'!R$2:R$500,'2001_Mechanical_R'!$A8,'2001_Mechanical'!U$2:U$500)/SUMIF('2001_Mechanical'!R$2:R$500,'2001_Mechanical_R'!$A8,'2001_Mechanical'!T$2:T$500),1)</f>
        <v>0</v>
      </c>
      <c r="D8" s="36" t="str">
        <f>IFERROR(CEILING(SUMIF('2001_Mechanical'!R$2:R$500,'2001_Mechanical_R'!$A8,'2001_Mechanical'!V$2:V$500)/SUMIF('2001_Mechanical'!R$2:R$500,'2001_Mechanical_R'!$A8,'2001_Mechanical'!U$2:U$500),1),"NA")</f>
        <v>NA</v>
      </c>
    </row>
    <row r="9" spans="1:4" x14ac:dyDescent="0.25">
      <c r="A9" s="36" t="str">
        <v>21XJ44</v>
      </c>
      <c r="B9" s="36" t="str">
        <f>INDEX('2001_Mechanical'!$S$2:$S$500,MATCH('2001_Mechanical_R'!$A9,'2001_Mechanical'!$R$2:$R$500,0))</f>
        <v>Heterospecifics-graellsiiXelegans-LanzadaXLouro</v>
      </c>
      <c r="C9" s="36">
        <f>CEILING(SUMIF('2001_Mechanical'!R$2:R$500,'2001_Mechanical_R'!$A9,'2001_Mechanical'!U$2:U$500)/SUMIF('2001_Mechanical'!R$2:R$500,'2001_Mechanical_R'!$A9,'2001_Mechanical'!T$2:T$500),1)</f>
        <v>0</v>
      </c>
      <c r="D9" s="36" t="str">
        <f>IFERROR(CEILING(SUMIF('2001_Mechanical'!R$2:R$500,'2001_Mechanical_R'!$A9,'2001_Mechanical'!V$2:V$500)/SUMIF('2001_Mechanical'!R$2:R$500,'2001_Mechanical_R'!$A9,'2001_Mechanical'!U$2:U$500),1),"NA")</f>
        <v>NA</v>
      </c>
    </row>
    <row r="10" spans="1:4" x14ac:dyDescent="0.25">
      <c r="A10" s="36" t="str">
        <v>42XJ30</v>
      </c>
      <c r="B10" s="36" t="str">
        <f>INDEX('2001_Mechanical'!$S$2:$S$500,MATCH('2001_Mechanical_R'!$A10,'2001_Mechanical'!$R$2:$R$500,0))</f>
        <v>Heterospecifics-graellsiiXelegans-LanzadaXLouro</v>
      </c>
      <c r="C10" s="36">
        <f>CEILING(SUMIF('2001_Mechanical'!R$2:R$500,'2001_Mechanical_R'!$A10,'2001_Mechanical'!U$2:U$500)/SUMIF('2001_Mechanical'!R$2:R$500,'2001_Mechanical_R'!$A10,'2001_Mechanical'!T$2:T$500),1)</f>
        <v>0</v>
      </c>
      <c r="D10" s="36" t="str">
        <f>IFERROR(CEILING(SUMIF('2001_Mechanical'!R$2:R$500,'2001_Mechanical_R'!$A10,'2001_Mechanical'!V$2:V$500)/SUMIF('2001_Mechanical'!R$2:R$500,'2001_Mechanical_R'!$A10,'2001_Mechanical'!U$2:U$500),1),"NA")</f>
        <v>NA</v>
      </c>
    </row>
    <row r="11" spans="1:4" x14ac:dyDescent="0.25">
      <c r="A11" s="36" t="str">
        <v>18XJ44</v>
      </c>
      <c r="B11" s="36" t="str">
        <f>INDEX('2001_Mechanical'!$S$2:$S$500,MATCH('2001_Mechanical_R'!$A11,'2001_Mechanical'!$R$2:$R$500,0))</f>
        <v>Heterospecifics-graellsiiXelegans-LanzadaXLouro</v>
      </c>
      <c r="C11" s="36">
        <f>CEILING(SUMIF('2001_Mechanical'!R$2:R$500,'2001_Mechanical_R'!$A11,'2001_Mechanical'!U$2:U$500)/SUMIF('2001_Mechanical'!R$2:R$500,'2001_Mechanical_R'!$A11,'2001_Mechanical'!T$2:T$500),1)</f>
        <v>0</v>
      </c>
      <c r="D11" s="36" t="str">
        <f>IFERROR(CEILING(SUMIF('2001_Mechanical'!R$2:R$500,'2001_Mechanical_R'!$A11,'2001_Mechanical'!V$2:V$500)/SUMIF('2001_Mechanical'!R$2:R$500,'2001_Mechanical_R'!$A11,'2001_Mechanical'!U$2:U$500),1),"NA")</f>
        <v>NA</v>
      </c>
    </row>
    <row r="12" spans="1:4" x14ac:dyDescent="0.25">
      <c r="A12" s="36" t="str">
        <v>33XH13</v>
      </c>
      <c r="B12" s="36" t="str">
        <f>INDEX('2001_Mechanical'!$S$2:$S$500,MATCH('2001_Mechanical_R'!$A12,'2001_Mechanical'!$R$2:$R$500,0))</f>
        <v>Heterospecifics-graellsiiXelegans-LanzadaXLouro</v>
      </c>
      <c r="C12" s="36">
        <f>CEILING(SUMIF('2001_Mechanical'!R$2:R$500,'2001_Mechanical_R'!$A12,'2001_Mechanical'!U$2:U$500)/SUMIF('2001_Mechanical'!R$2:R$500,'2001_Mechanical_R'!$A12,'2001_Mechanical'!T$2:T$500),1)</f>
        <v>0</v>
      </c>
      <c r="D12" s="36" t="str">
        <f>IFERROR(CEILING(SUMIF('2001_Mechanical'!R$2:R$500,'2001_Mechanical_R'!$A12,'2001_Mechanical'!V$2:V$500)/SUMIF('2001_Mechanical'!R$2:R$500,'2001_Mechanical_R'!$A12,'2001_Mechanical'!U$2:U$500),1),"NA")</f>
        <v>NA</v>
      </c>
    </row>
    <row r="13" spans="1:4" x14ac:dyDescent="0.25">
      <c r="A13" s="36" t="str">
        <v>J49X47</v>
      </c>
      <c r="B13" s="36" t="str">
        <f>INDEX('2001_Mechanical'!$S$2:$S$500,MATCH('2001_Mechanical_R'!$A13,'2001_Mechanical'!$R$2:$R$500,0))</f>
        <v>Heterospecifics-elegansXgraellsii-LouroXLanzada</v>
      </c>
      <c r="C13" s="36">
        <f>CEILING(SUMIF('2001_Mechanical'!R$2:R$500,'2001_Mechanical_R'!$A13,'2001_Mechanical'!U$2:U$500)/SUMIF('2001_Mechanical'!R$2:R$500,'2001_Mechanical_R'!$A13,'2001_Mechanical'!T$2:T$500),1)</f>
        <v>1</v>
      </c>
      <c r="D13" s="36">
        <f>IFERROR(CEILING(SUMIF('2001_Mechanical'!R$2:R$500,'2001_Mechanical_R'!$A13,'2001_Mechanical'!V$2:V$500)/SUMIF('2001_Mechanical'!R$2:R$500,'2001_Mechanical_R'!$A13,'2001_Mechanical'!U$2:U$500),1),"NA")</f>
        <v>1</v>
      </c>
    </row>
    <row r="14" spans="1:4" x14ac:dyDescent="0.25">
      <c r="A14" s="36" t="str">
        <v>H11X41</v>
      </c>
      <c r="B14" s="36" t="str">
        <f>INDEX('2001_Mechanical'!$S$2:$S$500,MATCH('2001_Mechanical_R'!$A14,'2001_Mechanical'!$R$2:$R$500,0))</f>
        <v>Heterospecifics-elegansXgraellsii-LouroXLanzada</v>
      </c>
      <c r="C14" s="36">
        <f>CEILING(SUMIF('2001_Mechanical'!R$2:R$500,'2001_Mechanical_R'!$A14,'2001_Mechanical'!U$2:U$500)/SUMIF('2001_Mechanical'!R$2:R$500,'2001_Mechanical_R'!$A14,'2001_Mechanical'!T$2:T$500),1)</f>
        <v>1</v>
      </c>
      <c r="D14" s="36">
        <f>IFERROR(CEILING(SUMIF('2001_Mechanical'!R$2:R$500,'2001_Mechanical_R'!$A14,'2001_Mechanical'!V$2:V$500)/SUMIF('2001_Mechanical'!R$2:R$500,'2001_Mechanical_R'!$A14,'2001_Mechanical'!U$2:U$500),1),"NA")</f>
        <v>1</v>
      </c>
    </row>
    <row r="15" spans="1:4" x14ac:dyDescent="0.25">
      <c r="A15" s="36" t="str">
        <v>K33X46</v>
      </c>
      <c r="B15" s="36" t="str">
        <f>INDEX('2001_Mechanical'!$S$2:$S$500,MATCH('2001_Mechanical_R'!$A15,'2001_Mechanical'!$R$2:$R$500,0))</f>
        <v>Heterospecifics-elegansXgraellsii-LouroXLanzada</v>
      </c>
      <c r="C15" s="36">
        <f>CEILING(SUMIF('2001_Mechanical'!R$2:R$500,'2001_Mechanical_R'!$A15,'2001_Mechanical'!U$2:U$500)/SUMIF('2001_Mechanical'!R$2:R$500,'2001_Mechanical_R'!$A15,'2001_Mechanical'!T$2:T$500),1)</f>
        <v>1</v>
      </c>
      <c r="D15" s="36">
        <f>IFERROR(CEILING(SUMIF('2001_Mechanical'!R$2:R$500,'2001_Mechanical_R'!$A15,'2001_Mechanical'!V$2:V$500)/SUMIF('2001_Mechanical'!R$2:R$500,'2001_Mechanical_R'!$A15,'2001_Mechanical'!U$2:U$500),1),"NA")</f>
        <v>0</v>
      </c>
    </row>
    <row r="16" spans="1:4" x14ac:dyDescent="0.25">
      <c r="A16" s="36" t="str">
        <v>H14X46</v>
      </c>
      <c r="B16" s="36" t="str">
        <f>INDEX('2001_Mechanical'!$S$2:$S$500,MATCH('2001_Mechanical_R'!$A16,'2001_Mechanical'!$R$2:$R$500,0))</f>
        <v>Heterospecifics-elegansXgraellsii-LouroXLanzada</v>
      </c>
      <c r="C16" s="36">
        <f>CEILING(SUMIF('2001_Mechanical'!R$2:R$500,'2001_Mechanical_R'!$A16,'2001_Mechanical'!U$2:U$500)/SUMIF('2001_Mechanical'!R$2:R$500,'2001_Mechanical_R'!$A16,'2001_Mechanical'!T$2:T$500),1)</f>
        <v>1</v>
      </c>
      <c r="D16" s="36">
        <f>IFERROR(CEILING(SUMIF('2001_Mechanical'!R$2:R$500,'2001_Mechanical_R'!$A16,'2001_Mechanical'!V$2:V$500)/SUMIF('2001_Mechanical'!R$2:R$500,'2001_Mechanical_R'!$A16,'2001_Mechanical'!U$2:U$500),1),"NA")</f>
        <v>1</v>
      </c>
    </row>
    <row r="17" spans="1:4" x14ac:dyDescent="0.25">
      <c r="A17" s="36" t="str">
        <v>K13X26</v>
      </c>
      <c r="B17" s="36" t="str">
        <f>INDEX('2001_Mechanical'!$S$2:$S$500,MATCH('2001_Mechanical_R'!$A17,'2001_Mechanical'!$R$2:$R$500,0))</f>
        <v>Heterospecifics-elegansXgraellsii-LouroXLanzada</v>
      </c>
      <c r="C17" s="36">
        <f>CEILING(SUMIF('2001_Mechanical'!R$2:R$500,'2001_Mechanical_R'!$A17,'2001_Mechanical'!U$2:U$500)/SUMIF('2001_Mechanical'!R$2:R$500,'2001_Mechanical_R'!$A17,'2001_Mechanical'!T$2:T$500),1)</f>
        <v>1</v>
      </c>
      <c r="D17" s="36">
        <f>IFERROR(CEILING(SUMIF('2001_Mechanical'!R$2:R$500,'2001_Mechanical_R'!$A17,'2001_Mechanical'!V$2:V$500)/SUMIF('2001_Mechanical'!R$2:R$500,'2001_Mechanical_R'!$A17,'2001_Mechanical'!U$2:U$500),1),"NA")</f>
        <v>0</v>
      </c>
    </row>
    <row r="18" spans="1:4" x14ac:dyDescent="0.25">
      <c r="A18" s="36" t="str">
        <v>L39X31</v>
      </c>
      <c r="B18" s="36" t="str">
        <f>INDEX('2001_Mechanical'!$S$2:$S$500,MATCH('2001_Mechanical_R'!$A18,'2001_Mechanical'!$R$2:$R$500,0))</f>
        <v>Heterospecifics-elegansXgraellsii-LouroXLanzada</v>
      </c>
      <c r="C18" s="36">
        <f>CEILING(SUMIF('2001_Mechanical'!R$2:R$500,'2001_Mechanical_R'!$A18,'2001_Mechanical'!U$2:U$500)/SUMIF('2001_Mechanical'!R$2:R$500,'2001_Mechanical_R'!$A18,'2001_Mechanical'!T$2:T$500),1)</f>
        <v>1</v>
      </c>
      <c r="D18" s="36">
        <f>IFERROR(CEILING(SUMIF('2001_Mechanical'!R$2:R$500,'2001_Mechanical_R'!$A18,'2001_Mechanical'!V$2:V$500)/SUMIF('2001_Mechanical'!R$2:R$500,'2001_Mechanical_R'!$A18,'2001_Mechanical'!U$2:U$500),1),"NA")</f>
        <v>1</v>
      </c>
    </row>
    <row r="19" spans="1:4" x14ac:dyDescent="0.25">
      <c r="A19" s="36" t="str">
        <v>B10X43</v>
      </c>
      <c r="B19" s="36" t="str">
        <f>INDEX('2001_Mechanical'!$S$2:$S$500,MATCH('2001_Mechanical_R'!$A19,'2001_Mechanical'!$R$2:$R$500,0))</f>
        <v>Heterospecifics-elegansXgraellsii-LouroXLanzada</v>
      </c>
      <c r="C19" s="36">
        <f>CEILING(SUMIF('2001_Mechanical'!R$2:R$500,'2001_Mechanical_R'!$A19,'2001_Mechanical'!U$2:U$500)/SUMIF('2001_Mechanical'!R$2:R$500,'2001_Mechanical_R'!$A19,'2001_Mechanical'!T$2:T$500),1)</f>
        <v>1</v>
      </c>
      <c r="D19" s="36">
        <f>IFERROR(CEILING(SUMIF('2001_Mechanical'!R$2:R$500,'2001_Mechanical_R'!$A19,'2001_Mechanical'!V$2:V$500)/SUMIF('2001_Mechanical'!R$2:R$500,'2001_Mechanical_R'!$A19,'2001_Mechanical'!U$2:U$500),1),"NA")</f>
        <v>1</v>
      </c>
    </row>
    <row r="20" spans="1:4" x14ac:dyDescent="0.25">
      <c r="A20" s="36" t="str">
        <v>HA3XHA2</v>
      </c>
      <c r="B20" s="36" t="str">
        <f>INDEX('2001_Mechanical'!$S$2:$S$500,MATCH('2001_Mechanical_R'!$A20,'2001_Mechanical'!$R$2:$R$500,0))</f>
        <v>Postzygotics-hybridXhybrid-(H:LouroXCenteans)X(H:LouroXCenteans)</v>
      </c>
      <c r="C20" s="36">
        <f>CEILING(SUMIF('2001_Mechanical'!R$2:R$500,'2001_Mechanical_R'!$A20,'2001_Mechanical'!U$2:U$500)/SUMIF('2001_Mechanical'!R$2:R$500,'2001_Mechanical_R'!$A20,'2001_Mechanical'!T$2:T$500),1)</f>
        <v>0</v>
      </c>
      <c r="D20" s="36" t="str">
        <f>IFERROR(CEILING(SUMIF('2001_Mechanical'!R$2:R$500,'2001_Mechanical_R'!$A20,'2001_Mechanical'!V$2:V$500)/SUMIF('2001_Mechanical'!R$2:R$500,'2001_Mechanical_R'!$A20,'2001_Mechanical'!U$2:U$500),1),"NA")</f>
        <v>NA</v>
      </c>
    </row>
    <row r="21" spans="1:4" x14ac:dyDescent="0.25">
      <c r="A21" s="36" t="str">
        <v>HB2XHA2</v>
      </c>
      <c r="B21" s="36" t="str">
        <f>INDEX('2001_Mechanical'!$S$2:$S$500,MATCH('2001_Mechanical_R'!$A21,'2001_Mechanical'!$R$2:$R$500,0))</f>
        <v>Postzygotics-hybridXhybrid-(H:LouroXCenteans)X(H:LouroXCenteans)</v>
      </c>
      <c r="C21" s="36">
        <f>CEILING(SUMIF('2001_Mechanical'!R$2:R$500,'2001_Mechanical_R'!$A21,'2001_Mechanical'!U$2:U$500)/SUMIF('2001_Mechanical'!R$2:R$500,'2001_Mechanical_R'!$A21,'2001_Mechanical'!T$2:T$500),1)</f>
        <v>0</v>
      </c>
      <c r="D21" s="36" t="str">
        <f>IFERROR(CEILING(SUMIF('2001_Mechanical'!R$2:R$500,'2001_Mechanical_R'!$A21,'2001_Mechanical'!V$2:V$500)/SUMIF('2001_Mechanical'!R$2:R$500,'2001_Mechanical_R'!$A21,'2001_Mechanical'!U$2:U$500),1),"NA")</f>
        <v>NA</v>
      </c>
    </row>
    <row r="22" spans="1:4" x14ac:dyDescent="0.25">
      <c r="A22" s="36" t="str">
        <v>HA4XHA2</v>
      </c>
      <c r="B22" s="36" t="str">
        <f>INDEX('2001_Mechanical'!$S$2:$S$500,MATCH('2001_Mechanical_R'!$A22,'2001_Mechanical'!$R$2:$R$500,0))</f>
        <v>Postzygotics-hybridXhybrid-(H:LouroXCenteans)X(H:LouroXCenteans)</v>
      </c>
      <c r="C22" s="36">
        <f>CEILING(SUMIF('2001_Mechanical'!R$2:R$500,'2001_Mechanical_R'!$A22,'2001_Mechanical'!U$2:U$500)/SUMIF('2001_Mechanical'!R$2:R$500,'2001_Mechanical_R'!$A22,'2001_Mechanical'!T$2:T$500),1)</f>
        <v>0</v>
      </c>
      <c r="D22" s="36" t="str">
        <f>IFERROR(CEILING(SUMIF('2001_Mechanical'!R$2:R$500,'2001_Mechanical_R'!$A22,'2001_Mechanical'!V$2:V$500)/SUMIF('2001_Mechanical'!R$2:R$500,'2001_Mechanical_R'!$A22,'2001_Mechanical'!U$2:U$500),1),"NA")</f>
        <v>NA</v>
      </c>
    </row>
    <row r="23" spans="1:4" x14ac:dyDescent="0.25">
      <c r="A23" s="36" t="str">
        <v>HA4X140</v>
      </c>
      <c r="B23" s="36" t="str">
        <f>INDEX('2001_Mechanical'!$S$2:$S$500,MATCH('2001_Mechanical_R'!$A23,'2001_Mechanical'!$R$2:$R$500,0))</f>
        <v>Postzygotics-hybridXgraellsii-(H:LouroXCenteans)XSymGra</v>
      </c>
      <c r="C23" s="36">
        <f>CEILING(SUMIF('2001_Mechanical'!R$2:R$500,'2001_Mechanical_R'!$A23,'2001_Mechanical'!U$2:U$500)/SUMIF('2001_Mechanical'!R$2:R$500,'2001_Mechanical_R'!$A23,'2001_Mechanical'!T$2:T$500),1)</f>
        <v>1</v>
      </c>
      <c r="D23" s="36">
        <f>IFERROR(CEILING(SUMIF('2001_Mechanical'!R$2:R$500,'2001_Mechanical_R'!$A23,'2001_Mechanical'!V$2:V$500)/SUMIF('2001_Mechanical'!R$2:R$500,'2001_Mechanical_R'!$A23,'2001_Mechanical'!U$2:U$500),1),"NA")</f>
        <v>0</v>
      </c>
    </row>
    <row r="24" spans="1:4" x14ac:dyDescent="0.25">
      <c r="A24" s="36" t="str">
        <v>HA6XHA2</v>
      </c>
      <c r="B24" s="36" t="str">
        <f>INDEX('2001_Mechanical'!$S$2:$S$500,MATCH('2001_Mechanical_R'!$A24,'2001_Mechanical'!$R$2:$R$500,0))</f>
        <v>Postzygotics-hybridXhybrid-(H:LouroXCenteans)X(H:LouroXCenteans)</v>
      </c>
      <c r="C24" s="36">
        <f>CEILING(SUMIF('2001_Mechanical'!R$2:R$500,'2001_Mechanical_R'!$A24,'2001_Mechanical'!U$2:U$500)/SUMIF('2001_Mechanical'!R$2:R$500,'2001_Mechanical_R'!$A24,'2001_Mechanical'!T$2:T$500),1)</f>
        <v>0</v>
      </c>
      <c r="D24" s="36" t="str">
        <f>IFERROR(CEILING(SUMIF('2001_Mechanical'!R$2:R$500,'2001_Mechanical_R'!$A24,'2001_Mechanical'!V$2:V$500)/SUMIF('2001_Mechanical'!R$2:R$500,'2001_Mechanical_R'!$A24,'2001_Mechanical'!U$2:U$500),1),"NA")</f>
        <v>NA</v>
      </c>
    </row>
    <row r="25" spans="1:4" x14ac:dyDescent="0.25">
      <c r="A25" s="36" t="str">
        <v>HB2X141</v>
      </c>
      <c r="B25" s="36" t="str">
        <f>INDEX('2001_Mechanical'!$S$2:$S$500,MATCH('2001_Mechanical_R'!$A25,'2001_Mechanical'!$R$2:$R$500,0))</f>
        <v>Postzygotics-hybridXgraellsii-(H:LouroXCenteans)XSymGra</v>
      </c>
      <c r="C25" s="36">
        <f>CEILING(SUMIF('2001_Mechanical'!R$2:R$500,'2001_Mechanical_R'!$A25,'2001_Mechanical'!U$2:U$500)/SUMIF('2001_Mechanical'!R$2:R$500,'2001_Mechanical_R'!$A25,'2001_Mechanical'!T$2:T$500),1)</f>
        <v>1</v>
      </c>
      <c r="D25" s="36">
        <f>IFERROR(CEILING(SUMIF('2001_Mechanical'!R$2:R$500,'2001_Mechanical_R'!$A25,'2001_Mechanical'!V$2:V$500)/SUMIF('2001_Mechanical'!R$2:R$500,'2001_Mechanical_R'!$A25,'2001_Mechanical'!U$2:U$500),1),"NA")</f>
        <v>0</v>
      </c>
    </row>
    <row r="26" spans="1:4" x14ac:dyDescent="0.25">
      <c r="A26" s="36" t="str">
        <v>HA1XHA2</v>
      </c>
      <c r="B26" s="36" t="str">
        <f>INDEX('2001_Mechanical'!$S$2:$S$500,MATCH('2001_Mechanical_R'!$A26,'2001_Mechanical'!$R$2:$R$500,0))</f>
        <v>Postzygotics-hybridXhybrid-(H:LouroXCenteans)X(H:LouroXCenteans)</v>
      </c>
      <c r="C26" s="36">
        <f>CEILING(SUMIF('2001_Mechanical'!R$2:R$500,'2001_Mechanical_R'!$A26,'2001_Mechanical'!U$2:U$500)/SUMIF('2001_Mechanical'!R$2:R$500,'2001_Mechanical_R'!$A26,'2001_Mechanical'!T$2:T$500),1)</f>
        <v>0</v>
      </c>
      <c r="D26" s="36" t="str">
        <f>IFERROR(CEILING(SUMIF('2001_Mechanical'!R$2:R$500,'2001_Mechanical_R'!$A26,'2001_Mechanical'!V$2:V$500)/SUMIF('2001_Mechanical'!R$2:R$500,'2001_Mechanical_R'!$A26,'2001_Mechanical'!U$2:U$500),1),"NA")</f>
        <v>NA</v>
      </c>
    </row>
    <row r="27" spans="1:4" x14ac:dyDescent="0.25">
      <c r="A27" s="36" t="str">
        <v>HA4X142</v>
      </c>
      <c r="B27" s="36" t="str">
        <f>INDEX('2001_Mechanical'!$S$2:$S$500,MATCH('2001_Mechanical_R'!$A27,'2001_Mechanical'!$R$2:$R$500,0))</f>
        <v>Postzygotics-hybridXgraellsii-(H:LouroXCenteans)XSymGra</v>
      </c>
      <c r="C27" s="36">
        <f>CEILING(SUMIF('2001_Mechanical'!R$2:R$500,'2001_Mechanical_R'!$A27,'2001_Mechanical'!U$2:U$500)/SUMIF('2001_Mechanical'!R$2:R$500,'2001_Mechanical_R'!$A27,'2001_Mechanical'!T$2:T$500),1)</f>
        <v>1</v>
      </c>
      <c r="D27" s="36">
        <f>IFERROR(CEILING(SUMIF('2001_Mechanical'!R$2:R$500,'2001_Mechanical_R'!$A27,'2001_Mechanical'!V$2:V$500)/SUMIF('2001_Mechanical'!R$2:R$500,'2001_Mechanical_R'!$A27,'2001_Mechanical'!U$2:U$500),1),"NA")</f>
        <v>1</v>
      </c>
    </row>
    <row r="28" spans="1:4" x14ac:dyDescent="0.25">
      <c r="A28" s="36" t="str">
        <v>HA1X136</v>
      </c>
      <c r="B28" s="36" t="str">
        <f>INDEX('2001_Mechanical'!$S$2:$S$500,MATCH('2001_Mechanical_R'!$A28,'2001_Mechanical'!$R$2:$R$500,0))</f>
        <v>Postzygotics-hybridXgraellsii-(H:LouroXCenteans)XSymGra</v>
      </c>
      <c r="C28" s="36">
        <f>CEILING(SUMIF('2001_Mechanical'!R$2:R$500,'2001_Mechanical_R'!$A28,'2001_Mechanical'!U$2:U$500)/SUMIF('2001_Mechanical'!R$2:R$500,'2001_Mechanical_R'!$A28,'2001_Mechanical'!T$2:T$500),1)</f>
        <v>1</v>
      </c>
      <c r="D28" s="36">
        <f>IFERROR(CEILING(SUMIF('2001_Mechanical'!R$2:R$500,'2001_Mechanical_R'!$A28,'2001_Mechanical'!V$2:V$500)/SUMIF('2001_Mechanical'!R$2:R$500,'2001_Mechanical_R'!$A28,'2001_Mechanical'!U$2:U$500),1),"NA")</f>
        <v>0</v>
      </c>
    </row>
    <row r="29" spans="1:4" x14ac:dyDescent="0.25">
      <c r="A29" s="36" t="str">
        <v>HB2X163</v>
      </c>
      <c r="B29" s="36" t="str">
        <f>INDEX('2001_Mechanical'!$S$2:$S$500,MATCH('2001_Mechanical_R'!$A29,'2001_Mechanical'!$R$2:$R$500,0))</f>
        <v>Postzygotics-hybridXgraellsii-(H:LouroXCenteans)XSymGra</v>
      </c>
      <c r="C29" s="36">
        <f>CEILING(SUMIF('2001_Mechanical'!R$2:R$500,'2001_Mechanical_R'!$A29,'2001_Mechanical'!U$2:U$500)/SUMIF('2001_Mechanical'!R$2:R$500,'2001_Mechanical_R'!$A29,'2001_Mechanical'!T$2:T$500),1)</f>
        <v>1</v>
      </c>
      <c r="D29" s="36">
        <f>IFERROR(CEILING(SUMIF('2001_Mechanical'!R$2:R$500,'2001_Mechanical_R'!$A29,'2001_Mechanical'!V$2:V$500)/SUMIF('2001_Mechanical'!R$2:R$500,'2001_Mechanical_R'!$A29,'2001_Mechanical'!U$2:U$500),1),"NA")</f>
        <v>1</v>
      </c>
    </row>
    <row r="30" spans="1:4" x14ac:dyDescent="0.25">
      <c r="A30" s="36" t="str">
        <v>HA4XF62</v>
      </c>
      <c r="B30" s="36" t="str">
        <f>INDEX('2001_Mechanical'!$S$2:$S$500,MATCH('2001_Mechanical_R'!$A30,'2001_Mechanical'!$R$2:$R$500,0))</f>
        <v>Postzygotics-hybridXelegans-(H:LouroXCenteans)XSymEle</v>
      </c>
      <c r="C30" s="36">
        <f>CEILING(SUMIF('2001_Mechanical'!R$2:R$500,'2001_Mechanical_R'!$A30,'2001_Mechanical'!U$2:U$500)/SUMIF('2001_Mechanical'!R$2:R$500,'2001_Mechanical_R'!$A30,'2001_Mechanical'!T$2:T$500),1)</f>
        <v>0</v>
      </c>
      <c r="D30" s="36" t="str">
        <f>IFERROR(CEILING(SUMIF('2001_Mechanical'!R$2:R$500,'2001_Mechanical_R'!$A30,'2001_Mechanical'!V$2:V$500)/SUMIF('2001_Mechanical'!R$2:R$500,'2001_Mechanical_R'!$A30,'2001_Mechanical'!U$2:U$500),1),"NA")</f>
        <v>NA</v>
      </c>
    </row>
    <row r="31" spans="1:4" x14ac:dyDescent="0.25">
      <c r="A31" s="36" t="str">
        <v>HA4X170</v>
      </c>
      <c r="B31" s="36" t="str">
        <f>INDEX('2001_Mechanical'!$S$2:$S$500,MATCH('2001_Mechanical_R'!$A31,'2001_Mechanical'!$R$2:$R$500,0))</f>
        <v>Postzygotics-hybridXgraellsii-(H:LouroXCenteans)XSymGra</v>
      </c>
      <c r="C31" s="36">
        <f>CEILING(SUMIF('2001_Mechanical'!R$2:R$500,'2001_Mechanical_R'!$A31,'2001_Mechanical'!U$2:U$500)/SUMIF('2001_Mechanical'!R$2:R$500,'2001_Mechanical_R'!$A31,'2001_Mechanical'!T$2:T$500),1)</f>
        <v>1</v>
      </c>
      <c r="D31" s="36">
        <f>IFERROR(CEILING(SUMIF('2001_Mechanical'!R$2:R$500,'2001_Mechanical_R'!$A31,'2001_Mechanical'!V$2:V$500)/SUMIF('2001_Mechanical'!R$2:R$500,'2001_Mechanical_R'!$A31,'2001_Mechanical'!U$2:U$500),1),"NA")</f>
        <v>0</v>
      </c>
    </row>
    <row r="32" spans="1:4" x14ac:dyDescent="0.25">
      <c r="A32" s="36" t="str">
        <v>HA3X157</v>
      </c>
      <c r="B32" s="36" t="str">
        <f>INDEX('2001_Mechanical'!$S$2:$S$500,MATCH('2001_Mechanical_R'!$A32,'2001_Mechanical'!$R$2:$R$500,0))</f>
        <v>Postzygotics-hybridXgraellsii-(H:LouroXCenteans)XSymGra</v>
      </c>
      <c r="C32" s="36">
        <f>CEILING(SUMIF('2001_Mechanical'!R$2:R$500,'2001_Mechanical_R'!$A32,'2001_Mechanical'!U$2:U$500)/SUMIF('2001_Mechanical'!R$2:R$500,'2001_Mechanical_R'!$A32,'2001_Mechanical'!T$2:T$500),1)</f>
        <v>1</v>
      </c>
      <c r="D32" s="36">
        <f>IFERROR(CEILING(SUMIF('2001_Mechanical'!R$2:R$500,'2001_Mechanical_R'!$A32,'2001_Mechanical'!V$2:V$500)/SUMIF('2001_Mechanical'!R$2:R$500,'2001_Mechanical_R'!$A32,'2001_Mechanical'!U$2:U$500),1),"NA")</f>
        <v>0</v>
      </c>
    </row>
    <row r="33" spans="1:4" x14ac:dyDescent="0.25">
      <c r="A33" s="36" t="str">
        <v>HA1XH33</v>
      </c>
      <c r="B33" s="36" t="str">
        <f>INDEX('2001_Mechanical'!$S$2:$S$500,MATCH('2001_Mechanical_R'!$A33,'2001_Mechanical'!$R$2:$R$500,0))</f>
        <v>Postzygotics-hybridXelegans-(H:LouroXCenteans)XSymEle</v>
      </c>
      <c r="C33" s="36">
        <f>CEILING(SUMIF('2001_Mechanical'!R$2:R$500,'2001_Mechanical_R'!$A33,'2001_Mechanical'!U$2:U$500)/SUMIF('2001_Mechanical'!R$2:R$500,'2001_Mechanical_R'!$A33,'2001_Mechanical'!T$2:T$500),1)</f>
        <v>0</v>
      </c>
      <c r="D33" s="36" t="str">
        <f>IFERROR(CEILING(SUMIF('2001_Mechanical'!R$2:R$500,'2001_Mechanical_R'!$A33,'2001_Mechanical'!V$2:V$500)/SUMIF('2001_Mechanical'!R$2:R$500,'2001_Mechanical_R'!$A33,'2001_Mechanical'!U$2:U$500),1),"NA")</f>
        <v>NA</v>
      </c>
    </row>
    <row r="34" spans="1:4" x14ac:dyDescent="0.25">
      <c r="A34" s="36" t="str">
        <v>HA1X170</v>
      </c>
      <c r="B34" s="36" t="str">
        <f>INDEX('2001_Mechanical'!$S$2:$S$500,MATCH('2001_Mechanical_R'!$A34,'2001_Mechanical'!$R$2:$R$500,0))</f>
        <v>Postzygotics-hybridXgraellsii-(H:LouroXCenteans)XSymGra</v>
      </c>
      <c r="C34" s="36">
        <f>CEILING(SUMIF('2001_Mechanical'!R$2:R$500,'2001_Mechanical_R'!$A34,'2001_Mechanical'!U$2:U$500)/SUMIF('2001_Mechanical'!R$2:R$500,'2001_Mechanical_R'!$A34,'2001_Mechanical'!T$2:T$500),1)</f>
        <v>1</v>
      </c>
      <c r="D34" s="36">
        <f>IFERROR(CEILING(SUMIF('2001_Mechanical'!R$2:R$500,'2001_Mechanical_R'!$A34,'2001_Mechanical'!V$2:V$500)/SUMIF('2001_Mechanical'!R$2:R$500,'2001_Mechanical_R'!$A34,'2001_Mechanical'!U$2:U$500),1),"NA")</f>
        <v>1</v>
      </c>
    </row>
    <row r="35" spans="1:4" x14ac:dyDescent="0.25">
      <c r="A35" s="36" t="str">
        <v>HB4XH33</v>
      </c>
      <c r="B35" s="36" t="str">
        <f>INDEX('2001_Mechanical'!$S$2:$S$500,MATCH('2001_Mechanical_R'!$A35,'2001_Mechanical'!$R$2:$R$500,0))</f>
        <v>Postzygotics-hybridXelegans-(H:LouroXCenteans)XSymEle</v>
      </c>
      <c r="C35" s="36">
        <f>CEILING(SUMIF('2001_Mechanical'!R$2:R$500,'2001_Mechanical_R'!$A35,'2001_Mechanical'!U$2:U$500)/SUMIF('2001_Mechanical'!R$2:R$500,'2001_Mechanical_R'!$A35,'2001_Mechanical'!T$2:T$500),1)</f>
        <v>0</v>
      </c>
      <c r="D35" s="36" t="str">
        <f>IFERROR(CEILING(SUMIF('2001_Mechanical'!R$2:R$500,'2001_Mechanical_R'!$A35,'2001_Mechanical'!V$2:V$500)/SUMIF('2001_Mechanical'!R$2:R$500,'2001_Mechanical_R'!$A35,'2001_Mechanical'!U$2:U$500),1),"NA")</f>
        <v>NA</v>
      </c>
    </row>
    <row r="36" spans="1:4" x14ac:dyDescent="0.25">
      <c r="A36" s="36" t="str">
        <v>HA9XF62</v>
      </c>
      <c r="B36" s="36" t="str">
        <f>INDEX('2001_Mechanical'!$S$2:$S$500,MATCH('2001_Mechanical_R'!$A36,'2001_Mechanical'!$R$2:$R$500,0))</f>
        <v>Postzygotics-hybridXelegans-(H:LouroXCenteans)XSymEle</v>
      </c>
      <c r="C36" s="36">
        <f>CEILING(SUMIF('2001_Mechanical'!R$2:R$500,'2001_Mechanical_R'!$A36,'2001_Mechanical'!U$2:U$500)/SUMIF('2001_Mechanical'!R$2:R$500,'2001_Mechanical_R'!$A36,'2001_Mechanical'!T$2:T$500),1)</f>
        <v>0</v>
      </c>
      <c r="D36" s="36" t="str">
        <f>IFERROR(CEILING(SUMIF('2001_Mechanical'!R$2:R$500,'2001_Mechanical_R'!$A36,'2001_Mechanical'!V$2:V$500)/SUMIF('2001_Mechanical'!R$2:R$500,'2001_Mechanical_R'!$A36,'2001_Mechanical'!U$2:U$500),1),"NA")</f>
        <v>NA</v>
      </c>
    </row>
    <row r="37" spans="1:4" x14ac:dyDescent="0.25">
      <c r="A37" s="36" t="str">
        <v>HA3XH33</v>
      </c>
      <c r="B37" s="36" t="str">
        <f>INDEX('2001_Mechanical'!$S$2:$S$500,MATCH('2001_Mechanical_R'!$A37,'2001_Mechanical'!$R$2:$R$500,0))</f>
        <v>Postzygotics-hybridXelegans-(H:LouroXCenteans)XSymEle</v>
      </c>
      <c r="C37" s="36">
        <f>CEILING(SUMIF('2001_Mechanical'!R$2:R$500,'2001_Mechanical_R'!$A37,'2001_Mechanical'!U$2:U$500)/SUMIF('2001_Mechanical'!R$2:R$500,'2001_Mechanical_R'!$A37,'2001_Mechanical'!T$2:T$500),1)</f>
        <v>0</v>
      </c>
      <c r="D37" s="36" t="str">
        <f>IFERROR(CEILING(SUMIF('2001_Mechanical'!R$2:R$500,'2001_Mechanical_R'!$A37,'2001_Mechanical'!V$2:V$500)/SUMIF('2001_Mechanical'!R$2:R$500,'2001_Mechanical_R'!$A37,'2001_Mechanical'!U$2:U$500),1),"NA")</f>
        <v>NA</v>
      </c>
    </row>
    <row r="38" spans="1:4" x14ac:dyDescent="0.25">
      <c r="A38" s="36" t="str">
        <v>HA1XHA10</v>
      </c>
      <c r="B38" s="36" t="str">
        <f>INDEX('2001_Mechanical'!$S$2:$S$500,MATCH('2001_Mechanical_R'!$A38,'2001_Mechanical'!$R$2:$R$500,0))</f>
        <v>Postzygotics-hybridXhybrid-(H:LouroXCenteans)X(H:LouroXCenteans)</v>
      </c>
      <c r="C38" s="36">
        <f>CEILING(SUMIF('2001_Mechanical'!R$2:R$500,'2001_Mechanical_R'!$A38,'2001_Mechanical'!U$2:U$500)/SUMIF('2001_Mechanical'!R$2:R$500,'2001_Mechanical_R'!$A38,'2001_Mechanical'!T$2:T$500),1)</f>
        <v>0</v>
      </c>
      <c r="D38" s="36" t="str">
        <f>IFERROR(CEILING(SUMIF('2001_Mechanical'!R$2:R$500,'2001_Mechanical_R'!$A38,'2001_Mechanical'!V$2:V$500)/SUMIF('2001_Mechanical'!R$2:R$500,'2001_Mechanical_R'!$A38,'2001_Mechanical'!U$2:U$500),1),"NA")</f>
        <v>NA</v>
      </c>
    </row>
    <row r="39" spans="1:4" x14ac:dyDescent="0.25">
      <c r="A39" s="36" t="str">
        <v>HA6XHB6</v>
      </c>
      <c r="B39" s="36" t="str">
        <f>INDEX('2001_Mechanical'!$S$2:$S$500,MATCH('2001_Mechanical_R'!$A39,'2001_Mechanical'!$R$2:$R$500,0))</f>
        <v>Postzygotics-hybridXhybrid-(H:LouroXCenteans)X(H:LouroXCenteans)</v>
      </c>
      <c r="C39" s="36">
        <f>CEILING(SUMIF('2001_Mechanical'!R$2:R$500,'2001_Mechanical_R'!$A39,'2001_Mechanical'!U$2:U$500)/SUMIF('2001_Mechanical'!R$2:R$500,'2001_Mechanical_R'!$A39,'2001_Mechanical'!T$2:T$500),1)</f>
        <v>0</v>
      </c>
      <c r="D39" s="36" t="str">
        <f>IFERROR(CEILING(SUMIF('2001_Mechanical'!R$2:R$500,'2001_Mechanical_R'!$A39,'2001_Mechanical'!V$2:V$500)/SUMIF('2001_Mechanical'!R$2:R$500,'2001_Mechanical_R'!$A39,'2001_Mechanical'!U$2:U$500),1),"NA")</f>
        <v>NA</v>
      </c>
    </row>
    <row r="40" spans="1:4" x14ac:dyDescent="0.25">
      <c r="A40" s="36" t="str">
        <v>HA4XHA5</v>
      </c>
      <c r="B40" s="36" t="str">
        <f>INDEX('2001_Mechanical'!$S$2:$S$500,MATCH('2001_Mechanical_R'!$A40,'2001_Mechanical'!$R$2:$R$500,0))</f>
        <v>Postzygotics-hybridXhybrid-(H:LouroXCenteans)X(H:LouroXCenteans)</v>
      </c>
      <c r="C40" s="36">
        <f>CEILING(SUMIF('2001_Mechanical'!R$2:R$500,'2001_Mechanical_R'!$A40,'2001_Mechanical'!U$2:U$500)/SUMIF('2001_Mechanical'!R$2:R$500,'2001_Mechanical_R'!$A40,'2001_Mechanical'!T$2:T$500),1)</f>
        <v>0</v>
      </c>
      <c r="D40" s="36" t="str">
        <f>IFERROR(CEILING(SUMIF('2001_Mechanical'!R$2:R$500,'2001_Mechanical_R'!$A40,'2001_Mechanical'!V$2:V$500)/SUMIF('2001_Mechanical'!R$2:R$500,'2001_Mechanical_R'!$A40,'2001_Mechanical'!U$2:U$500),1),"NA")</f>
        <v>NA</v>
      </c>
    </row>
    <row r="41" spans="1:4" x14ac:dyDescent="0.25">
      <c r="A41" s="36" t="str">
        <v>HA4XHB3</v>
      </c>
      <c r="B41" s="36" t="str">
        <f>INDEX('2001_Mechanical'!$S$2:$S$500,MATCH('2001_Mechanical_R'!$A41,'2001_Mechanical'!$R$2:$R$500,0))</f>
        <v>Postzygotics-hybridXhybrid-(H:LouroXCenteans)X(H:LouroXCenteans)</v>
      </c>
      <c r="C41" s="36">
        <f>CEILING(SUMIF('2001_Mechanical'!R$2:R$500,'2001_Mechanical_R'!$A41,'2001_Mechanical'!U$2:U$500)/SUMIF('2001_Mechanical'!R$2:R$500,'2001_Mechanical_R'!$A41,'2001_Mechanical'!T$2:T$500),1)</f>
        <v>0</v>
      </c>
      <c r="D41" s="36" t="str">
        <f>IFERROR(CEILING(SUMIF('2001_Mechanical'!R$2:R$500,'2001_Mechanical_R'!$A41,'2001_Mechanical'!V$2:V$500)/SUMIF('2001_Mechanical'!R$2:R$500,'2001_Mechanical_R'!$A41,'2001_Mechanical'!U$2:U$500),1),"NA")</f>
        <v>NA</v>
      </c>
    </row>
    <row r="42" spans="1:4" x14ac:dyDescent="0.25">
      <c r="A42" s="36" t="str">
        <v>221X198</v>
      </c>
      <c r="B42" s="36" t="str">
        <f>INDEX('2001_Mechanical'!$S$2:$S$500,MATCH('2001_Mechanical_R'!$A42,'2001_Mechanical'!$R$2:$R$500,0))</f>
        <v>Conspecifics-graellsiiXgraellsii-LanzadaXLanzada</v>
      </c>
      <c r="C42" s="36">
        <f>CEILING(SUMIF('2001_Mechanical'!R$2:R$500,'2001_Mechanical_R'!$A42,'2001_Mechanical'!U$2:U$500)/SUMIF('2001_Mechanical'!R$2:R$500,'2001_Mechanical_R'!$A42,'2001_Mechanical'!T$2:T$500),1)</f>
        <v>1</v>
      </c>
      <c r="D42" s="36">
        <f>IFERROR(CEILING(SUMIF('2001_Mechanical'!R$2:R$500,'2001_Mechanical_R'!$A42,'2001_Mechanical'!V$2:V$500)/SUMIF('2001_Mechanical'!R$2:R$500,'2001_Mechanical_R'!$A42,'2001_Mechanical'!U$2:U$500),1),"NA")</f>
        <v>0</v>
      </c>
    </row>
    <row r="43" spans="1:4" x14ac:dyDescent="0.25">
      <c r="A43" s="36" t="str">
        <v>HC10XGC8</v>
      </c>
      <c r="B43" s="36" t="str">
        <f>INDEX('2001_Mechanical'!$S$2:$S$500,MATCH('2001_Mechanical_R'!$A43,'2001_Mechanical'!$R$2:$R$500,0))</f>
        <v>Postzygotics-hybridXgraellsii-(H:LouroXLanzada)XSymGra</v>
      </c>
      <c r="C43" s="36">
        <f>CEILING(SUMIF('2001_Mechanical'!R$2:R$500,'2001_Mechanical_R'!$A43,'2001_Mechanical'!U$2:U$500)/SUMIF('2001_Mechanical'!R$2:R$500,'2001_Mechanical_R'!$A43,'2001_Mechanical'!T$2:T$500),1)</f>
        <v>0</v>
      </c>
      <c r="D43" s="36" t="str">
        <f>IFERROR(CEILING(SUMIF('2001_Mechanical'!R$2:R$500,'2001_Mechanical_R'!$A43,'2001_Mechanical'!V$2:V$500)/SUMIF('2001_Mechanical'!R$2:R$500,'2001_Mechanical_R'!$A43,'2001_Mechanical'!U$2:U$500),1),"NA")</f>
        <v>NA</v>
      </c>
    </row>
    <row r="44" spans="1:4" x14ac:dyDescent="0.25">
      <c r="A44" s="36" t="str">
        <v>HC9XA17.1</v>
      </c>
      <c r="B44" s="36" t="str">
        <f>INDEX('2001_Mechanical'!$S$2:$S$500,MATCH('2001_Mechanical_R'!$A44,'2001_Mechanical'!$R$2:$R$500,0))</f>
        <v>Postzygotics-hybridXelegans-(H:LouroXLanzada)XSymEle</v>
      </c>
      <c r="C44" s="36">
        <f>CEILING(SUMIF('2001_Mechanical'!R$2:R$500,'2001_Mechanical_R'!$A44,'2001_Mechanical'!U$2:U$500)/SUMIF('2001_Mechanical'!R$2:R$500,'2001_Mechanical_R'!$A44,'2001_Mechanical'!T$2:T$500),1)</f>
        <v>0</v>
      </c>
      <c r="D44" s="36" t="str">
        <f>IFERROR(CEILING(SUMIF('2001_Mechanical'!R$2:R$500,'2001_Mechanical_R'!$A44,'2001_Mechanical'!V$2:V$500)/SUMIF('2001_Mechanical'!R$2:R$500,'2001_Mechanical_R'!$A44,'2001_Mechanical'!U$2:U$500),1),"NA")</f>
        <v>NA</v>
      </c>
    </row>
    <row r="45" spans="1:4" x14ac:dyDescent="0.25">
      <c r="A45" s="36" t="str">
        <v>HD4XA17.1</v>
      </c>
      <c r="B45" s="36" t="str">
        <f>INDEX('2001_Mechanical'!$S$2:$S$500,MATCH('2001_Mechanical_R'!$A45,'2001_Mechanical'!$R$2:$R$500,0))</f>
        <v>Postzygotics-hybridXelegans-(H:LouroXLanzada)XSymEle</v>
      </c>
      <c r="C45" s="36">
        <f>CEILING(SUMIF('2001_Mechanical'!R$2:R$500,'2001_Mechanical_R'!$A45,'2001_Mechanical'!U$2:U$500)/SUMIF('2001_Mechanical'!R$2:R$500,'2001_Mechanical_R'!$A45,'2001_Mechanical'!T$2:T$500),1)</f>
        <v>0</v>
      </c>
      <c r="D45" s="36" t="str">
        <f>IFERROR(CEILING(SUMIF('2001_Mechanical'!R$2:R$500,'2001_Mechanical_R'!$A45,'2001_Mechanical'!V$2:V$500)/SUMIF('2001_Mechanical'!R$2:R$500,'2001_Mechanical_R'!$A45,'2001_Mechanical'!U$2:U$500),1),"NA")</f>
        <v>NA</v>
      </c>
    </row>
    <row r="46" spans="1:4" x14ac:dyDescent="0.25">
      <c r="A46" s="36" t="str">
        <v>H1.4XHF1</v>
      </c>
      <c r="B46" s="36" t="str">
        <f>INDEX('2001_Mechanical'!$S$2:$S$500,MATCH('2001_Mechanical_R'!$A46,'2001_Mechanical'!$R$2:$R$500,0))</f>
        <v>Postzygotics-hybridXhybrid-(H:LouroXCenteans)X(H:LouroXLanzada)</v>
      </c>
      <c r="C46" s="36">
        <f>CEILING(SUMIF('2001_Mechanical'!R$2:R$500,'2001_Mechanical_R'!$A46,'2001_Mechanical'!U$2:U$500)/SUMIF('2001_Mechanical'!R$2:R$500,'2001_Mechanical_R'!$A46,'2001_Mechanical'!T$2:T$500),1)</f>
        <v>0</v>
      </c>
      <c r="D46" s="36" t="str">
        <f>IFERROR(CEILING(SUMIF('2001_Mechanical'!R$2:R$500,'2001_Mechanical_R'!$A46,'2001_Mechanical'!V$2:V$500)/SUMIF('2001_Mechanical'!R$2:R$500,'2001_Mechanical_R'!$A46,'2001_Mechanical'!U$2:U$500),1),"NA")</f>
        <v>NA</v>
      </c>
    </row>
    <row r="47" spans="1:4" x14ac:dyDescent="0.25">
      <c r="A47" s="36" t="str">
        <v>HC1XGB5</v>
      </c>
      <c r="B47" s="36" t="str">
        <f>INDEX('2001_Mechanical'!$S$2:$S$500,MATCH('2001_Mechanical_R'!$A47,'2001_Mechanical'!$R$2:$R$500,0))</f>
        <v>Postzygotics-hybridXgraellsii-(H:LouroXLanzada)XSymGra</v>
      </c>
      <c r="C47" s="36">
        <f>CEILING(SUMIF('2001_Mechanical'!R$2:R$500,'2001_Mechanical_R'!$A47,'2001_Mechanical'!U$2:U$500)/SUMIF('2001_Mechanical'!R$2:R$500,'2001_Mechanical_R'!$A47,'2001_Mechanical'!T$2:T$500),1)</f>
        <v>0</v>
      </c>
      <c r="D47" s="36" t="str">
        <f>IFERROR(CEILING(SUMIF('2001_Mechanical'!R$2:R$500,'2001_Mechanical_R'!$A47,'2001_Mechanical'!V$2:V$500)/SUMIF('2001_Mechanical'!R$2:R$500,'2001_Mechanical_R'!$A47,'2001_Mechanical'!U$2:U$500),1),"NA")</f>
        <v>NA</v>
      </c>
    </row>
    <row r="48" spans="1:4" x14ac:dyDescent="0.25">
      <c r="A48" s="36" t="str">
        <v>HG3XHE3</v>
      </c>
      <c r="B48" s="36" t="str">
        <f>INDEX('2001_Mechanical'!$S$2:$S$500,MATCH('2001_Mechanical_R'!$A48,'2001_Mechanical'!$R$2:$R$500,0))</f>
        <v>Postzygotics-hybridXhybrid-(H:LouroXLanzada)X(H:LouroXLanzada)</v>
      </c>
      <c r="C48" s="36">
        <f>CEILING(SUMIF('2001_Mechanical'!R$2:R$500,'2001_Mechanical_R'!$A48,'2001_Mechanical'!U$2:U$500)/SUMIF('2001_Mechanical'!R$2:R$500,'2001_Mechanical_R'!$A48,'2001_Mechanical'!T$2:T$500),1)</f>
        <v>0</v>
      </c>
      <c r="D48" s="36" t="str">
        <f>IFERROR(CEILING(SUMIF('2001_Mechanical'!R$2:R$500,'2001_Mechanical_R'!$A48,'2001_Mechanical'!V$2:V$500)/SUMIF('2001_Mechanical'!R$2:R$500,'2001_Mechanical_R'!$A48,'2001_Mechanical'!U$2:U$500),1),"NA")</f>
        <v>NA</v>
      </c>
    </row>
    <row r="49" spans="1:4" x14ac:dyDescent="0.25">
      <c r="A49" s="36" t="str">
        <v>HC15XHE4</v>
      </c>
      <c r="B49" s="36" t="str">
        <f>INDEX('2001_Mechanical'!$S$2:$S$500,MATCH('2001_Mechanical_R'!$A49,'2001_Mechanical'!$R$2:$R$500,0))</f>
        <v>Postzygotics-hybridXhybrid-(H:LouroXLanzada)X(H:LouroXLanzada)</v>
      </c>
      <c r="C49" s="36">
        <f>CEILING(SUMIF('2001_Mechanical'!R$2:R$500,'2001_Mechanical_R'!$A49,'2001_Mechanical'!U$2:U$500)/SUMIF('2001_Mechanical'!R$2:R$500,'2001_Mechanical_R'!$A49,'2001_Mechanical'!T$2:T$500),1)</f>
        <v>0</v>
      </c>
      <c r="D49" s="36" t="str">
        <f>IFERROR(CEILING(SUMIF('2001_Mechanical'!R$2:R$500,'2001_Mechanical_R'!$A49,'2001_Mechanical'!V$2:V$500)/SUMIF('2001_Mechanical'!R$2:R$500,'2001_Mechanical_R'!$A49,'2001_Mechanical'!U$2:U$500),1),"NA")</f>
        <v>NA</v>
      </c>
    </row>
    <row r="50" spans="1:4" x14ac:dyDescent="0.25">
      <c r="A50" s="36" t="str">
        <v>HG3XHE4</v>
      </c>
      <c r="B50" s="36" t="str">
        <f>INDEX('2001_Mechanical'!$S$2:$S$500,MATCH('2001_Mechanical_R'!$A50,'2001_Mechanical'!$R$2:$R$500,0))</f>
        <v>Postzygotics-hybridXhybrid-(H:LouroXLanzada)X(H:LouroXLanzada)</v>
      </c>
      <c r="C50" s="36">
        <f>CEILING(SUMIF('2001_Mechanical'!R$2:R$500,'2001_Mechanical_R'!$A50,'2001_Mechanical'!U$2:U$500)/SUMIF('2001_Mechanical'!R$2:R$500,'2001_Mechanical_R'!$A50,'2001_Mechanical'!T$2:T$500),1)</f>
        <v>0</v>
      </c>
      <c r="D50" s="36" t="str">
        <f>IFERROR(CEILING(SUMIF('2001_Mechanical'!R$2:R$500,'2001_Mechanical_R'!$A50,'2001_Mechanical'!V$2:V$500)/SUMIF('2001_Mechanical'!R$2:R$500,'2001_Mechanical_R'!$A50,'2001_Mechanical'!U$2:U$500),1),"NA")</f>
        <v>NA</v>
      </c>
    </row>
    <row r="51" spans="1:4" x14ac:dyDescent="0.25">
      <c r="A51" s="36" t="str">
        <v>HG3XHF6</v>
      </c>
      <c r="B51" s="36" t="str">
        <f>INDEX('2001_Mechanical'!$S$2:$S$500,MATCH('2001_Mechanical_R'!$A51,'2001_Mechanical'!$R$2:$R$500,0))</f>
        <v>Postzygotics-hybridXhybrid-(H:LouroXLanzada)X(H:LouroXLanzada)</v>
      </c>
      <c r="C51" s="36">
        <f>CEILING(SUMIF('2001_Mechanical'!R$2:R$500,'2001_Mechanical_R'!$A51,'2001_Mechanical'!U$2:U$500)/SUMIF('2001_Mechanical'!R$2:R$500,'2001_Mechanical_R'!$A51,'2001_Mechanical'!T$2:T$500),1)</f>
        <v>0</v>
      </c>
      <c r="D51" s="36" t="str">
        <f>IFERROR(CEILING(SUMIF('2001_Mechanical'!R$2:R$500,'2001_Mechanical_R'!$A51,'2001_Mechanical'!V$2:V$500)/SUMIF('2001_Mechanical'!R$2:R$500,'2001_Mechanical_R'!$A51,'2001_Mechanical'!U$2:U$500),1),"NA")</f>
        <v>NA</v>
      </c>
    </row>
    <row r="52" spans="1:4" x14ac:dyDescent="0.25">
      <c r="A52" s="36" t="str">
        <v>O7X119.1</v>
      </c>
      <c r="B52" s="36" t="str">
        <f>INDEX('2001_Mechanical'!$S$2:$S$500,MATCH('2001_Mechanical_R'!$A52,'2001_Mechanical'!$R$2:$R$500,0))</f>
        <v>Conspecifics-elegansXelegans-LouroXLouro</v>
      </c>
      <c r="C52" s="36">
        <f>CEILING(SUMIF('2001_Mechanical'!R$2:R$500,'2001_Mechanical_R'!$A52,'2001_Mechanical'!U$2:U$500)/SUMIF('2001_Mechanical'!R$2:R$500,'2001_Mechanical_R'!$A52,'2001_Mechanical'!T$2:T$500),1)</f>
        <v>1</v>
      </c>
      <c r="D52" s="36">
        <f>IFERROR(CEILING(SUMIF('2001_Mechanical'!R$2:R$500,'2001_Mechanical_R'!$A52,'2001_Mechanical'!V$2:V$500)/SUMIF('2001_Mechanical'!R$2:R$500,'2001_Mechanical_R'!$A52,'2001_Mechanical'!U$2:U$500),1),"NA")</f>
        <v>1</v>
      </c>
    </row>
    <row r="53" spans="1:4" x14ac:dyDescent="0.25">
      <c r="A53" s="36" t="str">
        <v>HC18XE17.6</v>
      </c>
      <c r="B53" s="36" t="str">
        <f>INDEX('2001_Mechanical'!$S$2:$S$500,MATCH('2001_Mechanical_R'!$A53,'2001_Mechanical'!$R$2:$R$500,0))</f>
        <v>Postzygotics-hybridXelegans-(H:LouroXLanzada)XSymEle</v>
      </c>
      <c r="C53" s="36">
        <f>CEILING(SUMIF('2001_Mechanical'!R$2:R$500,'2001_Mechanical_R'!$A53,'2001_Mechanical'!U$2:U$500)/SUMIF('2001_Mechanical'!R$2:R$500,'2001_Mechanical_R'!$A53,'2001_Mechanical'!T$2:T$500),1)</f>
        <v>0</v>
      </c>
      <c r="D53" s="36" t="str">
        <f>IFERROR(CEILING(SUMIF('2001_Mechanical'!R$2:R$500,'2001_Mechanical_R'!$A53,'2001_Mechanical'!V$2:V$500)/SUMIF('2001_Mechanical'!R$2:R$500,'2001_Mechanical_R'!$A53,'2001_Mechanical'!U$2:U$500),1),"NA")</f>
        <v>NA</v>
      </c>
    </row>
    <row r="54" spans="1:4" x14ac:dyDescent="0.25">
      <c r="A54" s="36" t="str">
        <v>HC18XHF10</v>
      </c>
      <c r="B54" s="36" t="str">
        <f>INDEX('2001_Mechanical'!$S$2:$S$500,MATCH('2001_Mechanical_R'!$A54,'2001_Mechanical'!$R$2:$R$500,0))</f>
        <v>Postzygotics-hybridXhybrid-(H:LouroXLanzada)X(H:LouroXLanzada)</v>
      </c>
      <c r="C54" s="36">
        <f>CEILING(SUMIF('2001_Mechanical'!R$2:R$500,'2001_Mechanical_R'!$A54,'2001_Mechanical'!U$2:U$500)/SUMIF('2001_Mechanical'!R$2:R$500,'2001_Mechanical_R'!$A54,'2001_Mechanical'!T$2:T$500),1)</f>
        <v>1</v>
      </c>
      <c r="D54" s="36">
        <f>IFERROR(CEILING(SUMIF('2001_Mechanical'!R$2:R$500,'2001_Mechanical_R'!$A54,'2001_Mechanical'!V$2:V$500)/SUMIF('2001_Mechanical'!R$2:R$500,'2001_Mechanical_R'!$A54,'2001_Mechanical'!U$2:U$500),1),"NA")</f>
        <v>0</v>
      </c>
    </row>
    <row r="55" spans="1:4" x14ac:dyDescent="0.25">
      <c r="A55" s="36" t="str">
        <v>O6XE17.6</v>
      </c>
      <c r="B55" s="36" t="str">
        <f>INDEX('2001_Mechanical'!$S$2:$S$500,MATCH('2001_Mechanical_R'!$A55,'2001_Mechanical'!$R$2:$R$500,0))</f>
        <v>Conspecifics-elegansXelegans-LouroXLouro</v>
      </c>
      <c r="C55" s="36">
        <f>CEILING(SUMIF('2001_Mechanical'!R$2:R$500,'2001_Mechanical_R'!$A55,'2001_Mechanical'!U$2:U$500)/SUMIF('2001_Mechanical'!R$2:R$500,'2001_Mechanical_R'!$A55,'2001_Mechanical'!T$2:T$500),1)</f>
        <v>0</v>
      </c>
      <c r="D55" s="36" t="str">
        <f>IFERROR(CEILING(SUMIF('2001_Mechanical'!R$2:R$500,'2001_Mechanical_R'!$A55,'2001_Mechanical'!V$2:V$500)/SUMIF('2001_Mechanical'!R$2:R$500,'2001_Mechanical_R'!$A55,'2001_Mechanical'!U$2:U$500),1),"NA")</f>
        <v>NA</v>
      </c>
    </row>
    <row r="56" spans="1:4" x14ac:dyDescent="0.25">
      <c r="A56" s="36" t="str">
        <v>O6XHF7</v>
      </c>
      <c r="B56" s="36" t="str">
        <f>INDEX('2001_Mechanical'!$S$2:$S$500,MATCH('2001_Mechanical_R'!$A56,'2001_Mechanical'!$R$2:$R$500,0))</f>
        <v>Postzygotics-elegansXhybrid-SymEleX(H:LouroXLanzada)</v>
      </c>
      <c r="C56" s="36">
        <f>CEILING(SUMIF('2001_Mechanical'!R$2:R$500,'2001_Mechanical_R'!$A56,'2001_Mechanical'!U$2:U$500)/SUMIF('2001_Mechanical'!R$2:R$500,'2001_Mechanical_R'!$A56,'2001_Mechanical'!T$2:T$500),1)</f>
        <v>1</v>
      </c>
      <c r="D56" s="36">
        <f>IFERROR(CEILING(SUMIF('2001_Mechanical'!R$2:R$500,'2001_Mechanical_R'!$A56,'2001_Mechanical'!V$2:V$500)/SUMIF('2001_Mechanical'!R$2:R$500,'2001_Mechanical_R'!$A56,'2001_Mechanical'!U$2:U$500),1),"NA")</f>
        <v>1</v>
      </c>
    </row>
    <row r="57" spans="1:4" x14ac:dyDescent="0.25">
      <c r="A57" s="36" t="str">
        <v>E17.5XHF10</v>
      </c>
      <c r="B57" s="36" t="str">
        <f>INDEX('2001_Mechanical'!$S$2:$S$500,MATCH('2001_Mechanical_R'!$A57,'2001_Mechanical'!$R$2:$R$500,0))</f>
        <v>Postzygotics-elegansXhybrid-SymEleX(H:LouroXLanzada)</v>
      </c>
      <c r="C57" s="36">
        <f>CEILING(SUMIF('2001_Mechanical'!R$2:R$500,'2001_Mechanical_R'!$A57,'2001_Mechanical'!U$2:U$500)/SUMIF('2001_Mechanical'!R$2:R$500,'2001_Mechanical_R'!$A57,'2001_Mechanical'!T$2:T$500),1)</f>
        <v>1</v>
      </c>
      <c r="D57" s="36">
        <f>IFERROR(CEILING(SUMIF('2001_Mechanical'!R$2:R$500,'2001_Mechanical_R'!$A57,'2001_Mechanical'!V$2:V$500)/SUMIF('2001_Mechanical'!R$2:R$500,'2001_Mechanical_R'!$A57,'2001_Mechanical'!U$2:U$500),1),"NA")</f>
        <v>0</v>
      </c>
    </row>
    <row r="58" spans="1:4" x14ac:dyDescent="0.25">
      <c r="A58" s="36" t="str">
        <v>E17.7XHF10</v>
      </c>
      <c r="B58" s="36" t="str">
        <f>INDEX('2001_Mechanical'!$S$2:$S$500,MATCH('2001_Mechanical_R'!$A58,'2001_Mechanical'!$R$2:$R$500,0))</f>
        <v>Postzygotics-elegansXhybrid-SymEleX(H:LouroXLanzada)</v>
      </c>
      <c r="C58" s="36">
        <f>CEILING(SUMIF('2001_Mechanical'!R$2:R$500,'2001_Mechanical_R'!$A58,'2001_Mechanical'!U$2:U$500)/SUMIF('2001_Mechanical'!R$2:R$500,'2001_Mechanical_R'!$A58,'2001_Mechanical'!T$2:T$500),1)</f>
        <v>1</v>
      </c>
      <c r="D58" s="36">
        <f>IFERROR(CEILING(SUMIF('2001_Mechanical'!R$2:R$500,'2001_Mechanical_R'!$A58,'2001_Mechanical'!V$2:V$500)/SUMIF('2001_Mechanical'!R$2:R$500,'2001_Mechanical_R'!$A58,'2001_Mechanical'!U$2:U$500),1),"NA")</f>
        <v>1</v>
      </c>
    </row>
    <row r="59" spans="1:4" x14ac:dyDescent="0.25">
      <c r="A59" s="36" t="str">
        <v>HF8XHC19</v>
      </c>
      <c r="B59" s="36" t="str">
        <f>INDEX('2001_Mechanical'!$S$2:$S$500,MATCH('2001_Mechanical_R'!$A59,'2001_Mechanical'!$R$2:$R$500,0))</f>
        <v>Postzygotics-hybridXhybrid-(H:LouroXLanzada)X(H:LouroXLanzada)</v>
      </c>
      <c r="C59" s="36">
        <f>CEILING(SUMIF('2001_Mechanical'!R$2:R$500,'2001_Mechanical_R'!$A59,'2001_Mechanical'!U$2:U$500)/SUMIF('2001_Mechanical'!R$2:R$500,'2001_Mechanical_R'!$A59,'2001_Mechanical'!T$2:T$500),1)</f>
        <v>0</v>
      </c>
      <c r="D59" s="36" t="str">
        <f>IFERROR(CEILING(SUMIF('2001_Mechanical'!R$2:R$500,'2001_Mechanical_R'!$A59,'2001_Mechanical'!V$2:V$500)/SUMIF('2001_Mechanical'!R$2:R$500,'2001_Mechanical_R'!$A59,'2001_Mechanical'!U$2:U$500),1),"NA")</f>
        <v>NA</v>
      </c>
    </row>
    <row r="60" spans="1:4" x14ac:dyDescent="0.25">
      <c r="A60" s="36" t="str">
        <v>E17.5XE17.6</v>
      </c>
      <c r="B60" s="36" t="str">
        <f>INDEX('2001_Mechanical'!$S$2:$S$500,MATCH('2001_Mechanical_R'!$A60,'2001_Mechanical'!$R$2:$R$500,0))</f>
        <v>Conspecifics-elegansXelegans-LouroXLouro</v>
      </c>
      <c r="C60" s="36">
        <f>CEILING(SUMIF('2001_Mechanical'!R$2:R$500,'2001_Mechanical_R'!$A60,'2001_Mechanical'!U$2:U$500)/SUMIF('2001_Mechanical'!R$2:R$500,'2001_Mechanical_R'!$A60,'2001_Mechanical'!T$2:T$500),1)</f>
        <v>0</v>
      </c>
      <c r="D60" s="36" t="str">
        <f>IFERROR(CEILING(SUMIF('2001_Mechanical'!R$2:R$500,'2001_Mechanical_R'!$A60,'2001_Mechanical'!V$2:V$500)/SUMIF('2001_Mechanical'!R$2:R$500,'2001_Mechanical_R'!$A60,'2001_Mechanical'!U$2:U$500),1),"NA")</f>
        <v>NA</v>
      </c>
    </row>
    <row r="61" spans="1:4" x14ac:dyDescent="0.25">
      <c r="A61" s="36" t="str">
        <v>O7X119.2</v>
      </c>
      <c r="B61" s="36" t="str">
        <f>INDEX('2001_Mechanical'!$S$2:$S$500,MATCH('2001_Mechanical_R'!$A61,'2001_Mechanical'!$R$2:$R$500,0))</f>
        <v>Conspecifics-elegansXelegans-LouroXLouro</v>
      </c>
      <c r="C61" s="36">
        <f>CEILING(SUMIF('2001_Mechanical'!R$2:R$500,'2001_Mechanical_R'!$A61,'2001_Mechanical'!U$2:U$500)/SUMIF('2001_Mechanical'!R$2:R$500,'2001_Mechanical_R'!$A61,'2001_Mechanical'!T$2:T$500),1)</f>
        <v>1</v>
      </c>
      <c r="D61" s="36">
        <f>IFERROR(CEILING(SUMIF('2001_Mechanical'!R$2:R$500,'2001_Mechanical_R'!$A61,'2001_Mechanical'!V$2:V$500)/SUMIF('2001_Mechanical'!R$2:R$500,'2001_Mechanical_R'!$A61,'2001_Mechanical'!U$2:U$500),1),"NA")</f>
        <v>1</v>
      </c>
    </row>
    <row r="62" spans="1:4" x14ac:dyDescent="0.25">
      <c r="A62" s="36" t="str">
        <v>O6XIN2</v>
      </c>
      <c r="B62" s="36" t="str">
        <f>INDEX('2001_Mechanical'!$S$2:$S$500,MATCH('2001_Mechanical_R'!$A62,'2001_Mechanical'!$R$2:$R$500,0))</f>
        <v>Conspecifics-elegansXelegans-LouroXBelgium</v>
      </c>
      <c r="C62" s="36">
        <f>CEILING(SUMIF('2001_Mechanical'!R$2:R$500,'2001_Mechanical_R'!$A62,'2001_Mechanical'!U$2:U$500)/SUMIF('2001_Mechanical'!R$2:R$500,'2001_Mechanical_R'!$A62,'2001_Mechanical'!T$2:T$500),1)</f>
        <v>1</v>
      </c>
      <c r="D62" s="36">
        <f>IFERROR(CEILING(SUMIF('2001_Mechanical'!R$2:R$500,'2001_Mechanical_R'!$A62,'2001_Mechanical'!V$2:V$500)/SUMIF('2001_Mechanical'!R$2:R$500,'2001_Mechanical_R'!$A62,'2001_Mechanical'!U$2:U$500),1),"NA")</f>
        <v>1</v>
      </c>
    </row>
    <row r="63" spans="1:4" x14ac:dyDescent="0.25">
      <c r="A63" s="36" t="str">
        <v>HF13XHC20</v>
      </c>
      <c r="B63" s="36" t="str">
        <f>INDEX('2001_Mechanical'!$S$2:$S$500,MATCH('2001_Mechanical_R'!$A63,'2001_Mechanical'!$R$2:$R$500,0))</f>
        <v>Postzygotics-hybridXhybrid-(H:LouroXLanzada)X(H:LouroXLanzada)</v>
      </c>
      <c r="C63" s="36">
        <f>CEILING(SUMIF('2001_Mechanical'!R$2:R$500,'2001_Mechanical_R'!$A63,'2001_Mechanical'!U$2:U$500)/SUMIF('2001_Mechanical'!R$2:R$500,'2001_Mechanical_R'!$A63,'2001_Mechanical'!T$2:T$500),1)</f>
        <v>0</v>
      </c>
      <c r="D63" s="36" t="str">
        <f>IFERROR(CEILING(SUMIF('2001_Mechanical'!R$2:R$500,'2001_Mechanical_R'!$A63,'2001_Mechanical'!V$2:V$500)/SUMIF('2001_Mechanical'!R$2:R$500,'2001_Mechanical_R'!$A63,'2001_Mechanical'!U$2:U$500),1),"NA")</f>
        <v>NA</v>
      </c>
    </row>
    <row r="64" spans="1:4" x14ac:dyDescent="0.25">
      <c r="A64" s="36" t="str">
        <v>HF12XHC20</v>
      </c>
      <c r="B64" s="36" t="str">
        <f>INDEX('2001_Mechanical'!$S$2:$S$500,MATCH('2001_Mechanical_R'!$A64,'2001_Mechanical'!$R$2:$R$500,0))</f>
        <v>Postzygotics-hybridXhybrid-(H:LouroXLanzada)X(H:LouroXLanzada)</v>
      </c>
      <c r="C64" s="36">
        <f>CEILING(SUMIF('2001_Mechanical'!R$2:R$500,'2001_Mechanical_R'!$A64,'2001_Mechanical'!U$2:U$500)/SUMIF('2001_Mechanical'!R$2:R$500,'2001_Mechanical_R'!$A64,'2001_Mechanical'!T$2:T$500),1)</f>
        <v>0</v>
      </c>
      <c r="D64" s="36" t="str">
        <f>IFERROR(CEILING(SUMIF('2001_Mechanical'!R$2:R$500,'2001_Mechanical_R'!$A64,'2001_Mechanical'!V$2:V$500)/SUMIF('2001_Mechanical'!R$2:R$500,'2001_Mechanical_R'!$A64,'2001_Mechanical'!U$2:U$500),1),"NA")</f>
        <v>NA</v>
      </c>
    </row>
    <row r="65" spans="1:4" x14ac:dyDescent="0.25">
      <c r="A65" s="36" t="str">
        <v>HF13XHF14</v>
      </c>
      <c r="B65" s="36" t="str">
        <f>INDEX('2001_Mechanical'!$S$2:$S$500,MATCH('2001_Mechanical_R'!$A65,'2001_Mechanical'!$R$2:$R$500,0))</f>
        <v>Postzygotics-hybridXhybrid-(H:LouroXLanzada)X(H:LouroXLanzada)</v>
      </c>
      <c r="C65" s="36">
        <f>CEILING(SUMIF('2001_Mechanical'!R$2:R$500,'2001_Mechanical_R'!$A65,'2001_Mechanical'!U$2:U$500)/SUMIF('2001_Mechanical'!R$2:R$500,'2001_Mechanical_R'!$A65,'2001_Mechanical'!T$2:T$500),1)</f>
        <v>0</v>
      </c>
      <c r="D65" s="36" t="str">
        <f>IFERROR(CEILING(SUMIF('2001_Mechanical'!R$2:R$500,'2001_Mechanical_R'!$A65,'2001_Mechanical'!V$2:V$500)/SUMIF('2001_Mechanical'!R$2:R$500,'2001_Mechanical_R'!$A65,'2001_Mechanical'!U$2:U$500),1),"NA")</f>
        <v>NA</v>
      </c>
    </row>
    <row r="66" spans="1:4" x14ac:dyDescent="0.25">
      <c r="A66" s="36" t="str">
        <v>HF12XHC19</v>
      </c>
      <c r="B66" s="36" t="str">
        <f>INDEX('2001_Mechanical'!$S$2:$S$500,MATCH('2001_Mechanical_R'!$A66,'2001_Mechanical'!$R$2:$R$500,0))</f>
        <v>Postzygotics-hybridXhybrid-(H:LouroXLanzada)X(H:LouroXLanzada)</v>
      </c>
      <c r="C66" s="36">
        <f>CEILING(SUMIF('2001_Mechanical'!R$2:R$500,'2001_Mechanical_R'!$A66,'2001_Mechanical'!U$2:U$500)/SUMIF('2001_Mechanical'!R$2:R$500,'2001_Mechanical_R'!$A66,'2001_Mechanical'!T$2:T$500),1)</f>
        <v>0</v>
      </c>
      <c r="D66" s="36" t="str">
        <f>IFERROR(CEILING(SUMIF('2001_Mechanical'!R$2:R$500,'2001_Mechanical_R'!$A66,'2001_Mechanical'!V$2:V$500)/SUMIF('2001_Mechanical'!R$2:R$500,'2001_Mechanical_R'!$A66,'2001_Mechanical'!U$2:U$500),1),"NA")</f>
        <v>NA</v>
      </c>
    </row>
    <row r="67" spans="1:4" x14ac:dyDescent="0.25">
      <c r="A67" s="36" t="str">
        <v>HF16XHC20</v>
      </c>
      <c r="B67" s="36" t="str">
        <f>INDEX('2001_Mechanical'!$S$2:$S$500,MATCH('2001_Mechanical_R'!$A67,'2001_Mechanical'!$R$2:$R$500,0))</f>
        <v>Postzygotics-hybridXhybrid-(H:LouroXLanzada)X(H:LouroXLanzada)</v>
      </c>
      <c r="C67" s="36">
        <f>CEILING(SUMIF('2001_Mechanical'!R$2:R$500,'2001_Mechanical_R'!$A67,'2001_Mechanical'!U$2:U$500)/SUMIF('2001_Mechanical'!R$2:R$500,'2001_Mechanical_R'!$A67,'2001_Mechanical'!T$2:T$500),1)</f>
        <v>0</v>
      </c>
      <c r="D67" s="36" t="str">
        <f>IFERROR(CEILING(SUMIF('2001_Mechanical'!R$2:R$500,'2001_Mechanical_R'!$A67,'2001_Mechanical'!V$2:V$500)/SUMIF('2001_Mechanical'!R$2:R$500,'2001_Mechanical_R'!$A67,'2001_Mechanical'!U$2:U$500),1),"NA")</f>
        <v>NA</v>
      </c>
    </row>
    <row r="68" spans="1:4" x14ac:dyDescent="0.25">
      <c r="A68" s="36" t="str">
        <v>IN5XHC20</v>
      </c>
      <c r="B68" s="36" t="str">
        <f>INDEX('2001_Mechanical'!$S$2:$S$500,MATCH('2001_Mechanical_R'!$A68,'2001_Mechanical'!$R$2:$R$500,0))</f>
        <v>Postzygotics-elegansXhybrid-AlloEleX(H:LouroXLanzada)</v>
      </c>
      <c r="C68" s="36">
        <f>CEILING(SUMIF('2001_Mechanical'!R$2:R$500,'2001_Mechanical_R'!$A68,'2001_Mechanical'!U$2:U$500)/SUMIF('2001_Mechanical'!R$2:R$500,'2001_Mechanical_R'!$A68,'2001_Mechanical'!T$2:T$500),1)</f>
        <v>1</v>
      </c>
      <c r="D68" s="36">
        <f>IFERROR(CEILING(SUMIF('2001_Mechanical'!R$2:R$500,'2001_Mechanical_R'!$A68,'2001_Mechanical'!V$2:V$500)/SUMIF('2001_Mechanical'!R$2:R$500,'2001_Mechanical_R'!$A68,'2001_Mechanical'!U$2:U$500),1),"NA")</f>
        <v>1</v>
      </c>
    </row>
    <row r="69" spans="1:4" x14ac:dyDescent="0.25">
      <c r="A69" s="36" t="str">
        <v>HC12XHC19</v>
      </c>
      <c r="B69" s="36" t="str">
        <f>INDEX('2001_Mechanical'!$S$2:$S$500,MATCH('2001_Mechanical_R'!$A69,'2001_Mechanical'!$R$2:$R$500,0))</f>
        <v>Postzygotics-hybridXhybrid-(H:LouroXLanzada)X(H:LouroXLanzada)</v>
      </c>
      <c r="C69" s="36">
        <f>CEILING(SUMIF('2001_Mechanical'!R$2:R$500,'2001_Mechanical_R'!$A69,'2001_Mechanical'!U$2:U$500)/SUMIF('2001_Mechanical'!R$2:R$500,'2001_Mechanical_R'!$A69,'2001_Mechanical'!T$2:T$500),1)</f>
        <v>0</v>
      </c>
      <c r="D69" s="36" t="str">
        <f>IFERROR(CEILING(SUMIF('2001_Mechanical'!R$2:R$500,'2001_Mechanical_R'!$A69,'2001_Mechanical'!V$2:V$500)/SUMIF('2001_Mechanical'!R$2:R$500,'2001_Mechanical_R'!$A69,'2001_Mechanical'!U$2:U$500),1),"NA")</f>
        <v>NA</v>
      </c>
    </row>
    <row r="70" spans="1:4" x14ac:dyDescent="0.25">
      <c r="A70" s="36" t="str">
        <v>HF12XHF18</v>
      </c>
      <c r="B70" s="36" t="str">
        <f>INDEX('2001_Mechanical'!$S$2:$S$500,MATCH('2001_Mechanical_R'!$A70,'2001_Mechanical'!$R$2:$R$500,0))</f>
        <v>Postzygotics-hybridXhybrid-(H:LouroXLanzada)X(H:LouroXLanzada)</v>
      </c>
      <c r="C70" s="36">
        <f>CEILING(SUMIF('2001_Mechanical'!R$2:R$500,'2001_Mechanical_R'!$A70,'2001_Mechanical'!U$2:U$500)/SUMIF('2001_Mechanical'!R$2:R$500,'2001_Mechanical_R'!$A70,'2001_Mechanical'!T$2:T$500),1)</f>
        <v>0</v>
      </c>
      <c r="D70" s="36" t="str">
        <f>IFERROR(CEILING(SUMIF('2001_Mechanical'!R$2:R$500,'2001_Mechanical_R'!$A70,'2001_Mechanical'!V$2:V$500)/SUMIF('2001_Mechanical'!R$2:R$500,'2001_Mechanical_R'!$A70,'2001_Mechanical'!U$2:U$500),1),"NA")</f>
        <v>NA</v>
      </c>
    </row>
    <row r="71" spans="1:4" x14ac:dyDescent="0.25">
      <c r="A71" s="36" t="str">
        <v>HF17XH3.5</v>
      </c>
      <c r="B71" s="36" t="str">
        <f>INDEX('2001_Mechanical'!$S$2:$S$500,MATCH('2001_Mechanical_R'!$A71,'2001_Mechanical'!$R$2:$R$500,0))</f>
        <v>Postzygotics-hybridXhybrid-(H:LouroXLanzada)X(H:LouroXCenteans)</v>
      </c>
      <c r="C71" s="36">
        <f>CEILING(SUMIF('2001_Mechanical'!R$2:R$500,'2001_Mechanical_R'!$A71,'2001_Mechanical'!U$2:U$500)/SUMIF('2001_Mechanical'!R$2:R$500,'2001_Mechanical_R'!$A71,'2001_Mechanical'!T$2:T$500),1)</f>
        <v>1</v>
      </c>
      <c r="D71" s="36">
        <f>IFERROR(CEILING(SUMIF('2001_Mechanical'!R$2:R$500,'2001_Mechanical_R'!$A71,'2001_Mechanical'!V$2:V$500)/SUMIF('2001_Mechanical'!R$2:R$500,'2001_Mechanical_R'!$A71,'2001_Mechanical'!U$2:U$500),1),"NA")</f>
        <v>0</v>
      </c>
    </row>
    <row r="72" spans="1:4" x14ac:dyDescent="0.25">
      <c r="A72" s="36" t="str">
        <v>IN5XHD15</v>
      </c>
      <c r="B72" s="36" t="str">
        <f>INDEX('2001_Mechanical'!$S$2:$S$500,MATCH('2001_Mechanical_R'!$A72,'2001_Mechanical'!$R$2:$R$500,0))</f>
        <v>Postzygotics-elegansXhybrid-AlloEleX(H:LouroXCenteans)</v>
      </c>
      <c r="C72" s="36">
        <f>CEILING(SUMIF('2001_Mechanical'!R$2:R$500,'2001_Mechanical_R'!$A72,'2001_Mechanical'!U$2:U$500)/SUMIF('2001_Mechanical'!R$2:R$500,'2001_Mechanical_R'!$A72,'2001_Mechanical'!T$2:T$500),1)</f>
        <v>1</v>
      </c>
      <c r="D72" s="36">
        <f>IFERROR(CEILING(SUMIF('2001_Mechanical'!R$2:R$500,'2001_Mechanical_R'!$A72,'2001_Mechanical'!V$2:V$500)/SUMIF('2001_Mechanical'!R$2:R$500,'2001_Mechanical_R'!$A72,'2001_Mechanical'!U$2:U$500),1),"NA")</f>
        <v>1</v>
      </c>
    </row>
    <row r="73" spans="1:4" x14ac:dyDescent="0.25">
      <c r="A73" s="36" t="str">
        <v>HF17XHD15</v>
      </c>
      <c r="B73" s="36" t="str">
        <f>INDEX('2001_Mechanical'!$S$2:$S$500,MATCH('2001_Mechanical_R'!$A73,'2001_Mechanical'!$R$2:$R$500,0))</f>
        <v>Postzygotics-hybridXhybrid-(H:LouroXLanzada)X(H:LouroXLanzada)</v>
      </c>
      <c r="C73" s="36">
        <f>CEILING(SUMIF('2001_Mechanical'!R$2:R$500,'2001_Mechanical_R'!$A73,'2001_Mechanical'!U$2:U$500)/SUMIF('2001_Mechanical'!R$2:R$500,'2001_Mechanical_R'!$A73,'2001_Mechanical'!T$2:T$500),1)</f>
        <v>1</v>
      </c>
      <c r="D73" s="36">
        <f>IFERROR(CEILING(SUMIF('2001_Mechanical'!R$2:R$500,'2001_Mechanical_R'!$A73,'2001_Mechanical'!V$2:V$500)/SUMIF('2001_Mechanical'!R$2:R$500,'2001_Mechanical_R'!$A73,'2001_Mechanical'!U$2:U$500),1),"NA")</f>
        <v>1</v>
      </c>
    </row>
    <row r="74" spans="1:4" x14ac:dyDescent="0.25">
      <c r="A74" s="36" t="str">
        <v>IN5XH3.5</v>
      </c>
      <c r="B74" s="36" t="str">
        <f>INDEX('2001_Mechanical'!$S$2:$S$500,MATCH('2001_Mechanical_R'!$A74,'2001_Mechanical'!$R$2:$R$500,0))</f>
        <v>Postzygotics-elegansXhybrid-AlloEleX(H:LouroXCenteans)</v>
      </c>
      <c r="C74" s="36">
        <f>CEILING(SUMIF('2001_Mechanical'!R$2:R$500,'2001_Mechanical_R'!$A74,'2001_Mechanical'!U$2:U$500)/SUMIF('2001_Mechanical'!R$2:R$500,'2001_Mechanical_R'!$A74,'2001_Mechanical'!T$2:T$500),1)</f>
        <v>1</v>
      </c>
      <c r="D74" s="36">
        <f>IFERROR(CEILING(SUMIF('2001_Mechanical'!R$2:R$500,'2001_Mechanical_R'!$A74,'2001_Mechanical'!V$2:V$500)/SUMIF('2001_Mechanical'!R$2:R$500,'2001_Mechanical_R'!$A74,'2001_Mechanical'!U$2:U$500),1),"NA")</f>
        <v>1</v>
      </c>
    </row>
    <row r="75" spans="1:4" x14ac:dyDescent="0.25">
      <c r="A75" s="36" t="str">
        <v>25XHF22</v>
      </c>
      <c r="B75" s="36" t="str">
        <f>INDEX('2001_Mechanical'!$S$2:$S$500,MATCH('2001_Mechanical_R'!$A75,'2001_Mechanical'!$R$2:$R$500,0))</f>
        <v>Postzygotics-graellsiiXhybrid-SymGraX(H:LouroXLanzada)</v>
      </c>
      <c r="C75" s="36">
        <f>CEILING(SUMIF('2001_Mechanical'!R$2:R$500,'2001_Mechanical_R'!$A75,'2001_Mechanical'!U$2:U$500)/SUMIF('2001_Mechanical'!R$2:R$500,'2001_Mechanical_R'!$A75,'2001_Mechanical'!T$2:T$500),1)</f>
        <v>0</v>
      </c>
      <c r="D75" s="36" t="str">
        <f>IFERROR(CEILING(SUMIF('2001_Mechanical'!R$2:R$500,'2001_Mechanical_R'!$A75,'2001_Mechanical'!V$2:V$500)/SUMIF('2001_Mechanical'!R$2:R$500,'2001_Mechanical_R'!$A75,'2001_Mechanical'!U$2:U$500),1),"NA")</f>
        <v>NA</v>
      </c>
    </row>
    <row r="76" spans="1:4" x14ac:dyDescent="0.25">
      <c r="A76" s="36" t="str">
        <v>6X14.4.2</v>
      </c>
      <c r="B76" s="36" t="str">
        <f>INDEX('2001_Mechanical'!$S$2:$S$500,MATCH('2001_Mechanical_R'!$A76,'2001_Mechanical'!$R$2:$R$500,0))</f>
        <v>Heterospecifics-graellsiiXelegans-LanzadaXLouro</v>
      </c>
      <c r="C76" s="36">
        <f>CEILING(SUMIF('2001_Mechanical'!R$2:R$500,'2001_Mechanical_R'!$A76,'2001_Mechanical'!U$2:U$500)/SUMIF('2001_Mechanical'!R$2:R$500,'2001_Mechanical_R'!$A76,'2001_Mechanical'!T$2:T$500),1)</f>
        <v>0</v>
      </c>
      <c r="D76" s="36" t="str">
        <f>IFERROR(CEILING(SUMIF('2001_Mechanical'!R$2:R$500,'2001_Mechanical_R'!$A76,'2001_Mechanical'!V$2:V$500)/SUMIF('2001_Mechanical'!R$2:R$500,'2001_Mechanical_R'!$A76,'2001_Mechanical'!U$2:U$500),1),"NA")</f>
        <v>NA</v>
      </c>
    </row>
    <row r="77" spans="1:4" x14ac:dyDescent="0.25">
      <c r="A77" s="36" t="str">
        <v>7X14.4.1</v>
      </c>
      <c r="B77" s="36" t="str">
        <f>INDEX('2001_Mechanical'!$S$2:$S$500,MATCH('2001_Mechanical_R'!$A77,'2001_Mechanical'!$R$2:$R$500,0))</f>
        <v>Heterospecifics-graellsiiXelegans-LanzadaXLouro</v>
      </c>
      <c r="C77" s="36">
        <f>CEILING(SUMIF('2001_Mechanical'!R$2:R$500,'2001_Mechanical_R'!$A77,'2001_Mechanical'!U$2:U$500)/SUMIF('2001_Mechanical'!R$2:R$500,'2001_Mechanical_R'!$A77,'2001_Mechanical'!T$2:T$500),1)</f>
        <v>0</v>
      </c>
      <c r="D77" s="36" t="str">
        <f>IFERROR(CEILING(SUMIF('2001_Mechanical'!R$2:R$500,'2001_Mechanical_R'!$A77,'2001_Mechanical'!V$2:V$500)/SUMIF('2001_Mechanical'!R$2:R$500,'2001_Mechanical_R'!$A77,'2001_Mechanical'!U$2:U$500),1),"NA")</f>
        <v>NA</v>
      </c>
    </row>
    <row r="78" spans="1:4" x14ac:dyDescent="0.25">
      <c r="A78" s="36" t="str">
        <v>2X14.4.1</v>
      </c>
      <c r="B78" s="36" t="str">
        <f>INDEX('2001_Mechanical'!$S$2:$S$500,MATCH('2001_Mechanical_R'!$A78,'2001_Mechanical'!$R$2:$R$500,0))</f>
        <v>Heterospecifics-graellsiiXelegans-LanzadaXLouro</v>
      </c>
      <c r="C78" s="36">
        <f>CEILING(SUMIF('2001_Mechanical'!R$2:R$500,'2001_Mechanical_R'!$A78,'2001_Mechanical'!U$2:U$500)/SUMIF('2001_Mechanical'!R$2:R$500,'2001_Mechanical_R'!$A78,'2001_Mechanical'!T$2:T$500),1)</f>
        <v>1</v>
      </c>
      <c r="D78" s="36">
        <f>IFERROR(CEILING(SUMIF('2001_Mechanical'!R$2:R$500,'2001_Mechanical_R'!$A78,'2001_Mechanical'!V$2:V$500)/SUMIF('2001_Mechanical'!R$2:R$500,'2001_Mechanical_R'!$A78,'2001_Mechanical'!U$2:U$500),1),"NA")</f>
        <v>0</v>
      </c>
    </row>
    <row r="79" spans="1:4" x14ac:dyDescent="0.25">
      <c r="A79" s="36" t="str">
        <v>8XHF22</v>
      </c>
      <c r="B79" s="36" t="str">
        <f>INDEX('2001_Mechanical'!$S$2:$S$500,MATCH('2001_Mechanical_R'!$A79,'2001_Mechanical'!$R$2:$R$500,0))</f>
        <v>Postzygotics-graellsiiXhybrid-SymGraX(H:LouroXLanzada)</v>
      </c>
      <c r="C79" s="36">
        <f>CEILING(SUMIF('2001_Mechanical'!R$2:R$500,'2001_Mechanical_R'!$A79,'2001_Mechanical'!U$2:U$500)/SUMIF('2001_Mechanical'!R$2:R$500,'2001_Mechanical_R'!$A79,'2001_Mechanical'!T$2:T$500),1)</f>
        <v>0</v>
      </c>
      <c r="D79" s="36" t="str">
        <f>IFERROR(CEILING(SUMIF('2001_Mechanical'!R$2:R$500,'2001_Mechanical_R'!$A79,'2001_Mechanical'!V$2:V$500)/SUMIF('2001_Mechanical'!R$2:R$500,'2001_Mechanical_R'!$A79,'2001_Mechanical'!U$2:U$500),1),"NA")</f>
        <v>NA</v>
      </c>
    </row>
    <row r="80" spans="1:4" x14ac:dyDescent="0.25">
      <c r="A80" s="36" t="str">
        <v>21X14.4.1</v>
      </c>
      <c r="B80" s="36" t="str">
        <f>INDEX('2001_Mechanical'!$S$2:$S$500,MATCH('2001_Mechanical_R'!$A80,'2001_Mechanical'!$R$2:$R$500,0))</f>
        <v>Heterospecifics-graellsiiXelegans-LanzadaXLouro</v>
      </c>
      <c r="C80" s="36">
        <f>CEILING(SUMIF('2001_Mechanical'!R$2:R$500,'2001_Mechanical_R'!$A80,'2001_Mechanical'!U$2:U$500)/SUMIF('2001_Mechanical'!R$2:R$500,'2001_Mechanical_R'!$A80,'2001_Mechanical'!T$2:T$500),1)</f>
        <v>0</v>
      </c>
      <c r="D80" s="36" t="str">
        <f>IFERROR(CEILING(SUMIF('2001_Mechanical'!R$2:R$500,'2001_Mechanical_R'!$A80,'2001_Mechanical'!V$2:V$500)/SUMIF('2001_Mechanical'!R$2:R$500,'2001_Mechanical_R'!$A80,'2001_Mechanical'!U$2:U$500),1),"NA")</f>
        <v>NA</v>
      </c>
    </row>
    <row r="81" spans="1:4" x14ac:dyDescent="0.25">
      <c r="A81" s="36" t="str">
        <v>24XHF22</v>
      </c>
      <c r="B81" s="36" t="str">
        <f>INDEX('2001_Mechanical'!$S$2:$S$500,MATCH('2001_Mechanical_R'!$A81,'2001_Mechanical'!$R$2:$R$500,0))</f>
        <v>Postzygotics-graellsiiXhybrid-SymGraX(H:LouroXLanzada)</v>
      </c>
      <c r="C81" s="36">
        <f>CEILING(SUMIF('2001_Mechanical'!R$2:R$500,'2001_Mechanical_R'!$A81,'2001_Mechanical'!U$2:U$500)/SUMIF('2001_Mechanical'!R$2:R$500,'2001_Mechanical_R'!$A81,'2001_Mechanical'!T$2:T$500),1)</f>
        <v>1</v>
      </c>
      <c r="D81" s="36">
        <f>IFERROR(CEILING(SUMIF('2001_Mechanical'!R$2:R$500,'2001_Mechanical_R'!$A81,'2001_Mechanical'!V$2:V$500)/SUMIF('2001_Mechanical'!R$2:R$500,'2001_Mechanical_R'!$A81,'2001_Mechanical'!U$2:U$500),1),"NA")</f>
        <v>0</v>
      </c>
    </row>
    <row r="82" spans="1:4" x14ac:dyDescent="0.25">
      <c r="A82" s="36" t="str">
        <v>19X14.4.1</v>
      </c>
      <c r="B82" s="36" t="str">
        <f>INDEX('2001_Mechanical'!$S$2:$S$500,MATCH('2001_Mechanical_R'!$A82,'2001_Mechanical'!$R$2:$R$500,0))</f>
        <v>Heterospecifics-graellsiiXelegans-LanzadaXLouro</v>
      </c>
      <c r="C82" s="36">
        <f>CEILING(SUMIF('2001_Mechanical'!R$2:R$500,'2001_Mechanical_R'!$A82,'2001_Mechanical'!U$2:U$500)/SUMIF('2001_Mechanical'!R$2:R$500,'2001_Mechanical_R'!$A82,'2001_Mechanical'!T$2:T$500),1)</f>
        <v>0</v>
      </c>
      <c r="D82" s="36" t="str">
        <f>IFERROR(CEILING(SUMIF('2001_Mechanical'!R$2:R$500,'2001_Mechanical_R'!$A82,'2001_Mechanical'!V$2:V$500)/SUMIF('2001_Mechanical'!R$2:R$500,'2001_Mechanical_R'!$A82,'2001_Mechanical'!U$2:U$500),1),"NA")</f>
        <v>NA</v>
      </c>
    </row>
    <row r="83" spans="1:4" x14ac:dyDescent="0.25">
      <c r="A83" s="36" t="str">
        <v>19XHF22</v>
      </c>
      <c r="B83" s="36" t="str">
        <f>INDEX('2001_Mechanical'!$S$2:$S$500,MATCH('2001_Mechanical_R'!$A83,'2001_Mechanical'!$R$2:$R$500,0))</f>
        <v>Postzygotics-graellsiiXhybrid-SymGraX(H:LouroXLanzada)</v>
      </c>
      <c r="C83" s="36">
        <f>CEILING(SUMIF('2001_Mechanical'!R$2:R$500,'2001_Mechanical_R'!$A83,'2001_Mechanical'!U$2:U$500)/SUMIF('2001_Mechanical'!R$2:R$500,'2001_Mechanical_R'!$A83,'2001_Mechanical'!T$2:T$500),1)</f>
        <v>0</v>
      </c>
      <c r="D83" s="36" t="str">
        <f>IFERROR(CEILING(SUMIF('2001_Mechanical'!R$2:R$500,'2001_Mechanical_R'!$A83,'2001_Mechanical'!V$2:V$500)/SUMIF('2001_Mechanical'!R$2:R$500,'2001_Mechanical_R'!$A83,'2001_Mechanical'!U$2:U$500),1),"NA")</f>
        <v>NA</v>
      </c>
    </row>
    <row r="84" spans="1:4" x14ac:dyDescent="0.25">
      <c r="A84" s="36" t="str">
        <v>27X14.4.1</v>
      </c>
      <c r="B84" s="36" t="str">
        <f>INDEX('2001_Mechanical'!$S$2:$S$500,MATCH('2001_Mechanical_R'!$A84,'2001_Mechanical'!$R$2:$R$500,0))</f>
        <v>Heterospecifics-graellsiiXelegans-LanzadaXLouro</v>
      </c>
      <c r="C84" s="36">
        <f>CEILING(SUMIF('2001_Mechanical'!R$2:R$500,'2001_Mechanical_R'!$A84,'2001_Mechanical'!U$2:U$500)/SUMIF('2001_Mechanical'!R$2:R$500,'2001_Mechanical_R'!$A84,'2001_Mechanical'!T$2:T$500),1)</f>
        <v>0</v>
      </c>
      <c r="D84" s="36" t="str">
        <f>IFERROR(CEILING(SUMIF('2001_Mechanical'!R$2:R$500,'2001_Mechanical_R'!$A84,'2001_Mechanical'!V$2:V$500)/SUMIF('2001_Mechanical'!R$2:R$500,'2001_Mechanical_R'!$A84,'2001_Mechanical'!U$2:U$500),1),"NA")</f>
        <v>NA</v>
      </c>
    </row>
    <row r="85" spans="1:4" x14ac:dyDescent="0.25">
      <c r="A85" s="36" t="str">
        <v>24X14.4.1</v>
      </c>
      <c r="B85" s="36" t="str">
        <f>INDEX('2001_Mechanical'!$S$2:$S$500,MATCH('2001_Mechanical_R'!$A85,'2001_Mechanical'!$R$2:$R$500,0))</f>
        <v>Heterospecifics-graellsiiXelegans-LanzadaXLouro</v>
      </c>
      <c r="C85" s="36">
        <f>CEILING(SUMIF('2001_Mechanical'!R$2:R$500,'2001_Mechanical_R'!$A85,'2001_Mechanical'!U$2:U$500)/SUMIF('2001_Mechanical'!R$2:R$500,'2001_Mechanical_R'!$A85,'2001_Mechanical'!T$2:T$500),1)</f>
        <v>0</v>
      </c>
      <c r="D85" s="36" t="str">
        <f>IFERROR(CEILING(SUMIF('2001_Mechanical'!R$2:R$500,'2001_Mechanical_R'!$A85,'2001_Mechanical'!V$2:V$500)/SUMIF('2001_Mechanical'!R$2:R$500,'2001_Mechanical_R'!$A85,'2001_Mechanical'!U$2:U$500),1),"NA")</f>
        <v>NA</v>
      </c>
    </row>
    <row r="86" spans="1:4" x14ac:dyDescent="0.25">
      <c r="A86" s="36" t="str">
        <v>19X14.4.2</v>
      </c>
      <c r="B86" s="36" t="str">
        <f>INDEX('2001_Mechanical'!$S$2:$S$500,MATCH('2001_Mechanical_R'!$A86,'2001_Mechanical'!$R$2:$R$500,0))</f>
        <v>Heterospecifics-graellsiiXelegans-LanzadaXLouro</v>
      </c>
      <c r="C86" s="36">
        <f>CEILING(SUMIF('2001_Mechanical'!R$2:R$500,'2001_Mechanical_R'!$A86,'2001_Mechanical'!U$2:U$500)/SUMIF('2001_Mechanical'!R$2:R$500,'2001_Mechanical_R'!$A86,'2001_Mechanical'!T$2:T$500),1)</f>
        <v>0</v>
      </c>
      <c r="D86" s="36" t="str">
        <f>IFERROR(CEILING(SUMIF('2001_Mechanical'!R$2:R$500,'2001_Mechanical_R'!$A86,'2001_Mechanical'!V$2:V$500)/SUMIF('2001_Mechanical'!R$2:R$500,'2001_Mechanical_R'!$A86,'2001_Mechanical'!U$2:U$500),1),"NA")</f>
        <v>NA</v>
      </c>
    </row>
    <row r="87" spans="1:4" x14ac:dyDescent="0.25">
      <c r="A87" s="36" t="str">
        <v>32X14.4.1</v>
      </c>
      <c r="B87" s="36" t="str">
        <f>INDEX('2001_Mechanical'!$S$2:$S$500,MATCH('2001_Mechanical_R'!$A87,'2001_Mechanical'!$R$2:$R$500,0))</f>
        <v>Heterospecifics-graellsiiXelegans-LanzadaXLouro</v>
      </c>
      <c r="C87" s="36">
        <f>CEILING(SUMIF('2001_Mechanical'!R$2:R$500,'2001_Mechanical_R'!$A87,'2001_Mechanical'!U$2:U$500)/SUMIF('2001_Mechanical'!R$2:R$500,'2001_Mechanical_R'!$A87,'2001_Mechanical'!T$2:T$500),1)</f>
        <v>0</v>
      </c>
      <c r="D87" s="36" t="str">
        <f>IFERROR(CEILING(SUMIF('2001_Mechanical'!R$2:R$500,'2001_Mechanical_R'!$A87,'2001_Mechanical'!V$2:V$500)/SUMIF('2001_Mechanical'!R$2:R$500,'2001_Mechanical_R'!$A87,'2001_Mechanical'!U$2:U$500),1),"NA")</f>
        <v>NA</v>
      </c>
    </row>
    <row r="88" spans="1:4" x14ac:dyDescent="0.25">
      <c r="A88" s="36" t="str">
        <v>32X14.4.2</v>
      </c>
      <c r="B88" s="36" t="str">
        <f>INDEX('2001_Mechanical'!$S$2:$S$500,MATCH('2001_Mechanical_R'!$A88,'2001_Mechanical'!$R$2:$R$500,0))</f>
        <v>Heterospecifics-graellsiiXelegans-LanzadaXLouro</v>
      </c>
      <c r="C88" s="36">
        <f>CEILING(SUMIF('2001_Mechanical'!R$2:R$500,'2001_Mechanical_R'!$A88,'2001_Mechanical'!U$2:U$500)/SUMIF('2001_Mechanical'!R$2:R$500,'2001_Mechanical_R'!$A88,'2001_Mechanical'!T$2:T$500),1)</f>
        <v>0</v>
      </c>
      <c r="D88" s="36" t="str">
        <f>IFERROR(CEILING(SUMIF('2001_Mechanical'!R$2:R$500,'2001_Mechanical_R'!$A88,'2001_Mechanical'!V$2:V$500)/SUMIF('2001_Mechanical'!R$2:R$500,'2001_Mechanical_R'!$A88,'2001_Mechanical'!U$2:U$500),1),"NA")</f>
        <v>NA</v>
      </c>
    </row>
    <row r="89" spans="1:4" x14ac:dyDescent="0.25">
      <c r="A89" s="36" t="str">
        <v>27XHF22</v>
      </c>
      <c r="B89" s="36" t="str">
        <f>INDEX('2001_Mechanical'!$S$2:$S$500,MATCH('2001_Mechanical_R'!$A89,'2001_Mechanical'!$R$2:$R$500,0))</f>
        <v>Postzygotics-graellsiiXhybrid-SymGraX(H:LouroXLanzada)</v>
      </c>
      <c r="C89" s="36">
        <f>CEILING(SUMIF('2001_Mechanical'!R$2:R$500,'2001_Mechanical_R'!$A89,'2001_Mechanical'!U$2:U$500)/SUMIF('2001_Mechanical'!R$2:R$500,'2001_Mechanical_R'!$A89,'2001_Mechanical'!T$2:T$500),1)</f>
        <v>0</v>
      </c>
      <c r="D89" s="36" t="str">
        <f>IFERROR(CEILING(SUMIF('2001_Mechanical'!R$2:R$500,'2001_Mechanical_R'!$A89,'2001_Mechanical'!V$2:V$500)/SUMIF('2001_Mechanical'!R$2:R$500,'2001_Mechanical_R'!$A89,'2001_Mechanical'!U$2:U$500),1),"NA")</f>
        <v>NA</v>
      </c>
    </row>
    <row r="90" spans="1:4" x14ac:dyDescent="0.25">
      <c r="A90" s="36" t="str">
        <v>32XHF22</v>
      </c>
      <c r="B90" s="36" t="str">
        <f>INDEX('2001_Mechanical'!$S$2:$S$500,MATCH('2001_Mechanical_R'!$A90,'2001_Mechanical'!$R$2:$R$500,0))</f>
        <v>Postzygotics-graellsiiXhybrid-SymGraX(H:LouroXLanzada)</v>
      </c>
      <c r="C90" s="36">
        <f>CEILING(SUMIF('2001_Mechanical'!R$2:R$500,'2001_Mechanical_R'!$A90,'2001_Mechanical'!U$2:U$500)/SUMIF('2001_Mechanical'!R$2:R$500,'2001_Mechanical_R'!$A90,'2001_Mechanical'!T$2:T$500),1)</f>
        <v>0</v>
      </c>
      <c r="D90" s="36" t="str">
        <f>IFERROR(CEILING(SUMIF('2001_Mechanical'!R$2:R$500,'2001_Mechanical_R'!$A90,'2001_Mechanical'!V$2:V$500)/SUMIF('2001_Mechanical'!R$2:R$500,'2001_Mechanical_R'!$A90,'2001_Mechanical'!U$2:U$500),1),"NA")</f>
        <v>NA</v>
      </c>
    </row>
    <row r="91" spans="1:4" x14ac:dyDescent="0.25">
      <c r="A91" s="36" t="str">
        <v>23X14.4.2</v>
      </c>
      <c r="B91" s="36" t="str">
        <f>INDEX('2001_Mechanical'!$S$2:$S$500,MATCH('2001_Mechanical_R'!$A91,'2001_Mechanical'!$R$2:$R$500,0))</f>
        <v>Heterospecifics-graellsiiXelegans-LanzadaXLouro</v>
      </c>
      <c r="C91" s="36">
        <f>CEILING(SUMIF('2001_Mechanical'!R$2:R$500,'2001_Mechanical_R'!$A91,'2001_Mechanical'!U$2:U$500)/SUMIF('2001_Mechanical'!R$2:R$500,'2001_Mechanical_R'!$A91,'2001_Mechanical'!T$2:T$500),1)</f>
        <v>0</v>
      </c>
      <c r="D91" s="36" t="str">
        <f>IFERROR(CEILING(SUMIF('2001_Mechanical'!R$2:R$500,'2001_Mechanical_R'!$A91,'2001_Mechanical'!V$2:V$500)/SUMIF('2001_Mechanical'!R$2:R$500,'2001_Mechanical_R'!$A91,'2001_Mechanical'!U$2:U$500),1),"NA")</f>
        <v>NA</v>
      </c>
    </row>
    <row r="92" spans="1:4" x14ac:dyDescent="0.25">
      <c r="A92" s="36" t="str">
        <v>27X14.4.2</v>
      </c>
      <c r="B92" s="36" t="str">
        <f>INDEX('2001_Mechanical'!$S$2:$S$500,MATCH('2001_Mechanical_R'!$A92,'2001_Mechanical'!$R$2:$R$500,0))</f>
        <v>Heterospecifics-graellsiiXelegans-LanzadaXLouro</v>
      </c>
      <c r="C92" s="36">
        <f>CEILING(SUMIF('2001_Mechanical'!R$2:R$500,'2001_Mechanical_R'!$A92,'2001_Mechanical'!U$2:U$500)/SUMIF('2001_Mechanical'!R$2:R$500,'2001_Mechanical_R'!$A92,'2001_Mechanical'!T$2:T$500),1)</f>
        <v>0</v>
      </c>
      <c r="D92" s="36" t="str">
        <f>IFERROR(CEILING(SUMIF('2001_Mechanical'!R$2:R$500,'2001_Mechanical_R'!$A92,'2001_Mechanical'!V$2:V$500)/SUMIF('2001_Mechanical'!R$2:R$500,'2001_Mechanical_R'!$A92,'2001_Mechanical'!U$2:U$500),1),"NA")</f>
        <v>NA</v>
      </c>
    </row>
    <row r="93" spans="1:4" x14ac:dyDescent="0.25">
      <c r="A93" s="36" t="str">
        <v>15X14.4.2</v>
      </c>
      <c r="B93" s="36" t="str">
        <f>INDEX('2001_Mechanical'!$S$2:$S$500,MATCH('2001_Mechanical_R'!$A93,'2001_Mechanical'!$R$2:$R$500,0))</f>
        <v>Heterospecifics-graellsiiXelegans-LanzadaXLouro</v>
      </c>
      <c r="C93" s="36">
        <f>CEILING(SUMIF('2001_Mechanical'!R$2:R$500,'2001_Mechanical_R'!$A93,'2001_Mechanical'!U$2:U$500)/SUMIF('2001_Mechanical'!R$2:R$500,'2001_Mechanical_R'!$A93,'2001_Mechanical'!T$2:T$500),1)</f>
        <v>0</v>
      </c>
      <c r="D93" s="36" t="str">
        <f>IFERROR(CEILING(SUMIF('2001_Mechanical'!R$2:R$500,'2001_Mechanical_R'!$A93,'2001_Mechanical'!V$2:V$500)/SUMIF('2001_Mechanical'!R$2:R$500,'2001_Mechanical_R'!$A93,'2001_Mechanical'!U$2:U$500),1),"NA")</f>
        <v>NA</v>
      </c>
    </row>
    <row r="94" spans="1:4" x14ac:dyDescent="0.25">
      <c r="A94" s="36" t="str">
        <v>IN13XHD16</v>
      </c>
      <c r="B94" s="36" t="str">
        <f>INDEX('2001_Mechanical'!$S$2:$S$500,MATCH('2001_Mechanical_R'!$A94,'2001_Mechanical'!$R$2:$R$500,0))</f>
        <v>Postzygotics-elegansXhybrid-AlloEleX(H:LouroXLanzada)</v>
      </c>
      <c r="C94" s="36">
        <f>CEILING(SUMIF('2001_Mechanical'!R$2:R$500,'2001_Mechanical_R'!$A94,'2001_Mechanical'!U$2:U$500)/SUMIF('2001_Mechanical'!R$2:R$500,'2001_Mechanical_R'!$A94,'2001_Mechanical'!T$2:T$500),1)</f>
        <v>1</v>
      </c>
      <c r="D94" s="36">
        <f>IFERROR(CEILING(SUMIF('2001_Mechanical'!R$2:R$500,'2001_Mechanical_R'!$A94,'2001_Mechanical'!V$2:V$500)/SUMIF('2001_Mechanical'!R$2:R$500,'2001_Mechanical_R'!$A94,'2001_Mechanical'!U$2:U$500),1),"NA")</f>
        <v>1</v>
      </c>
    </row>
    <row r="95" spans="1:4" x14ac:dyDescent="0.25">
      <c r="A95" s="36" t="str">
        <v>50X68</v>
      </c>
      <c r="B95" s="36" t="str">
        <f>INDEX('2001_Mechanical'!$S$2:$S$500,MATCH('2001_Mechanical_R'!$A95,'2001_Mechanical'!$R$2:$R$500,0))</f>
        <v>Conspecifics-elegansXelegans-LouroXLouro</v>
      </c>
      <c r="C95" s="36">
        <f>CEILING(SUMIF('2001_Mechanical'!R$2:R$500,'2001_Mechanical_R'!$A95,'2001_Mechanical'!U$2:U$500)/SUMIF('2001_Mechanical'!R$2:R$500,'2001_Mechanical_R'!$A95,'2001_Mechanical'!T$2:T$500),1)</f>
        <v>1</v>
      </c>
      <c r="D95" s="36">
        <f>IFERROR(CEILING(SUMIF('2001_Mechanical'!R$2:R$500,'2001_Mechanical_R'!$A95,'2001_Mechanical'!V$2:V$500)/SUMIF('2001_Mechanical'!R$2:R$500,'2001_Mechanical_R'!$A95,'2001_Mechanical'!U$2:U$500),1),"NA")</f>
        <v>1</v>
      </c>
    </row>
    <row r="96" spans="1:4" x14ac:dyDescent="0.25">
      <c r="A96" s="36" t="str">
        <v>IN15X54</v>
      </c>
      <c r="B96" s="36" t="str">
        <f>INDEX('2001_Mechanical'!$S$2:$S$500,MATCH('2001_Mechanical_R'!$A96,'2001_Mechanical'!$R$2:$R$500,0))</f>
        <v>Conspecifics-elegansXelegans-BelgiumXLouro</v>
      </c>
      <c r="C96" s="36">
        <f>CEILING(SUMIF('2001_Mechanical'!R$2:R$500,'2001_Mechanical_R'!$A96,'2001_Mechanical'!U$2:U$500)/SUMIF('2001_Mechanical'!R$2:R$500,'2001_Mechanical_R'!$A96,'2001_Mechanical'!T$2:T$500),1)</f>
        <v>1</v>
      </c>
      <c r="D96" s="36">
        <f>IFERROR(CEILING(SUMIF('2001_Mechanical'!R$2:R$500,'2001_Mechanical_R'!$A96,'2001_Mechanical'!V$2:V$500)/SUMIF('2001_Mechanical'!R$2:R$500,'2001_Mechanical_R'!$A96,'2001_Mechanical'!U$2:U$500),1),"NA")</f>
        <v>1</v>
      </c>
    </row>
    <row r="97" spans="1:4" x14ac:dyDescent="0.25">
      <c r="A97" s="36" t="str">
        <v>51X96</v>
      </c>
      <c r="B97" s="36" t="str">
        <f>INDEX('2001_Mechanical'!$S$2:$S$500,MATCH('2001_Mechanical_R'!$A97,'2001_Mechanical'!$R$2:$R$500,0))</f>
        <v>Heterospecifics-elegansXgraellsii-LouroXCorrubedo</v>
      </c>
      <c r="C97" s="36">
        <f>CEILING(SUMIF('2001_Mechanical'!R$2:R$500,'2001_Mechanical_R'!$A97,'2001_Mechanical'!U$2:U$500)/SUMIF('2001_Mechanical'!R$2:R$500,'2001_Mechanical_R'!$A97,'2001_Mechanical'!T$2:T$500),1)</f>
        <v>1</v>
      </c>
      <c r="D97" s="36">
        <f>IFERROR(CEILING(SUMIF('2001_Mechanical'!R$2:R$500,'2001_Mechanical_R'!$A97,'2001_Mechanical'!V$2:V$500)/SUMIF('2001_Mechanical'!R$2:R$500,'2001_Mechanical_R'!$A97,'2001_Mechanical'!U$2:U$500),1),"NA")</f>
        <v>1</v>
      </c>
    </row>
    <row r="98" spans="1:4" x14ac:dyDescent="0.25">
      <c r="A98" s="36" t="str">
        <v>136X133</v>
      </c>
      <c r="B98" s="36" t="str">
        <f>INDEX('2001_Mechanical'!$S$2:$S$500,MATCH('2001_Mechanical_R'!$A98,'2001_Mechanical'!$R$2:$R$500,0))</f>
        <v>Conspecifics-graellsiiXgraellsii-LanzadaXLanzada</v>
      </c>
      <c r="C98" s="36">
        <f>CEILING(SUMIF('2001_Mechanical'!R$2:R$500,'2001_Mechanical_R'!$A98,'2001_Mechanical'!U$2:U$500)/SUMIF('2001_Mechanical'!R$2:R$500,'2001_Mechanical_R'!$A98,'2001_Mechanical'!T$2:T$500),1)</f>
        <v>1</v>
      </c>
      <c r="D98" s="36">
        <f>IFERROR(CEILING(SUMIF('2001_Mechanical'!R$2:R$500,'2001_Mechanical_R'!$A98,'2001_Mechanical'!V$2:V$500)/SUMIF('2001_Mechanical'!R$2:R$500,'2001_Mechanical_R'!$A98,'2001_Mechanical'!U$2:U$500),1),"NA")</f>
        <v>0</v>
      </c>
    </row>
    <row r="99" spans="1:4" x14ac:dyDescent="0.25">
      <c r="A99" s="36" t="str">
        <v>R17XH4.27</v>
      </c>
      <c r="B99" s="36" t="str">
        <f>INDEX('2001_Mechanical'!$S$2:$S$500,MATCH('2001_Mechanical_R'!$A99,'2001_Mechanical'!$R$2:$R$500,0))</f>
        <v>Postzygotics-elegansXhybrid-SymEleX(H:LouroXLanzada)</v>
      </c>
      <c r="C99" s="36">
        <f>CEILING(SUMIF('2001_Mechanical'!R$2:R$500,'2001_Mechanical_R'!$A99,'2001_Mechanical'!U$2:U$500)/SUMIF('2001_Mechanical'!R$2:R$500,'2001_Mechanical_R'!$A99,'2001_Mechanical'!T$2:T$500),1)</f>
        <v>1</v>
      </c>
      <c r="D99" s="36">
        <f>IFERROR(CEILING(SUMIF('2001_Mechanical'!R$2:R$500,'2001_Mechanical_R'!$A99,'2001_Mechanical'!V$2:V$500)/SUMIF('2001_Mechanical'!R$2:R$500,'2001_Mechanical_R'!$A99,'2001_Mechanical'!U$2:U$500),1),"NA")</f>
        <v>1</v>
      </c>
    </row>
    <row r="100" spans="1:4" x14ac:dyDescent="0.25">
      <c r="A100" s="36" t="str">
        <v>T2XH4.28</v>
      </c>
      <c r="B100" s="36" t="str">
        <f>INDEX('2001_Mechanical'!$S$2:$S$500,MATCH('2001_Mechanical_R'!$A100,'2001_Mechanical'!$R$2:$R$500,0))</f>
        <v>Postzygotics-elegansXhybrid-SymEleX(H:LouroXLanzada)</v>
      </c>
      <c r="C100" s="36">
        <f>CEILING(SUMIF('2001_Mechanical'!R$2:R$500,'2001_Mechanical_R'!$A100,'2001_Mechanical'!U$2:U$500)/SUMIF('2001_Mechanical'!R$2:R$500,'2001_Mechanical_R'!$A100,'2001_Mechanical'!T$2:T$500),1)</f>
        <v>1</v>
      </c>
      <c r="D100" s="36">
        <f>IFERROR(CEILING(SUMIF('2001_Mechanical'!R$2:R$500,'2001_Mechanical_R'!$A100,'2001_Mechanical'!V$2:V$500)/SUMIF('2001_Mechanical'!R$2:R$500,'2001_Mechanical_R'!$A100,'2001_Mechanical'!U$2:U$500),1),"NA")</f>
        <v>1</v>
      </c>
    </row>
    <row r="101" spans="1:4" x14ac:dyDescent="0.25">
      <c r="A101" s="36" t="str">
        <v>R14XH4.26</v>
      </c>
      <c r="B101" s="36" t="str">
        <f>INDEX('2001_Mechanical'!$S$2:$S$500,MATCH('2001_Mechanical_R'!$A101,'2001_Mechanical'!$R$2:$R$500,0))</f>
        <v>Postzygotics-elegansXhybrid-SymEleX(H:LouroXLanzada)</v>
      </c>
      <c r="C101" s="36">
        <f>CEILING(SUMIF('2001_Mechanical'!R$2:R$500,'2001_Mechanical_R'!$A101,'2001_Mechanical'!U$2:U$500)/SUMIF('2001_Mechanical'!R$2:R$500,'2001_Mechanical_R'!$A101,'2001_Mechanical'!T$2:T$500),1)</f>
        <v>1</v>
      </c>
      <c r="D101" s="36">
        <f>IFERROR(CEILING(SUMIF('2001_Mechanical'!R$2:R$500,'2001_Mechanical_R'!$A101,'2001_Mechanical'!V$2:V$500)/SUMIF('2001_Mechanical'!R$2:R$500,'2001_Mechanical_R'!$A101,'2001_Mechanical'!U$2:U$500),1),"NA")</f>
        <v>1</v>
      </c>
    </row>
    <row r="102" spans="1:4" x14ac:dyDescent="0.25">
      <c r="A102" s="36" t="str">
        <v>H5.19XH4.25</v>
      </c>
      <c r="B102" s="36" t="str">
        <f>INDEX('2001_Mechanical'!$S$2:$S$500,MATCH('2001_Mechanical_R'!$A102,'2001_Mechanical'!$R$2:$R$500,0))</f>
        <v>Postzygotics-hybridXhybrid-(H:LouroXLanzada)X(H:LouroXLanzada)</v>
      </c>
      <c r="C102" s="36">
        <f>CEILING(SUMIF('2001_Mechanical'!R$2:R$500,'2001_Mechanical_R'!$A102,'2001_Mechanical'!U$2:U$500)/SUMIF('2001_Mechanical'!R$2:R$500,'2001_Mechanical_R'!$A102,'2001_Mechanical'!T$2:T$500),1)</f>
        <v>1</v>
      </c>
      <c r="D102" s="36">
        <f>IFERROR(CEILING(SUMIF('2001_Mechanical'!R$2:R$500,'2001_Mechanical_R'!$A102,'2001_Mechanical'!V$2:V$500)/SUMIF('2001_Mechanical'!R$2:R$500,'2001_Mechanical_R'!$A102,'2001_Mechanical'!U$2:U$500),1),"NA")</f>
        <v>1</v>
      </c>
    </row>
    <row r="103" spans="1:4" x14ac:dyDescent="0.25">
      <c r="A103" s="36" t="str">
        <v>H5.23XU4</v>
      </c>
      <c r="B103" s="36" t="str">
        <f>INDEX('2001_Mechanical'!$S$2:$S$500,MATCH('2001_Mechanical_R'!$A103,'2001_Mechanical'!$R$2:$R$500,0))</f>
        <v>Postzygotics-hybridXelegans-(H:LouroXLanzada)XSymEle</v>
      </c>
      <c r="C103" s="36">
        <f>CEILING(SUMIF('2001_Mechanical'!R$2:R$500,'2001_Mechanical_R'!$A103,'2001_Mechanical'!U$2:U$500)/SUMIF('2001_Mechanical'!R$2:R$500,'2001_Mechanical_R'!$A103,'2001_Mechanical'!T$2:T$500),1)</f>
        <v>1</v>
      </c>
      <c r="D103" s="36">
        <f>IFERROR(CEILING(SUMIF('2001_Mechanical'!R$2:R$500,'2001_Mechanical_R'!$A103,'2001_Mechanical'!V$2:V$500)/SUMIF('2001_Mechanical'!R$2:R$500,'2001_Mechanical_R'!$A103,'2001_Mechanical'!U$2:U$500),1),"NA")</f>
        <v>0</v>
      </c>
    </row>
    <row r="104" spans="1:4" x14ac:dyDescent="0.25">
      <c r="A104" s="36" t="str">
        <v>H5.16XR12</v>
      </c>
      <c r="B104" s="36" t="str">
        <f>INDEX('2001_Mechanical'!$S$2:$S$500,MATCH('2001_Mechanical_R'!$A104,'2001_Mechanical'!$R$2:$R$500,0))</f>
        <v>Postzygotics-hybridXelegans-(H:LouroXLanzada)XSymEle</v>
      </c>
      <c r="C104" s="36">
        <f>CEILING(SUMIF('2001_Mechanical'!R$2:R$500,'2001_Mechanical_R'!$A104,'2001_Mechanical'!U$2:U$500)/SUMIF('2001_Mechanical'!R$2:R$500,'2001_Mechanical_R'!$A104,'2001_Mechanical'!T$2:T$500),1)</f>
        <v>1</v>
      </c>
      <c r="D104" s="36">
        <f>IFERROR(CEILING(SUMIF('2001_Mechanical'!R$2:R$500,'2001_Mechanical_R'!$A104,'2001_Mechanical'!V$2:V$500)/SUMIF('2001_Mechanical'!R$2:R$500,'2001_Mechanical_R'!$A104,'2001_Mechanical'!U$2:U$500),1),"NA")</f>
        <v>1</v>
      </c>
    </row>
    <row r="105" spans="1:4" x14ac:dyDescent="0.25">
      <c r="A105" s="36" t="str">
        <v>H5.14XH4.24</v>
      </c>
      <c r="B105" s="36" t="str">
        <f>INDEX('2001_Mechanical'!$S$2:$S$500,MATCH('2001_Mechanical_R'!$A105,'2001_Mechanical'!$R$2:$R$500,0))</f>
        <v>Postzygotics-hybridXhybrid-(H:LouroXLanzada)X(H:LouroXLanzada)</v>
      </c>
      <c r="C105" s="36">
        <f>CEILING(SUMIF('2001_Mechanical'!R$2:R$500,'2001_Mechanical_R'!$A105,'2001_Mechanical'!U$2:U$500)/SUMIF('2001_Mechanical'!R$2:R$500,'2001_Mechanical_R'!$A105,'2001_Mechanical'!T$2:T$500),1)</f>
        <v>1</v>
      </c>
      <c r="D105" s="36">
        <f>IFERROR(CEILING(SUMIF('2001_Mechanical'!R$2:R$500,'2001_Mechanical_R'!$A105,'2001_Mechanical'!V$2:V$500)/SUMIF('2001_Mechanical'!R$2:R$500,'2001_Mechanical_R'!$A105,'2001_Mechanical'!U$2:U$500),1),"NA")</f>
        <v>1</v>
      </c>
    </row>
    <row r="106" spans="1:4" x14ac:dyDescent="0.25">
      <c r="A106" s="36" t="str">
        <v>T1XH4.29</v>
      </c>
      <c r="B106" s="36" t="str">
        <f>INDEX('2001_Mechanical'!$S$2:$S$500,MATCH('2001_Mechanical_R'!$A106,'2001_Mechanical'!$R$2:$R$500,0))</f>
        <v>Postzygotics-elegansXhybrid-SymEleX(H:LouroXLanzada)</v>
      </c>
      <c r="C106" s="36">
        <f>CEILING(SUMIF('2001_Mechanical'!R$2:R$500,'2001_Mechanical_R'!$A106,'2001_Mechanical'!U$2:U$500)/SUMIF('2001_Mechanical'!R$2:R$500,'2001_Mechanical_R'!$A106,'2001_Mechanical'!T$2:T$500),1)</f>
        <v>1</v>
      </c>
      <c r="D106" s="36">
        <f>IFERROR(CEILING(SUMIF('2001_Mechanical'!R$2:R$500,'2001_Mechanical_R'!$A106,'2001_Mechanical'!V$2:V$500)/SUMIF('2001_Mechanical'!R$2:R$500,'2001_Mechanical_R'!$A106,'2001_Mechanical'!U$2:U$500),1),"NA")</f>
        <v>1</v>
      </c>
    </row>
    <row r="107" spans="1:4" x14ac:dyDescent="0.25">
      <c r="A107" s="36" t="str">
        <v>R14XH5.24</v>
      </c>
      <c r="B107" s="36" t="str">
        <f>INDEX('2001_Mechanical'!$S$2:$S$500,MATCH('2001_Mechanical_R'!$A107,'2001_Mechanical'!$R$2:$R$500,0))</f>
        <v>Postzygotics-elegansXhybrid-SymEleX(H:LouroXLanzada)</v>
      </c>
      <c r="C107" s="36">
        <f>CEILING(SUMIF('2001_Mechanical'!R$2:R$500,'2001_Mechanical_R'!$A107,'2001_Mechanical'!U$2:U$500)/SUMIF('2001_Mechanical'!R$2:R$500,'2001_Mechanical_R'!$A107,'2001_Mechanical'!T$2:T$500),1)</f>
        <v>1</v>
      </c>
      <c r="D107" s="36">
        <f>IFERROR(CEILING(SUMIF('2001_Mechanical'!R$2:R$500,'2001_Mechanical_R'!$A107,'2001_Mechanical'!V$2:V$500)/SUMIF('2001_Mechanical'!R$2:R$500,'2001_Mechanical_R'!$A107,'2001_Mechanical'!U$2:U$500),1),"NA")</f>
        <v>1</v>
      </c>
    </row>
    <row r="108" spans="1:4" x14ac:dyDescent="0.25">
      <c r="A108" s="36" t="str">
        <v>H5.19XR10</v>
      </c>
      <c r="B108" s="36" t="str">
        <f>INDEX('2001_Mechanical'!$S$2:$S$500,MATCH('2001_Mechanical_R'!$A108,'2001_Mechanical'!$R$2:$R$500,0))</f>
        <v>Postzygotics-hybridXelegans-(H:LouroXLanzada)XSymEle</v>
      </c>
      <c r="C108" s="36">
        <f>CEILING(SUMIF('2001_Mechanical'!R$2:R$500,'2001_Mechanical_R'!$A108,'2001_Mechanical'!U$2:U$500)/SUMIF('2001_Mechanical'!R$2:R$500,'2001_Mechanical_R'!$A108,'2001_Mechanical'!T$2:T$500),1)</f>
        <v>0</v>
      </c>
      <c r="D108" s="36" t="str">
        <f>IFERROR(CEILING(SUMIF('2001_Mechanical'!R$2:R$500,'2001_Mechanical_R'!$A108,'2001_Mechanical'!V$2:V$500)/SUMIF('2001_Mechanical'!R$2:R$500,'2001_Mechanical_R'!$A108,'2001_Mechanical'!U$2:U$500),1),"NA")</f>
        <v>NA</v>
      </c>
    </row>
    <row r="109" spans="1:4" x14ac:dyDescent="0.25">
      <c r="A109" s="36" t="str">
        <v>H5.19XU4</v>
      </c>
      <c r="B109" s="36" t="str">
        <f>INDEX('2001_Mechanical'!$S$2:$S$500,MATCH('2001_Mechanical_R'!$A109,'2001_Mechanical'!$R$2:$R$500,0))</f>
        <v>Postzygotics-hybridXelegans-(H:LouroXLanzada)XSymEle</v>
      </c>
      <c r="C109" s="36">
        <f>CEILING(SUMIF('2001_Mechanical'!R$2:R$500,'2001_Mechanical_R'!$A109,'2001_Mechanical'!U$2:U$500)/SUMIF('2001_Mechanical'!R$2:R$500,'2001_Mechanical_R'!$A109,'2001_Mechanical'!T$2:T$500),1)</f>
        <v>1</v>
      </c>
      <c r="D109" s="36">
        <f>IFERROR(CEILING(SUMIF('2001_Mechanical'!R$2:R$500,'2001_Mechanical_R'!$A109,'2001_Mechanical'!V$2:V$500)/SUMIF('2001_Mechanical'!R$2:R$500,'2001_Mechanical_R'!$A109,'2001_Mechanical'!U$2:U$500),1),"NA")</f>
        <v>1</v>
      </c>
    </row>
    <row r="110" spans="1:4" x14ac:dyDescent="0.25">
      <c r="A110" s="36" t="str">
        <v>H5.25XR10</v>
      </c>
      <c r="B110" s="36" t="str">
        <f>INDEX('2001_Mechanical'!$S$2:$S$500,MATCH('2001_Mechanical_R'!$A110,'2001_Mechanical'!$R$2:$R$500,0))</f>
        <v>Postzygotics-hybridXelegans-(H:LouroXLanzada)XSymEle</v>
      </c>
      <c r="C110" s="36">
        <f>CEILING(SUMIF('2001_Mechanical'!R$2:R$500,'2001_Mechanical_R'!$A110,'2001_Mechanical'!U$2:U$500)/SUMIF('2001_Mechanical'!R$2:R$500,'2001_Mechanical_R'!$A110,'2001_Mechanical'!T$2:T$500),1)</f>
        <v>0</v>
      </c>
      <c r="D110" s="36" t="str">
        <f>IFERROR(CEILING(SUMIF('2001_Mechanical'!R$2:R$500,'2001_Mechanical_R'!$A110,'2001_Mechanical'!V$2:V$500)/SUMIF('2001_Mechanical'!R$2:R$500,'2001_Mechanical_R'!$A110,'2001_Mechanical'!U$2:U$500),1),"NA")</f>
        <v>NA</v>
      </c>
    </row>
    <row r="111" spans="1:4" x14ac:dyDescent="0.25">
      <c r="A111" s="36" t="str">
        <v>212XR85</v>
      </c>
      <c r="B111" s="36" t="str">
        <f>INDEX('2001_Mechanical'!$S$2:$S$500,MATCH('2001_Mechanical_R'!$A111,'2001_Mechanical'!$R$2:$R$500,0))</f>
        <v>Heterospecifics-graellsiiXelegans-CorrubedoXLouro</v>
      </c>
      <c r="C111" s="36">
        <f>CEILING(SUMIF('2001_Mechanical'!R$2:R$500,'2001_Mechanical_R'!$A111,'2001_Mechanical'!U$2:U$500)/SUMIF('2001_Mechanical'!R$2:R$500,'2001_Mechanical_R'!$A111,'2001_Mechanical'!T$2:T$500),1)</f>
        <v>1</v>
      </c>
      <c r="D111" s="36">
        <f>IFERROR(CEILING(SUMIF('2001_Mechanical'!R$2:R$500,'2001_Mechanical_R'!$A111,'2001_Mechanical'!V$2:V$500)/SUMIF('2001_Mechanical'!R$2:R$500,'2001_Mechanical_R'!$A111,'2001_Mechanical'!U$2:U$500),1),"NA")</f>
        <v>1</v>
      </c>
    </row>
    <row r="112" spans="1:4" x14ac:dyDescent="0.25">
      <c r="A112" s="36" t="str">
        <v>211XT9</v>
      </c>
      <c r="B112" s="36" t="str">
        <f>INDEX('2001_Mechanical'!$S$2:$S$500,MATCH('2001_Mechanical_R'!$A112,'2001_Mechanical'!$R$2:$R$500,0))</f>
        <v>Heterospecifics-graellsiiXelegans-CorrubedoXLouro</v>
      </c>
      <c r="C112" s="36">
        <f>CEILING(SUMIF('2001_Mechanical'!R$2:R$500,'2001_Mechanical_R'!$A112,'2001_Mechanical'!U$2:U$500)/SUMIF('2001_Mechanical'!R$2:R$500,'2001_Mechanical_R'!$A112,'2001_Mechanical'!T$2:T$500),1)</f>
        <v>1</v>
      </c>
      <c r="D112" s="36">
        <f>IFERROR(CEILING(SUMIF('2001_Mechanical'!R$2:R$500,'2001_Mechanical_R'!$A112,'2001_Mechanical'!V$2:V$500)/SUMIF('2001_Mechanical'!R$2:R$500,'2001_Mechanical_R'!$A112,'2001_Mechanical'!U$2:U$500),1),"NA")</f>
        <v>1</v>
      </c>
    </row>
    <row r="113" spans="1:4" x14ac:dyDescent="0.25">
      <c r="A113" s="36" t="str">
        <v>213XR68</v>
      </c>
      <c r="B113" s="36" t="str">
        <f>INDEX('2001_Mechanical'!$S$2:$S$500,MATCH('2001_Mechanical_R'!$A113,'2001_Mechanical'!$R$2:$R$500,0))</f>
        <v>Heterospecifics-graellsiiXelegans-CorrubedoXLouro</v>
      </c>
      <c r="C113" s="36">
        <f>CEILING(SUMIF('2001_Mechanical'!R$2:R$500,'2001_Mechanical_R'!$A113,'2001_Mechanical'!U$2:U$500)/SUMIF('2001_Mechanical'!R$2:R$500,'2001_Mechanical_R'!$A113,'2001_Mechanical'!T$2:T$500),1)</f>
        <v>1</v>
      </c>
      <c r="D113" s="36">
        <f>IFERROR(CEILING(SUMIF('2001_Mechanical'!R$2:R$500,'2001_Mechanical_R'!$A113,'2001_Mechanical'!V$2:V$500)/SUMIF('2001_Mechanical'!R$2:R$500,'2001_Mechanical_R'!$A113,'2001_Mechanical'!U$2:U$500),1),"NA")</f>
        <v>1</v>
      </c>
    </row>
    <row r="114" spans="1:4" x14ac:dyDescent="0.25">
      <c r="A114" s="36" t="str">
        <v>H6.1XH8.8</v>
      </c>
      <c r="B114" s="36" t="str">
        <f>INDEX('2001_Mechanical'!$S$2:$S$500,MATCH('2001_Mechanical_R'!$A114,'2001_Mechanical'!$R$2:$R$500,0))</f>
        <v>Postzygotics-hybridXhybrid-(H:LouroXLanzada)X*Familia_NO_viene_en_fotos*</v>
      </c>
      <c r="C114" s="36">
        <f>CEILING(SUMIF('2001_Mechanical'!R$2:R$500,'2001_Mechanical_R'!$A114,'2001_Mechanical'!U$2:U$500)/SUMIF('2001_Mechanical'!R$2:R$500,'2001_Mechanical_R'!$A114,'2001_Mechanical'!T$2:T$500),1)</f>
        <v>1</v>
      </c>
      <c r="D114" s="36">
        <f>IFERROR(CEILING(SUMIF('2001_Mechanical'!R$2:R$500,'2001_Mechanical_R'!$A114,'2001_Mechanical'!V$2:V$500)/SUMIF('2001_Mechanical'!R$2:R$500,'2001_Mechanical_R'!$A114,'2001_Mechanical'!U$2:U$500),1),"NA")</f>
        <v>1</v>
      </c>
    </row>
    <row r="115" spans="1:4" x14ac:dyDescent="0.25">
      <c r="A115" s="36" t="str">
        <v>H7.3XT11</v>
      </c>
      <c r="B115" s="36" t="str">
        <f>INDEX('2001_Mechanical'!$S$2:$S$500,MATCH('2001_Mechanical_R'!$A115,'2001_Mechanical'!$R$2:$R$500,0))</f>
        <v>Postzygotics-hybridXelegans-(H:LouroXLanzada)XSymEle</v>
      </c>
      <c r="C115" s="36">
        <f>CEILING(SUMIF('2001_Mechanical'!R$2:R$500,'2001_Mechanical_R'!$A115,'2001_Mechanical'!U$2:U$500)/SUMIF('2001_Mechanical'!R$2:R$500,'2001_Mechanical_R'!$A115,'2001_Mechanical'!T$2:T$500),1)</f>
        <v>1</v>
      </c>
      <c r="D115" s="36">
        <f>IFERROR(CEILING(SUMIF('2001_Mechanical'!R$2:R$500,'2001_Mechanical_R'!$A115,'2001_Mechanical'!V$2:V$500)/SUMIF('2001_Mechanical'!R$2:R$500,'2001_Mechanical_R'!$A115,'2001_Mechanical'!U$2:U$500),1),"NA")</f>
        <v>0</v>
      </c>
    </row>
    <row r="116" spans="1:4" x14ac:dyDescent="0.25">
      <c r="A116" s="36" t="str">
        <v>H7.4XR89</v>
      </c>
      <c r="B116" s="36" t="str">
        <f>INDEX('2001_Mechanical'!$S$2:$S$500,MATCH('2001_Mechanical_R'!$A116,'2001_Mechanical'!$R$2:$R$500,0))</f>
        <v>Postzygotics-hybridXelegans-(H:LouroXLanzada)XSymEle</v>
      </c>
      <c r="C116" s="36">
        <f>CEILING(SUMIF('2001_Mechanical'!R$2:R$500,'2001_Mechanical_R'!$A116,'2001_Mechanical'!U$2:U$500)/SUMIF('2001_Mechanical'!R$2:R$500,'2001_Mechanical_R'!$A116,'2001_Mechanical'!T$2:T$500),1)</f>
        <v>1</v>
      </c>
      <c r="D116" s="36">
        <f>IFERROR(CEILING(SUMIF('2001_Mechanical'!R$2:R$500,'2001_Mechanical_R'!$A116,'2001_Mechanical'!V$2:V$500)/SUMIF('2001_Mechanical'!R$2:R$500,'2001_Mechanical_R'!$A116,'2001_Mechanical'!U$2:U$500),1),"NA")</f>
        <v>0</v>
      </c>
    </row>
    <row r="117" spans="1:4" x14ac:dyDescent="0.25">
      <c r="A117" s="36" t="str">
        <v>211XT1c</v>
      </c>
      <c r="B117" s="36" t="str">
        <f>INDEX('2001_Mechanical'!$S$2:$S$500,MATCH('2001_Mechanical_R'!$A117,'2001_Mechanical'!$R$2:$R$500,0))</f>
        <v>Heterospecifics-graellsiiXelegans-CorrubedoXLouro</v>
      </c>
      <c r="C117" s="36">
        <f>CEILING(SUMIF('2001_Mechanical'!R$2:R$500,'2001_Mechanical_R'!$A117,'2001_Mechanical'!U$2:U$500)/SUMIF('2001_Mechanical'!R$2:R$500,'2001_Mechanical_R'!$A117,'2001_Mechanical'!T$2:T$500),1)</f>
        <v>0</v>
      </c>
      <c r="D117" s="36" t="str">
        <f>IFERROR(CEILING(SUMIF('2001_Mechanical'!R$2:R$500,'2001_Mechanical_R'!$A117,'2001_Mechanical'!V$2:V$500)/SUMIF('2001_Mechanical'!R$2:R$500,'2001_Mechanical_R'!$A117,'2001_Mechanical'!U$2:U$500),1),"NA")</f>
        <v>NA</v>
      </c>
    </row>
    <row r="118" spans="1:4" x14ac:dyDescent="0.25">
      <c r="A118" s="36">
        <v>0</v>
      </c>
      <c r="C118" s="36"/>
      <c r="D118" s="36"/>
    </row>
    <row r="119" spans="1:4" x14ac:dyDescent="0.25">
      <c r="C119" s="36"/>
      <c r="D119" s="36"/>
    </row>
    <row r="120" spans="1:4" x14ac:dyDescent="0.25">
      <c r="C120" s="36"/>
      <c r="D120" s="36"/>
    </row>
    <row r="121" spans="1:4" x14ac:dyDescent="0.25">
      <c r="C121" s="36"/>
      <c r="D121" s="36"/>
    </row>
    <row r="122" spans="1:4" x14ac:dyDescent="0.25">
      <c r="C122" s="36"/>
      <c r="D122" s="36"/>
    </row>
    <row r="123" spans="1:4" x14ac:dyDescent="0.25">
      <c r="C123" s="36"/>
      <c r="D123" s="36"/>
    </row>
    <row r="124" spans="1:4" x14ac:dyDescent="0.25">
      <c r="C124" s="36"/>
      <c r="D124" s="36"/>
    </row>
    <row r="125" spans="1:4" x14ac:dyDescent="0.25">
      <c r="C125" s="36"/>
      <c r="D125" s="36"/>
    </row>
    <row r="126" spans="1:4" x14ac:dyDescent="0.25">
      <c r="C126" s="36"/>
      <c r="D126" s="36"/>
    </row>
    <row r="127" spans="1:4" x14ac:dyDescent="0.25">
      <c r="C127" s="36"/>
      <c r="D127" s="36"/>
    </row>
    <row r="128" spans="1:4" x14ac:dyDescent="0.25">
      <c r="C128" s="36"/>
      <c r="D128" s="36"/>
    </row>
    <row r="129" spans="3:4" x14ac:dyDescent="0.25">
      <c r="C129" s="36"/>
      <c r="D129" s="36"/>
    </row>
    <row r="130" spans="3:4" x14ac:dyDescent="0.25">
      <c r="C130" s="36"/>
      <c r="D130" s="36"/>
    </row>
    <row r="131" spans="3:4" x14ac:dyDescent="0.25">
      <c r="C131" s="36"/>
      <c r="D131" s="36"/>
    </row>
    <row r="132" spans="3:4" x14ac:dyDescent="0.25">
      <c r="C132" s="36"/>
      <c r="D132" s="36"/>
    </row>
    <row r="133" spans="3:4" x14ac:dyDescent="0.25">
      <c r="C133" s="36"/>
      <c r="D133" s="36"/>
    </row>
    <row r="134" spans="3:4" x14ac:dyDescent="0.25">
      <c r="C134" s="36"/>
      <c r="D134" s="36"/>
    </row>
    <row r="135" spans="3:4" x14ac:dyDescent="0.25">
      <c r="C135" s="36"/>
      <c r="D135" s="36"/>
    </row>
    <row r="136" spans="3:4" x14ac:dyDescent="0.25">
      <c r="C136" s="36"/>
      <c r="D136" s="36"/>
    </row>
    <row r="137" spans="3:4" x14ac:dyDescent="0.25">
      <c r="C137" s="36"/>
      <c r="D137" s="36"/>
    </row>
    <row r="138" spans="3:4" x14ac:dyDescent="0.25">
      <c r="C138" s="36"/>
      <c r="D138" s="36"/>
    </row>
    <row r="139" spans="3:4" x14ac:dyDescent="0.25">
      <c r="C139" s="36"/>
      <c r="D139" s="36"/>
    </row>
    <row r="140" spans="3:4" x14ac:dyDescent="0.25">
      <c r="C140" s="36"/>
      <c r="D140" s="36"/>
    </row>
    <row r="141" spans="3:4" x14ac:dyDescent="0.25">
      <c r="C141" s="36"/>
      <c r="D141" s="36"/>
    </row>
    <row r="142" spans="3:4" x14ac:dyDescent="0.25">
      <c r="C142" s="36"/>
      <c r="D142" s="36"/>
    </row>
    <row r="143" spans="3:4" x14ac:dyDescent="0.25">
      <c r="C143" s="36"/>
      <c r="D143" s="36"/>
    </row>
    <row r="144" spans="3:4" x14ac:dyDescent="0.25">
      <c r="C144" s="36"/>
      <c r="D144" s="36"/>
    </row>
    <row r="145" spans="3:4" x14ac:dyDescent="0.25">
      <c r="C145" s="36"/>
      <c r="D145" s="36"/>
    </row>
    <row r="146" spans="3:4" x14ac:dyDescent="0.25">
      <c r="C146" s="36"/>
      <c r="D146" s="36"/>
    </row>
    <row r="147" spans="3:4" x14ac:dyDescent="0.25">
      <c r="C147" s="36"/>
      <c r="D147" s="36"/>
    </row>
    <row r="148" spans="3:4" x14ac:dyDescent="0.25">
      <c r="C148" s="36"/>
      <c r="D148" s="36"/>
    </row>
    <row r="149" spans="3:4" x14ac:dyDescent="0.25">
      <c r="C149" s="36"/>
      <c r="D149" s="36"/>
    </row>
    <row r="150" spans="3:4" x14ac:dyDescent="0.25">
      <c r="C150" s="36"/>
      <c r="D150" s="36"/>
    </row>
    <row r="151" spans="3:4" x14ac:dyDescent="0.25">
      <c r="C151" s="36"/>
      <c r="D151" s="36"/>
    </row>
    <row r="152" spans="3:4" x14ac:dyDescent="0.25">
      <c r="C152" s="36"/>
      <c r="D152" s="36"/>
    </row>
    <row r="153" spans="3:4" x14ac:dyDescent="0.25">
      <c r="C153" s="36"/>
      <c r="D153" s="36"/>
    </row>
    <row r="154" spans="3:4" x14ac:dyDescent="0.25">
      <c r="C154" s="36"/>
      <c r="D154" s="36"/>
    </row>
    <row r="155" spans="3:4" x14ac:dyDescent="0.25">
      <c r="C155" s="36"/>
      <c r="D155" s="36"/>
    </row>
    <row r="156" spans="3:4" x14ac:dyDescent="0.25">
      <c r="C156" s="36"/>
      <c r="D156" s="36"/>
    </row>
    <row r="157" spans="3:4" x14ac:dyDescent="0.25">
      <c r="C157" s="36"/>
      <c r="D157" s="36"/>
    </row>
    <row r="158" spans="3:4" x14ac:dyDescent="0.25">
      <c r="C158" s="36"/>
      <c r="D158" s="36"/>
    </row>
    <row r="159" spans="3:4" x14ac:dyDescent="0.25">
      <c r="C159" s="36"/>
      <c r="D159" s="36"/>
    </row>
    <row r="160" spans="3:4" x14ac:dyDescent="0.25">
      <c r="C160" s="36"/>
      <c r="D160" s="36"/>
    </row>
    <row r="161" spans="3:4" x14ac:dyDescent="0.25">
      <c r="C161" s="36"/>
      <c r="D161" s="36"/>
    </row>
    <row r="162" spans="3:4" x14ac:dyDescent="0.25">
      <c r="C162" s="36"/>
      <c r="D162" s="36"/>
    </row>
    <row r="163" spans="3:4" x14ac:dyDescent="0.25">
      <c r="C163" s="36"/>
      <c r="D163" s="36"/>
    </row>
    <row r="164" spans="3:4" x14ac:dyDescent="0.25">
      <c r="C164" s="36"/>
      <c r="D164" s="36"/>
    </row>
    <row r="165" spans="3:4" x14ac:dyDescent="0.25">
      <c r="C165" s="36"/>
      <c r="D165" s="36"/>
    </row>
    <row r="166" spans="3:4" x14ac:dyDescent="0.25">
      <c r="C166" s="36"/>
      <c r="D166" s="36"/>
    </row>
    <row r="167" spans="3:4" x14ac:dyDescent="0.25">
      <c r="C167" s="36"/>
      <c r="D167" s="36"/>
    </row>
    <row r="168" spans="3:4" x14ac:dyDescent="0.25">
      <c r="C168" s="36"/>
      <c r="D168" s="36"/>
    </row>
    <row r="169" spans="3:4" x14ac:dyDescent="0.25">
      <c r="C169" s="36"/>
      <c r="D169" s="36"/>
    </row>
    <row r="170" spans="3:4" x14ac:dyDescent="0.25">
      <c r="C170" s="36"/>
      <c r="D170" s="36"/>
    </row>
    <row r="171" spans="3:4" x14ac:dyDescent="0.25">
      <c r="C171" s="36"/>
      <c r="D171" s="36"/>
    </row>
    <row r="172" spans="3:4" x14ac:dyDescent="0.25">
      <c r="C172" s="36"/>
      <c r="D172" s="36"/>
    </row>
    <row r="173" spans="3:4" x14ac:dyDescent="0.25">
      <c r="C173" s="36"/>
      <c r="D173" s="36"/>
    </row>
    <row r="174" spans="3:4" x14ac:dyDescent="0.25">
      <c r="C174" s="36"/>
      <c r="D174" s="36"/>
    </row>
    <row r="175" spans="3:4" x14ac:dyDescent="0.25">
      <c r="C175" s="36"/>
      <c r="D175" s="36"/>
    </row>
    <row r="176" spans="3:4" x14ac:dyDescent="0.25">
      <c r="C176" s="36"/>
      <c r="D176" s="36"/>
    </row>
    <row r="177" spans="3:4" x14ac:dyDescent="0.25">
      <c r="C177" s="36"/>
      <c r="D177" s="36"/>
    </row>
    <row r="178" spans="3:4" x14ac:dyDescent="0.25">
      <c r="C178" s="36"/>
      <c r="D178" s="36"/>
    </row>
    <row r="179" spans="3:4" x14ac:dyDescent="0.25">
      <c r="C179" s="36"/>
      <c r="D179" s="36"/>
    </row>
    <row r="180" spans="3:4" x14ac:dyDescent="0.25">
      <c r="C180" s="36"/>
      <c r="D180" s="36"/>
    </row>
    <row r="181" spans="3:4" x14ac:dyDescent="0.25">
      <c r="C181" s="36"/>
      <c r="D181" s="36"/>
    </row>
    <row r="182" spans="3:4" x14ac:dyDescent="0.25">
      <c r="C182" s="36"/>
      <c r="D182" s="36"/>
    </row>
    <row r="183" spans="3:4" x14ac:dyDescent="0.25">
      <c r="C183" s="36"/>
      <c r="D183" s="36"/>
    </row>
    <row r="184" spans="3:4" x14ac:dyDescent="0.25">
      <c r="C184" s="36"/>
      <c r="D184" s="36"/>
    </row>
    <row r="185" spans="3:4" x14ac:dyDescent="0.25">
      <c r="C185" s="36"/>
      <c r="D185" s="36"/>
    </row>
    <row r="186" spans="3:4" x14ac:dyDescent="0.25">
      <c r="C186" s="36"/>
      <c r="D186" s="36"/>
    </row>
    <row r="187" spans="3:4" x14ac:dyDescent="0.25">
      <c r="C187" s="36"/>
      <c r="D187" s="36"/>
    </row>
  </sheetData>
  <autoFilter ref="A1:D156" xr:uid="{A15A75F5-CCB4-45EF-9696-69CD0792D027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22BA-459A-444C-B9FA-2D936BC1801C}">
  <sheetPr>
    <tabColor theme="9" tint="0.59999389629810485"/>
  </sheetPr>
  <dimension ref="A1:AJ74"/>
  <sheetViews>
    <sheetView topLeftCell="X1" workbookViewId="0">
      <selection activeCell="AG5" sqref="AG5"/>
    </sheetView>
  </sheetViews>
  <sheetFormatPr baseColWidth="10" defaultRowHeight="15" x14ac:dyDescent="0.25"/>
  <cols>
    <col min="6" max="8" width="11.42578125" customWidth="1"/>
    <col min="9" max="9" width="20.28515625" customWidth="1"/>
    <col min="10" max="10" width="11.42578125" customWidth="1"/>
    <col min="11" max="11" width="30.140625" bestFit="1" customWidth="1"/>
    <col min="12" max="16" width="11.42578125" style="37" customWidth="1"/>
    <col min="17" max="17" width="30.140625" bestFit="1" customWidth="1"/>
    <col min="18" max="18" width="11.42578125" style="37" customWidth="1"/>
    <col min="19" max="19" width="16.7109375" customWidth="1"/>
    <col min="20" max="20" width="23.5703125" customWidth="1"/>
    <col min="21" max="21" width="15.5703125" customWidth="1"/>
    <col min="22" max="22" width="16.28515625" bestFit="1" customWidth="1"/>
    <col min="23" max="23" width="74.7109375" bestFit="1" customWidth="1"/>
  </cols>
  <sheetData>
    <row r="1" spans="1:36" x14ac:dyDescent="0.25">
      <c r="A1" t="s">
        <v>673</v>
      </c>
      <c r="B1" s="33" t="s">
        <v>7</v>
      </c>
      <c r="C1" s="116" t="s">
        <v>18</v>
      </c>
      <c r="D1" s="116" t="s">
        <v>9</v>
      </c>
      <c r="E1" s="116" t="s">
        <v>318</v>
      </c>
      <c r="F1" s="119" t="s">
        <v>20</v>
      </c>
      <c r="G1" s="119" t="s">
        <v>335</v>
      </c>
      <c r="H1" s="119" t="s">
        <v>696</v>
      </c>
      <c r="I1" s="77" t="s">
        <v>16</v>
      </c>
      <c r="J1" s="77" t="s">
        <v>336</v>
      </c>
      <c r="K1" s="77" t="s">
        <v>337</v>
      </c>
      <c r="L1" s="120" t="s">
        <v>19</v>
      </c>
      <c r="M1" s="120" t="s">
        <v>333</v>
      </c>
      <c r="N1" s="120" t="s">
        <v>697</v>
      </c>
      <c r="O1" s="120" t="s">
        <v>11</v>
      </c>
      <c r="P1" s="120" t="s">
        <v>12</v>
      </c>
      <c r="Q1" s="117" t="s">
        <v>334</v>
      </c>
      <c r="R1" s="120" t="s">
        <v>14</v>
      </c>
      <c r="S1" s="76" t="s">
        <v>338</v>
      </c>
      <c r="T1" s="76" t="s">
        <v>50</v>
      </c>
      <c r="U1" s="76" t="s">
        <v>463</v>
      </c>
      <c r="V1" s="76" t="s">
        <v>1</v>
      </c>
      <c r="W1" s="76" t="s">
        <v>318</v>
      </c>
      <c r="X1" s="33" t="s">
        <v>26</v>
      </c>
      <c r="Y1" s="33" t="s">
        <v>27</v>
      </c>
      <c r="Z1" s="33" t="s">
        <v>28</v>
      </c>
      <c r="AA1" s="33" t="s">
        <v>29</v>
      </c>
      <c r="AB1" s="33" t="s">
        <v>30</v>
      </c>
      <c r="AC1" s="33" t="s">
        <v>31</v>
      </c>
      <c r="AD1" s="33" t="s">
        <v>32</v>
      </c>
      <c r="AE1" s="33" t="s">
        <v>33</v>
      </c>
      <c r="AF1" s="33" t="s">
        <v>339</v>
      </c>
      <c r="AG1" s="33" t="s">
        <v>340</v>
      </c>
      <c r="AH1" s="33" t="s">
        <v>5</v>
      </c>
      <c r="AI1" s="33" t="s">
        <v>4</v>
      </c>
      <c r="AJ1" s="33" t="s">
        <v>341</v>
      </c>
    </row>
    <row r="2" spans="1:36" x14ac:dyDescent="0.25">
      <c r="A2">
        <v>1</v>
      </c>
      <c r="B2" t="s">
        <v>244</v>
      </c>
      <c r="C2">
        <v>2001</v>
      </c>
      <c r="D2" t="s">
        <v>38</v>
      </c>
      <c r="E2" t="s">
        <v>700</v>
      </c>
      <c r="F2" s="36">
        <v>50</v>
      </c>
      <c r="G2" t="s">
        <v>39</v>
      </c>
      <c r="H2" t="s">
        <v>39</v>
      </c>
      <c r="I2" t="s">
        <v>342</v>
      </c>
      <c r="J2" t="s">
        <v>343</v>
      </c>
      <c r="K2" t="s">
        <v>343</v>
      </c>
      <c r="L2" s="36">
        <v>101</v>
      </c>
      <c r="M2" t="s">
        <v>60</v>
      </c>
      <c r="N2" t="s">
        <v>60</v>
      </c>
      <c r="O2" t="s">
        <v>342</v>
      </c>
      <c r="P2" t="s">
        <v>123</v>
      </c>
      <c r="Q2" t="s">
        <v>123</v>
      </c>
      <c r="R2" t="s">
        <v>41</v>
      </c>
      <c r="S2" t="s">
        <v>178</v>
      </c>
      <c r="T2" t="s">
        <v>245</v>
      </c>
      <c r="U2" t="str">
        <f t="shared" ref="U2:U33" si="0">_xlfn.CONCAT(F2,"X",L2)</f>
        <v>50X101</v>
      </c>
      <c r="V2" t="str">
        <f t="shared" ref="V2:V33" si="1">_xlfn.CONCAT(G2,"X",M2)</f>
        <v>elegansXgraellsii</v>
      </c>
      <c r="W2" t="str">
        <f t="shared" ref="W2:W33" si="2">_xlfn.CONCAT(E2,"-",V2,"-",K2,"X",Q2)</f>
        <v>Heterospecifics-elegansXgraellsii-LouroXCachadas</v>
      </c>
      <c r="X2">
        <v>3</v>
      </c>
      <c r="Y2">
        <v>0</v>
      </c>
      <c r="AH2" t="s">
        <v>6</v>
      </c>
      <c r="AI2" t="s">
        <v>6</v>
      </c>
      <c r="AJ2" t="s">
        <v>6</v>
      </c>
    </row>
    <row r="3" spans="1:36" x14ac:dyDescent="0.25">
      <c r="A3">
        <v>2</v>
      </c>
      <c r="B3" t="s">
        <v>244</v>
      </c>
      <c r="C3">
        <v>2001</v>
      </c>
      <c r="D3" t="s">
        <v>38</v>
      </c>
      <c r="E3" t="s">
        <v>700</v>
      </c>
      <c r="F3" s="36">
        <v>118</v>
      </c>
      <c r="G3" t="s">
        <v>60</v>
      </c>
      <c r="H3" t="s">
        <v>60</v>
      </c>
      <c r="I3" t="s">
        <v>342</v>
      </c>
      <c r="J3" t="s">
        <v>345</v>
      </c>
      <c r="K3" t="s">
        <v>345</v>
      </c>
      <c r="L3" s="36">
        <v>128</v>
      </c>
      <c r="M3" t="s">
        <v>39</v>
      </c>
      <c r="N3" t="s">
        <v>39</v>
      </c>
      <c r="O3" t="s">
        <v>342</v>
      </c>
      <c r="P3" t="s">
        <v>343</v>
      </c>
      <c r="Q3" t="s">
        <v>343</v>
      </c>
      <c r="R3" t="s">
        <v>41</v>
      </c>
      <c r="S3" t="s">
        <v>178</v>
      </c>
      <c r="T3" t="s">
        <v>246</v>
      </c>
      <c r="U3" t="str">
        <f t="shared" si="0"/>
        <v>118X128</v>
      </c>
      <c r="V3" t="str">
        <f t="shared" si="1"/>
        <v>graellsiiXelegans</v>
      </c>
      <c r="W3" t="str">
        <f t="shared" si="2"/>
        <v>Heterospecifics-graellsiiXelegans-CorrubedoXLouro</v>
      </c>
      <c r="X3">
        <v>3</v>
      </c>
      <c r="Y3">
        <v>3</v>
      </c>
      <c r="Z3">
        <v>106</v>
      </c>
      <c r="AA3">
        <v>47</v>
      </c>
      <c r="AB3">
        <v>105</v>
      </c>
      <c r="AC3">
        <v>82</v>
      </c>
      <c r="AD3">
        <v>35</v>
      </c>
      <c r="AE3">
        <v>22</v>
      </c>
      <c r="AF3">
        <v>246</v>
      </c>
      <c r="AG3">
        <v>151</v>
      </c>
      <c r="AH3">
        <v>0.62</v>
      </c>
      <c r="AI3">
        <v>397</v>
      </c>
      <c r="AJ3">
        <v>132.333</v>
      </c>
    </row>
    <row r="4" spans="1:36" x14ac:dyDescent="0.25">
      <c r="A4">
        <v>3</v>
      </c>
      <c r="B4" t="s">
        <v>244</v>
      </c>
      <c r="C4">
        <v>2001</v>
      </c>
      <c r="D4" t="s">
        <v>38</v>
      </c>
      <c r="E4" t="s">
        <v>700</v>
      </c>
      <c r="F4" s="36" t="s">
        <v>70</v>
      </c>
      <c r="G4" t="s">
        <v>39</v>
      </c>
      <c r="H4" t="s">
        <v>39</v>
      </c>
      <c r="I4" t="s">
        <v>342</v>
      </c>
      <c r="J4" t="s">
        <v>343</v>
      </c>
      <c r="K4" t="s">
        <v>343</v>
      </c>
      <c r="L4" s="36">
        <v>130</v>
      </c>
      <c r="M4" t="s">
        <v>60</v>
      </c>
      <c r="N4" t="s">
        <v>60</v>
      </c>
      <c r="O4" t="s">
        <v>342</v>
      </c>
      <c r="P4" t="s">
        <v>347</v>
      </c>
      <c r="Q4" t="s">
        <v>347</v>
      </c>
      <c r="R4" t="s">
        <v>41</v>
      </c>
      <c r="S4" t="s">
        <v>348</v>
      </c>
      <c r="T4" t="s">
        <v>245</v>
      </c>
      <c r="U4" t="str">
        <f t="shared" si="0"/>
        <v>A.1X130</v>
      </c>
      <c r="V4" t="str">
        <f t="shared" si="1"/>
        <v>elegansXgraellsii</v>
      </c>
      <c r="W4" t="str">
        <f t="shared" si="2"/>
        <v>Heterospecifics-elegansXgraellsii-LouroXLanzada</v>
      </c>
      <c r="X4">
        <v>3</v>
      </c>
      <c r="Y4">
        <v>2</v>
      </c>
      <c r="Z4">
        <v>0</v>
      </c>
      <c r="AA4">
        <v>22</v>
      </c>
      <c r="AB4">
        <v>61</v>
      </c>
      <c r="AC4">
        <v>202</v>
      </c>
      <c r="AD4">
        <v>0</v>
      </c>
      <c r="AE4">
        <v>0</v>
      </c>
      <c r="AF4">
        <v>61</v>
      </c>
      <c r="AG4">
        <v>224</v>
      </c>
      <c r="AH4">
        <v>0.214</v>
      </c>
      <c r="AI4">
        <v>285</v>
      </c>
      <c r="AJ4">
        <v>95</v>
      </c>
    </row>
    <row r="5" spans="1:36" x14ac:dyDescent="0.25">
      <c r="A5">
        <v>4</v>
      </c>
      <c r="B5" t="s">
        <v>244</v>
      </c>
      <c r="C5">
        <v>2001</v>
      </c>
      <c r="D5" t="s">
        <v>38</v>
      </c>
      <c r="E5" t="s">
        <v>700</v>
      </c>
      <c r="F5" s="36" t="s">
        <v>349</v>
      </c>
      <c r="G5" t="s">
        <v>39</v>
      </c>
      <c r="H5" t="s">
        <v>39</v>
      </c>
      <c r="I5" t="s">
        <v>342</v>
      </c>
      <c r="J5" t="s">
        <v>343</v>
      </c>
      <c r="K5" t="s">
        <v>343</v>
      </c>
      <c r="L5" s="36">
        <v>233</v>
      </c>
      <c r="M5" t="s">
        <v>60</v>
      </c>
      <c r="N5" t="s">
        <v>60</v>
      </c>
      <c r="O5" t="s">
        <v>342</v>
      </c>
      <c r="P5" t="s">
        <v>347</v>
      </c>
      <c r="Q5" t="s">
        <v>347</v>
      </c>
      <c r="R5" t="s">
        <v>43</v>
      </c>
      <c r="S5" t="s">
        <v>348</v>
      </c>
      <c r="T5" t="s">
        <v>245</v>
      </c>
      <c r="U5" t="str">
        <f t="shared" si="0"/>
        <v>F8.1X233</v>
      </c>
      <c r="V5" t="str">
        <f t="shared" si="1"/>
        <v>elegansXgraellsii</v>
      </c>
      <c r="W5" t="str">
        <f t="shared" si="2"/>
        <v>Heterospecifics-elegansXgraellsii-LouroXLanzada</v>
      </c>
      <c r="X5">
        <v>3</v>
      </c>
      <c r="Y5">
        <v>3</v>
      </c>
      <c r="Z5">
        <v>357</v>
      </c>
      <c r="AA5">
        <v>36</v>
      </c>
      <c r="AB5">
        <v>219</v>
      </c>
      <c r="AC5">
        <v>20</v>
      </c>
      <c r="AD5">
        <v>0</v>
      </c>
      <c r="AE5">
        <v>1</v>
      </c>
      <c r="AF5">
        <v>576</v>
      </c>
      <c r="AG5">
        <v>57</v>
      </c>
      <c r="AH5">
        <v>0.91</v>
      </c>
      <c r="AI5">
        <v>633</v>
      </c>
      <c r="AJ5">
        <v>211</v>
      </c>
    </row>
    <row r="6" spans="1:36" x14ac:dyDescent="0.25">
      <c r="A6">
        <v>5</v>
      </c>
      <c r="B6" t="s">
        <v>244</v>
      </c>
      <c r="C6">
        <v>2001</v>
      </c>
      <c r="D6" t="s">
        <v>38</v>
      </c>
      <c r="E6" t="s">
        <v>700</v>
      </c>
      <c r="F6" s="36" t="s">
        <v>350</v>
      </c>
      <c r="G6" t="s">
        <v>39</v>
      </c>
      <c r="H6" t="s">
        <v>39</v>
      </c>
      <c r="I6" t="s">
        <v>342</v>
      </c>
      <c r="J6" t="s">
        <v>343</v>
      </c>
      <c r="K6" t="s">
        <v>343</v>
      </c>
      <c r="L6" s="36">
        <v>234</v>
      </c>
      <c r="M6" t="s">
        <v>60</v>
      </c>
      <c r="N6" t="s">
        <v>60</v>
      </c>
      <c r="O6" t="s">
        <v>342</v>
      </c>
      <c r="P6" t="s">
        <v>347</v>
      </c>
      <c r="Q6" t="s">
        <v>347</v>
      </c>
      <c r="R6" t="s">
        <v>41</v>
      </c>
      <c r="S6" t="s">
        <v>348</v>
      </c>
      <c r="T6" t="s">
        <v>245</v>
      </c>
      <c r="U6" t="str">
        <f t="shared" si="0"/>
        <v>D5.3X234</v>
      </c>
      <c r="V6" t="str">
        <f t="shared" si="1"/>
        <v>elegansXgraellsii</v>
      </c>
      <c r="W6" t="str">
        <f t="shared" si="2"/>
        <v>Heterospecifics-elegansXgraellsii-LouroXLanzada</v>
      </c>
      <c r="X6">
        <v>3</v>
      </c>
      <c r="Y6">
        <v>3</v>
      </c>
      <c r="Z6">
        <v>32</v>
      </c>
      <c r="AA6">
        <v>5</v>
      </c>
      <c r="AB6">
        <v>43</v>
      </c>
      <c r="AC6">
        <v>2</v>
      </c>
      <c r="AD6">
        <v>133</v>
      </c>
      <c r="AE6">
        <v>20</v>
      </c>
      <c r="AF6">
        <v>208</v>
      </c>
      <c r="AG6">
        <v>27</v>
      </c>
      <c r="AH6">
        <v>0.88500000000000001</v>
      </c>
      <c r="AI6">
        <v>235</v>
      </c>
      <c r="AJ6">
        <v>78.332999999999998</v>
      </c>
    </row>
    <row r="7" spans="1:36" x14ac:dyDescent="0.25">
      <c r="A7">
        <v>6</v>
      </c>
      <c r="B7" t="s">
        <v>244</v>
      </c>
      <c r="C7">
        <v>2001</v>
      </c>
      <c r="D7" t="s">
        <v>38</v>
      </c>
      <c r="E7" t="s">
        <v>700</v>
      </c>
      <c r="F7" s="36" t="s">
        <v>351</v>
      </c>
      <c r="G7" t="s">
        <v>39</v>
      </c>
      <c r="H7" t="s">
        <v>39</v>
      </c>
      <c r="I7" t="s">
        <v>342</v>
      </c>
      <c r="J7" t="s">
        <v>343</v>
      </c>
      <c r="K7" t="s">
        <v>343</v>
      </c>
      <c r="L7" s="36">
        <v>235</v>
      </c>
      <c r="M7" t="s">
        <v>60</v>
      </c>
      <c r="N7" t="s">
        <v>60</v>
      </c>
      <c r="O7" t="s">
        <v>342</v>
      </c>
      <c r="P7" t="s">
        <v>347</v>
      </c>
      <c r="Q7" t="s">
        <v>347</v>
      </c>
      <c r="R7" t="s">
        <v>43</v>
      </c>
      <c r="S7" t="s">
        <v>348</v>
      </c>
      <c r="T7" t="s">
        <v>245</v>
      </c>
      <c r="U7" t="str">
        <f t="shared" si="0"/>
        <v>F5.1X235</v>
      </c>
      <c r="V7" t="str">
        <f t="shared" si="1"/>
        <v>elegansXgraellsii</v>
      </c>
      <c r="W7" t="str">
        <f t="shared" si="2"/>
        <v>Heterospecifics-elegansXgraellsii-LouroXLanzada</v>
      </c>
      <c r="X7">
        <v>3</v>
      </c>
      <c r="Y7">
        <v>1</v>
      </c>
      <c r="Z7">
        <v>164</v>
      </c>
      <c r="AA7">
        <v>54</v>
      </c>
      <c r="AB7">
        <v>0</v>
      </c>
      <c r="AC7">
        <v>0</v>
      </c>
      <c r="AD7">
        <v>0</v>
      </c>
      <c r="AE7">
        <v>0</v>
      </c>
      <c r="AF7">
        <v>164</v>
      </c>
      <c r="AG7">
        <v>54</v>
      </c>
      <c r="AH7">
        <v>0.752</v>
      </c>
      <c r="AI7">
        <v>218</v>
      </c>
      <c r="AJ7">
        <v>72.667000000000002</v>
      </c>
    </row>
    <row r="8" spans="1:36" x14ac:dyDescent="0.25">
      <c r="A8">
        <v>7</v>
      </c>
      <c r="B8" t="s">
        <v>244</v>
      </c>
      <c r="C8">
        <v>2001</v>
      </c>
      <c r="D8" t="s">
        <v>38</v>
      </c>
      <c r="E8" t="s">
        <v>700</v>
      </c>
      <c r="F8" s="36" t="s">
        <v>352</v>
      </c>
      <c r="G8" t="s">
        <v>39</v>
      </c>
      <c r="H8" t="s">
        <v>39</v>
      </c>
      <c r="I8" t="s">
        <v>342</v>
      </c>
      <c r="J8" t="s">
        <v>343</v>
      </c>
      <c r="K8" t="s">
        <v>343</v>
      </c>
      <c r="L8" s="36">
        <v>237</v>
      </c>
      <c r="M8" t="s">
        <v>60</v>
      </c>
      <c r="N8" t="s">
        <v>60</v>
      </c>
      <c r="O8" t="s">
        <v>342</v>
      </c>
      <c r="P8" t="s">
        <v>347</v>
      </c>
      <c r="Q8" t="s">
        <v>347</v>
      </c>
      <c r="R8" t="s">
        <v>41</v>
      </c>
      <c r="S8" t="s">
        <v>178</v>
      </c>
      <c r="T8" t="s">
        <v>245</v>
      </c>
      <c r="U8" t="str">
        <f t="shared" si="0"/>
        <v>F8.2X237</v>
      </c>
      <c r="V8" t="str">
        <f t="shared" si="1"/>
        <v>elegansXgraellsii</v>
      </c>
      <c r="W8" t="str">
        <f t="shared" si="2"/>
        <v>Heterospecifics-elegansXgraellsii-LouroXLanzada</v>
      </c>
      <c r="X8">
        <v>2</v>
      </c>
      <c r="Y8">
        <v>0</v>
      </c>
      <c r="AH8" t="s">
        <v>6</v>
      </c>
      <c r="AI8" t="s">
        <v>6</v>
      </c>
      <c r="AJ8" t="s">
        <v>6</v>
      </c>
    </row>
    <row r="9" spans="1:36" x14ac:dyDescent="0.25">
      <c r="A9">
        <v>8</v>
      </c>
      <c r="B9" t="s">
        <v>244</v>
      </c>
      <c r="C9">
        <v>2001</v>
      </c>
      <c r="D9" t="s">
        <v>38</v>
      </c>
      <c r="E9" t="s">
        <v>700</v>
      </c>
      <c r="F9" s="36" t="s">
        <v>232</v>
      </c>
      <c r="G9" t="s">
        <v>39</v>
      </c>
      <c r="H9" t="s">
        <v>39</v>
      </c>
      <c r="I9" t="s">
        <v>342</v>
      </c>
      <c r="J9" t="s">
        <v>343</v>
      </c>
      <c r="K9" t="s">
        <v>343</v>
      </c>
      <c r="L9" s="36">
        <v>238</v>
      </c>
      <c r="M9" t="s">
        <v>60</v>
      </c>
      <c r="N9" t="s">
        <v>60</v>
      </c>
      <c r="O9" t="s">
        <v>342</v>
      </c>
      <c r="P9" t="s">
        <v>347</v>
      </c>
      <c r="Q9" t="s">
        <v>347</v>
      </c>
      <c r="R9" t="s">
        <v>41</v>
      </c>
      <c r="S9" t="s">
        <v>178</v>
      </c>
      <c r="T9" t="s">
        <v>245</v>
      </c>
      <c r="U9" t="str">
        <f t="shared" si="0"/>
        <v>D.2X238</v>
      </c>
      <c r="V9" t="str">
        <f t="shared" si="1"/>
        <v>elegansXgraellsii</v>
      </c>
      <c r="W9" t="str">
        <f t="shared" si="2"/>
        <v>Heterospecifics-elegansXgraellsii-LouroXLanzada</v>
      </c>
      <c r="X9">
        <v>2</v>
      </c>
      <c r="Y9">
        <v>0</v>
      </c>
      <c r="AH9" t="s">
        <v>6</v>
      </c>
      <c r="AI9" t="s">
        <v>6</v>
      </c>
      <c r="AJ9" t="s">
        <v>6</v>
      </c>
    </row>
    <row r="10" spans="1:36" x14ac:dyDescent="0.25">
      <c r="A10">
        <v>9</v>
      </c>
      <c r="B10" t="s">
        <v>244</v>
      </c>
      <c r="C10">
        <v>2001</v>
      </c>
      <c r="D10" t="s">
        <v>38</v>
      </c>
      <c r="E10" t="s">
        <v>700</v>
      </c>
      <c r="F10" s="36" t="s">
        <v>353</v>
      </c>
      <c r="G10" t="s">
        <v>39</v>
      </c>
      <c r="H10" t="s">
        <v>39</v>
      </c>
      <c r="I10" t="s">
        <v>342</v>
      </c>
      <c r="J10" t="s">
        <v>343</v>
      </c>
      <c r="K10" t="s">
        <v>343</v>
      </c>
      <c r="L10" s="36">
        <v>31</v>
      </c>
      <c r="M10" t="s">
        <v>60</v>
      </c>
      <c r="N10" t="s">
        <v>60</v>
      </c>
      <c r="O10" t="s">
        <v>342</v>
      </c>
      <c r="P10" t="s">
        <v>347</v>
      </c>
      <c r="Q10" t="s">
        <v>347</v>
      </c>
      <c r="R10" t="s">
        <v>41</v>
      </c>
      <c r="S10" t="s">
        <v>178</v>
      </c>
      <c r="T10" t="s">
        <v>245</v>
      </c>
      <c r="U10" t="str">
        <f t="shared" si="0"/>
        <v>L.39X31</v>
      </c>
      <c r="V10" t="str">
        <f t="shared" si="1"/>
        <v>elegansXgraellsii</v>
      </c>
      <c r="W10" t="str">
        <f t="shared" si="2"/>
        <v>Heterospecifics-elegansXgraellsii-LouroXLanzada</v>
      </c>
      <c r="X10">
        <v>3</v>
      </c>
      <c r="Y10">
        <v>0</v>
      </c>
      <c r="AH10" t="s">
        <v>6</v>
      </c>
      <c r="AI10" t="s">
        <v>6</v>
      </c>
      <c r="AJ10" t="s">
        <v>6</v>
      </c>
    </row>
    <row r="11" spans="1:36" x14ac:dyDescent="0.25">
      <c r="A11">
        <v>10</v>
      </c>
      <c r="B11" t="s">
        <v>244</v>
      </c>
      <c r="C11">
        <v>2001</v>
      </c>
      <c r="D11" t="s">
        <v>38</v>
      </c>
      <c r="E11" t="s">
        <v>700</v>
      </c>
      <c r="F11" s="36" t="s">
        <v>355</v>
      </c>
      <c r="G11" t="s">
        <v>39</v>
      </c>
      <c r="H11" t="s">
        <v>39</v>
      </c>
      <c r="I11" t="s">
        <v>342</v>
      </c>
      <c r="J11" t="s">
        <v>343</v>
      </c>
      <c r="K11" t="s">
        <v>343</v>
      </c>
      <c r="L11" s="36">
        <v>3</v>
      </c>
      <c r="M11" t="s">
        <v>60</v>
      </c>
      <c r="N11" t="s">
        <v>60</v>
      </c>
      <c r="O11" t="s">
        <v>40</v>
      </c>
      <c r="P11" t="s">
        <v>354</v>
      </c>
      <c r="Q11" t="s">
        <v>354</v>
      </c>
      <c r="R11" t="s">
        <v>43</v>
      </c>
      <c r="S11" t="s">
        <v>348</v>
      </c>
      <c r="T11" t="s">
        <v>245</v>
      </c>
      <c r="U11" t="str">
        <f t="shared" si="0"/>
        <v>J.1X3</v>
      </c>
      <c r="V11" t="str">
        <f t="shared" si="1"/>
        <v>elegansXgraellsii</v>
      </c>
      <c r="W11" t="str">
        <f t="shared" si="2"/>
        <v>Heterospecifics-elegansXgraellsii-LouroXCenteans</v>
      </c>
      <c r="X11">
        <v>3</v>
      </c>
      <c r="Y11">
        <v>2</v>
      </c>
      <c r="Z11">
        <v>247</v>
      </c>
      <c r="AA11">
        <v>98</v>
      </c>
      <c r="AB11">
        <v>176</v>
      </c>
      <c r="AC11">
        <v>120</v>
      </c>
      <c r="AD11">
        <v>0</v>
      </c>
      <c r="AE11">
        <v>0</v>
      </c>
      <c r="AF11">
        <v>423</v>
      </c>
      <c r="AG11">
        <v>218</v>
      </c>
      <c r="AH11">
        <v>0.66</v>
      </c>
      <c r="AI11">
        <v>641</v>
      </c>
      <c r="AJ11">
        <v>213.667</v>
      </c>
    </row>
    <row r="12" spans="1:36" x14ac:dyDescent="0.25">
      <c r="A12">
        <v>11</v>
      </c>
      <c r="B12" t="s">
        <v>244</v>
      </c>
      <c r="C12">
        <v>2001</v>
      </c>
      <c r="D12" t="s">
        <v>38</v>
      </c>
      <c r="E12" t="s">
        <v>700</v>
      </c>
      <c r="F12" s="36" t="s">
        <v>356</v>
      </c>
      <c r="G12" t="s">
        <v>39</v>
      </c>
      <c r="H12" t="s">
        <v>39</v>
      </c>
      <c r="I12" t="s">
        <v>342</v>
      </c>
      <c r="J12" t="s">
        <v>343</v>
      </c>
      <c r="K12" t="s">
        <v>343</v>
      </c>
      <c r="L12" s="36">
        <v>41</v>
      </c>
      <c r="M12" t="s">
        <v>60</v>
      </c>
      <c r="N12" t="s">
        <v>60</v>
      </c>
      <c r="O12" t="s">
        <v>342</v>
      </c>
      <c r="P12" t="s">
        <v>347</v>
      </c>
      <c r="Q12" t="s">
        <v>347</v>
      </c>
      <c r="R12" t="s">
        <v>43</v>
      </c>
      <c r="S12" t="s">
        <v>348</v>
      </c>
      <c r="T12" t="s">
        <v>245</v>
      </c>
      <c r="U12" t="str">
        <f t="shared" si="0"/>
        <v>H.11X41</v>
      </c>
      <c r="V12" t="str">
        <f t="shared" si="1"/>
        <v>elegansXgraellsii</v>
      </c>
      <c r="W12" t="str">
        <f t="shared" si="2"/>
        <v>Heterospecifics-elegansXgraellsii-LouroXLanzada</v>
      </c>
      <c r="X12">
        <v>3</v>
      </c>
      <c r="Y12">
        <v>2</v>
      </c>
      <c r="Z12">
        <v>22</v>
      </c>
      <c r="AA12">
        <v>0</v>
      </c>
      <c r="AB12">
        <v>35</v>
      </c>
      <c r="AC12">
        <v>0</v>
      </c>
      <c r="AD12">
        <v>0</v>
      </c>
      <c r="AE12">
        <v>0</v>
      </c>
      <c r="AF12">
        <v>57</v>
      </c>
      <c r="AG12">
        <v>0</v>
      </c>
      <c r="AH12">
        <v>1</v>
      </c>
      <c r="AI12">
        <v>57</v>
      </c>
      <c r="AJ12">
        <v>19</v>
      </c>
    </row>
    <row r="13" spans="1:36" x14ac:dyDescent="0.25">
      <c r="A13">
        <v>12</v>
      </c>
      <c r="B13" t="s">
        <v>244</v>
      </c>
      <c r="C13">
        <v>2001</v>
      </c>
      <c r="D13" t="s">
        <v>38</v>
      </c>
      <c r="E13" t="s">
        <v>700</v>
      </c>
      <c r="F13" s="36" t="s">
        <v>185</v>
      </c>
      <c r="G13" t="s">
        <v>39</v>
      </c>
      <c r="H13" t="s">
        <v>39</v>
      </c>
      <c r="I13" t="s">
        <v>342</v>
      </c>
      <c r="J13" t="s">
        <v>343</v>
      </c>
      <c r="K13" t="s">
        <v>343</v>
      </c>
      <c r="L13" s="36">
        <v>43</v>
      </c>
      <c r="M13" t="s">
        <v>60</v>
      </c>
      <c r="N13" t="s">
        <v>60</v>
      </c>
      <c r="O13" t="s">
        <v>342</v>
      </c>
      <c r="P13" t="s">
        <v>347</v>
      </c>
      <c r="Q13" t="s">
        <v>347</v>
      </c>
      <c r="R13" t="s">
        <v>41</v>
      </c>
      <c r="S13" t="s">
        <v>348</v>
      </c>
      <c r="T13" t="s">
        <v>245</v>
      </c>
      <c r="U13" t="str">
        <f t="shared" si="0"/>
        <v>B.10X43</v>
      </c>
      <c r="V13" t="str">
        <f t="shared" si="1"/>
        <v>elegansXgraellsii</v>
      </c>
      <c r="W13" t="str">
        <f t="shared" si="2"/>
        <v>Heterospecifics-elegansXgraellsii-LouroXLanzada</v>
      </c>
      <c r="X13">
        <v>3</v>
      </c>
      <c r="Y13">
        <v>3</v>
      </c>
      <c r="Z13">
        <v>296</v>
      </c>
      <c r="AA13">
        <v>26</v>
      </c>
      <c r="AB13">
        <v>111</v>
      </c>
      <c r="AC13">
        <v>24</v>
      </c>
      <c r="AD13">
        <v>235</v>
      </c>
      <c r="AE13">
        <v>47</v>
      </c>
      <c r="AF13">
        <v>642</v>
      </c>
      <c r="AG13">
        <v>97</v>
      </c>
      <c r="AH13">
        <v>0.86899999999999999</v>
      </c>
      <c r="AI13">
        <v>739</v>
      </c>
      <c r="AJ13">
        <v>246.333</v>
      </c>
    </row>
    <row r="14" spans="1:36" x14ac:dyDescent="0.25">
      <c r="A14">
        <v>13</v>
      </c>
      <c r="B14" t="s">
        <v>244</v>
      </c>
      <c r="C14">
        <v>2001</v>
      </c>
      <c r="D14" t="s">
        <v>38</v>
      </c>
      <c r="E14" t="s">
        <v>700</v>
      </c>
      <c r="F14" s="36" t="s">
        <v>357</v>
      </c>
      <c r="G14" t="s">
        <v>39</v>
      </c>
      <c r="H14" t="s">
        <v>39</v>
      </c>
      <c r="I14" t="s">
        <v>342</v>
      </c>
      <c r="J14" t="s">
        <v>343</v>
      </c>
      <c r="K14" t="s">
        <v>343</v>
      </c>
      <c r="L14" s="36">
        <v>46</v>
      </c>
      <c r="M14" t="s">
        <v>60</v>
      </c>
      <c r="N14" t="s">
        <v>60</v>
      </c>
      <c r="O14" t="s">
        <v>342</v>
      </c>
      <c r="P14" t="s">
        <v>347</v>
      </c>
      <c r="Q14" t="s">
        <v>347</v>
      </c>
      <c r="R14" t="s">
        <v>41</v>
      </c>
      <c r="S14" t="s">
        <v>348</v>
      </c>
      <c r="T14" t="s">
        <v>245</v>
      </c>
      <c r="U14" t="str">
        <f t="shared" si="0"/>
        <v>H.14X46</v>
      </c>
      <c r="V14" t="str">
        <f t="shared" si="1"/>
        <v>elegansXgraellsii</v>
      </c>
      <c r="W14" t="str">
        <f t="shared" si="2"/>
        <v>Heterospecifics-elegansXgraellsii-LouroXLanzada</v>
      </c>
      <c r="X14">
        <v>3</v>
      </c>
      <c r="Y14">
        <v>2</v>
      </c>
      <c r="Z14">
        <v>164</v>
      </c>
      <c r="AA14">
        <v>6</v>
      </c>
      <c r="AB14">
        <v>118</v>
      </c>
      <c r="AC14">
        <v>14</v>
      </c>
      <c r="AD14">
        <v>0</v>
      </c>
      <c r="AE14">
        <v>0</v>
      </c>
      <c r="AF14">
        <v>282</v>
      </c>
      <c r="AG14">
        <v>20</v>
      </c>
      <c r="AH14">
        <v>0.93400000000000005</v>
      </c>
      <c r="AI14">
        <v>302</v>
      </c>
      <c r="AJ14">
        <v>100.667</v>
      </c>
    </row>
    <row r="15" spans="1:36" x14ac:dyDescent="0.25">
      <c r="A15">
        <v>14</v>
      </c>
      <c r="B15" t="s">
        <v>244</v>
      </c>
      <c r="C15">
        <v>2001</v>
      </c>
      <c r="D15" t="s">
        <v>38</v>
      </c>
      <c r="E15" t="s">
        <v>700</v>
      </c>
      <c r="F15" s="36" t="s">
        <v>358</v>
      </c>
      <c r="G15" t="s">
        <v>39</v>
      </c>
      <c r="H15" t="s">
        <v>39</v>
      </c>
      <c r="I15" t="s">
        <v>342</v>
      </c>
      <c r="J15" t="s">
        <v>343</v>
      </c>
      <c r="K15" t="s">
        <v>343</v>
      </c>
      <c r="L15" s="36">
        <v>47</v>
      </c>
      <c r="M15" t="s">
        <v>60</v>
      </c>
      <c r="N15" t="s">
        <v>60</v>
      </c>
      <c r="O15" t="s">
        <v>342</v>
      </c>
      <c r="P15" t="s">
        <v>347</v>
      </c>
      <c r="Q15" t="s">
        <v>347</v>
      </c>
      <c r="R15" t="s">
        <v>41</v>
      </c>
      <c r="S15" t="s">
        <v>348</v>
      </c>
      <c r="T15" t="s">
        <v>245</v>
      </c>
      <c r="U15" t="str">
        <f t="shared" si="0"/>
        <v>J.49X47</v>
      </c>
      <c r="V15" t="str">
        <f t="shared" si="1"/>
        <v>elegansXgraellsii</v>
      </c>
      <c r="W15" t="str">
        <f t="shared" si="2"/>
        <v>Heterospecifics-elegansXgraellsii-LouroXLanzada</v>
      </c>
      <c r="X15">
        <v>3</v>
      </c>
      <c r="Y15">
        <v>3</v>
      </c>
      <c r="Z15">
        <v>8</v>
      </c>
      <c r="AA15">
        <v>0</v>
      </c>
      <c r="AB15">
        <v>6</v>
      </c>
      <c r="AC15">
        <v>17</v>
      </c>
      <c r="AD15">
        <v>36</v>
      </c>
      <c r="AE15">
        <v>20</v>
      </c>
      <c r="AF15">
        <v>50</v>
      </c>
      <c r="AG15">
        <v>37</v>
      </c>
      <c r="AH15">
        <v>0.57499999999999996</v>
      </c>
      <c r="AI15">
        <v>87</v>
      </c>
      <c r="AJ15">
        <v>29</v>
      </c>
    </row>
    <row r="16" spans="1:36" x14ac:dyDescent="0.25">
      <c r="A16">
        <v>15</v>
      </c>
      <c r="B16" t="s">
        <v>244</v>
      </c>
      <c r="C16">
        <v>2001</v>
      </c>
      <c r="D16" t="s">
        <v>38</v>
      </c>
      <c r="E16" t="s">
        <v>700</v>
      </c>
      <c r="F16" s="36" t="s">
        <v>355</v>
      </c>
      <c r="G16" t="s">
        <v>39</v>
      </c>
      <c r="H16" t="s">
        <v>39</v>
      </c>
      <c r="I16" t="s">
        <v>342</v>
      </c>
      <c r="J16" t="s">
        <v>343</v>
      </c>
      <c r="K16" t="s">
        <v>343</v>
      </c>
      <c r="L16" s="36">
        <v>5</v>
      </c>
      <c r="M16" t="s">
        <v>60</v>
      </c>
      <c r="N16" t="s">
        <v>60</v>
      </c>
      <c r="O16" t="s">
        <v>40</v>
      </c>
      <c r="P16" t="s">
        <v>354</v>
      </c>
      <c r="Q16" t="s">
        <v>354</v>
      </c>
      <c r="R16" t="s">
        <v>41</v>
      </c>
      <c r="S16" t="s">
        <v>348</v>
      </c>
      <c r="T16" t="s">
        <v>245</v>
      </c>
      <c r="U16" t="str">
        <f t="shared" si="0"/>
        <v>J.1X5</v>
      </c>
      <c r="V16" t="str">
        <f t="shared" si="1"/>
        <v>elegansXgraellsii</v>
      </c>
      <c r="W16" t="str">
        <f t="shared" si="2"/>
        <v>Heterospecifics-elegansXgraellsii-LouroXCenteans</v>
      </c>
      <c r="X16">
        <v>3</v>
      </c>
      <c r="Y16">
        <v>2</v>
      </c>
      <c r="Z16">
        <v>109</v>
      </c>
      <c r="AA16">
        <v>45</v>
      </c>
      <c r="AB16">
        <v>128</v>
      </c>
      <c r="AC16">
        <v>55</v>
      </c>
      <c r="AD16">
        <v>0</v>
      </c>
      <c r="AE16">
        <v>0</v>
      </c>
      <c r="AF16">
        <v>237</v>
      </c>
      <c r="AG16">
        <v>100</v>
      </c>
      <c r="AH16">
        <v>0.70299999999999996</v>
      </c>
      <c r="AI16">
        <v>337</v>
      </c>
      <c r="AJ16">
        <v>112.333</v>
      </c>
    </row>
    <row r="17" spans="1:36" x14ac:dyDescent="0.25">
      <c r="A17">
        <v>16</v>
      </c>
      <c r="B17" t="s">
        <v>244</v>
      </c>
      <c r="C17">
        <v>2001</v>
      </c>
      <c r="D17" t="s">
        <v>38</v>
      </c>
      <c r="E17" t="s">
        <v>700</v>
      </c>
      <c r="F17" s="36" t="s">
        <v>360</v>
      </c>
      <c r="G17" t="s">
        <v>39</v>
      </c>
      <c r="H17" t="s">
        <v>39</v>
      </c>
      <c r="I17" t="s">
        <v>342</v>
      </c>
      <c r="J17" t="s">
        <v>343</v>
      </c>
      <c r="K17" t="s">
        <v>343</v>
      </c>
      <c r="L17" s="36">
        <v>75</v>
      </c>
      <c r="M17" t="s">
        <v>60</v>
      </c>
      <c r="N17" t="s">
        <v>60</v>
      </c>
      <c r="O17" t="s">
        <v>40</v>
      </c>
      <c r="P17" t="s">
        <v>359</v>
      </c>
      <c r="Q17" t="s">
        <v>359</v>
      </c>
      <c r="R17" t="s">
        <v>48</v>
      </c>
      <c r="S17" t="s">
        <v>178</v>
      </c>
      <c r="T17" t="s">
        <v>245</v>
      </c>
      <c r="U17" t="str">
        <f t="shared" si="0"/>
        <v>G.23X75</v>
      </c>
      <c r="V17" t="str">
        <f t="shared" si="1"/>
        <v>elegansXgraellsii</v>
      </c>
      <c r="W17" t="str">
        <f t="shared" si="2"/>
        <v>Heterospecifics-elegansXgraellsii-LouroXCuvi</v>
      </c>
      <c r="X17">
        <v>3</v>
      </c>
      <c r="Y17">
        <v>0</v>
      </c>
      <c r="AH17" t="s">
        <v>6</v>
      </c>
      <c r="AI17" t="s">
        <v>6</v>
      </c>
      <c r="AJ17" t="s">
        <v>6</v>
      </c>
    </row>
    <row r="18" spans="1:36" x14ac:dyDescent="0.25">
      <c r="A18">
        <v>17</v>
      </c>
      <c r="B18" t="s">
        <v>244</v>
      </c>
      <c r="C18">
        <v>2001</v>
      </c>
      <c r="D18" t="s">
        <v>38</v>
      </c>
      <c r="E18" t="s">
        <v>700</v>
      </c>
      <c r="F18" s="36">
        <v>50</v>
      </c>
      <c r="G18" t="s">
        <v>39</v>
      </c>
      <c r="H18" t="s">
        <v>39</v>
      </c>
      <c r="I18" t="s">
        <v>342</v>
      </c>
      <c r="J18" t="s">
        <v>343</v>
      </c>
      <c r="K18" t="s">
        <v>343</v>
      </c>
      <c r="L18" s="36" t="s">
        <v>361</v>
      </c>
      <c r="M18" t="s">
        <v>60</v>
      </c>
      <c r="N18" t="s">
        <v>60</v>
      </c>
      <c r="O18" t="s">
        <v>342</v>
      </c>
      <c r="P18" t="s">
        <v>345</v>
      </c>
      <c r="Q18" t="s">
        <v>345</v>
      </c>
      <c r="R18" t="s">
        <v>41</v>
      </c>
      <c r="S18" t="s">
        <v>348</v>
      </c>
      <c r="T18" t="s">
        <v>245</v>
      </c>
      <c r="U18" t="str">
        <f t="shared" si="0"/>
        <v>50X90I</v>
      </c>
      <c r="V18" t="str">
        <f t="shared" si="1"/>
        <v>elegansXgraellsii</v>
      </c>
      <c r="W18" t="str">
        <f t="shared" si="2"/>
        <v>Heterospecifics-elegansXgraellsii-LouroXCorrubedo</v>
      </c>
      <c r="X18">
        <v>3</v>
      </c>
      <c r="Y18">
        <v>2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  <c r="AH18">
        <v>0</v>
      </c>
      <c r="AI18">
        <v>4</v>
      </c>
      <c r="AJ18">
        <v>1.333</v>
      </c>
    </row>
    <row r="19" spans="1:36" x14ac:dyDescent="0.25">
      <c r="A19">
        <v>18</v>
      </c>
      <c r="B19" t="s">
        <v>244</v>
      </c>
      <c r="C19">
        <v>2001</v>
      </c>
      <c r="D19" t="s">
        <v>38</v>
      </c>
      <c r="E19" t="s">
        <v>700</v>
      </c>
      <c r="F19" s="36" t="s">
        <v>362</v>
      </c>
      <c r="G19" t="s">
        <v>39</v>
      </c>
      <c r="H19" t="s">
        <v>39</v>
      </c>
      <c r="I19" t="s">
        <v>342</v>
      </c>
      <c r="J19" t="s">
        <v>343</v>
      </c>
      <c r="K19" t="s">
        <v>343</v>
      </c>
      <c r="L19" s="36" t="s">
        <v>361</v>
      </c>
      <c r="M19" t="s">
        <v>60</v>
      </c>
      <c r="N19" t="s">
        <v>60</v>
      </c>
      <c r="O19" t="s">
        <v>40</v>
      </c>
      <c r="P19" t="s">
        <v>354</v>
      </c>
      <c r="Q19" t="s">
        <v>354</v>
      </c>
      <c r="R19" t="s">
        <v>41</v>
      </c>
      <c r="S19" t="s">
        <v>178</v>
      </c>
      <c r="T19" t="s">
        <v>245</v>
      </c>
      <c r="U19" t="str">
        <f t="shared" si="0"/>
        <v>J.3X90I</v>
      </c>
      <c r="V19" t="str">
        <f t="shared" si="1"/>
        <v>elegansXgraellsii</v>
      </c>
      <c r="W19" t="str">
        <f t="shared" si="2"/>
        <v>Heterospecifics-elegansXgraellsii-LouroXCenteans</v>
      </c>
      <c r="X19">
        <v>1</v>
      </c>
      <c r="Y19">
        <v>0</v>
      </c>
      <c r="AH19" t="s">
        <v>6</v>
      </c>
      <c r="AI19" t="s">
        <v>6</v>
      </c>
      <c r="AJ19" t="s">
        <v>6</v>
      </c>
    </row>
    <row r="20" spans="1:36" x14ac:dyDescent="0.25">
      <c r="A20">
        <v>19</v>
      </c>
      <c r="B20" t="s">
        <v>244</v>
      </c>
      <c r="C20">
        <v>2001</v>
      </c>
      <c r="D20" t="s">
        <v>38</v>
      </c>
      <c r="E20" t="s">
        <v>700</v>
      </c>
      <c r="F20" s="36">
        <v>51</v>
      </c>
      <c r="G20" t="s">
        <v>39</v>
      </c>
      <c r="H20" t="s">
        <v>39</v>
      </c>
      <c r="I20" t="s">
        <v>342</v>
      </c>
      <c r="J20" t="s">
        <v>343</v>
      </c>
      <c r="K20" t="s">
        <v>343</v>
      </c>
      <c r="L20" s="36" t="s">
        <v>363</v>
      </c>
      <c r="M20" t="s">
        <v>60</v>
      </c>
      <c r="N20" t="s">
        <v>60</v>
      </c>
      <c r="O20" t="s">
        <v>342</v>
      </c>
      <c r="P20" t="s">
        <v>345</v>
      </c>
      <c r="Q20" t="s">
        <v>345</v>
      </c>
      <c r="R20" t="s">
        <v>41</v>
      </c>
      <c r="S20" t="s">
        <v>348</v>
      </c>
      <c r="T20" t="s">
        <v>245</v>
      </c>
      <c r="U20" t="str">
        <f t="shared" si="0"/>
        <v>51X96I</v>
      </c>
      <c r="V20" t="str">
        <f t="shared" si="1"/>
        <v>elegansXgraellsii</v>
      </c>
      <c r="W20" t="str">
        <f t="shared" si="2"/>
        <v>Heterospecifics-elegansXgraellsii-LouroXCorrubedo</v>
      </c>
      <c r="X20">
        <v>3</v>
      </c>
      <c r="Y20">
        <v>3</v>
      </c>
      <c r="Z20">
        <v>208</v>
      </c>
      <c r="AA20">
        <v>34</v>
      </c>
      <c r="AB20">
        <v>91</v>
      </c>
      <c r="AC20">
        <v>23</v>
      </c>
      <c r="AD20">
        <v>106</v>
      </c>
      <c r="AE20">
        <v>40</v>
      </c>
      <c r="AF20">
        <v>405</v>
      </c>
      <c r="AG20">
        <v>97</v>
      </c>
      <c r="AH20">
        <v>0.80700000000000005</v>
      </c>
      <c r="AI20">
        <v>502</v>
      </c>
      <c r="AJ20">
        <v>167.333</v>
      </c>
    </row>
    <row r="21" spans="1:36" x14ac:dyDescent="0.25">
      <c r="A21">
        <v>20</v>
      </c>
      <c r="B21" t="s">
        <v>244</v>
      </c>
      <c r="C21">
        <v>2000</v>
      </c>
      <c r="D21" t="s">
        <v>38</v>
      </c>
      <c r="E21" t="s">
        <v>699</v>
      </c>
      <c r="F21" s="36">
        <v>34</v>
      </c>
      <c r="G21" t="s">
        <v>60</v>
      </c>
      <c r="H21" t="s">
        <v>60</v>
      </c>
      <c r="I21" t="s">
        <v>342</v>
      </c>
      <c r="J21" t="s">
        <v>347</v>
      </c>
      <c r="K21" t="s">
        <v>347</v>
      </c>
      <c r="L21" s="36" t="s">
        <v>365</v>
      </c>
      <c r="M21" t="s">
        <v>60</v>
      </c>
      <c r="N21" t="s">
        <v>60</v>
      </c>
      <c r="O21" t="s">
        <v>342</v>
      </c>
      <c r="P21" t="s">
        <v>347</v>
      </c>
      <c r="Q21" t="s">
        <v>347</v>
      </c>
      <c r="R21" t="s">
        <v>41</v>
      </c>
      <c r="S21" t="s">
        <v>44</v>
      </c>
      <c r="T21" t="s">
        <v>249</v>
      </c>
      <c r="U21" t="str">
        <f t="shared" si="0"/>
        <v>34XA49</v>
      </c>
      <c r="V21" t="str">
        <f t="shared" si="1"/>
        <v>graellsiiXgraellsii</v>
      </c>
      <c r="W21" t="str">
        <f t="shared" si="2"/>
        <v>Conspecifics-graellsiiXgraellsii-LanzadaXLanzada</v>
      </c>
      <c r="X21">
        <v>3</v>
      </c>
      <c r="Y21">
        <v>1</v>
      </c>
      <c r="Z21">
        <v>26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26</v>
      </c>
      <c r="AG21">
        <v>3</v>
      </c>
      <c r="AH21">
        <v>0.89700000000000002</v>
      </c>
      <c r="AI21">
        <v>29</v>
      </c>
      <c r="AJ21">
        <v>9.6669999999999998</v>
      </c>
    </row>
    <row r="22" spans="1:36" x14ac:dyDescent="0.25">
      <c r="A22">
        <v>21</v>
      </c>
      <c r="B22" t="s">
        <v>244</v>
      </c>
      <c r="C22">
        <v>2000</v>
      </c>
      <c r="D22" t="s">
        <v>38</v>
      </c>
      <c r="E22" t="s">
        <v>699</v>
      </c>
      <c r="F22" s="36">
        <v>22</v>
      </c>
      <c r="G22" t="s">
        <v>60</v>
      </c>
      <c r="H22" t="s">
        <v>60</v>
      </c>
      <c r="I22" t="s">
        <v>342</v>
      </c>
      <c r="J22" t="s">
        <v>347</v>
      </c>
      <c r="K22" t="s">
        <v>347</v>
      </c>
      <c r="L22" s="36" t="s">
        <v>366</v>
      </c>
      <c r="M22" t="s">
        <v>60</v>
      </c>
      <c r="N22" t="s">
        <v>60</v>
      </c>
      <c r="O22" t="s">
        <v>342</v>
      </c>
      <c r="P22" t="s">
        <v>347</v>
      </c>
      <c r="Q22" t="s">
        <v>347</v>
      </c>
      <c r="R22" t="s">
        <v>41</v>
      </c>
      <c r="S22" t="s">
        <v>44</v>
      </c>
      <c r="T22" t="s">
        <v>249</v>
      </c>
      <c r="U22" t="str">
        <f t="shared" si="0"/>
        <v>22XA50</v>
      </c>
      <c r="V22" t="str">
        <f t="shared" si="1"/>
        <v>graellsiiXgraellsii</v>
      </c>
      <c r="W22" t="str">
        <f t="shared" si="2"/>
        <v>Conspecifics-graellsiiXgraellsii-LanzadaXLanzada</v>
      </c>
      <c r="X22">
        <v>3</v>
      </c>
      <c r="Y22">
        <v>3</v>
      </c>
      <c r="Z22">
        <v>193</v>
      </c>
      <c r="AA22">
        <v>5</v>
      </c>
      <c r="AB22">
        <v>163</v>
      </c>
      <c r="AC22">
        <v>3</v>
      </c>
      <c r="AD22">
        <v>16</v>
      </c>
      <c r="AE22">
        <v>2</v>
      </c>
      <c r="AF22">
        <v>372</v>
      </c>
      <c r="AG22">
        <v>10</v>
      </c>
      <c r="AH22">
        <v>0.97399999999999998</v>
      </c>
      <c r="AI22">
        <v>382</v>
      </c>
      <c r="AJ22">
        <v>127.333</v>
      </c>
    </row>
    <row r="23" spans="1:36" x14ac:dyDescent="0.25">
      <c r="A23">
        <v>22</v>
      </c>
      <c r="B23" t="s">
        <v>244</v>
      </c>
      <c r="C23">
        <v>2000</v>
      </c>
      <c r="D23" t="s">
        <v>38</v>
      </c>
      <c r="E23" t="s">
        <v>699</v>
      </c>
      <c r="F23" s="36">
        <v>35</v>
      </c>
      <c r="G23" t="s">
        <v>60</v>
      </c>
      <c r="H23" t="s">
        <v>60</v>
      </c>
      <c r="I23" t="s">
        <v>342</v>
      </c>
      <c r="J23" t="s">
        <v>347</v>
      </c>
      <c r="K23" t="s">
        <v>347</v>
      </c>
      <c r="L23" s="36" t="s">
        <v>367</v>
      </c>
      <c r="M23" t="s">
        <v>60</v>
      </c>
      <c r="N23" t="s">
        <v>60</v>
      </c>
      <c r="O23" t="s">
        <v>342</v>
      </c>
      <c r="P23" t="s">
        <v>347</v>
      </c>
      <c r="Q23" t="s">
        <v>347</v>
      </c>
      <c r="R23" t="s">
        <v>41</v>
      </c>
      <c r="S23" t="s">
        <v>44</v>
      </c>
      <c r="T23" t="s">
        <v>249</v>
      </c>
      <c r="U23" t="str">
        <f t="shared" si="0"/>
        <v>35XA56</v>
      </c>
      <c r="V23" t="str">
        <f t="shared" si="1"/>
        <v>graellsiiXgraellsii</v>
      </c>
      <c r="W23" t="str">
        <f t="shared" si="2"/>
        <v>Conspecifics-graellsiiXgraellsii-LanzadaXLanzada</v>
      </c>
      <c r="X23">
        <v>3</v>
      </c>
      <c r="Y23">
        <v>3</v>
      </c>
      <c r="Z23">
        <v>377</v>
      </c>
      <c r="AA23">
        <v>44</v>
      </c>
      <c r="AB23">
        <v>67</v>
      </c>
      <c r="AC23">
        <v>22</v>
      </c>
      <c r="AD23">
        <v>269</v>
      </c>
      <c r="AE23">
        <v>17</v>
      </c>
      <c r="AF23">
        <v>713</v>
      </c>
      <c r="AG23">
        <v>83</v>
      </c>
      <c r="AH23">
        <v>0.89600000000000002</v>
      </c>
      <c r="AI23">
        <v>796</v>
      </c>
      <c r="AJ23">
        <v>265.33300000000003</v>
      </c>
    </row>
    <row r="24" spans="1:36" x14ac:dyDescent="0.25">
      <c r="A24">
        <v>23</v>
      </c>
      <c r="B24" t="s">
        <v>244</v>
      </c>
      <c r="C24">
        <v>2000</v>
      </c>
      <c r="D24" t="s">
        <v>38</v>
      </c>
      <c r="E24" t="s">
        <v>699</v>
      </c>
      <c r="F24" s="36">
        <v>61</v>
      </c>
      <c r="G24" t="s">
        <v>60</v>
      </c>
      <c r="H24" t="s">
        <v>60</v>
      </c>
      <c r="I24" t="s">
        <v>342</v>
      </c>
      <c r="J24" t="s">
        <v>347</v>
      </c>
      <c r="K24" t="s">
        <v>347</v>
      </c>
      <c r="L24" s="36" t="s">
        <v>368</v>
      </c>
      <c r="M24" t="s">
        <v>60</v>
      </c>
      <c r="N24" t="s">
        <v>60</v>
      </c>
      <c r="O24" t="s">
        <v>342</v>
      </c>
      <c r="P24" t="s">
        <v>347</v>
      </c>
      <c r="Q24" t="s">
        <v>347</v>
      </c>
      <c r="R24" t="s">
        <v>41</v>
      </c>
      <c r="S24" t="s">
        <v>44</v>
      </c>
      <c r="T24" t="s">
        <v>249</v>
      </c>
      <c r="U24" t="str">
        <f t="shared" si="0"/>
        <v>61XA57</v>
      </c>
      <c r="V24" t="str">
        <f t="shared" si="1"/>
        <v>graellsiiXgraellsii</v>
      </c>
      <c r="W24" t="str">
        <f t="shared" si="2"/>
        <v>Conspecifics-graellsiiXgraellsii-LanzadaXLanzada</v>
      </c>
      <c r="X24">
        <v>3</v>
      </c>
      <c r="Y24">
        <v>3</v>
      </c>
      <c r="Z24">
        <v>64</v>
      </c>
      <c r="AA24">
        <v>0</v>
      </c>
      <c r="AB24">
        <v>75</v>
      </c>
      <c r="AC24">
        <v>8</v>
      </c>
      <c r="AD24">
        <v>154</v>
      </c>
      <c r="AE24">
        <v>7</v>
      </c>
      <c r="AF24">
        <v>293</v>
      </c>
      <c r="AG24">
        <v>15</v>
      </c>
      <c r="AH24">
        <v>0.95099999999999996</v>
      </c>
      <c r="AI24">
        <v>308</v>
      </c>
      <c r="AJ24">
        <v>102.667</v>
      </c>
    </row>
    <row r="25" spans="1:36" x14ac:dyDescent="0.25">
      <c r="A25">
        <v>24</v>
      </c>
      <c r="B25" t="s">
        <v>244</v>
      </c>
      <c r="C25">
        <v>2001</v>
      </c>
      <c r="D25" t="s">
        <v>38</v>
      </c>
      <c r="E25" t="s">
        <v>700</v>
      </c>
      <c r="F25" s="36">
        <v>212</v>
      </c>
      <c r="G25" t="s">
        <v>60</v>
      </c>
      <c r="H25" t="s">
        <v>60</v>
      </c>
      <c r="I25" t="s">
        <v>342</v>
      </c>
      <c r="J25" t="s">
        <v>345</v>
      </c>
      <c r="K25" t="s">
        <v>345</v>
      </c>
      <c r="L25" s="36" t="s">
        <v>369</v>
      </c>
      <c r="M25" t="s">
        <v>39</v>
      </c>
      <c r="N25" t="s">
        <v>39</v>
      </c>
      <c r="O25" t="s">
        <v>342</v>
      </c>
      <c r="P25" t="s">
        <v>343</v>
      </c>
      <c r="Q25" t="s">
        <v>343</v>
      </c>
      <c r="R25" t="s">
        <v>41</v>
      </c>
      <c r="S25" t="s">
        <v>178</v>
      </c>
      <c r="T25" t="s">
        <v>246</v>
      </c>
      <c r="U25" t="str">
        <f t="shared" si="0"/>
        <v>212XR.85</v>
      </c>
      <c r="V25" t="str">
        <f t="shared" si="1"/>
        <v>graellsiiXelegans</v>
      </c>
      <c r="W25" t="str">
        <f t="shared" si="2"/>
        <v>Heterospecifics-graellsiiXelegans-CorrubedoXLouro</v>
      </c>
      <c r="X25">
        <v>3</v>
      </c>
      <c r="Y25">
        <v>3</v>
      </c>
      <c r="Z25">
        <v>306</v>
      </c>
      <c r="AA25">
        <v>52</v>
      </c>
      <c r="AB25">
        <v>7</v>
      </c>
      <c r="AC25">
        <v>1</v>
      </c>
      <c r="AD25">
        <v>19</v>
      </c>
      <c r="AE25">
        <v>13</v>
      </c>
      <c r="AF25">
        <v>332</v>
      </c>
      <c r="AG25">
        <v>66</v>
      </c>
      <c r="AH25">
        <v>0.83399999999999996</v>
      </c>
      <c r="AI25">
        <v>398</v>
      </c>
      <c r="AJ25">
        <v>132.667</v>
      </c>
    </row>
    <row r="26" spans="1:36" x14ac:dyDescent="0.25">
      <c r="A26">
        <v>25</v>
      </c>
      <c r="B26" t="s">
        <v>244</v>
      </c>
      <c r="C26">
        <v>2001</v>
      </c>
      <c r="D26" t="s">
        <v>38</v>
      </c>
      <c r="E26" t="s">
        <v>700</v>
      </c>
      <c r="F26" s="36">
        <v>211</v>
      </c>
      <c r="G26" t="s">
        <v>60</v>
      </c>
      <c r="H26" t="s">
        <v>60</v>
      </c>
      <c r="I26" t="s">
        <v>342</v>
      </c>
      <c r="J26" t="s">
        <v>345</v>
      </c>
      <c r="K26" t="s">
        <v>345</v>
      </c>
      <c r="L26" s="36" t="s">
        <v>370</v>
      </c>
      <c r="M26" t="s">
        <v>39</v>
      </c>
      <c r="N26" t="s">
        <v>39</v>
      </c>
      <c r="O26" t="s">
        <v>342</v>
      </c>
      <c r="P26" t="s">
        <v>343</v>
      </c>
      <c r="Q26" t="s">
        <v>343</v>
      </c>
      <c r="R26" t="s">
        <v>41</v>
      </c>
      <c r="S26" t="s">
        <v>178</v>
      </c>
      <c r="T26" t="s">
        <v>246</v>
      </c>
      <c r="U26" t="str">
        <f t="shared" si="0"/>
        <v>211XT9</v>
      </c>
      <c r="V26" t="str">
        <f t="shared" si="1"/>
        <v>graellsiiXelegans</v>
      </c>
      <c r="W26" t="str">
        <f t="shared" si="2"/>
        <v>Heterospecifics-graellsiiXelegans-CorrubedoXLouro</v>
      </c>
      <c r="X26">
        <v>3</v>
      </c>
      <c r="Y26">
        <v>3</v>
      </c>
      <c r="Z26">
        <v>267</v>
      </c>
      <c r="AA26">
        <v>72</v>
      </c>
      <c r="AB26">
        <v>53</v>
      </c>
      <c r="AC26">
        <v>14</v>
      </c>
      <c r="AD26">
        <v>3</v>
      </c>
      <c r="AE26">
        <v>2</v>
      </c>
      <c r="AF26">
        <v>323</v>
      </c>
      <c r="AG26">
        <v>88</v>
      </c>
      <c r="AH26">
        <v>0.78600000000000003</v>
      </c>
      <c r="AI26">
        <v>411</v>
      </c>
      <c r="AJ26">
        <v>137</v>
      </c>
    </row>
    <row r="27" spans="1:36" x14ac:dyDescent="0.25">
      <c r="A27">
        <v>26</v>
      </c>
      <c r="B27" t="s">
        <v>244</v>
      </c>
      <c r="C27">
        <v>2001</v>
      </c>
      <c r="D27" t="s">
        <v>46</v>
      </c>
      <c r="E27" t="s">
        <v>698</v>
      </c>
      <c r="F27" s="36" t="s">
        <v>374</v>
      </c>
      <c r="G27" t="s">
        <v>178</v>
      </c>
      <c r="H27" t="s">
        <v>675</v>
      </c>
      <c r="I27" t="s">
        <v>371</v>
      </c>
      <c r="J27" t="s">
        <v>688</v>
      </c>
      <c r="K27" t="s">
        <v>688</v>
      </c>
      <c r="L27" s="36" t="s">
        <v>373</v>
      </c>
      <c r="M27" t="s">
        <v>60</v>
      </c>
      <c r="N27" t="s">
        <v>60</v>
      </c>
      <c r="O27" t="s">
        <v>40</v>
      </c>
      <c r="P27" t="s">
        <v>359</v>
      </c>
      <c r="Q27" t="s">
        <v>705</v>
      </c>
      <c r="R27" t="s">
        <v>41</v>
      </c>
      <c r="S27" t="s">
        <v>178</v>
      </c>
      <c r="T27" t="s">
        <v>250</v>
      </c>
      <c r="U27" t="str">
        <f t="shared" si="0"/>
        <v>H.B.2XA163</v>
      </c>
      <c r="V27" t="str">
        <f t="shared" si="1"/>
        <v>hybridXgraellsii</v>
      </c>
      <c r="W27" t="str">
        <f t="shared" si="2"/>
        <v>Postzygotics-hybridXgraellsii-(H:LouroXCenteans)XSymGra</v>
      </c>
      <c r="X27">
        <v>3</v>
      </c>
      <c r="Y27">
        <v>3</v>
      </c>
      <c r="Z27">
        <v>131</v>
      </c>
      <c r="AA27">
        <v>201</v>
      </c>
      <c r="AB27">
        <v>312</v>
      </c>
      <c r="AC27">
        <v>17</v>
      </c>
      <c r="AD27">
        <v>240</v>
      </c>
      <c r="AE27">
        <v>11</v>
      </c>
      <c r="AF27">
        <v>683</v>
      </c>
      <c r="AG27">
        <v>229</v>
      </c>
      <c r="AH27">
        <v>0.749</v>
      </c>
      <c r="AI27">
        <v>912</v>
      </c>
      <c r="AJ27">
        <v>304</v>
      </c>
    </row>
    <row r="28" spans="1:36" x14ac:dyDescent="0.25">
      <c r="A28">
        <v>27</v>
      </c>
      <c r="B28" t="s">
        <v>244</v>
      </c>
      <c r="C28">
        <v>2001</v>
      </c>
      <c r="D28" t="s">
        <v>46</v>
      </c>
      <c r="E28" t="s">
        <v>698</v>
      </c>
      <c r="F28" s="36" t="s">
        <v>376</v>
      </c>
      <c r="G28" t="s">
        <v>178</v>
      </c>
      <c r="H28" t="s">
        <v>675</v>
      </c>
      <c r="I28" t="s">
        <v>371</v>
      </c>
      <c r="J28" t="s">
        <v>688</v>
      </c>
      <c r="K28" t="s">
        <v>688</v>
      </c>
      <c r="L28" s="36" t="s">
        <v>375</v>
      </c>
      <c r="M28" t="s">
        <v>60</v>
      </c>
      <c r="N28" t="s">
        <v>60</v>
      </c>
      <c r="O28" t="s">
        <v>40</v>
      </c>
      <c r="P28" t="s">
        <v>359</v>
      </c>
      <c r="Q28" t="s">
        <v>705</v>
      </c>
      <c r="R28" t="s">
        <v>41</v>
      </c>
      <c r="S28" t="s">
        <v>178</v>
      </c>
      <c r="T28" t="s">
        <v>250</v>
      </c>
      <c r="U28" t="str">
        <f t="shared" si="0"/>
        <v>H.A.4XA170</v>
      </c>
      <c r="V28" t="str">
        <f t="shared" si="1"/>
        <v>hybridXgraellsii</v>
      </c>
      <c r="W28" t="str">
        <f t="shared" si="2"/>
        <v>Postzygotics-hybridXgraellsii-(H:LouroXCenteans)XSymGra</v>
      </c>
      <c r="X28">
        <v>2</v>
      </c>
      <c r="Y28">
        <v>2</v>
      </c>
      <c r="Z28">
        <v>28</v>
      </c>
      <c r="AA28">
        <v>16</v>
      </c>
      <c r="AB28">
        <v>59</v>
      </c>
      <c r="AC28">
        <v>51</v>
      </c>
      <c r="AD28" t="s">
        <v>6</v>
      </c>
      <c r="AE28" t="s">
        <v>6</v>
      </c>
      <c r="AF28">
        <v>87</v>
      </c>
      <c r="AG28">
        <v>67</v>
      </c>
      <c r="AH28">
        <v>0.56499999999999995</v>
      </c>
      <c r="AI28">
        <v>154</v>
      </c>
      <c r="AJ28">
        <v>77</v>
      </c>
    </row>
    <row r="29" spans="1:36" x14ac:dyDescent="0.25">
      <c r="A29">
        <v>28</v>
      </c>
      <c r="B29" t="s">
        <v>244</v>
      </c>
      <c r="C29">
        <v>2001</v>
      </c>
      <c r="D29" t="s">
        <v>38</v>
      </c>
      <c r="E29" t="s">
        <v>699</v>
      </c>
      <c r="F29" s="36" t="s">
        <v>379</v>
      </c>
      <c r="G29" t="s">
        <v>39</v>
      </c>
      <c r="H29" t="s">
        <v>39</v>
      </c>
      <c r="I29" t="s">
        <v>342</v>
      </c>
      <c r="J29" t="s">
        <v>343</v>
      </c>
      <c r="K29" t="s">
        <v>343</v>
      </c>
      <c r="L29" s="36" t="s">
        <v>378</v>
      </c>
      <c r="M29" t="s">
        <v>39</v>
      </c>
      <c r="N29" t="s">
        <v>39</v>
      </c>
      <c r="O29" t="s">
        <v>342</v>
      </c>
      <c r="P29" t="s">
        <v>343</v>
      </c>
      <c r="Q29" t="s">
        <v>343</v>
      </c>
      <c r="R29" t="s">
        <v>43</v>
      </c>
      <c r="S29" t="s">
        <v>44</v>
      </c>
      <c r="T29" t="s">
        <v>249</v>
      </c>
      <c r="U29" t="str">
        <f t="shared" si="0"/>
        <v>D.17XE17</v>
      </c>
      <c r="V29" t="str">
        <f t="shared" si="1"/>
        <v>elegansXelegans</v>
      </c>
      <c r="W29" t="str">
        <f t="shared" si="2"/>
        <v>Conspecifics-elegansXelegans-LouroXLouro</v>
      </c>
      <c r="X29">
        <v>3</v>
      </c>
      <c r="Y29">
        <v>1</v>
      </c>
      <c r="Z29">
        <v>184</v>
      </c>
      <c r="AA29">
        <v>116</v>
      </c>
      <c r="AB29">
        <v>0</v>
      </c>
      <c r="AC29">
        <v>0</v>
      </c>
      <c r="AD29">
        <v>0</v>
      </c>
      <c r="AE29" t="s">
        <v>6</v>
      </c>
      <c r="AF29">
        <v>184</v>
      </c>
      <c r="AG29">
        <v>116</v>
      </c>
      <c r="AH29">
        <v>0.61299999999999999</v>
      </c>
      <c r="AI29">
        <v>300</v>
      </c>
      <c r="AJ29">
        <v>100</v>
      </c>
    </row>
    <row r="30" spans="1:36" x14ac:dyDescent="0.25">
      <c r="A30">
        <v>29</v>
      </c>
      <c r="B30" t="s">
        <v>244</v>
      </c>
      <c r="C30">
        <v>2001</v>
      </c>
      <c r="D30" t="s">
        <v>38</v>
      </c>
      <c r="E30" t="s">
        <v>699</v>
      </c>
      <c r="F30" s="36" t="s">
        <v>381</v>
      </c>
      <c r="G30" t="s">
        <v>39</v>
      </c>
      <c r="H30" t="s">
        <v>39</v>
      </c>
      <c r="I30" t="s">
        <v>342</v>
      </c>
      <c r="J30" t="s">
        <v>343</v>
      </c>
      <c r="K30" t="s">
        <v>343</v>
      </c>
      <c r="L30" s="36" t="s">
        <v>380</v>
      </c>
      <c r="M30" t="s">
        <v>39</v>
      </c>
      <c r="N30" t="s">
        <v>39</v>
      </c>
      <c r="O30" t="s">
        <v>342</v>
      </c>
      <c r="P30" t="s">
        <v>343</v>
      </c>
      <c r="Q30" t="s">
        <v>343</v>
      </c>
      <c r="R30" t="s">
        <v>43</v>
      </c>
      <c r="S30" t="s">
        <v>44</v>
      </c>
      <c r="T30" t="s">
        <v>249</v>
      </c>
      <c r="U30" t="str">
        <f t="shared" si="0"/>
        <v>J.38XF42</v>
      </c>
      <c r="V30" t="str">
        <f t="shared" si="1"/>
        <v>elegansXelegans</v>
      </c>
      <c r="W30" t="str">
        <f t="shared" si="2"/>
        <v>Conspecifics-elegansXelegans-LouroXLouro</v>
      </c>
      <c r="X30">
        <v>2</v>
      </c>
      <c r="Y30">
        <v>1</v>
      </c>
      <c r="Z30">
        <v>154</v>
      </c>
      <c r="AA30">
        <v>55</v>
      </c>
      <c r="AB30" t="s">
        <v>6</v>
      </c>
      <c r="AC30" t="s">
        <v>6</v>
      </c>
      <c r="AD30" t="s">
        <v>6</v>
      </c>
      <c r="AE30" t="s">
        <v>6</v>
      </c>
      <c r="AF30">
        <v>154</v>
      </c>
      <c r="AG30">
        <v>55</v>
      </c>
      <c r="AH30">
        <v>0.73699999999999999</v>
      </c>
      <c r="AI30">
        <v>209</v>
      </c>
      <c r="AJ30">
        <v>104.5</v>
      </c>
    </row>
    <row r="31" spans="1:36" x14ac:dyDescent="0.25">
      <c r="A31">
        <v>30</v>
      </c>
      <c r="B31" t="s">
        <v>244</v>
      </c>
      <c r="C31">
        <v>2001</v>
      </c>
      <c r="D31" t="s">
        <v>38</v>
      </c>
      <c r="E31" t="s">
        <v>699</v>
      </c>
      <c r="F31" s="36" t="s">
        <v>383</v>
      </c>
      <c r="G31" t="s">
        <v>39</v>
      </c>
      <c r="H31" t="s">
        <v>39</v>
      </c>
      <c r="I31" t="s">
        <v>342</v>
      </c>
      <c r="J31" t="s">
        <v>343</v>
      </c>
      <c r="K31" t="s">
        <v>343</v>
      </c>
      <c r="L31" s="36" t="s">
        <v>382</v>
      </c>
      <c r="M31" t="s">
        <v>39</v>
      </c>
      <c r="N31" t="s">
        <v>39</v>
      </c>
      <c r="O31" t="s">
        <v>342</v>
      </c>
      <c r="P31" t="s">
        <v>343</v>
      </c>
      <c r="Q31" t="s">
        <v>343</v>
      </c>
      <c r="R31" t="s">
        <v>43</v>
      </c>
      <c r="S31" t="s">
        <v>44</v>
      </c>
      <c r="T31" t="s">
        <v>249</v>
      </c>
      <c r="U31" t="str">
        <f t="shared" si="0"/>
        <v>J.39XH13</v>
      </c>
      <c r="V31" t="str">
        <f t="shared" si="1"/>
        <v>elegansXelegans</v>
      </c>
      <c r="W31" t="str">
        <f t="shared" si="2"/>
        <v>Conspecifics-elegansXelegans-LouroXLouro</v>
      </c>
      <c r="X31">
        <v>3</v>
      </c>
      <c r="Y31">
        <v>3</v>
      </c>
      <c r="Z31">
        <v>277</v>
      </c>
      <c r="AA31">
        <v>11</v>
      </c>
      <c r="AB31">
        <v>181</v>
      </c>
      <c r="AC31">
        <v>22</v>
      </c>
      <c r="AD31">
        <v>230</v>
      </c>
      <c r="AE31">
        <v>16</v>
      </c>
      <c r="AF31">
        <v>688</v>
      </c>
      <c r="AG31">
        <v>49</v>
      </c>
      <c r="AH31">
        <v>0.93400000000000005</v>
      </c>
      <c r="AI31">
        <v>737</v>
      </c>
      <c r="AJ31">
        <v>245.667</v>
      </c>
    </row>
    <row r="32" spans="1:36" x14ac:dyDescent="0.25">
      <c r="A32">
        <v>31</v>
      </c>
      <c r="B32" t="s">
        <v>244</v>
      </c>
      <c r="C32">
        <v>2001</v>
      </c>
      <c r="D32" t="s">
        <v>46</v>
      </c>
      <c r="E32" t="s">
        <v>698</v>
      </c>
      <c r="F32" s="118">
        <v>144.80000000000001</v>
      </c>
      <c r="G32" t="s">
        <v>39</v>
      </c>
      <c r="H32" t="s">
        <v>39</v>
      </c>
      <c r="I32" t="s">
        <v>342</v>
      </c>
      <c r="J32" t="s">
        <v>706</v>
      </c>
      <c r="K32" t="s">
        <v>706</v>
      </c>
      <c r="L32" s="36" t="s">
        <v>385</v>
      </c>
      <c r="M32" t="s">
        <v>178</v>
      </c>
      <c r="N32" t="s">
        <v>675</v>
      </c>
      <c r="O32" t="s">
        <v>371</v>
      </c>
      <c r="P32" t="s">
        <v>688</v>
      </c>
      <c r="Q32" t="s">
        <v>688</v>
      </c>
      <c r="R32" t="s">
        <v>43</v>
      </c>
      <c r="S32" t="s">
        <v>178</v>
      </c>
      <c r="T32" t="s">
        <v>251</v>
      </c>
      <c r="U32" t="str">
        <f t="shared" si="0"/>
        <v>144.8XHB.8</v>
      </c>
      <c r="V32" t="str">
        <f t="shared" si="1"/>
        <v>elegansXhybrid</v>
      </c>
      <c r="W32" t="str">
        <f t="shared" si="2"/>
        <v>Postzygotics-elegansXhybrid-SymEleX(H:LouroXCenteans)</v>
      </c>
      <c r="X32">
        <v>3</v>
      </c>
      <c r="Y32">
        <v>3</v>
      </c>
      <c r="Z32">
        <v>77</v>
      </c>
      <c r="AA32">
        <v>81</v>
      </c>
      <c r="AB32">
        <v>2</v>
      </c>
      <c r="AC32">
        <v>7</v>
      </c>
      <c r="AD32">
        <v>54</v>
      </c>
      <c r="AE32">
        <v>267</v>
      </c>
      <c r="AF32">
        <v>133</v>
      </c>
      <c r="AG32">
        <v>355</v>
      </c>
      <c r="AH32">
        <v>0.27300000000000002</v>
      </c>
      <c r="AI32">
        <v>488</v>
      </c>
      <c r="AJ32">
        <v>162.667</v>
      </c>
    </row>
    <row r="33" spans="1:36" x14ac:dyDescent="0.25">
      <c r="A33">
        <v>32</v>
      </c>
      <c r="B33" t="s">
        <v>244</v>
      </c>
      <c r="C33">
        <v>2001</v>
      </c>
      <c r="D33" t="s">
        <v>46</v>
      </c>
      <c r="E33" t="s">
        <v>698</v>
      </c>
      <c r="F33" s="36" t="s">
        <v>387</v>
      </c>
      <c r="G33" t="s">
        <v>39</v>
      </c>
      <c r="H33" t="s">
        <v>39</v>
      </c>
      <c r="I33" t="s">
        <v>342</v>
      </c>
      <c r="J33" t="s">
        <v>706</v>
      </c>
      <c r="K33" t="s">
        <v>706</v>
      </c>
      <c r="L33" s="36" t="s">
        <v>386</v>
      </c>
      <c r="M33" t="s">
        <v>178</v>
      </c>
      <c r="N33" t="s">
        <v>675</v>
      </c>
      <c r="O33" t="s">
        <v>371</v>
      </c>
      <c r="P33" t="s">
        <v>689</v>
      </c>
      <c r="Q33" t="s">
        <v>689</v>
      </c>
      <c r="R33" t="s">
        <v>43</v>
      </c>
      <c r="S33" t="s">
        <v>178</v>
      </c>
      <c r="T33" t="s">
        <v>251</v>
      </c>
      <c r="U33" t="str">
        <f t="shared" si="0"/>
        <v>E.17.5XHF10</v>
      </c>
      <c r="V33" t="str">
        <f t="shared" si="1"/>
        <v>elegansXhybrid</v>
      </c>
      <c r="W33" t="str">
        <f t="shared" si="2"/>
        <v>Postzygotics-elegansXhybrid-SymEleX(H:LouroXLanzada)</v>
      </c>
      <c r="X33">
        <v>2</v>
      </c>
      <c r="Y33">
        <v>2</v>
      </c>
      <c r="Z33">
        <v>9</v>
      </c>
      <c r="AA33">
        <v>11</v>
      </c>
      <c r="AB33">
        <v>3</v>
      </c>
      <c r="AC33">
        <v>2</v>
      </c>
      <c r="AD33" t="s">
        <v>6</v>
      </c>
      <c r="AE33" t="s">
        <v>6</v>
      </c>
      <c r="AF33">
        <v>12</v>
      </c>
      <c r="AG33">
        <v>13</v>
      </c>
      <c r="AH33">
        <v>0.48</v>
      </c>
      <c r="AI33">
        <v>25</v>
      </c>
      <c r="AJ33">
        <v>12.5</v>
      </c>
    </row>
    <row r="34" spans="1:36" x14ac:dyDescent="0.25">
      <c r="A34">
        <v>33</v>
      </c>
      <c r="B34" t="s">
        <v>244</v>
      </c>
      <c r="C34">
        <v>2001</v>
      </c>
      <c r="D34" t="s">
        <v>46</v>
      </c>
      <c r="E34" t="s">
        <v>698</v>
      </c>
      <c r="F34" s="36">
        <v>0.3</v>
      </c>
      <c r="G34" t="s">
        <v>39</v>
      </c>
      <c r="H34" t="s">
        <v>39</v>
      </c>
      <c r="I34" t="s">
        <v>342</v>
      </c>
      <c r="J34" t="s">
        <v>706</v>
      </c>
      <c r="K34" t="s">
        <v>706</v>
      </c>
      <c r="L34" s="36" t="s">
        <v>388</v>
      </c>
      <c r="M34" t="s">
        <v>178</v>
      </c>
      <c r="N34" t="s">
        <v>675</v>
      </c>
      <c r="O34" t="s">
        <v>371</v>
      </c>
      <c r="P34" t="s">
        <v>689</v>
      </c>
      <c r="Q34" t="s">
        <v>689</v>
      </c>
      <c r="R34" t="s">
        <v>43</v>
      </c>
      <c r="S34" t="s">
        <v>178</v>
      </c>
      <c r="T34" t="s">
        <v>251</v>
      </c>
      <c r="U34" t="str">
        <f t="shared" ref="U34:U65" si="3">_xlfn.CONCAT(F34,"X",L34)</f>
        <v>0.3XHF3</v>
      </c>
      <c r="V34" t="str">
        <f t="shared" ref="V34:V65" si="4">_xlfn.CONCAT(G34,"X",M34)</f>
        <v>elegansXhybrid</v>
      </c>
      <c r="W34" t="str">
        <f t="shared" ref="W34:W65" si="5">_xlfn.CONCAT(E34,"-",V34,"-",K34,"X",Q34)</f>
        <v>Postzygotics-elegansXhybrid-SymEleX(H:LouroXLanzada)</v>
      </c>
      <c r="X34">
        <v>2</v>
      </c>
      <c r="Y34">
        <v>2</v>
      </c>
      <c r="Z34">
        <v>153</v>
      </c>
      <c r="AA34">
        <v>77</v>
      </c>
      <c r="AB34">
        <v>181</v>
      </c>
      <c r="AC34">
        <v>116</v>
      </c>
      <c r="AD34" t="s">
        <v>6</v>
      </c>
      <c r="AE34" t="s">
        <v>6</v>
      </c>
      <c r="AF34">
        <v>334</v>
      </c>
      <c r="AG34">
        <v>193</v>
      </c>
      <c r="AH34">
        <v>0.63400000000000001</v>
      </c>
      <c r="AI34">
        <v>527</v>
      </c>
      <c r="AJ34">
        <v>263.5</v>
      </c>
    </row>
    <row r="35" spans="1:36" x14ac:dyDescent="0.25">
      <c r="A35">
        <v>34</v>
      </c>
      <c r="B35" t="s">
        <v>244</v>
      </c>
      <c r="C35">
        <v>2001</v>
      </c>
      <c r="D35" t="s">
        <v>46</v>
      </c>
      <c r="E35" t="s">
        <v>698</v>
      </c>
      <c r="F35" s="36">
        <v>0.6</v>
      </c>
      <c r="G35" t="s">
        <v>39</v>
      </c>
      <c r="H35" t="s">
        <v>39</v>
      </c>
      <c r="I35" t="s">
        <v>342</v>
      </c>
      <c r="J35" t="s">
        <v>706</v>
      </c>
      <c r="K35" t="s">
        <v>706</v>
      </c>
      <c r="L35" s="36" t="s">
        <v>389</v>
      </c>
      <c r="M35" t="s">
        <v>178</v>
      </c>
      <c r="N35" t="s">
        <v>675</v>
      </c>
      <c r="O35" t="s">
        <v>371</v>
      </c>
      <c r="P35" t="s">
        <v>689</v>
      </c>
      <c r="Q35" t="s">
        <v>689</v>
      </c>
      <c r="R35" t="s">
        <v>43</v>
      </c>
      <c r="S35" t="s">
        <v>178</v>
      </c>
      <c r="T35" t="s">
        <v>251</v>
      </c>
      <c r="U35" t="str">
        <f t="shared" si="3"/>
        <v>0.6XHF7</v>
      </c>
      <c r="V35" t="str">
        <f t="shared" si="4"/>
        <v>elegansXhybrid</v>
      </c>
      <c r="W35" t="str">
        <f t="shared" si="5"/>
        <v>Postzygotics-elegansXhybrid-SymEleX(H:LouroXLanzada)</v>
      </c>
      <c r="X35">
        <v>3</v>
      </c>
      <c r="Y35">
        <v>3</v>
      </c>
      <c r="Z35">
        <v>302</v>
      </c>
      <c r="AA35">
        <v>164</v>
      </c>
      <c r="AB35">
        <v>97</v>
      </c>
      <c r="AC35">
        <v>32</v>
      </c>
      <c r="AD35">
        <v>13</v>
      </c>
      <c r="AE35">
        <v>4</v>
      </c>
      <c r="AF35">
        <v>412</v>
      </c>
      <c r="AG35">
        <v>200</v>
      </c>
      <c r="AH35">
        <v>0.67300000000000004</v>
      </c>
      <c r="AI35">
        <v>612</v>
      </c>
      <c r="AJ35">
        <v>204</v>
      </c>
    </row>
    <row r="36" spans="1:36" x14ac:dyDescent="0.25">
      <c r="A36">
        <v>35</v>
      </c>
      <c r="B36" t="s">
        <v>244</v>
      </c>
      <c r="C36">
        <v>2001</v>
      </c>
      <c r="D36" t="s">
        <v>38</v>
      </c>
      <c r="E36" t="s">
        <v>699</v>
      </c>
      <c r="F36" s="36" t="s">
        <v>391</v>
      </c>
      <c r="G36" t="s">
        <v>39</v>
      </c>
      <c r="H36" t="s">
        <v>39</v>
      </c>
      <c r="I36" t="s">
        <v>342</v>
      </c>
      <c r="J36" t="s">
        <v>343</v>
      </c>
      <c r="K36" t="s">
        <v>343</v>
      </c>
      <c r="L36" s="36" t="s">
        <v>390</v>
      </c>
      <c r="M36" t="s">
        <v>39</v>
      </c>
      <c r="N36" t="s">
        <v>39</v>
      </c>
      <c r="O36" t="s">
        <v>342</v>
      </c>
      <c r="P36" t="s">
        <v>343</v>
      </c>
      <c r="Q36" t="s">
        <v>343</v>
      </c>
      <c r="R36" t="s">
        <v>43</v>
      </c>
      <c r="S36" t="s">
        <v>44</v>
      </c>
      <c r="T36" t="s">
        <v>249</v>
      </c>
      <c r="U36" t="str">
        <f t="shared" si="3"/>
        <v>J.?XJ47</v>
      </c>
      <c r="V36" t="str">
        <f t="shared" si="4"/>
        <v>elegansXelegans</v>
      </c>
      <c r="W36" t="str">
        <f t="shared" si="5"/>
        <v>Conspecifics-elegansXelegans-LouroXLouro</v>
      </c>
      <c r="X36">
        <v>1</v>
      </c>
      <c r="Y36">
        <v>0</v>
      </c>
      <c r="Z36">
        <v>0</v>
      </c>
      <c r="AA36">
        <v>0</v>
      </c>
      <c r="AB36" t="s">
        <v>6</v>
      </c>
      <c r="AC36" t="s">
        <v>6</v>
      </c>
      <c r="AD36" t="s">
        <v>6</v>
      </c>
      <c r="AE36" t="s">
        <v>6</v>
      </c>
      <c r="AF36">
        <v>0</v>
      </c>
      <c r="AG36">
        <v>0</v>
      </c>
      <c r="AH36" t="s">
        <v>6</v>
      </c>
      <c r="AI36" t="s">
        <v>6</v>
      </c>
      <c r="AJ36" t="s">
        <v>6</v>
      </c>
    </row>
    <row r="37" spans="1:36" x14ac:dyDescent="0.25">
      <c r="A37">
        <v>36</v>
      </c>
      <c r="B37" t="s">
        <v>244</v>
      </c>
      <c r="C37">
        <v>2001</v>
      </c>
      <c r="D37" t="s">
        <v>38</v>
      </c>
      <c r="E37" t="s">
        <v>699</v>
      </c>
      <c r="F37" s="36" t="s">
        <v>383</v>
      </c>
      <c r="G37" t="s">
        <v>39</v>
      </c>
      <c r="H37" t="s">
        <v>39</v>
      </c>
      <c r="I37" t="s">
        <v>342</v>
      </c>
      <c r="J37" t="s">
        <v>343</v>
      </c>
      <c r="K37" t="s">
        <v>343</v>
      </c>
      <c r="L37" s="36" t="s">
        <v>392</v>
      </c>
      <c r="M37" t="s">
        <v>39</v>
      </c>
      <c r="N37" t="s">
        <v>39</v>
      </c>
      <c r="O37" t="s">
        <v>342</v>
      </c>
      <c r="P37" t="s">
        <v>343</v>
      </c>
      <c r="Q37" t="s">
        <v>343</v>
      </c>
      <c r="R37" t="s">
        <v>43</v>
      </c>
      <c r="S37" t="s">
        <v>44</v>
      </c>
      <c r="T37" t="s">
        <v>249</v>
      </c>
      <c r="U37" t="str">
        <f t="shared" si="3"/>
        <v>J.39XJ57</v>
      </c>
      <c r="V37" t="str">
        <f t="shared" si="4"/>
        <v>elegansXelegans</v>
      </c>
      <c r="W37" t="str">
        <f t="shared" si="5"/>
        <v>Conspecifics-elegansXelegans-LouroXLouro</v>
      </c>
      <c r="X37">
        <v>1</v>
      </c>
      <c r="Y37">
        <v>1</v>
      </c>
      <c r="Z37">
        <v>209</v>
      </c>
      <c r="AA37">
        <v>17</v>
      </c>
      <c r="AB37" t="s">
        <v>6</v>
      </c>
      <c r="AC37" t="s">
        <v>6</v>
      </c>
      <c r="AD37" t="s">
        <v>6</v>
      </c>
      <c r="AE37" t="s">
        <v>6</v>
      </c>
      <c r="AF37">
        <v>209</v>
      </c>
      <c r="AG37">
        <v>17</v>
      </c>
      <c r="AH37">
        <v>0.92500000000000004</v>
      </c>
      <c r="AI37">
        <v>226</v>
      </c>
      <c r="AJ37">
        <v>226</v>
      </c>
    </row>
    <row r="38" spans="1:36" x14ac:dyDescent="0.25">
      <c r="A38">
        <v>37</v>
      </c>
      <c r="B38" t="s">
        <v>244</v>
      </c>
      <c r="C38">
        <v>2001</v>
      </c>
      <c r="D38" t="s">
        <v>38</v>
      </c>
      <c r="E38" t="s">
        <v>699</v>
      </c>
      <c r="F38" s="36" t="s">
        <v>394</v>
      </c>
      <c r="G38" t="s">
        <v>39</v>
      </c>
      <c r="H38" t="s">
        <v>39</v>
      </c>
      <c r="I38" t="s">
        <v>342</v>
      </c>
      <c r="J38" t="s">
        <v>343</v>
      </c>
      <c r="K38" t="s">
        <v>343</v>
      </c>
      <c r="L38" s="36" t="s">
        <v>393</v>
      </c>
      <c r="M38" t="s">
        <v>39</v>
      </c>
      <c r="N38" t="s">
        <v>39</v>
      </c>
      <c r="O38" t="s">
        <v>342</v>
      </c>
      <c r="P38" t="s">
        <v>343</v>
      </c>
      <c r="Q38" t="s">
        <v>343</v>
      </c>
      <c r="R38" t="s">
        <v>43</v>
      </c>
      <c r="S38" t="s">
        <v>44</v>
      </c>
      <c r="T38" t="s">
        <v>249</v>
      </c>
      <c r="U38" t="str">
        <f t="shared" si="3"/>
        <v>J.43XL38</v>
      </c>
      <c r="V38" t="str">
        <f t="shared" si="4"/>
        <v>elegansXelegans</v>
      </c>
      <c r="W38" t="str">
        <f t="shared" si="5"/>
        <v>Conspecifics-elegansXelegans-LouroXLouro</v>
      </c>
      <c r="X38">
        <v>2</v>
      </c>
      <c r="Y38">
        <v>2</v>
      </c>
      <c r="Z38">
        <v>257</v>
      </c>
      <c r="AA38">
        <v>30</v>
      </c>
      <c r="AB38">
        <v>277</v>
      </c>
      <c r="AC38">
        <v>16</v>
      </c>
      <c r="AD38" t="s">
        <v>6</v>
      </c>
      <c r="AE38" t="s">
        <v>6</v>
      </c>
      <c r="AF38">
        <v>534</v>
      </c>
      <c r="AG38">
        <v>46</v>
      </c>
      <c r="AH38">
        <v>0.92100000000000004</v>
      </c>
      <c r="AI38">
        <v>580</v>
      </c>
      <c r="AJ38">
        <v>290</v>
      </c>
    </row>
    <row r="39" spans="1:36" x14ac:dyDescent="0.25">
      <c r="A39">
        <v>38</v>
      </c>
      <c r="B39" t="s">
        <v>244</v>
      </c>
      <c r="C39">
        <v>2001</v>
      </c>
      <c r="D39" t="s">
        <v>38</v>
      </c>
      <c r="E39" t="s">
        <v>699</v>
      </c>
      <c r="F39" s="36" t="s">
        <v>358</v>
      </c>
      <c r="G39" t="s">
        <v>39</v>
      </c>
      <c r="H39" t="s">
        <v>39</v>
      </c>
      <c r="I39" t="s">
        <v>342</v>
      </c>
      <c r="J39" t="s">
        <v>343</v>
      </c>
      <c r="K39" t="s">
        <v>343</v>
      </c>
      <c r="L39" s="36" t="s">
        <v>395</v>
      </c>
      <c r="M39" t="s">
        <v>39</v>
      </c>
      <c r="N39" t="s">
        <v>39</v>
      </c>
      <c r="O39" t="s">
        <v>342</v>
      </c>
      <c r="P39" t="s">
        <v>343</v>
      </c>
      <c r="Q39" t="s">
        <v>343</v>
      </c>
      <c r="R39" t="s">
        <v>43</v>
      </c>
      <c r="S39" t="s">
        <v>44</v>
      </c>
      <c r="T39" t="s">
        <v>249</v>
      </c>
      <c r="U39" t="str">
        <f t="shared" si="3"/>
        <v>J.49XM31</v>
      </c>
      <c r="V39" t="str">
        <f t="shared" si="4"/>
        <v>elegansXelegans</v>
      </c>
      <c r="W39" t="str">
        <f t="shared" si="5"/>
        <v>Conspecifics-elegansXelegans-LouroXLouro</v>
      </c>
      <c r="X39">
        <v>3</v>
      </c>
      <c r="Y39">
        <v>3</v>
      </c>
      <c r="Z39">
        <v>616</v>
      </c>
      <c r="AA39">
        <v>54</v>
      </c>
      <c r="AB39">
        <v>125</v>
      </c>
      <c r="AC39">
        <v>0</v>
      </c>
      <c r="AD39">
        <v>448</v>
      </c>
      <c r="AE39">
        <v>3</v>
      </c>
      <c r="AF39">
        <v>1189</v>
      </c>
      <c r="AG39">
        <v>57</v>
      </c>
      <c r="AH39">
        <v>0.95399999999999996</v>
      </c>
      <c r="AI39">
        <v>1246</v>
      </c>
      <c r="AJ39">
        <v>415.33300000000003</v>
      </c>
    </row>
    <row r="40" spans="1:36" x14ac:dyDescent="0.25">
      <c r="A40">
        <v>39</v>
      </c>
      <c r="B40" t="s">
        <v>244</v>
      </c>
      <c r="C40">
        <v>2001</v>
      </c>
      <c r="D40" t="s">
        <v>53</v>
      </c>
      <c r="E40" t="s">
        <v>698</v>
      </c>
      <c r="F40" s="36" t="s">
        <v>398</v>
      </c>
      <c r="G40" t="s">
        <v>178</v>
      </c>
      <c r="H40" t="s">
        <v>396</v>
      </c>
      <c r="I40" t="s">
        <v>342</v>
      </c>
      <c r="J40" s="37" t="s">
        <v>691</v>
      </c>
      <c r="K40" s="37" t="s">
        <v>689</v>
      </c>
      <c r="L40" s="36">
        <v>119</v>
      </c>
      <c r="M40" t="s">
        <v>60</v>
      </c>
      <c r="N40" t="s">
        <v>60</v>
      </c>
      <c r="O40" t="s">
        <v>342</v>
      </c>
      <c r="P40" t="s">
        <v>347</v>
      </c>
      <c r="Q40" t="s">
        <v>705</v>
      </c>
      <c r="R40" t="s">
        <v>41</v>
      </c>
      <c r="S40" t="s">
        <v>178</v>
      </c>
      <c r="T40" t="s">
        <v>397</v>
      </c>
      <c r="U40" t="str">
        <f t="shared" si="3"/>
        <v>H5.3X119</v>
      </c>
      <c r="V40" t="str">
        <f t="shared" si="4"/>
        <v>hybridXgraellsii</v>
      </c>
      <c r="W40" t="str">
        <f t="shared" si="5"/>
        <v>Postzygotics-hybridXgraellsii-(H:LouroXLanzada)XSymGra</v>
      </c>
      <c r="X40">
        <v>3</v>
      </c>
      <c r="Y40">
        <v>3</v>
      </c>
      <c r="Z40">
        <v>18</v>
      </c>
      <c r="AA40">
        <v>45</v>
      </c>
      <c r="AB40">
        <v>0</v>
      </c>
      <c r="AC40">
        <v>5</v>
      </c>
      <c r="AD40">
        <v>1</v>
      </c>
      <c r="AE40">
        <v>2</v>
      </c>
      <c r="AF40">
        <v>19</v>
      </c>
      <c r="AG40">
        <v>52</v>
      </c>
      <c r="AH40">
        <v>0.26800000000000002</v>
      </c>
      <c r="AI40">
        <v>71</v>
      </c>
      <c r="AJ40">
        <v>23.667000000000002</v>
      </c>
    </row>
    <row r="41" spans="1:36" x14ac:dyDescent="0.25">
      <c r="A41">
        <v>40</v>
      </c>
      <c r="B41" t="s">
        <v>244</v>
      </c>
      <c r="C41">
        <v>2001</v>
      </c>
      <c r="D41" t="s">
        <v>53</v>
      </c>
      <c r="E41" t="s">
        <v>698</v>
      </c>
      <c r="F41" s="36" t="s">
        <v>400</v>
      </c>
      <c r="G41" t="s">
        <v>178</v>
      </c>
      <c r="H41" t="s">
        <v>396</v>
      </c>
      <c r="I41" t="s">
        <v>342</v>
      </c>
      <c r="J41" s="37" t="s">
        <v>691</v>
      </c>
      <c r="K41" s="37" t="s">
        <v>689</v>
      </c>
      <c r="L41" s="36">
        <v>4.24</v>
      </c>
      <c r="M41" s="37" t="s">
        <v>39</v>
      </c>
      <c r="N41" s="37" t="s">
        <v>39</v>
      </c>
      <c r="O41" s="37" t="s">
        <v>342</v>
      </c>
      <c r="P41" t="s">
        <v>343</v>
      </c>
      <c r="Q41" t="s">
        <v>706</v>
      </c>
      <c r="R41" s="37" t="s">
        <v>48</v>
      </c>
      <c r="S41" t="s">
        <v>178</v>
      </c>
      <c r="T41" t="s">
        <v>399</v>
      </c>
      <c r="U41" t="str">
        <f t="shared" si="3"/>
        <v>H5.33X4.24</v>
      </c>
      <c r="V41" t="str">
        <f t="shared" si="4"/>
        <v>hybridXelegans</v>
      </c>
      <c r="W41" t="str">
        <f t="shared" si="5"/>
        <v>Postzygotics-hybridXelegans-(H:LouroXLanzada)XSymEle</v>
      </c>
      <c r="X41">
        <v>3</v>
      </c>
      <c r="Y41">
        <v>3</v>
      </c>
      <c r="Z41">
        <v>0</v>
      </c>
      <c r="AA41">
        <v>69</v>
      </c>
      <c r="AB41">
        <v>0</v>
      </c>
      <c r="AC41">
        <v>29</v>
      </c>
      <c r="AD41">
        <v>0</v>
      </c>
      <c r="AE41">
        <v>17</v>
      </c>
      <c r="AF41">
        <v>0</v>
      </c>
      <c r="AG41">
        <v>115</v>
      </c>
      <c r="AH41">
        <v>0</v>
      </c>
      <c r="AI41">
        <v>115</v>
      </c>
      <c r="AJ41">
        <v>38.332999999999998</v>
      </c>
    </row>
    <row r="42" spans="1:36" x14ac:dyDescent="0.25">
      <c r="A42">
        <v>41</v>
      </c>
      <c r="B42" t="s">
        <v>244</v>
      </c>
      <c r="C42">
        <v>2001</v>
      </c>
      <c r="D42" t="s">
        <v>46</v>
      </c>
      <c r="E42" t="s">
        <v>699</v>
      </c>
      <c r="F42" s="36" t="s">
        <v>402</v>
      </c>
      <c r="G42" t="s">
        <v>39</v>
      </c>
      <c r="H42" t="s">
        <v>39</v>
      </c>
      <c r="I42" t="s">
        <v>342</v>
      </c>
      <c r="J42" t="s">
        <v>343</v>
      </c>
      <c r="K42" t="s">
        <v>343</v>
      </c>
      <c r="L42" s="36" t="s">
        <v>401</v>
      </c>
      <c r="M42" t="s">
        <v>39</v>
      </c>
      <c r="N42" t="s">
        <v>39</v>
      </c>
      <c r="O42" t="s">
        <v>342</v>
      </c>
      <c r="P42" t="s">
        <v>343</v>
      </c>
      <c r="Q42" t="s">
        <v>343</v>
      </c>
      <c r="R42" t="s">
        <v>43</v>
      </c>
      <c r="S42" t="s">
        <v>44</v>
      </c>
      <c r="T42" t="s">
        <v>249</v>
      </c>
      <c r="U42" t="str">
        <f t="shared" si="3"/>
        <v>F.8XD7.1</v>
      </c>
      <c r="V42" t="str">
        <f t="shared" si="4"/>
        <v>elegansXelegans</v>
      </c>
      <c r="W42" t="str">
        <f t="shared" si="5"/>
        <v>Conspecifics-elegansXelegans-LouroXLouro</v>
      </c>
      <c r="X42">
        <v>3</v>
      </c>
      <c r="Y42">
        <v>3</v>
      </c>
      <c r="Z42">
        <v>206</v>
      </c>
      <c r="AA42">
        <v>65</v>
      </c>
      <c r="AB42">
        <v>72</v>
      </c>
      <c r="AC42">
        <v>7</v>
      </c>
      <c r="AD42">
        <v>123</v>
      </c>
      <c r="AE42">
        <v>39</v>
      </c>
      <c r="AF42">
        <v>401</v>
      </c>
      <c r="AG42">
        <v>111</v>
      </c>
      <c r="AH42">
        <v>0.78300000000000003</v>
      </c>
      <c r="AI42">
        <v>512</v>
      </c>
      <c r="AJ42">
        <v>170.667</v>
      </c>
    </row>
    <row r="43" spans="1:36" x14ac:dyDescent="0.25">
      <c r="A43">
        <v>42</v>
      </c>
      <c r="B43" t="s">
        <v>244</v>
      </c>
      <c r="C43">
        <v>2001</v>
      </c>
      <c r="D43" t="s">
        <v>53</v>
      </c>
      <c r="E43" t="s">
        <v>698</v>
      </c>
      <c r="F43" s="36" t="s">
        <v>406</v>
      </c>
      <c r="G43" t="s">
        <v>178</v>
      </c>
      <c r="H43" t="s">
        <v>396</v>
      </c>
      <c r="I43" t="s">
        <v>342</v>
      </c>
      <c r="J43" s="37" t="s">
        <v>691</v>
      </c>
      <c r="K43" s="37" t="s">
        <v>689</v>
      </c>
      <c r="L43" s="36" t="s">
        <v>405</v>
      </c>
      <c r="M43" t="s">
        <v>178</v>
      </c>
      <c r="N43" t="s">
        <v>396</v>
      </c>
      <c r="O43" t="s">
        <v>403</v>
      </c>
      <c r="P43" s="37" t="s">
        <v>691</v>
      </c>
      <c r="Q43" s="37" t="s">
        <v>689</v>
      </c>
      <c r="R43" t="s">
        <v>41</v>
      </c>
      <c r="S43" t="s">
        <v>178</v>
      </c>
      <c r="T43" t="s">
        <v>404</v>
      </c>
      <c r="U43" t="str">
        <f t="shared" si="3"/>
        <v>H4.11XH4.14</v>
      </c>
      <c r="V43" t="str">
        <f t="shared" si="4"/>
        <v>hybridXhybrid</v>
      </c>
      <c r="W43" t="str">
        <f t="shared" si="5"/>
        <v>Postzygotics-hybridXhybrid-(H:LouroXLanzada)X(H:LouroXLanzada)</v>
      </c>
      <c r="X43">
        <v>3</v>
      </c>
      <c r="Y43">
        <v>3</v>
      </c>
      <c r="Z43">
        <v>238</v>
      </c>
      <c r="AA43">
        <v>40</v>
      </c>
      <c r="AB43">
        <v>163</v>
      </c>
      <c r="AC43">
        <v>98</v>
      </c>
      <c r="AD43">
        <v>158</v>
      </c>
      <c r="AE43">
        <v>35</v>
      </c>
      <c r="AF43">
        <v>559</v>
      </c>
      <c r="AG43">
        <v>173</v>
      </c>
      <c r="AH43">
        <v>0.76400000000000001</v>
      </c>
      <c r="AI43">
        <v>732</v>
      </c>
      <c r="AJ43">
        <v>244</v>
      </c>
    </row>
    <row r="44" spans="1:36" x14ac:dyDescent="0.25">
      <c r="A44">
        <v>43</v>
      </c>
      <c r="B44" t="s">
        <v>244</v>
      </c>
      <c r="C44">
        <v>2001</v>
      </c>
      <c r="D44" t="s">
        <v>53</v>
      </c>
      <c r="E44" t="s">
        <v>698</v>
      </c>
      <c r="F44" s="36" t="s">
        <v>408</v>
      </c>
      <c r="G44" t="s">
        <v>178</v>
      </c>
      <c r="H44" t="s">
        <v>396</v>
      </c>
      <c r="I44" t="s">
        <v>342</v>
      </c>
      <c r="J44" s="37" t="s">
        <v>691</v>
      </c>
      <c r="K44" s="37" t="s">
        <v>689</v>
      </c>
      <c r="L44" s="36" t="s">
        <v>407</v>
      </c>
      <c r="M44" t="s">
        <v>178</v>
      </c>
      <c r="N44" t="s">
        <v>396</v>
      </c>
      <c r="O44" t="s">
        <v>403</v>
      </c>
      <c r="P44" s="37" t="s">
        <v>691</v>
      </c>
      <c r="Q44" s="37" t="s">
        <v>689</v>
      </c>
      <c r="R44" t="s">
        <v>41</v>
      </c>
      <c r="S44" t="s">
        <v>178</v>
      </c>
      <c r="T44" t="s">
        <v>404</v>
      </c>
      <c r="U44" t="str">
        <f t="shared" si="3"/>
        <v>H4.20XH4.15</v>
      </c>
      <c r="V44" t="str">
        <f t="shared" si="4"/>
        <v>hybridXhybrid</v>
      </c>
      <c r="W44" t="str">
        <f t="shared" si="5"/>
        <v>Postzygotics-hybridXhybrid-(H:LouroXLanzada)X(H:LouroXLanzada)</v>
      </c>
      <c r="X44">
        <v>3</v>
      </c>
      <c r="Y44">
        <v>3</v>
      </c>
      <c r="Z44">
        <v>261</v>
      </c>
      <c r="AA44">
        <v>150</v>
      </c>
      <c r="AB44">
        <v>40</v>
      </c>
      <c r="AC44">
        <v>33</v>
      </c>
      <c r="AD44">
        <v>15</v>
      </c>
      <c r="AE44">
        <v>12</v>
      </c>
      <c r="AF44">
        <v>316</v>
      </c>
      <c r="AG44">
        <v>195</v>
      </c>
      <c r="AH44">
        <v>0.61799999999999999</v>
      </c>
      <c r="AI44">
        <v>511</v>
      </c>
      <c r="AJ44">
        <v>170.333</v>
      </c>
    </row>
    <row r="45" spans="1:36" x14ac:dyDescent="0.25">
      <c r="A45">
        <v>44</v>
      </c>
      <c r="B45" t="s">
        <v>244</v>
      </c>
      <c r="C45">
        <v>2001</v>
      </c>
      <c r="D45" t="s">
        <v>53</v>
      </c>
      <c r="E45" t="s">
        <v>698</v>
      </c>
      <c r="F45" s="36" t="s">
        <v>674</v>
      </c>
      <c r="G45" t="s">
        <v>178</v>
      </c>
      <c r="H45" t="s">
        <v>396</v>
      </c>
      <c r="I45" t="s">
        <v>342</v>
      </c>
      <c r="J45" s="37" t="s">
        <v>691</v>
      </c>
      <c r="K45" s="37" t="s">
        <v>689</v>
      </c>
      <c r="L45" s="36" t="s">
        <v>409</v>
      </c>
      <c r="M45" t="s">
        <v>178</v>
      </c>
      <c r="N45" t="s">
        <v>396</v>
      </c>
      <c r="O45" t="s">
        <v>403</v>
      </c>
      <c r="P45" s="37" t="s">
        <v>691</v>
      </c>
      <c r="Q45" s="37" t="s">
        <v>689</v>
      </c>
      <c r="R45" t="s">
        <v>41</v>
      </c>
      <c r="S45" t="s">
        <v>178</v>
      </c>
      <c r="T45" t="s">
        <v>404</v>
      </c>
      <c r="U45" t="str">
        <f t="shared" si="3"/>
        <v>H5.7XH4.16</v>
      </c>
      <c r="V45" t="str">
        <f t="shared" si="4"/>
        <v>hybridXhybrid</v>
      </c>
      <c r="W45" t="str">
        <f t="shared" si="5"/>
        <v>Postzygotics-hybridXhybrid-(H:LouroXLanzada)X(H:LouroXLanzada)</v>
      </c>
      <c r="X45">
        <v>3</v>
      </c>
      <c r="Y45">
        <v>3</v>
      </c>
      <c r="Z45">
        <v>114</v>
      </c>
      <c r="AA45">
        <v>38</v>
      </c>
      <c r="AB45">
        <v>3</v>
      </c>
      <c r="AC45">
        <v>4</v>
      </c>
      <c r="AD45">
        <v>59</v>
      </c>
      <c r="AE45">
        <v>14</v>
      </c>
      <c r="AF45">
        <v>176</v>
      </c>
      <c r="AG45">
        <v>56</v>
      </c>
      <c r="AH45">
        <v>0.75900000000000001</v>
      </c>
      <c r="AI45">
        <v>232</v>
      </c>
      <c r="AJ45">
        <v>77.332999999999998</v>
      </c>
    </row>
    <row r="46" spans="1:36" x14ac:dyDescent="0.25">
      <c r="A46">
        <v>45</v>
      </c>
      <c r="B46" t="s">
        <v>244</v>
      </c>
      <c r="C46">
        <v>2001</v>
      </c>
      <c r="D46" t="s">
        <v>53</v>
      </c>
      <c r="E46" t="s">
        <v>698</v>
      </c>
      <c r="F46" s="36" t="s">
        <v>411</v>
      </c>
      <c r="G46" t="s">
        <v>178</v>
      </c>
      <c r="H46" t="s">
        <v>396</v>
      </c>
      <c r="I46" t="s">
        <v>342</v>
      </c>
      <c r="J46" s="37" t="s">
        <v>691</v>
      </c>
      <c r="K46" s="37" t="s">
        <v>689</v>
      </c>
      <c r="L46" s="36" t="s">
        <v>410</v>
      </c>
      <c r="M46" t="s">
        <v>178</v>
      </c>
      <c r="N46" t="s">
        <v>396</v>
      </c>
      <c r="O46" t="s">
        <v>403</v>
      </c>
      <c r="P46" s="37" t="s">
        <v>691</v>
      </c>
      <c r="Q46" s="37" t="s">
        <v>689</v>
      </c>
      <c r="R46" t="s">
        <v>41</v>
      </c>
      <c r="S46" t="s">
        <v>178</v>
      </c>
      <c r="T46" t="s">
        <v>404</v>
      </c>
      <c r="U46" t="str">
        <f t="shared" si="3"/>
        <v>H5.15XH4.24</v>
      </c>
      <c r="V46" t="str">
        <f t="shared" si="4"/>
        <v>hybridXhybrid</v>
      </c>
      <c r="W46" t="str">
        <f t="shared" si="5"/>
        <v>Postzygotics-hybridXhybrid-(H:LouroXLanzada)X(H:LouroXLanzada)</v>
      </c>
      <c r="X46">
        <v>3</v>
      </c>
      <c r="Y46">
        <v>2</v>
      </c>
      <c r="Z46">
        <v>145</v>
      </c>
      <c r="AA46">
        <v>123</v>
      </c>
      <c r="AB46">
        <v>22</v>
      </c>
      <c r="AC46">
        <v>23</v>
      </c>
      <c r="AD46">
        <v>0</v>
      </c>
      <c r="AE46">
        <v>0</v>
      </c>
      <c r="AF46">
        <v>167</v>
      </c>
      <c r="AG46">
        <v>146</v>
      </c>
      <c r="AH46">
        <v>0.53400000000000003</v>
      </c>
      <c r="AI46">
        <v>313</v>
      </c>
      <c r="AJ46">
        <v>104.333</v>
      </c>
    </row>
    <row r="47" spans="1:36" x14ac:dyDescent="0.25">
      <c r="A47">
        <v>46</v>
      </c>
      <c r="B47" t="s">
        <v>244</v>
      </c>
      <c r="C47">
        <v>2001</v>
      </c>
      <c r="D47" t="s">
        <v>53</v>
      </c>
      <c r="E47" t="s">
        <v>698</v>
      </c>
      <c r="F47" s="36" t="s">
        <v>413</v>
      </c>
      <c r="G47" t="s">
        <v>39</v>
      </c>
      <c r="H47" t="s">
        <v>39</v>
      </c>
      <c r="I47" t="s">
        <v>342</v>
      </c>
      <c r="J47" t="s">
        <v>706</v>
      </c>
      <c r="K47" t="s">
        <v>706</v>
      </c>
      <c r="L47" s="36" t="s">
        <v>412</v>
      </c>
      <c r="M47" t="s">
        <v>178</v>
      </c>
      <c r="N47" t="s">
        <v>396</v>
      </c>
      <c r="O47" t="s">
        <v>403</v>
      </c>
      <c r="P47" s="37" t="s">
        <v>691</v>
      </c>
      <c r="Q47" t="s">
        <v>689</v>
      </c>
      <c r="R47" t="s">
        <v>43</v>
      </c>
      <c r="S47" t="s">
        <v>178</v>
      </c>
      <c r="T47" t="s">
        <v>399</v>
      </c>
      <c r="U47" t="str">
        <f t="shared" si="3"/>
        <v>R.14XH4.26</v>
      </c>
      <c r="V47" t="str">
        <f t="shared" si="4"/>
        <v>elegansXhybrid</v>
      </c>
      <c r="W47" t="str">
        <f t="shared" si="5"/>
        <v>Postzygotics-elegansXhybrid-SymEleX(H:LouroXLanzada)</v>
      </c>
      <c r="X47">
        <v>3</v>
      </c>
      <c r="Y47">
        <v>3</v>
      </c>
      <c r="Z47">
        <v>429</v>
      </c>
      <c r="AA47">
        <v>61</v>
      </c>
      <c r="AB47">
        <v>12</v>
      </c>
      <c r="AC47">
        <v>1</v>
      </c>
      <c r="AD47">
        <v>99</v>
      </c>
      <c r="AE47">
        <v>31</v>
      </c>
      <c r="AF47">
        <v>540</v>
      </c>
      <c r="AG47">
        <v>93</v>
      </c>
      <c r="AH47">
        <v>0.85299999999999998</v>
      </c>
      <c r="AI47">
        <v>633</v>
      </c>
      <c r="AJ47">
        <v>211</v>
      </c>
    </row>
    <row r="48" spans="1:36" x14ac:dyDescent="0.25">
      <c r="A48">
        <v>47</v>
      </c>
      <c r="B48" t="s">
        <v>244</v>
      </c>
      <c r="C48">
        <v>2001</v>
      </c>
      <c r="D48" t="s">
        <v>53</v>
      </c>
      <c r="E48" t="s">
        <v>698</v>
      </c>
      <c r="F48" s="36" t="s">
        <v>415</v>
      </c>
      <c r="G48" t="s">
        <v>39</v>
      </c>
      <c r="H48" t="s">
        <v>39</v>
      </c>
      <c r="I48" t="s">
        <v>342</v>
      </c>
      <c r="J48" t="s">
        <v>706</v>
      </c>
      <c r="K48" t="s">
        <v>706</v>
      </c>
      <c r="L48" s="36" t="s">
        <v>414</v>
      </c>
      <c r="M48" t="s">
        <v>178</v>
      </c>
      <c r="N48" t="s">
        <v>396</v>
      </c>
      <c r="O48" t="s">
        <v>403</v>
      </c>
      <c r="P48" s="37" t="s">
        <v>691</v>
      </c>
      <c r="Q48" t="s">
        <v>689</v>
      </c>
      <c r="R48" t="s">
        <v>43</v>
      </c>
      <c r="S48" t="s">
        <v>178</v>
      </c>
      <c r="T48" t="s">
        <v>399</v>
      </c>
      <c r="U48" t="str">
        <f t="shared" si="3"/>
        <v>R.17XH4.27</v>
      </c>
      <c r="V48" t="str">
        <f t="shared" si="4"/>
        <v>elegansXhybrid</v>
      </c>
      <c r="W48" t="str">
        <f t="shared" si="5"/>
        <v>Postzygotics-elegansXhybrid-SymEleX(H:LouroXLanzada)</v>
      </c>
      <c r="X48">
        <v>3</v>
      </c>
      <c r="Y48">
        <v>2</v>
      </c>
      <c r="Z48">
        <v>93</v>
      </c>
      <c r="AA48">
        <v>10</v>
      </c>
      <c r="AB48">
        <v>9</v>
      </c>
      <c r="AC48">
        <v>4</v>
      </c>
      <c r="AD48">
        <v>0</v>
      </c>
      <c r="AE48">
        <v>0</v>
      </c>
      <c r="AF48">
        <v>102</v>
      </c>
      <c r="AG48">
        <v>14</v>
      </c>
      <c r="AH48">
        <v>0.879</v>
      </c>
      <c r="AI48">
        <v>116</v>
      </c>
      <c r="AJ48">
        <v>38.667000000000002</v>
      </c>
    </row>
    <row r="49" spans="1:36" x14ac:dyDescent="0.25">
      <c r="A49">
        <v>48</v>
      </c>
      <c r="B49" t="s">
        <v>244</v>
      </c>
      <c r="C49">
        <v>2001</v>
      </c>
      <c r="D49" t="s">
        <v>53</v>
      </c>
      <c r="E49" t="s">
        <v>698</v>
      </c>
      <c r="F49" s="36" t="s">
        <v>417</v>
      </c>
      <c r="G49" t="s">
        <v>39</v>
      </c>
      <c r="H49" t="s">
        <v>39</v>
      </c>
      <c r="I49" t="s">
        <v>342</v>
      </c>
      <c r="J49" t="s">
        <v>706</v>
      </c>
      <c r="K49" t="s">
        <v>706</v>
      </c>
      <c r="L49" s="36" t="s">
        <v>416</v>
      </c>
      <c r="M49" t="s">
        <v>178</v>
      </c>
      <c r="N49" t="s">
        <v>396</v>
      </c>
      <c r="O49" t="s">
        <v>403</v>
      </c>
      <c r="P49" s="37" t="s">
        <v>691</v>
      </c>
      <c r="Q49" t="s">
        <v>689</v>
      </c>
      <c r="R49" t="s">
        <v>43</v>
      </c>
      <c r="S49" t="s">
        <v>178</v>
      </c>
      <c r="T49" t="s">
        <v>399</v>
      </c>
      <c r="U49" t="str">
        <f t="shared" si="3"/>
        <v>T2XH4.28</v>
      </c>
      <c r="V49" t="str">
        <f t="shared" si="4"/>
        <v>elegansXhybrid</v>
      </c>
      <c r="W49" t="str">
        <f t="shared" si="5"/>
        <v>Postzygotics-elegansXhybrid-SymEleX(H:LouroXLanzada)</v>
      </c>
      <c r="X49">
        <v>3</v>
      </c>
      <c r="Y49">
        <v>3</v>
      </c>
      <c r="Z49">
        <v>172</v>
      </c>
      <c r="AA49">
        <v>46</v>
      </c>
      <c r="AB49">
        <v>131</v>
      </c>
      <c r="AC49">
        <v>25</v>
      </c>
      <c r="AD49">
        <v>299</v>
      </c>
      <c r="AE49">
        <v>79</v>
      </c>
      <c r="AF49">
        <v>602</v>
      </c>
      <c r="AG49">
        <v>150</v>
      </c>
      <c r="AH49">
        <v>0.80100000000000005</v>
      </c>
      <c r="AI49">
        <v>752</v>
      </c>
      <c r="AJ49">
        <v>250.667</v>
      </c>
    </row>
    <row r="50" spans="1:36" x14ac:dyDescent="0.25">
      <c r="A50">
        <v>49</v>
      </c>
      <c r="B50" t="s">
        <v>244</v>
      </c>
      <c r="C50">
        <v>2001</v>
      </c>
      <c r="D50" t="s">
        <v>53</v>
      </c>
      <c r="E50" t="s">
        <v>698</v>
      </c>
      <c r="F50" s="36" t="s">
        <v>419</v>
      </c>
      <c r="G50" t="s">
        <v>39</v>
      </c>
      <c r="H50" t="s">
        <v>39</v>
      </c>
      <c r="I50" t="s">
        <v>342</v>
      </c>
      <c r="J50" t="s">
        <v>706</v>
      </c>
      <c r="K50" t="s">
        <v>706</v>
      </c>
      <c r="L50" s="36" t="s">
        <v>418</v>
      </c>
      <c r="M50" t="s">
        <v>178</v>
      </c>
      <c r="N50" t="s">
        <v>396</v>
      </c>
      <c r="O50" t="s">
        <v>403</v>
      </c>
      <c r="P50" s="37" t="s">
        <v>691</v>
      </c>
      <c r="Q50" t="s">
        <v>689</v>
      </c>
      <c r="R50" t="s">
        <v>41</v>
      </c>
      <c r="S50" t="s">
        <v>178</v>
      </c>
      <c r="T50" t="s">
        <v>399</v>
      </c>
      <c r="U50" t="str">
        <f t="shared" si="3"/>
        <v>T1XH4.29</v>
      </c>
      <c r="V50" t="str">
        <f t="shared" si="4"/>
        <v>elegansXhybrid</v>
      </c>
      <c r="W50" t="str">
        <f t="shared" si="5"/>
        <v>Postzygotics-elegansXhybrid-SymEleX(H:LouroXLanzada)</v>
      </c>
      <c r="X50">
        <v>3</v>
      </c>
      <c r="Y50">
        <v>3</v>
      </c>
      <c r="Z50">
        <v>124</v>
      </c>
      <c r="AA50">
        <v>48</v>
      </c>
      <c r="AB50">
        <v>96</v>
      </c>
      <c r="AC50">
        <v>48</v>
      </c>
      <c r="AD50">
        <v>168</v>
      </c>
      <c r="AE50">
        <v>51</v>
      </c>
      <c r="AF50">
        <v>388</v>
      </c>
      <c r="AG50">
        <v>147</v>
      </c>
      <c r="AH50">
        <v>0.72499999999999998</v>
      </c>
      <c r="AI50">
        <v>535</v>
      </c>
      <c r="AJ50">
        <v>178.333</v>
      </c>
    </row>
    <row r="51" spans="1:36" x14ac:dyDescent="0.25">
      <c r="A51">
        <v>50</v>
      </c>
      <c r="B51" t="s">
        <v>244</v>
      </c>
      <c r="C51">
        <v>2001</v>
      </c>
      <c r="D51" t="s">
        <v>53</v>
      </c>
      <c r="E51" t="s">
        <v>698</v>
      </c>
      <c r="F51" s="36" t="s">
        <v>421</v>
      </c>
      <c r="G51" t="s">
        <v>178</v>
      </c>
      <c r="H51" t="s">
        <v>396</v>
      </c>
      <c r="I51" t="s">
        <v>342</v>
      </c>
      <c r="J51" s="37" t="s">
        <v>691</v>
      </c>
      <c r="K51" s="37" t="s">
        <v>689</v>
      </c>
      <c r="L51" s="36" t="s">
        <v>420</v>
      </c>
      <c r="M51" t="s">
        <v>178</v>
      </c>
      <c r="N51" t="s">
        <v>396</v>
      </c>
      <c r="O51" t="s">
        <v>403</v>
      </c>
      <c r="P51" s="37" t="s">
        <v>691</v>
      </c>
      <c r="Q51" s="37" t="s">
        <v>689</v>
      </c>
      <c r="R51" t="s">
        <v>41</v>
      </c>
      <c r="S51" t="s">
        <v>178</v>
      </c>
      <c r="T51" t="s">
        <v>404</v>
      </c>
      <c r="U51" t="str">
        <f t="shared" si="3"/>
        <v>H4.6XH4.2</v>
      </c>
      <c r="V51" t="str">
        <f t="shared" si="4"/>
        <v>hybridXhybrid</v>
      </c>
      <c r="W51" t="str">
        <f t="shared" si="5"/>
        <v>Postzygotics-hybridXhybrid-(H:LouroXLanzada)X(H:LouroXLanzada)</v>
      </c>
      <c r="X51">
        <v>1</v>
      </c>
      <c r="Y51">
        <v>1</v>
      </c>
      <c r="Z51">
        <v>60</v>
      </c>
      <c r="AA51">
        <v>79</v>
      </c>
      <c r="AB51" t="s">
        <v>6</v>
      </c>
      <c r="AC51" t="s">
        <v>6</v>
      </c>
      <c r="AD51" t="s">
        <v>6</v>
      </c>
      <c r="AE51" t="s">
        <v>6</v>
      </c>
      <c r="AF51">
        <v>60</v>
      </c>
      <c r="AG51">
        <v>79</v>
      </c>
      <c r="AH51">
        <v>0.432</v>
      </c>
      <c r="AI51">
        <v>139</v>
      </c>
      <c r="AJ51">
        <v>139</v>
      </c>
    </row>
    <row r="52" spans="1:36" x14ac:dyDescent="0.25">
      <c r="A52">
        <v>51</v>
      </c>
      <c r="B52" t="s">
        <v>244</v>
      </c>
      <c r="C52">
        <v>2001</v>
      </c>
      <c r="D52" t="s">
        <v>53</v>
      </c>
      <c r="E52" t="s">
        <v>698</v>
      </c>
      <c r="F52" s="36" t="s">
        <v>423</v>
      </c>
      <c r="G52" t="s">
        <v>178</v>
      </c>
      <c r="H52" t="s">
        <v>396</v>
      </c>
      <c r="I52" t="s">
        <v>342</v>
      </c>
      <c r="J52" s="37" t="s">
        <v>691</v>
      </c>
      <c r="K52" s="37" t="s">
        <v>689</v>
      </c>
      <c r="L52" s="36" t="s">
        <v>422</v>
      </c>
      <c r="M52" t="s">
        <v>178</v>
      </c>
      <c r="N52" t="s">
        <v>396</v>
      </c>
      <c r="O52" t="s">
        <v>403</v>
      </c>
      <c r="P52" s="37" t="s">
        <v>691</v>
      </c>
      <c r="Q52" s="37" t="s">
        <v>689</v>
      </c>
      <c r="R52" t="s">
        <v>43</v>
      </c>
      <c r="S52" t="s">
        <v>178</v>
      </c>
      <c r="T52" t="s">
        <v>404</v>
      </c>
      <c r="U52" t="str">
        <f t="shared" si="3"/>
        <v>H4.4XH4.3</v>
      </c>
      <c r="V52" t="str">
        <f t="shared" si="4"/>
        <v>hybridXhybrid</v>
      </c>
      <c r="W52" t="str">
        <f t="shared" si="5"/>
        <v>Postzygotics-hybridXhybrid-(H:LouroXLanzada)X(H:LouroXLanzada)</v>
      </c>
      <c r="X52">
        <v>3</v>
      </c>
      <c r="Y52">
        <v>3</v>
      </c>
      <c r="Z52">
        <v>210</v>
      </c>
      <c r="AA52">
        <v>138</v>
      </c>
      <c r="AB52">
        <v>112</v>
      </c>
      <c r="AC52">
        <v>53</v>
      </c>
      <c r="AD52">
        <v>74</v>
      </c>
      <c r="AE52">
        <v>33</v>
      </c>
      <c r="AF52">
        <v>396</v>
      </c>
      <c r="AG52">
        <v>224</v>
      </c>
      <c r="AH52">
        <v>0.63900000000000001</v>
      </c>
      <c r="AI52">
        <v>620</v>
      </c>
      <c r="AJ52">
        <v>206.667</v>
      </c>
    </row>
    <row r="53" spans="1:36" x14ac:dyDescent="0.25">
      <c r="A53">
        <v>52</v>
      </c>
      <c r="B53" t="s">
        <v>244</v>
      </c>
      <c r="C53">
        <v>2001</v>
      </c>
      <c r="D53" t="s">
        <v>53</v>
      </c>
      <c r="E53" t="s">
        <v>698</v>
      </c>
      <c r="F53" s="36" t="s">
        <v>406</v>
      </c>
      <c r="G53" t="s">
        <v>178</v>
      </c>
      <c r="H53" t="s">
        <v>396</v>
      </c>
      <c r="I53" t="s">
        <v>342</v>
      </c>
      <c r="J53" s="37" t="s">
        <v>691</v>
      </c>
      <c r="K53" s="37" t="s">
        <v>689</v>
      </c>
      <c r="L53" s="36" t="s">
        <v>424</v>
      </c>
      <c r="M53" t="s">
        <v>178</v>
      </c>
      <c r="N53" t="s">
        <v>396</v>
      </c>
      <c r="O53" t="s">
        <v>403</v>
      </c>
      <c r="P53" s="37" t="s">
        <v>691</v>
      </c>
      <c r="Q53" s="37" t="s">
        <v>689</v>
      </c>
      <c r="R53" t="s">
        <v>43</v>
      </c>
      <c r="S53" t="s">
        <v>178</v>
      </c>
      <c r="T53" t="s">
        <v>404</v>
      </c>
      <c r="U53" t="str">
        <f t="shared" si="3"/>
        <v>H4.11XH4.7</v>
      </c>
      <c r="V53" t="str">
        <f t="shared" si="4"/>
        <v>hybridXhybrid</v>
      </c>
      <c r="W53" t="str">
        <f t="shared" si="5"/>
        <v>Postzygotics-hybridXhybrid-(H:LouroXLanzada)X(H:LouroXLanzada)</v>
      </c>
      <c r="X53">
        <v>3</v>
      </c>
      <c r="Y53">
        <v>3</v>
      </c>
      <c r="Z53">
        <v>40</v>
      </c>
      <c r="AA53">
        <v>19</v>
      </c>
      <c r="AB53">
        <v>126</v>
      </c>
      <c r="AC53">
        <v>82</v>
      </c>
      <c r="AD53">
        <v>95</v>
      </c>
      <c r="AE53">
        <v>37</v>
      </c>
      <c r="AF53">
        <v>261</v>
      </c>
      <c r="AG53">
        <v>138</v>
      </c>
      <c r="AH53">
        <v>0.65400000000000003</v>
      </c>
      <c r="AI53">
        <v>399</v>
      </c>
      <c r="AJ53">
        <v>133</v>
      </c>
    </row>
    <row r="54" spans="1:36" x14ac:dyDescent="0.25">
      <c r="A54">
        <v>53</v>
      </c>
      <c r="B54" t="s">
        <v>244</v>
      </c>
      <c r="C54">
        <v>2001</v>
      </c>
      <c r="D54" t="s">
        <v>53</v>
      </c>
      <c r="E54" t="s">
        <v>698</v>
      </c>
      <c r="F54" s="36" t="s">
        <v>426</v>
      </c>
      <c r="G54" t="s">
        <v>178</v>
      </c>
      <c r="H54" t="s">
        <v>396</v>
      </c>
      <c r="I54" t="s">
        <v>342</v>
      </c>
      <c r="J54" s="37" t="s">
        <v>691</v>
      </c>
      <c r="K54" s="37" t="s">
        <v>689</v>
      </c>
      <c r="L54" s="36" t="s">
        <v>425</v>
      </c>
      <c r="M54" t="s">
        <v>178</v>
      </c>
      <c r="N54" t="s">
        <v>396</v>
      </c>
      <c r="O54" t="s">
        <v>403</v>
      </c>
      <c r="P54" s="37" t="s">
        <v>691</v>
      </c>
      <c r="Q54" s="37" t="s">
        <v>689</v>
      </c>
      <c r="R54" t="s">
        <v>41</v>
      </c>
      <c r="S54" t="s">
        <v>178</v>
      </c>
      <c r="T54" t="s">
        <v>404</v>
      </c>
      <c r="U54" t="str">
        <f t="shared" si="3"/>
        <v>H4.5XH4.9</v>
      </c>
      <c r="V54" t="str">
        <f t="shared" si="4"/>
        <v>hybridXhybrid</v>
      </c>
      <c r="W54" t="str">
        <f t="shared" si="5"/>
        <v>Postzygotics-hybridXhybrid-(H:LouroXLanzada)X(H:LouroXLanzada)</v>
      </c>
      <c r="X54">
        <v>3</v>
      </c>
      <c r="Y54">
        <v>3</v>
      </c>
      <c r="Z54">
        <v>399</v>
      </c>
      <c r="AA54">
        <v>44</v>
      </c>
      <c r="AB54">
        <v>160</v>
      </c>
      <c r="AC54">
        <v>136</v>
      </c>
      <c r="AD54">
        <v>2</v>
      </c>
      <c r="AE54">
        <v>1</v>
      </c>
      <c r="AF54">
        <v>561</v>
      </c>
      <c r="AG54">
        <v>181</v>
      </c>
      <c r="AH54">
        <v>0.75600000000000001</v>
      </c>
      <c r="AI54">
        <v>742</v>
      </c>
      <c r="AJ54">
        <v>247.333</v>
      </c>
    </row>
    <row r="55" spans="1:36" x14ac:dyDescent="0.25">
      <c r="A55">
        <v>54</v>
      </c>
      <c r="B55" t="s">
        <v>244</v>
      </c>
      <c r="C55">
        <v>2001</v>
      </c>
      <c r="D55" t="s">
        <v>53</v>
      </c>
      <c r="E55" t="s">
        <v>698</v>
      </c>
      <c r="F55" s="36" t="s">
        <v>413</v>
      </c>
      <c r="G55" t="s">
        <v>39</v>
      </c>
      <c r="H55" t="s">
        <v>39</v>
      </c>
      <c r="I55" t="s">
        <v>342</v>
      </c>
      <c r="J55" t="s">
        <v>706</v>
      </c>
      <c r="K55" t="s">
        <v>706</v>
      </c>
      <c r="L55" s="36" t="s">
        <v>427</v>
      </c>
      <c r="M55" t="s">
        <v>178</v>
      </c>
      <c r="N55" t="s">
        <v>396</v>
      </c>
      <c r="O55" t="s">
        <v>403</v>
      </c>
      <c r="P55" s="37" t="s">
        <v>691</v>
      </c>
      <c r="Q55" t="s">
        <v>689</v>
      </c>
      <c r="R55" t="s">
        <v>43</v>
      </c>
      <c r="S55" t="s">
        <v>178</v>
      </c>
      <c r="T55" t="s">
        <v>399</v>
      </c>
      <c r="U55" t="str">
        <f t="shared" si="3"/>
        <v>R.14XH5.24</v>
      </c>
      <c r="V55" t="str">
        <f t="shared" si="4"/>
        <v>elegansXhybrid</v>
      </c>
      <c r="W55" t="str">
        <f t="shared" si="5"/>
        <v>Postzygotics-elegansXhybrid-SymEleX(H:LouroXLanzada)</v>
      </c>
      <c r="X55">
        <v>3</v>
      </c>
      <c r="Y55">
        <v>2</v>
      </c>
      <c r="Z55">
        <v>0</v>
      </c>
      <c r="AA55">
        <v>0</v>
      </c>
      <c r="AB55">
        <v>13</v>
      </c>
      <c r="AC55">
        <v>1</v>
      </c>
      <c r="AD55">
        <v>4</v>
      </c>
      <c r="AE55">
        <v>7</v>
      </c>
      <c r="AF55">
        <v>17</v>
      </c>
      <c r="AG55">
        <v>8</v>
      </c>
      <c r="AH55">
        <v>0.68</v>
      </c>
      <c r="AI55">
        <v>25</v>
      </c>
      <c r="AJ55">
        <v>8.3330000000000002</v>
      </c>
    </row>
    <row r="56" spans="1:36" x14ac:dyDescent="0.25">
      <c r="A56">
        <v>55</v>
      </c>
      <c r="B56" t="s">
        <v>244</v>
      </c>
      <c r="C56">
        <v>2001</v>
      </c>
      <c r="D56" t="s">
        <v>53</v>
      </c>
      <c r="E56" t="s">
        <v>698</v>
      </c>
      <c r="F56" s="36" t="s">
        <v>429</v>
      </c>
      <c r="G56" t="s">
        <v>39</v>
      </c>
      <c r="H56" t="s">
        <v>39</v>
      </c>
      <c r="I56" t="s">
        <v>342</v>
      </c>
      <c r="J56" t="s">
        <v>706</v>
      </c>
      <c r="K56" t="s">
        <v>706</v>
      </c>
      <c r="L56" s="36" t="s">
        <v>428</v>
      </c>
      <c r="M56" t="s">
        <v>178</v>
      </c>
      <c r="N56" t="s">
        <v>396</v>
      </c>
      <c r="O56" t="s">
        <v>403</v>
      </c>
      <c r="P56" s="37" t="s">
        <v>691</v>
      </c>
      <c r="Q56" t="s">
        <v>689</v>
      </c>
      <c r="R56" t="s">
        <v>43</v>
      </c>
      <c r="S56" t="s">
        <v>178</v>
      </c>
      <c r="T56" t="s">
        <v>399</v>
      </c>
      <c r="U56" t="str">
        <f t="shared" si="3"/>
        <v>R.12XH5.26</v>
      </c>
      <c r="V56" t="str">
        <f t="shared" si="4"/>
        <v>elegansXhybrid</v>
      </c>
      <c r="W56" t="str">
        <f t="shared" si="5"/>
        <v>Postzygotics-elegansXhybrid-SymEleX(H:LouroXLanzada)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6</v>
      </c>
      <c r="AI56">
        <v>0</v>
      </c>
      <c r="AJ56" t="s">
        <v>6</v>
      </c>
    </row>
    <row r="57" spans="1:36" x14ac:dyDescent="0.25">
      <c r="A57">
        <v>56</v>
      </c>
      <c r="B57" t="s">
        <v>244</v>
      </c>
      <c r="C57">
        <v>2001</v>
      </c>
      <c r="D57" t="s">
        <v>53</v>
      </c>
      <c r="E57" t="s">
        <v>698</v>
      </c>
      <c r="F57" s="36">
        <v>136</v>
      </c>
      <c r="G57" t="s">
        <v>39</v>
      </c>
      <c r="H57" t="s">
        <v>39</v>
      </c>
      <c r="I57" t="s">
        <v>342</v>
      </c>
      <c r="J57" t="s">
        <v>706</v>
      </c>
      <c r="K57" t="s">
        <v>706</v>
      </c>
      <c r="L57" s="36" t="s">
        <v>430</v>
      </c>
      <c r="M57" t="s">
        <v>178</v>
      </c>
      <c r="N57" t="s">
        <v>396</v>
      </c>
      <c r="O57" t="s">
        <v>403</v>
      </c>
      <c r="P57" s="37" t="s">
        <v>691</v>
      </c>
      <c r="Q57" t="s">
        <v>689</v>
      </c>
      <c r="R57" t="s">
        <v>43</v>
      </c>
      <c r="S57" t="s">
        <v>178</v>
      </c>
      <c r="T57" t="s">
        <v>399</v>
      </c>
      <c r="U57" t="str">
        <f t="shared" si="3"/>
        <v>136XH5.5</v>
      </c>
      <c r="V57" t="str">
        <f t="shared" si="4"/>
        <v>elegansXhybrid</v>
      </c>
      <c r="W57" t="str">
        <f t="shared" si="5"/>
        <v>Postzygotics-elegansXhybrid-SymEleX(H:LouroXLanzada)</v>
      </c>
      <c r="X57">
        <v>3</v>
      </c>
      <c r="Y57">
        <v>3</v>
      </c>
      <c r="Z57">
        <v>235</v>
      </c>
      <c r="AA57">
        <v>158</v>
      </c>
      <c r="AB57">
        <v>140</v>
      </c>
      <c r="AC57">
        <v>82</v>
      </c>
      <c r="AD57">
        <v>5</v>
      </c>
      <c r="AE57">
        <v>3</v>
      </c>
      <c r="AF57">
        <v>380</v>
      </c>
      <c r="AG57">
        <v>243</v>
      </c>
      <c r="AH57">
        <v>0.61</v>
      </c>
      <c r="AI57">
        <v>623</v>
      </c>
      <c r="AJ57">
        <v>207.667</v>
      </c>
    </row>
    <row r="58" spans="1:36" x14ac:dyDescent="0.25">
      <c r="A58">
        <v>57</v>
      </c>
      <c r="B58" t="s">
        <v>244</v>
      </c>
      <c r="C58">
        <v>2001</v>
      </c>
      <c r="D58" t="s">
        <v>53</v>
      </c>
      <c r="E58" t="s">
        <v>698</v>
      </c>
      <c r="F58" s="36">
        <v>135</v>
      </c>
      <c r="G58" t="s">
        <v>39</v>
      </c>
      <c r="H58" t="s">
        <v>39</v>
      </c>
      <c r="I58" t="s">
        <v>342</v>
      </c>
      <c r="J58" t="s">
        <v>706</v>
      </c>
      <c r="K58" t="s">
        <v>706</v>
      </c>
      <c r="L58" s="36" t="s">
        <v>431</v>
      </c>
      <c r="M58" t="s">
        <v>178</v>
      </c>
      <c r="N58" t="s">
        <v>396</v>
      </c>
      <c r="O58" t="s">
        <v>403</v>
      </c>
      <c r="P58" s="37" t="s">
        <v>691</v>
      </c>
      <c r="Q58" t="s">
        <v>689</v>
      </c>
      <c r="R58" t="s">
        <v>43</v>
      </c>
      <c r="S58" t="s">
        <v>178</v>
      </c>
      <c r="T58" t="s">
        <v>399</v>
      </c>
      <c r="U58" t="str">
        <f t="shared" si="3"/>
        <v>135XH5.6</v>
      </c>
      <c r="V58" t="str">
        <f t="shared" si="4"/>
        <v>elegansXhybrid</v>
      </c>
      <c r="W58" t="str">
        <f t="shared" si="5"/>
        <v>Postzygotics-elegansXhybrid-SymEleX(H:LouroXLanzada)</v>
      </c>
      <c r="X58">
        <v>3</v>
      </c>
      <c r="Y58">
        <v>2</v>
      </c>
      <c r="Z58">
        <v>210</v>
      </c>
      <c r="AA58">
        <v>131</v>
      </c>
      <c r="AB58">
        <v>163</v>
      </c>
      <c r="AC58">
        <v>113</v>
      </c>
      <c r="AD58">
        <v>0</v>
      </c>
      <c r="AE58">
        <v>0</v>
      </c>
      <c r="AF58">
        <v>373</v>
      </c>
      <c r="AG58">
        <v>244</v>
      </c>
      <c r="AH58">
        <v>0.60499999999999998</v>
      </c>
      <c r="AI58">
        <v>617</v>
      </c>
      <c r="AJ58">
        <v>205.667</v>
      </c>
    </row>
    <row r="59" spans="1:36" x14ac:dyDescent="0.25">
      <c r="A59">
        <v>58</v>
      </c>
      <c r="B59" t="s">
        <v>244</v>
      </c>
      <c r="C59">
        <v>2001</v>
      </c>
      <c r="D59" t="s">
        <v>53</v>
      </c>
      <c r="E59" t="s">
        <v>698</v>
      </c>
      <c r="F59" s="36" t="s">
        <v>398</v>
      </c>
      <c r="G59" t="s">
        <v>178</v>
      </c>
      <c r="H59" t="s">
        <v>396</v>
      </c>
      <c r="I59" t="s">
        <v>342</v>
      </c>
      <c r="J59" s="37" t="s">
        <v>691</v>
      </c>
      <c r="K59" s="37" t="s">
        <v>689</v>
      </c>
      <c r="L59" s="36" t="s">
        <v>432</v>
      </c>
      <c r="M59" t="s">
        <v>178</v>
      </c>
      <c r="N59" t="s">
        <v>396</v>
      </c>
      <c r="O59" t="s">
        <v>403</v>
      </c>
      <c r="P59" s="37" t="s">
        <v>691</v>
      </c>
      <c r="Q59" s="37" t="s">
        <v>689</v>
      </c>
      <c r="R59" t="s">
        <v>41</v>
      </c>
      <c r="S59" t="s">
        <v>178</v>
      </c>
      <c r="T59" t="s">
        <v>404</v>
      </c>
      <c r="U59" t="str">
        <f t="shared" si="3"/>
        <v>H5.3XH5.9</v>
      </c>
      <c r="V59" t="str">
        <f t="shared" si="4"/>
        <v>hybridXhybrid</v>
      </c>
      <c r="W59" t="str">
        <f t="shared" si="5"/>
        <v>Postzygotics-hybridXhybrid-(H:LouroXLanzada)X(H:LouroXLanzada)</v>
      </c>
      <c r="X59">
        <v>3</v>
      </c>
      <c r="Y59">
        <v>3</v>
      </c>
      <c r="Z59">
        <v>301</v>
      </c>
      <c r="AA59">
        <v>32</v>
      </c>
      <c r="AB59">
        <v>87</v>
      </c>
      <c r="AC59">
        <v>2</v>
      </c>
      <c r="AD59">
        <v>2</v>
      </c>
      <c r="AE59">
        <v>27</v>
      </c>
      <c r="AF59">
        <v>390</v>
      </c>
      <c r="AG59">
        <v>61</v>
      </c>
      <c r="AH59">
        <v>0.86499999999999999</v>
      </c>
      <c r="AI59">
        <v>451</v>
      </c>
      <c r="AJ59">
        <v>150.333</v>
      </c>
    </row>
    <row r="60" spans="1:36" x14ac:dyDescent="0.25">
      <c r="A60">
        <v>59</v>
      </c>
      <c r="B60" t="s">
        <v>244</v>
      </c>
      <c r="C60">
        <v>2001</v>
      </c>
      <c r="D60" t="s">
        <v>53</v>
      </c>
      <c r="E60" t="s">
        <v>698</v>
      </c>
      <c r="F60" s="36" t="s">
        <v>434</v>
      </c>
      <c r="G60" t="s">
        <v>39</v>
      </c>
      <c r="H60" t="s">
        <v>39</v>
      </c>
      <c r="I60" t="s">
        <v>342</v>
      </c>
      <c r="J60" t="s">
        <v>706</v>
      </c>
      <c r="K60" t="s">
        <v>706</v>
      </c>
      <c r="L60" s="36" t="s">
        <v>433</v>
      </c>
      <c r="M60" t="s">
        <v>178</v>
      </c>
      <c r="N60" t="s">
        <v>396</v>
      </c>
      <c r="O60" t="s">
        <v>403</v>
      </c>
      <c r="P60" s="37" t="s">
        <v>690</v>
      </c>
      <c r="Q60" s="37" t="s">
        <v>739</v>
      </c>
      <c r="R60" t="s">
        <v>43</v>
      </c>
      <c r="S60" t="s">
        <v>178</v>
      </c>
      <c r="T60" t="s">
        <v>399</v>
      </c>
      <c r="U60" t="str">
        <f t="shared" si="3"/>
        <v>A.A4XH6.13</v>
      </c>
      <c r="V60" t="str">
        <f t="shared" si="4"/>
        <v>elegansXhybrid</v>
      </c>
      <c r="W60" t="str">
        <f t="shared" si="5"/>
        <v>Postzygotics-elegansXhybrid-SymEleX[H:E:AlloEleX(H:LouroXLanzada)]</v>
      </c>
      <c r="X60">
        <v>3</v>
      </c>
      <c r="Y60">
        <v>3</v>
      </c>
      <c r="Z60">
        <v>229</v>
      </c>
      <c r="AA60">
        <v>100</v>
      </c>
      <c r="AB60">
        <v>251</v>
      </c>
      <c r="AC60">
        <v>153</v>
      </c>
      <c r="AD60">
        <v>77</v>
      </c>
      <c r="AE60">
        <v>34</v>
      </c>
      <c r="AF60">
        <v>557</v>
      </c>
      <c r="AG60">
        <v>287</v>
      </c>
      <c r="AH60">
        <v>0.66</v>
      </c>
      <c r="AI60">
        <v>844</v>
      </c>
      <c r="AJ60">
        <v>281.33300000000003</v>
      </c>
    </row>
    <row r="61" spans="1:36" x14ac:dyDescent="0.25">
      <c r="A61">
        <v>60</v>
      </c>
      <c r="B61" t="s">
        <v>244</v>
      </c>
      <c r="C61">
        <v>2001</v>
      </c>
      <c r="D61" t="s">
        <v>53</v>
      </c>
      <c r="E61" t="s">
        <v>698</v>
      </c>
      <c r="F61" s="36" t="s">
        <v>436</v>
      </c>
      <c r="G61" t="s">
        <v>39</v>
      </c>
      <c r="H61" t="s">
        <v>39</v>
      </c>
      <c r="I61" t="s">
        <v>342</v>
      </c>
      <c r="J61" t="s">
        <v>706</v>
      </c>
      <c r="K61" t="s">
        <v>706</v>
      </c>
      <c r="L61" s="36" t="s">
        <v>435</v>
      </c>
      <c r="M61" t="s">
        <v>178</v>
      </c>
      <c r="N61" t="s">
        <v>396</v>
      </c>
      <c r="O61" t="s">
        <v>403</v>
      </c>
      <c r="P61" s="37" t="s">
        <v>690</v>
      </c>
      <c r="Q61" s="37" t="s">
        <v>739</v>
      </c>
      <c r="R61" t="s">
        <v>43</v>
      </c>
      <c r="S61" t="s">
        <v>178</v>
      </c>
      <c r="T61" t="s">
        <v>399</v>
      </c>
      <c r="U61" t="str">
        <f t="shared" si="3"/>
        <v>X.8XH6.4</v>
      </c>
      <c r="V61" t="str">
        <f t="shared" si="4"/>
        <v>elegansXhybrid</v>
      </c>
      <c r="W61" t="str">
        <f t="shared" si="5"/>
        <v>Postzygotics-elegansXhybrid-SymEleX[H:E:AlloEleX(H:LouroXLanzada)]</v>
      </c>
      <c r="X61">
        <v>3</v>
      </c>
      <c r="Y61">
        <v>2</v>
      </c>
      <c r="Z61">
        <v>100</v>
      </c>
      <c r="AA61">
        <v>5</v>
      </c>
      <c r="AB61">
        <v>191</v>
      </c>
      <c r="AC61">
        <v>26</v>
      </c>
      <c r="AD61">
        <v>0</v>
      </c>
      <c r="AE61">
        <v>0</v>
      </c>
      <c r="AF61">
        <v>291</v>
      </c>
      <c r="AG61">
        <v>31</v>
      </c>
      <c r="AH61">
        <v>0.90400000000000003</v>
      </c>
      <c r="AI61">
        <v>322</v>
      </c>
      <c r="AJ61">
        <v>107.333</v>
      </c>
    </row>
    <row r="62" spans="1:36" x14ac:dyDescent="0.25">
      <c r="A62">
        <v>61</v>
      </c>
      <c r="B62" t="s">
        <v>244</v>
      </c>
      <c r="C62">
        <v>2001</v>
      </c>
      <c r="D62" t="s">
        <v>53</v>
      </c>
      <c r="E62" t="s">
        <v>698</v>
      </c>
      <c r="F62" s="36" t="s">
        <v>438</v>
      </c>
      <c r="G62" t="s">
        <v>39</v>
      </c>
      <c r="H62" t="s">
        <v>39</v>
      </c>
      <c r="I62" t="s">
        <v>342</v>
      </c>
      <c r="J62" t="s">
        <v>706</v>
      </c>
      <c r="K62" t="s">
        <v>706</v>
      </c>
      <c r="L62" s="36" t="s">
        <v>437</v>
      </c>
      <c r="M62" t="s">
        <v>178</v>
      </c>
      <c r="N62" t="s">
        <v>396</v>
      </c>
      <c r="O62" t="s">
        <v>403</v>
      </c>
      <c r="P62" s="37" t="s">
        <v>690</v>
      </c>
      <c r="Q62" s="37" t="s">
        <v>739</v>
      </c>
      <c r="R62" t="s">
        <v>43</v>
      </c>
      <c r="S62" t="s">
        <v>178</v>
      </c>
      <c r="T62" t="s">
        <v>399</v>
      </c>
      <c r="U62" t="str">
        <f t="shared" si="3"/>
        <v>AA.5XH6.9</v>
      </c>
      <c r="V62" t="str">
        <f t="shared" si="4"/>
        <v>elegansXhybrid</v>
      </c>
      <c r="W62" t="str">
        <f t="shared" si="5"/>
        <v>Postzygotics-elegansXhybrid-SymEleX[H:E:AlloEleX(H:LouroXLanzada)]</v>
      </c>
      <c r="X62">
        <v>3</v>
      </c>
      <c r="Y62">
        <v>3</v>
      </c>
      <c r="Z62">
        <v>203</v>
      </c>
      <c r="AA62">
        <v>100</v>
      </c>
      <c r="AB62">
        <v>8</v>
      </c>
      <c r="AC62">
        <v>0</v>
      </c>
      <c r="AD62">
        <v>7</v>
      </c>
      <c r="AE62">
        <v>0</v>
      </c>
      <c r="AF62">
        <v>218</v>
      </c>
      <c r="AG62">
        <v>100</v>
      </c>
      <c r="AH62">
        <v>0.68600000000000005</v>
      </c>
      <c r="AI62">
        <v>318</v>
      </c>
      <c r="AJ62">
        <v>106</v>
      </c>
    </row>
    <row r="63" spans="1:36" x14ac:dyDescent="0.25">
      <c r="A63">
        <v>62</v>
      </c>
      <c r="B63" t="s">
        <v>244</v>
      </c>
      <c r="C63">
        <v>2001</v>
      </c>
      <c r="D63" t="s">
        <v>53</v>
      </c>
      <c r="E63" t="s">
        <v>698</v>
      </c>
      <c r="F63" s="36" t="s">
        <v>436</v>
      </c>
      <c r="G63" t="s">
        <v>39</v>
      </c>
      <c r="H63" t="s">
        <v>39</v>
      </c>
      <c r="I63" t="s">
        <v>342</v>
      </c>
      <c r="J63" t="s">
        <v>706</v>
      </c>
      <c r="K63" t="s">
        <v>706</v>
      </c>
      <c r="L63" s="36" t="s">
        <v>439</v>
      </c>
      <c r="M63" t="s">
        <v>178</v>
      </c>
      <c r="N63" t="s">
        <v>396</v>
      </c>
      <c r="O63" t="s">
        <v>403</v>
      </c>
      <c r="P63" s="37" t="s">
        <v>693</v>
      </c>
      <c r="Q63" t="s">
        <v>689</v>
      </c>
      <c r="R63" t="s">
        <v>43</v>
      </c>
      <c r="S63" t="s">
        <v>178</v>
      </c>
      <c r="T63" t="s">
        <v>399</v>
      </c>
      <c r="U63" t="str">
        <f t="shared" si="3"/>
        <v>X.8XH7.8</v>
      </c>
      <c r="V63" t="str">
        <f t="shared" si="4"/>
        <v>elegansXhybrid</v>
      </c>
      <c r="W63" t="str">
        <f t="shared" si="5"/>
        <v>Postzygotics-elegansXhybrid-SymEleX(H:LouroXLanzada)</v>
      </c>
      <c r="X63">
        <v>3</v>
      </c>
      <c r="Y63">
        <v>2</v>
      </c>
      <c r="Z63">
        <v>305</v>
      </c>
      <c r="AA63">
        <v>27</v>
      </c>
      <c r="AB63">
        <v>0</v>
      </c>
      <c r="AC63">
        <v>0</v>
      </c>
      <c r="AD63">
        <v>247</v>
      </c>
      <c r="AE63">
        <v>24</v>
      </c>
      <c r="AF63">
        <v>552</v>
      </c>
      <c r="AG63">
        <v>51</v>
      </c>
      <c r="AH63">
        <v>0.91500000000000004</v>
      </c>
      <c r="AI63">
        <v>603</v>
      </c>
      <c r="AJ63">
        <v>201</v>
      </c>
    </row>
    <row r="64" spans="1:36" x14ac:dyDescent="0.25">
      <c r="A64">
        <v>63</v>
      </c>
      <c r="B64" t="s">
        <v>244</v>
      </c>
      <c r="C64">
        <v>2001</v>
      </c>
      <c r="D64" t="s">
        <v>46</v>
      </c>
      <c r="E64" t="s">
        <v>699</v>
      </c>
      <c r="F64" s="36" t="s">
        <v>441</v>
      </c>
      <c r="G64" t="s">
        <v>39</v>
      </c>
      <c r="H64" t="s">
        <v>39</v>
      </c>
      <c r="I64" t="s">
        <v>342</v>
      </c>
      <c r="J64" t="s">
        <v>343</v>
      </c>
      <c r="K64" t="s">
        <v>343</v>
      </c>
      <c r="L64" s="36" t="s">
        <v>440</v>
      </c>
      <c r="M64" t="s">
        <v>39</v>
      </c>
      <c r="N64" t="s">
        <v>39</v>
      </c>
      <c r="O64" t="s">
        <v>342</v>
      </c>
      <c r="P64" t="s">
        <v>343</v>
      </c>
      <c r="Q64" t="s">
        <v>343</v>
      </c>
      <c r="R64" t="s">
        <v>43</v>
      </c>
      <c r="S64" t="s">
        <v>44</v>
      </c>
      <c r="T64" t="s">
        <v>249</v>
      </c>
      <c r="U64" t="str">
        <f t="shared" si="3"/>
        <v>J.5.1XJ27.1</v>
      </c>
      <c r="V64" t="str">
        <f t="shared" si="4"/>
        <v>elegansXelegans</v>
      </c>
      <c r="W64" t="str">
        <f t="shared" si="5"/>
        <v>Conspecifics-elegansXelegans-LouroXLouro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6</v>
      </c>
      <c r="AE64" t="s">
        <v>6</v>
      </c>
      <c r="AF64">
        <v>0</v>
      </c>
      <c r="AG64">
        <v>0</v>
      </c>
      <c r="AH64" t="s">
        <v>6</v>
      </c>
      <c r="AI64" t="s">
        <v>6</v>
      </c>
      <c r="AJ64" t="s">
        <v>6</v>
      </c>
    </row>
    <row r="65" spans="1:36" x14ac:dyDescent="0.25">
      <c r="A65">
        <v>64</v>
      </c>
      <c r="B65" t="s">
        <v>244</v>
      </c>
      <c r="C65">
        <v>2001</v>
      </c>
      <c r="D65" t="s">
        <v>46</v>
      </c>
      <c r="E65" t="s">
        <v>699</v>
      </c>
      <c r="F65" s="36" t="s">
        <v>443</v>
      </c>
      <c r="G65" t="s">
        <v>39</v>
      </c>
      <c r="H65" t="s">
        <v>39</v>
      </c>
      <c r="I65" t="s">
        <v>342</v>
      </c>
      <c r="J65" t="s">
        <v>343</v>
      </c>
      <c r="K65" t="s">
        <v>343</v>
      </c>
      <c r="L65" s="36" t="s">
        <v>442</v>
      </c>
      <c r="M65" t="s">
        <v>39</v>
      </c>
      <c r="N65" t="s">
        <v>39</v>
      </c>
      <c r="O65" t="s">
        <v>342</v>
      </c>
      <c r="P65" t="s">
        <v>343</v>
      </c>
      <c r="Q65" t="s">
        <v>343</v>
      </c>
      <c r="R65" t="s">
        <v>43</v>
      </c>
      <c r="S65" t="s">
        <v>44</v>
      </c>
      <c r="T65" t="s">
        <v>249</v>
      </c>
      <c r="U65" t="str">
        <f t="shared" si="3"/>
        <v>F8.3XK9.1</v>
      </c>
      <c r="V65" t="str">
        <f t="shared" si="4"/>
        <v>elegansXelegans</v>
      </c>
      <c r="W65" t="str">
        <f t="shared" si="5"/>
        <v>Conspecifics-elegansXelegans-LouroXLouro</v>
      </c>
      <c r="X65">
        <v>3</v>
      </c>
      <c r="Y65">
        <v>3</v>
      </c>
      <c r="Z65">
        <v>58</v>
      </c>
      <c r="AA65">
        <v>15</v>
      </c>
      <c r="AB65">
        <v>7</v>
      </c>
      <c r="AC65">
        <v>3</v>
      </c>
      <c r="AD65">
        <v>55</v>
      </c>
      <c r="AE65">
        <v>20</v>
      </c>
      <c r="AF65">
        <v>120</v>
      </c>
      <c r="AG65">
        <v>38</v>
      </c>
      <c r="AH65">
        <v>0.75900000000000001</v>
      </c>
      <c r="AI65">
        <v>158</v>
      </c>
      <c r="AJ65">
        <v>52.667000000000002</v>
      </c>
    </row>
    <row r="66" spans="1:36" x14ac:dyDescent="0.25">
      <c r="A66">
        <v>65</v>
      </c>
      <c r="B66" t="s">
        <v>244</v>
      </c>
      <c r="C66">
        <v>2001</v>
      </c>
      <c r="D66" t="s">
        <v>53</v>
      </c>
      <c r="E66" t="s">
        <v>698</v>
      </c>
      <c r="F66" s="36" t="s">
        <v>445</v>
      </c>
      <c r="G66" t="s">
        <v>178</v>
      </c>
      <c r="H66" t="s">
        <v>396</v>
      </c>
      <c r="I66" t="s">
        <v>342</v>
      </c>
      <c r="J66" s="37" t="s">
        <v>691</v>
      </c>
      <c r="K66" s="37" t="s">
        <v>689</v>
      </c>
      <c r="L66" s="36" t="s">
        <v>444</v>
      </c>
      <c r="M66" t="s">
        <v>39</v>
      </c>
      <c r="N66" t="s">
        <v>39</v>
      </c>
      <c r="O66" t="s">
        <v>342</v>
      </c>
      <c r="P66" t="s">
        <v>343</v>
      </c>
      <c r="Q66" t="s">
        <v>706</v>
      </c>
      <c r="R66" t="s">
        <v>41</v>
      </c>
      <c r="S66" t="s">
        <v>178</v>
      </c>
      <c r="T66" t="s">
        <v>399</v>
      </c>
      <c r="U66" t="str">
        <f t="shared" ref="U66:U72" si="6">_xlfn.CONCAT(F66,"X",L66)</f>
        <v>H5.8XR.4</v>
      </c>
      <c r="V66" t="str">
        <f t="shared" ref="V66:V72" si="7">_xlfn.CONCAT(G66,"X",M66)</f>
        <v>hybridXelegans</v>
      </c>
      <c r="W66" t="str">
        <f t="shared" ref="W66:W72" si="8">_xlfn.CONCAT(E66,"-",V66,"-",K66,"X",Q66)</f>
        <v>Postzygotics-hybridXelegans-(H:LouroXLanzada)XSymEle</v>
      </c>
      <c r="X66">
        <v>3</v>
      </c>
      <c r="Y66">
        <v>2</v>
      </c>
      <c r="Z66">
        <v>457</v>
      </c>
      <c r="AA66">
        <v>26</v>
      </c>
      <c r="AB66">
        <v>86</v>
      </c>
      <c r="AC66">
        <v>34</v>
      </c>
      <c r="AD66">
        <v>0</v>
      </c>
      <c r="AE66">
        <v>0</v>
      </c>
      <c r="AF66">
        <v>543</v>
      </c>
      <c r="AG66">
        <v>60</v>
      </c>
      <c r="AH66">
        <v>0.9</v>
      </c>
      <c r="AI66">
        <v>603</v>
      </c>
      <c r="AJ66">
        <v>201</v>
      </c>
    </row>
    <row r="67" spans="1:36" x14ac:dyDescent="0.25">
      <c r="A67">
        <v>66</v>
      </c>
      <c r="B67" t="s">
        <v>244</v>
      </c>
      <c r="C67">
        <v>2001</v>
      </c>
      <c r="D67" t="s">
        <v>53</v>
      </c>
      <c r="E67" t="s">
        <v>698</v>
      </c>
      <c r="F67" s="36" t="s">
        <v>447</v>
      </c>
      <c r="G67" t="s">
        <v>178</v>
      </c>
      <c r="H67" t="s">
        <v>396</v>
      </c>
      <c r="I67" t="s">
        <v>342</v>
      </c>
      <c r="J67" s="37" t="s">
        <v>690</v>
      </c>
      <c r="K67" s="37" t="s">
        <v>739</v>
      </c>
      <c r="L67" s="36" t="s">
        <v>446</v>
      </c>
      <c r="M67" t="s">
        <v>39</v>
      </c>
      <c r="N67" t="s">
        <v>39</v>
      </c>
      <c r="O67" t="s">
        <v>342</v>
      </c>
      <c r="P67" t="s">
        <v>343</v>
      </c>
      <c r="Q67" t="s">
        <v>706</v>
      </c>
      <c r="R67" t="s">
        <v>48</v>
      </c>
      <c r="S67" t="s">
        <v>178</v>
      </c>
      <c r="T67" t="s">
        <v>399</v>
      </c>
      <c r="U67" t="str">
        <f t="shared" si="6"/>
        <v>H6.1XU.27</v>
      </c>
      <c r="V67" t="str">
        <f t="shared" si="7"/>
        <v>hybridXelegans</v>
      </c>
      <c r="W67" t="str">
        <f t="shared" si="8"/>
        <v>Postzygotics-hybridXelegans-[H:E:AlloEleX(H:LouroXLanzada)]XSymEle</v>
      </c>
      <c r="X67">
        <v>3</v>
      </c>
      <c r="Y67">
        <v>3</v>
      </c>
      <c r="Z67">
        <v>68</v>
      </c>
      <c r="AA67">
        <v>42</v>
      </c>
      <c r="AB67">
        <v>102</v>
      </c>
      <c r="AC67">
        <v>82</v>
      </c>
      <c r="AD67">
        <v>0</v>
      </c>
      <c r="AE67">
        <v>237</v>
      </c>
      <c r="AF67">
        <v>170</v>
      </c>
      <c r="AG67">
        <v>361</v>
      </c>
      <c r="AH67">
        <v>0.32</v>
      </c>
      <c r="AI67">
        <v>531</v>
      </c>
      <c r="AJ67">
        <v>177</v>
      </c>
    </row>
    <row r="68" spans="1:36" x14ac:dyDescent="0.25">
      <c r="A68">
        <v>67</v>
      </c>
      <c r="B68" t="s">
        <v>244</v>
      </c>
      <c r="C68">
        <v>2001</v>
      </c>
      <c r="D68" t="s">
        <v>53</v>
      </c>
      <c r="E68" t="s">
        <v>698</v>
      </c>
      <c r="F68" s="36" t="s">
        <v>449</v>
      </c>
      <c r="G68" t="s">
        <v>178</v>
      </c>
      <c r="H68" t="s">
        <v>396</v>
      </c>
      <c r="I68" t="s">
        <v>342</v>
      </c>
      <c r="J68" s="37" t="s">
        <v>690</v>
      </c>
      <c r="K68" s="37" t="s">
        <v>739</v>
      </c>
      <c r="L68" s="36" t="s">
        <v>448</v>
      </c>
      <c r="M68" t="s">
        <v>39</v>
      </c>
      <c r="N68" t="s">
        <v>39</v>
      </c>
      <c r="O68" t="s">
        <v>342</v>
      </c>
      <c r="P68" t="s">
        <v>343</v>
      </c>
      <c r="Q68" t="s">
        <v>706</v>
      </c>
      <c r="R68" t="s">
        <v>43</v>
      </c>
      <c r="S68" t="s">
        <v>178</v>
      </c>
      <c r="T68" t="s">
        <v>399</v>
      </c>
      <c r="U68" t="str">
        <f t="shared" si="6"/>
        <v>H6.3XU.14</v>
      </c>
      <c r="V68" t="str">
        <f t="shared" si="7"/>
        <v>hybridXelegans</v>
      </c>
      <c r="W68" t="str">
        <f t="shared" si="8"/>
        <v>Postzygotics-hybridXelegans-[H:E:AlloEleX(H:LouroXLanzada)]XSymEle</v>
      </c>
      <c r="X68">
        <v>3</v>
      </c>
      <c r="Y68">
        <v>3</v>
      </c>
      <c r="Z68">
        <v>0</v>
      </c>
      <c r="AA68">
        <v>2</v>
      </c>
      <c r="AB68">
        <v>0</v>
      </c>
      <c r="AC68">
        <v>5</v>
      </c>
      <c r="AD68">
        <v>0</v>
      </c>
      <c r="AE68">
        <v>8</v>
      </c>
      <c r="AF68">
        <v>0</v>
      </c>
      <c r="AG68">
        <v>15</v>
      </c>
      <c r="AH68">
        <v>0</v>
      </c>
      <c r="AI68">
        <v>15</v>
      </c>
      <c r="AJ68">
        <v>5</v>
      </c>
    </row>
    <row r="69" spans="1:36" x14ac:dyDescent="0.25">
      <c r="A69">
        <v>68</v>
      </c>
      <c r="B69" t="s">
        <v>244</v>
      </c>
      <c r="C69">
        <v>2001</v>
      </c>
      <c r="D69" t="s">
        <v>53</v>
      </c>
      <c r="E69" t="s">
        <v>698</v>
      </c>
      <c r="F69" s="36" t="s">
        <v>451</v>
      </c>
      <c r="G69" t="s">
        <v>178</v>
      </c>
      <c r="H69" t="s">
        <v>396</v>
      </c>
      <c r="I69" t="s">
        <v>342</v>
      </c>
      <c r="J69" s="37" t="s">
        <v>690</v>
      </c>
      <c r="K69" s="37" t="s">
        <v>739</v>
      </c>
      <c r="L69" s="36" t="s">
        <v>450</v>
      </c>
      <c r="M69" t="s">
        <v>39</v>
      </c>
      <c r="N69" t="s">
        <v>39</v>
      </c>
      <c r="O69" t="s">
        <v>342</v>
      </c>
      <c r="P69" t="s">
        <v>343</v>
      </c>
      <c r="Q69" t="s">
        <v>706</v>
      </c>
      <c r="R69" t="s">
        <v>43</v>
      </c>
      <c r="S69" t="s">
        <v>178</v>
      </c>
      <c r="T69" t="s">
        <v>399</v>
      </c>
      <c r="U69" t="str">
        <f t="shared" si="6"/>
        <v>H6.5XX.16</v>
      </c>
      <c r="V69" t="str">
        <f t="shared" si="7"/>
        <v>hybridXelegans</v>
      </c>
      <c r="W69" t="str">
        <f t="shared" si="8"/>
        <v>Postzygotics-hybridXelegans-[H:E:AlloEleX(H:LouroXLanzada)]XSymEle</v>
      </c>
      <c r="X69">
        <v>3</v>
      </c>
      <c r="Y69">
        <v>3</v>
      </c>
      <c r="Z69">
        <v>331</v>
      </c>
      <c r="AA69">
        <v>24</v>
      </c>
      <c r="AB69">
        <v>66</v>
      </c>
      <c r="AC69">
        <v>8</v>
      </c>
      <c r="AD69">
        <v>104</v>
      </c>
      <c r="AE69">
        <v>9</v>
      </c>
      <c r="AF69">
        <v>501</v>
      </c>
      <c r="AG69">
        <v>41</v>
      </c>
      <c r="AH69">
        <v>0.92400000000000004</v>
      </c>
      <c r="AI69">
        <v>542</v>
      </c>
      <c r="AJ69">
        <v>180.667</v>
      </c>
    </row>
    <row r="70" spans="1:36" x14ac:dyDescent="0.25">
      <c r="A70">
        <v>69</v>
      </c>
      <c r="B70" t="s">
        <v>244</v>
      </c>
      <c r="C70">
        <v>2001</v>
      </c>
      <c r="D70" t="s">
        <v>53</v>
      </c>
      <c r="E70" t="s">
        <v>698</v>
      </c>
      <c r="F70" s="36" t="s">
        <v>451</v>
      </c>
      <c r="G70" t="s">
        <v>178</v>
      </c>
      <c r="H70" t="s">
        <v>396</v>
      </c>
      <c r="I70" t="s">
        <v>342</v>
      </c>
      <c r="J70" s="37" t="s">
        <v>690</v>
      </c>
      <c r="K70" s="37" t="s">
        <v>739</v>
      </c>
      <c r="L70" s="36" t="s">
        <v>452</v>
      </c>
      <c r="M70" t="s">
        <v>39</v>
      </c>
      <c r="N70" t="s">
        <v>39</v>
      </c>
      <c r="O70" t="s">
        <v>342</v>
      </c>
      <c r="P70" t="s">
        <v>343</v>
      </c>
      <c r="Q70" t="s">
        <v>706</v>
      </c>
      <c r="R70" t="s">
        <v>43</v>
      </c>
      <c r="S70" t="s">
        <v>178</v>
      </c>
      <c r="T70" t="s">
        <v>399</v>
      </c>
      <c r="U70" t="str">
        <f t="shared" si="6"/>
        <v>H6.5XX.7</v>
      </c>
      <c r="V70" t="str">
        <f t="shared" si="7"/>
        <v>hybridXelegans</v>
      </c>
      <c r="W70" t="str">
        <f t="shared" si="8"/>
        <v>Postzygotics-hybridXelegans-[H:E:AlloEleX(H:LouroXLanzada)]XSymEle</v>
      </c>
      <c r="X70">
        <v>3</v>
      </c>
      <c r="Y70">
        <v>3</v>
      </c>
      <c r="Z70">
        <v>657</v>
      </c>
      <c r="AA70">
        <v>147</v>
      </c>
      <c r="AB70">
        <v>91</v>
      </c>
      <c r="AC70">
        <v>10</v>
      </c>
      <c r="AD70">
        <v>79</v>
      </c>
      <c r="AE70">
        <v>2</v>
      </c>
      <c r="AF70">
        <v>827</v>
      </c>
      <c r="AG70">
        <v>159</v>
      </c>
      <c r="AH70">
        <v>0.83899999999999997</v>
      </c>
      <c r="AI70">
        <v>986</v>
      </c>
      <c r="AJ70">
        <v>328.66699999999997</v>
      </c>
    </row>
    <row r="71" spans="1:36" x14ac:dyDescent="0.25">
      <c r="A71">
        <v>70</v>
      </c>
      <c r="B71" t="s">
        <v>244</v>
      </c>
      <c r="C71">
        <v>2001</v>
      </c>
      <c r="D71" t="s">
        <v>53</v>
      </c>
      <c r="E71" t="s">
        <v>698</v>
      </c>
      <c r="F71" s="36" t="s">
        <v>449</v>
      </c>
      <c r="G71" t="s">
        <v>178</v>
      </c>
      <c r="H71" t="s">
        <v>396</v>
      </c>
      <c r="I71" t="s">
        <v>342</v>
      </c>
      <c r="J71" s="37" t="s">
        <v>690</v>
      </c>
      <c r="K71" s="37" t="s">
        <v>739</v>
      </c>
      <c r="L71" s="36" t="s">
        <v>453</v>
      </c>
      <c r="M71" t="s">
        <v>39</v>
      </c>
      <c r="N71" t="s">
        <v>39</v>
      </c>
      <c r="O71" t="s">
        <v>342</v>
      </c>
      <c r="P71" t="s">
        <v>343</v>
      </c>
      <c r="Q71" t="s">
        <v>706</v>
      </c>
      <c r="R71" t="s">
        <v>43</v>
      </c>
      <c r="S71" t="s">
        <v>178</v>
      </c>
      <c r="T71" t="s">
        <v>399</v>
      </c>
      <c r="U71" t="str">
        <f t="shared" si="6"/>
        <v>H6.3XX.9</v>
      </c>
      <c r="V71" t="str">
        <f t="shared" si="7"/>
        <v>hybridXelegans</v>
      </c>
      <c r="W71" t="str">
        <f t="shared" si="8"/>
        <v>Postzygotics-hybridXelegans-[H:E:AlloEleX(H:LouroXLanzada)]XSymEle</v>
      </c>
      <c r="X71">
        <v>3</v>
      </c>
      <c r="Y71">
        <v>2</v>
      </c>
      <c r="Z71">
        <v>0</v>
      </c>
      <c r="AA71">
        <v>4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6</v>
      </c>
      <c r="AH71">
        <v>0</v>
      </c>
      <c r="AI71">
        <v>6</v>
      </c>
      <c r="AJ71">
        <v>2</v>
      </c>
    </row>
    <row r="72" spans="1:36" x14ac:dyDescent="0.25">
      <c r="A72">
        <v>71</v>
      </c>
      <c r="B72" t="s">
        <v>244</v>
      </c>
      <c r="C72">
        <v>2001</v>
      </c>
      <c r="D72" t="s">
        <v>53</v>
      </c>
      <c r="E72" t="s">
        <v>698</v>
      </c>
      <c r="F72" s="36" t="s">
        <v>400</v>
      </c>
      <c r="G72" t="s">
        <v>178</v>
      </c>
      <c r="H72" t="s">
        <v>396</v>
      </c>
      <c r="I72" t="s">
        <v>342</v>
      </c>
      <c r="J72" s="37" t="s">
        <v>691</v>
      </c>
      <c r="K72" s="37" t="s">
        <v>689</v>
      </c>
      <c r="L72" s="36" t="s">
        <v>454</v>
      </c>
      <c r="M72" t="s">
        <v>39</v>
      </c>
      <c r="N72" t="s">
        <v>39</v>
      </c>
      <c r="O72" t="s">
        <v>342</v>
      </c>
      <c r="P72" t="s">
        <v>343</v>
      </c>
      <c r="Q72" t="s">
        <v>706</v>
      </c>
      <c r="R72" t="s">
        <v>43</v>
      </c>
      <c r="S72" t="s">
        <v>178</v>
      </c>
      <c r="T72" t="s">
        <v>399</v>
      </c>
      <c r="U72" t="str">
        <f t="shared" si="6"/>
        <v>H5.33XU.24</v>
      </c>
      <c r="V72" t="str">
        <f t="shared" si="7"/>
        <v>hybridXelegans</v>
      </c>
      <c r="W72" t="str">
        <f t="shared" si="8"/>
        <v>Postzygotics-hybridXelegans-(H:LouroXLanzada)XSymEle</v>
      </c>
      <c r="X72">
        <v>7</v>
      </c>
      <c r="Y72">
        <v>4</v>
      </c>
      <c r="Z72">
        <v>0</v>
      </c>
      <c r="AA72">
        <v>134</v>
      </c>
      <c r="AF72">
        <v>0</v>
      </c>
      <c r="AG72">
        <v>134</v>
      </c>
      <c r="AH72">
        <v>0</v>
      </c>
      <c r="AI72">
        <v>134</v>
      </c>
      <c r="AJ72">
        <v>33.5</v>
      </c>
    </row>
    <row r="73" spans="1:36" x14ac:dyDescent="0.25">
      <c r="L73"/>
      <c r="M73"/>
      <c r="N73"/>
      <c r="O73"/>
      <c r="P73"/>
      <c r="R73"/>
    </row>
    <row r="74" spans="1:36" x14ac:dyDescent="0.25">
      <c r="L74"/>
      <c r="M74"/>
      <c r="N74"/>
      <c r="O74"/>
      <c r="P74"/>
      <c r="R74"/>
    </row>
  </sheetData>
  <autoFilter ref="A1:AJ74" xr:uid="{FBCF22BA-459A-444C-B9FA-2D936BC1801C}">
    <sortState xmlns:xlrd2="http://schemas.microsoft.com/office/spreadsheetml/2017/richdata2" ref="A2:AJ74">
      <sortCondition ref="A1:A74"/>
    </sortState>
  </autoFilter>
  <conditionalFormatting sqref="U2:U72">
    <cfRule type="duplicateValues" dxfId="5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E91C-550E-4190-9511-10E8BA9121C8}">
  <sheetPr>
    <tabColor theme="9" tint="0.59999389629810485"/>
  </sheetPr>
  <dimension ref="A1:F187"/>
  <sheetViews>
    <sheetView workbookViewId="0">
      <selection activeCell="F1" sqref="F1"/>
    </sheetView>
  </sheetViews>
  <sheetFormatPr baseColWidth="10" defaultRowHeight="15" x14ac:dyDescent="0.25"/>
  <cols>
    <col min="1" max="1" width="10" bestFit="1" customWidth="1"/>
    <col min="2" max="2" width="74.7109375" bestFit="1" customWidth="1"/>
    <col min="3" max="3" width="19" bestFit="1" customWidth="1"/>
    <col min="4" max="4" width="13.85546875" bestFit="1" customWidth="1"/>
  </cols>
  <sheetData>
    <row r="1" spans="1:6" x14ac:dyDescent="0.25">
      <c r="A1" s="33" t="s">
        <v>317</v>
      </c>
      <c r="B1" s="33" t="s">
        <v>318</v>
      </c>
      <c r="C1" s="70" t="s">
        <v>327</v>
      </c>
      <c r="D1" s="70" t="s">
        <v>326</v>
      </c>
      <c r="E1" s="33" t="s">
        <v>5</v>
      </c>
      <c r="F1" s="33" t="s">
        <v>582</v>
      </c>
    </row>
    <row r="2" spans="1:6" x14ac:dyDescent="0.25">
      <c r="A2" t="str" cm="1">
        <f t="array" ref="A2:A73">_xlfn._xlws.SORT(_xlfn.UNIQUE('2001_Fertilities'!U2:U999))</f>
        <v>0.3XHF3</v>
      </c>
      <c r="B2" t="str">
        <f>INDEX('2001_Fertilities'!$W$2:$W$999,MATCH('2001_Fertilities_R'!$A2,'2001_Fertilities'!$U$2:$U$999,0))</f>
        <v>Postzygotics-elegansXhybrid-SymEleX(H:LouroXLanzada)</v>
      </c>
      <c r="C2" s="36">
        <f>INDEX('2001_Fertilities'!$Y$2:$Y$999,MATCH('2001_Fertilities_R'!$A2,'2001_Fertilities'!$U$2:$U$999,0))</f>
        <v>2</v>
      </c>
      <c r="D2" s="36">
        <f>INDEX('2001_Fertilities'!$AJ$2:$AJ$999,MATCH('2001_Fertilities_R'!$A2,'2001_Fertilities'!$U$2:$U$999,0))</f>
        <v>263.5</v>
      </c>
      <c r="E2" s="36">
        <f>INDEX('2001_Fertilities'!$AH$2:$AH$999,MATCH('2001_Fertilities_R'!$A2,'2001_Fertilities'!$U$2:$U$999,0))</f>
        <v>0.63400000000000001</v>
      </c>
      <c r="F2" s="36">
        <f>INDEX('2001_Fertilities'!$AI$2:$AI$999,MATCH('2001_Fertilities_R'!$A2,'2001_Fertilities'!$U$2:$U$999,0))</f>
        <v>527</v>
      </c>
    </row>
    <row r="3" spans="1:6" x14ac:dyDescent="0.25">
      <c r="A3" t="str">
        <v>0.6XHF7</v>
      </c>
      <c r="B3" t="str">
        <f>INDEX('2001_Fertilities'!$W$2:$W$999,MATCH('2001_Fertilities_R'!$A3,'2001_Fertilities'!$U$2:$U$999,0))</f>
        <v>Postzygotics-elegansXhybrid-SymEleX(H:LouroXLanzada)</v>
      </c>
      <c r="C3" s="36">
        <f>INDEX('2001_Fertilities'!$Y$2:$Y$999,MATCH('2001_Fertilities_R'!$A3,'2001_Fertilities'!$U$2:$U$999,0))</f>
        <v>3</v>
      </c>
      <c r="D3" s="36">
        <f>INDEX('2001_Fertilities'!$AJ$2:$AJ$999,MATCH('2001_Fertilities_R'!$A3,'2001_Fertilities'!$U$2:$U$999,0))</f>
        <v>204</v>
      </c>
      <c r="E3" s="36">
        <f>INDEX('2001_Fertilities'!$AH$2:$AH$999,MATCH('2001_Fertilities_R'!$A3,'2001_Fertilities'!$U$2:$U$999,0))</f>
        <v>0.67300000000000004</v>
      </c>
      <c r="F3" s="36">
        <f>INDEX('2001_Fertilities'!$AI$2:$AI$999,MATCH('2001_Fertilities_R'!$A3,'2001_Fertilities'!$U$2:$U$999,0))</f>
        <v>612</v>
      </c>
    </row>
    <row r="4" spans="1:6" x14ac:dyDescent="0.25">
      <c r="A4" t="str">
        <v>118X128</v>
      </c>
      <c r="B4" t="str">
        <f>INDEX('2001_Fertilities'!$W$2:$W$999,MATCH('2001_Fertilities_R'!$A4,'2001_Fertilities'!$U$2:$U$999,0))</f>
        <v>Heterospecifics-graellsiiXelegans-CorrubedoXLouro</v>
      </c>
      <c r="C4" s="36">
        <f>INDEX('2001_Fertilities'!$Y$2:$Y$999,MATCH('2001_Fertilities_R'!$A4,'2001_Fertilities'!$U$2:$U$999,0))</f>
        <v>3</v>
      </c>
      <c r="D4" s="36">
        <f>INDEX('2001_Fertilities'!$AJ$2:$AJ$999,MATCH('2001_Fertilities_R'!$A4,'2001_Fertilities'!$U$2:$U$999,0))</f>
        <v>132.333</v>
      </c>
      <c r="E4" s="36">
        <f>INDEX('2001_Fertilities'!$AH$2:$AH$999,MATCH('2001_Fertilities_R'!$A4,'2001_Fertilities'!$U$2:$U$999,0))</f>
        <v>0.62</v>
      </c>
      <c r="F4" s="36">
        <f>INDEX('2001_Fertilities'!$AI$2:$AI$999,MATCH('2001_Fertilities_R'!$A4,'2001_Fertilities'!$U$2:$U$999,0))</f>
        <v>397</v>
      </c>
    </row>
    <row r="5" spans="1:6" x14ac:dyDescent="0.25">
      <c r="A5" t="str">
        <v>135XH5.6</v>
      </c>
      <c r="B5" t="str">
        <f>INDEX('2001_Fertilities'!$W$2:$W$999,MATCH('2001_Fertilities_R'!$A5,'2001_Fertilities'!$U$2:$U$999,0))</f>
        <v>Postzygotics-elegansXhybrid-SymEleX(H:LouroXLanzada)</v>
      </c>
      <c r="C5" s="36">
        <f>INDEX('2001_Fertilities'!$Y$2:$Y$999,MATCH('2001_Fertilities_R'!$A5,'2001_Fertilities'!$U$2:$U$999,0))</f>
        <v>2</v>
      </c>
      <c r="D5" s="36">
        <f>INDEX('2001_Fertilities'!$AJ$2:$AJ$999,MATCH('2001_Fertilities_R'!$A5,'2001_Fertilities'!$U$2:$U$999,0))</f>
        <v>205.667</v>
      </c>
      <c r="E5" s="36">
        <f>INDEX('2001_Fertilities'!$AH$2:$AH$999,MATCH('2001_Fertilities_R'!$A5,'2001_Fertilities'!$U$2:$U$999,0))</f>
        <v>0.60499999999999998</v>
      </c>
      <c r="F5" s="36">
        <f>INDEX('2001_Fertilities'!$AI$2:$AI$999,MATCH('2001_Fertilities_R'!$A5,'2001_Fertilities'!$U$2:$U$999,0))</f>
        <v>617</v>
      </c>
    </row>
    <row r="6" spans="1:6" x14ac:dyDescent="0.25">
      <c r="A6" t="str">
        <v>136XH5.5</v>
      </c>
      <c r="B6" t="str">
        <f>INDEX('2001_Fertilities'!$W$2:$W$999,MATCH('2001_Fertilities_R'!$A6,'2001_Fertilities'!$U$2:$U$999,0))</f>
        <v>Postzygotics-elegansXhybrid-SymEleX(H:LouroXLanzada)</v>
      </c>
      <c r="C6" s="36">
        <f>INDEX('2001_Fertilities'!$Y$2:$Y$999,MATCH('2001_Fertilities_R'!$A6,'2001_Fertilities'!$U$2:$U$999,0))</f>
        <v>3</v>
      </c>
      <c r="D6" s="36">
        <f>INDEX('2001_Fertilities'!$AJ$2:$AJ$999,MATCH('2001_Fertilities_R'!$A6,'2001_Fertilities'!$U$2:$U$999,0))</f>
        <v>207.667</v>
      </c>
      <c r="E6" s="36">
        <f>INDEX('2001_Fertilities'!$AH$2:$AH$999,MATCH('2001_Fertilities_R'!$A6,'2001_Fertilities'!$U$2:$U$999,0))</f>
        <v>0.61</v>
      </c>
      <c r="F6" s="36">
        <f>INDEX('2001_Fertilities'!$AI$2:$AI$999,MATCH('2001_Fertilities_R'!$A6,'2001_Fertilities'!$U$2:$U$999,0))</f>
        <v>623</v>
      </c>
    </row>
    <row r="7" spans="1:6" x14ac:dyDescent="0.25">
      <c r="A7" t="str">
        <v>144.8XHB.8</v>
      </c>
      <c r="B7" t="str">
        <f>INDEX('2001_Fertilities'!$W$2:$W$999,MATCH('2001_Fertilities_R'!$A7,'2001_Fertilities'!$U$2:$U$999,0))</f>
        <v>Postzygotics-elegansXhybrid-SymEleX(H:LouroXCenteans)</v>
      </c>
      <c r="C7" s="36">
        <f>INDEX('2001_Fertilities'!$Y$2:$Y$999,MATCH('2001_Fertilities_R'!$A7,'2001_Fertilities'!$U$2:$U$999,0))</f>
        <v>3</v>
      </c>
      <c r="D7" s="36">
        <f>INDEX('2001_Fertilities'!$AJ$2:$AJ$999,MATCH('2001_Fertilities_R'!$A7,'2001_Fertilities'!$U$2:$U$999,0))</f>
        <v>162.667</v>
      </c>
      <c r="E7" s="36">
        <f>INDEX('2001_Fertilities'!$AH$2:$AH$999,MATCH('2001_Fertilities_R'!$A7,'2001_Fertilities'!$U$2:$U$999,0))</f>
        <v>0.27300000000000002</v>
      </c>
      <c r="F7" s="36">
        <f>INDEX('2001_Fertilities'!$AI$2:$AI$999,MATCH('2001_Fertilities_R'!$A7,'2001_Fertilities'!$U$2:$U$999,0))</f>
        <v>488</v>
      </c>
    </row>
    <row r="8" spans="1:6" x14ac:dyDescent="0.25">
      <c r="A8" t="str">
        <v>211XT9</v>
      </c>
      <c r="B8" t="str">
        <f>INDEX('2001_Fertilities'!$W$2:$W$999,MATCH('2001_Fertilities_R'!$A8,'2001_Fertilities'!$U$2:$U$999,0))</f>
        <v>Heterospecifics-graellsiiXelegans-CorrubedoXLouro</v>
      </c>
      <c r="C8" s="36">
        <f>INDEX('2001_Fertilities'!$Y$2:$Y$999,MATCH('2001_Fertilities_R'!$A8,'2001_Fertilities'!$U$2:$U$999,0))</f>
        <v>3</v>
      </c>
      <c r="D8" s="36">
        <f>INDEX('2001_Fertilities'!$AJ$2:$AJ$999,MATCH('2001_Fertilities_R'!$A8,'2001_Fertilities'!$U$2:$U$999,0))</f>
        <v>137</v>
      </c>
      <c r="E8" s="36">
        <f>INDEX('2001_Fertilities'!$AH$2:$AH$999,MATCH('2001_Fertilities_R'!$A8,'2001_Fertilities'!$U$2:$U$999,0))</f>
        <v>0.78600000000000003</v>
      </c>
      <c r="F8" s="36">
        <f>INDEX('2001_Fertilities'!$AI$2:$AI$999,MATCH('2001_Fertilities_R'!$A8,'2001_Fertilities'!$U$2:$U$999,0))</f>
        <v>411</v>
      </c>
    </row>
    <row r="9" spans="1:6" x14ac:dyDescent="0.25">
      <c r="A9" t="str">
        <v>212XR.85</v>
      </c>
      <c r="B9" t="str">
        <f>INDEX('2001_Fertilities'!$W$2:$W$999,MATCH('2001_Fertilities_R'!$A9,'2001_Fertilities'!$U$2:$U$999,0))</f>
        <v>Heterospecifics-graellsiiXelegans-CorrubedoXLouro</v>
      </c>
      <c r="C9" s="36">
        <f>INDEX('2001_Fertilities'!$Y$2:$Y$999,MATCH('2001_Fertilities_R'!$A9,'2001_Fertilities'!$U$2:$U$999,0))</f>
        <v>3</v>
      </c>
      <c r="D9" s="36">
        <f>INDEX('2001_Fertilities'!$AJ$2:$AJ$999,MATCH('2001_Fertilities_R'!$A9,'2001_Fertilities'!$U$2:$U$999,0))</f>
        <v>132.667</v>
      </c>
      <c r="E9" s="36">
        <f>INDEX('2001_Fertilities'!$AH$2:$AH$999,MATCH('2001_Fertilities_R'!$A9,'2001_Fertilities'!$U$2:$U$999,0))</f>
        <v>0.83399999999999996</v>
      </c>
      <c r="F9" s="36">
        <f>INDEX('2001_Fertilities'!$AI$2:$AI$999,MATCH('2001_Fertilities_R'!$A9,'2001_Fertilities'!$U$2:$U$999,0))</f>
        <v>398</v>
      </c>
    </row>
    <row r="10" spans="1:6" x14ac:dyDescent="0.25">
      <c r="A10" t="str">
        <v>22XA50</v>
      </c>
      <c r="B10" t="str">
        <f>INDEX('2001_Fertilities'!$W$2:$W$999,MATCH('2001_Fertilities_R'!$A10,'2001_Fertilities'!$U$2:$U$999,0))</f>
        <v>Conspecifics-graellsiiXgraellsii-LanzadaXLanzada</v>
      </c>
      <c r="C10" s="36">
        <f>INDEX('2001_Fertilities'!$Y$2:$Y$999,MATCH('2001_Fertilities_R'!$A10,'2001_Fertilities'!$U$2:$U$999,0))</f>
        <v>3</v>
      </c>
      <c r="D10" s="36">
        <f>INDEX('2001_Fertilities'!$AJ$2:$AJ$999,MATCH('2001_Fertilities_R'!$A10,'2001_Fertilities'!$U$2:$U$999,0))</f>
        <v>127.333</v>
      </c>
      <c r="E10" s="36">
        <f>INDEX('2001_Fertilities'!$AH$2:$AH$999,MATCH('2001_Fertilities_R'!$A10,'2001_Fertilities'!$U$2:$U$999,0))</f>
        <v>0.97399999999999998</v>
      </c>
      <c r="F10" s="36">
        <f>INDEX('2001_Fertilities'!$AI$2:$AI$999,MATCH('2001_Fertilities_R'!$A10,'2001_Fertilities'!$U$2:$U$999,0))</f>
        <v>382</v>
      </c>
    </row>
    <row r="11" spans="1:6" x14ac:dyDescent="0.25">
      <c r="A11" t="str">
        <v>34XA49</v>
      </c>
      <c r="B11" t="str">
        <f>INDEX('2001_Fertilities'!$W$2:$W$999,MATCH('2001_Fertilities_R'!$A11,'2001_Fertilities'!$U$2:$U$999,0))</f>
        <v>Conspecifics-graellsiiXgraellsii-LanzadaXLanzada</v>
      </c>
      <c r="C11" s="36">
        <f>INDEX('2001_Fertilities'!$Y$2:$Y$999,MATCH('2001_Fertilities_R'!$A11,'2001_Fertilities'!$U$2:$U$999,0))</f>
        <v>1</v>
      </c>
      <c r="D11" s="36">
        <f>INDEX('2001_Fertilities'!$AJ$2:$AJ$999,MATCH('2001_Fertilities_R'!$A11,'2001_Fertilities'!$U$2:$U$999,0))</f>
        <v>9.6669999999999998</v>
      </c>
      <c r="E11" s="36">
        <f>INDEX('2001_Fertilities'!$AH$2:$AH$999,MATCH('2001_Fertilities_R'!$A11,'2001_Fertilities'!$U$2:$U$999,0))</f>
        <v>0.89700000000000002</v>
      </c>
      <c r="F11" s="36">
        <f>INDEX('2001_Fertilities'!$AI$2:$AI$999,MATCH('2001_Fertilities_R'!$A11,'2001_Fertilities'!$U$2:$U$999,0))</f>
        <v>29</v>
      </c>
    </row>
    <row r="12" spans="1:6" x14ac:dyDescent="0.25">
      <c r="A12" t="str">
        <v>35XA56</v>
      </c>
      <c r="B12" t="str">
        <f>INDEX('2001_Fertilities'!$W$2:$W$999,MATCH('2001_Fertilities_R'!$A12,'2001_Fertilities'!$U$2:$U$999,0))</f>
        <v>Conspecifics-graellsiiXgraellsii-LanzadaXLanzada</v>
      </c>
      <c r="C12" s="36">
        <f>INDEX('2001_Fertilities'!$Y$2:$Y$999,MATCH('2001_Fertilities_R'!$A12,'2001_Fertilities'!$U$2:$U$999,0))</f>
        <v>3</v>
      </c>
      <c r="D12" s="36">
        <f>INDEX('2001_Fertilities'!$AJ$2:$AJ$999,MATCH('2001_Fertilities_R'!$A12,'2001_Fertilities'!$U$2:$U$999,0))</f>
        <v>265.33300000000003</v>
      </c>
      <c r="E12" s="36">
        <f>INDEX('2001_Fertilities'!$AH$2:$AH$999,MATCH('2001_Fertilities_R'!$A12,'2001_Fertilities'!$U$2:$U$999,0))</f>
        <v>0.89600000000000002</v>
      </c>
      <c r="F12" s="36">
        <f>INDEX('2001_Fertilities'!$AI$2:$AI$999,MATCH('2001_Fertilities_R'!$A12,'2001_Fertilities'!$U$2:$U$999,0))</f>
        <v>796</v>
      </c>
    </row>
    <row r="13" spans="1:6" x14ac:dyDescent="0.25">
      <c r="A13" t="str">
        <v>50X101</v>
      </c>
      <c r="B13" t="str">
        <f>INDEX('2001_Fertilities'!$W$2:$W$999,MATCH('2001_Fertilities_R'!$A13,'2001_Fertilities'!$U$2:$U$999,0))</f>
        <v>Heterospecifics-elegansXgraellsii-LouroXCachadas</v>
      </c>
      <c r="C13" s="36">
        <f>INDEX('2001_Fertilities'!$Y$2:$Y$999,MATCH('2001_Fertilities_R'!$A13,'2001_Fertilities'!$U$2:$U$999,0))</f>
        <v>0</v>
      </c>
      <c r="D13" s="36" t="str">
        <f>INDEX('2001_Fertilities'!$AJ$2:$AJ$999,MATCH('2001_Fertilities_R'!$A13,'2001_Fertilities'!$U$2:$U$999,0))</f>
        <v>NA</v>
      </c>
      <c r="E13" s="36" t="str">
        <f>INDEX('2001_Fertilities'!$AH$2:$AH$999,MATCH('2001_Fertilities_R'!$A13,'2001_Fertilities'!$U$2:$U$999,0))</f>
        <v>NA</v>
      </c>
      <c r="F13" s="36" t="str">
        <f>INDEX('2001_Fertilities'!$AI$2:$AI$999,MATCH('2001_Fertilities_R'!$A13,'2001_Fertilities'!$U$2:$U$999,0))</f>
        <v>NA</v>
      </c>
    </row>
    <row r="14" spans="1:6" x14ac:dyDescent="0.25">
      <c r="A14" t="str">
        <v>50X90I</v>
      </c>
      <c r="B14" t="str">
        <f>INDEX('2001_Fertilities'!$W$2:$W$999,MATCH('2001_Fertilities_R'!$A14,'2001_Fertilities'!$U$2:$U$999,0))</f>
        <v>Heterospecifics-elegansXgraellsii-LouroXCorrubedo</v>
      </c>
      <c r="C14" s="36">
        <f>INDEX('2001_Fertilities'!$Y$2:$Y$999,MATCH('2001_Fertilities_R'!$A14,'2001_Fertilities'!$U$2:$U$999,0))</f>
        <v>2</v>
      </c>
      <c r="D14" s="36">
        <f>INDEX('2001_Fertilities'!$AJ$2:$AJ$999,MATCH('2001_Fertilities_R'!$A14,'2001_Fertilities'!$U$2:$U$999,0))</f>
        <v>1.333</v>
      </c>
      <c r="E14" s="36">
        <f>INDEX('2001_Fertilities'!$AH$2:$AH$999,MATCH('2001_Fertilities_R'!$A14,'2001_Fertilities'!$U$2:$U$999,0))</f>
        <v>0</v>
      </c>
      <c r="F14" s="36">
        <f>INDEX('2001_Fertilities'!$AI$2:$AI$999,MATCH('2001_Fertilities_R'!$A14,'2001_Fertilities'!$U$2:$U$999,0))</f>
        <v>4</v>
      </c>
    </row>
    <row r="15" spans="1:6" x14ac:dyDescent="0.25">
      <c r="A15" t="str">
        <v>51X96I</v>
      </c>
      <c r="B15" t="str">
        <f>INDEX('2001_Fertilities'!$W$2:$W$999,MATCH('2001_Fertilities_R'!$A15,'2001_Fertilities'!$U$2:$U$999,0))</f>
        <v>Heterospecifics-elegansXgraellsii-LouroXCorrubedo</v>
      </c>
      <c r="C15" s="36">
        <f>INDEX('2001_Fertilities'!$Y$2:$Y$999,MATCH('2001_Fertilities_R'!$A15,'2001_Fertilities'!$U$2:$U$999,0))</f>
        <v>3</v>
      </c>
      <c r="D15" s="36">
        <f>INDEX('2001_Fertilities'!$AJ$2:$AJ$999,MATCH('2001_Fertilities_R'!$A15,'2001_Fertilities'!$U$2:$U$999,0))</f>
        <v>167.333</v>
      </c>
      <c r="E15" s="36">
        <f>INDEX('2001_Fertilities'!$AH$2:$AH$999,MATCH('2001_Fertilities_R'!$A15,'2001_Fertilities'!$U$2:$U$999,0))</f>
        <v>0.80700000000000005</v>
      </c>
      <c r="F15" s="36">
        <f>INDEX('2001_Fertilities'!$AI$2:$AI$999,MATCH('2001_Fertilities_R'!$A15,'2001_Fertilities'!$U$2:$U$999,0))</f>
        <v>502</v>
      </c>
    </row>
    <row r="16" spans="1:6" x14ac:dyDescent="0.25">
      <c r="A16" t="str">
        <v>61XA57</v>
      </c>
      <c r="B16" t="str">
        <f>INDEX('2001_Fertilities'!$W$2:$W$999,MATCH('2001_Fertilities_R'!$A16,'2001_Fertilities'!$U$2:$U$999,0))</f>
        <v>Conspecifics-graellsiiXgraellsii-LanzadaXLanzada</v>
      </c>
      <c r="C16" s="36">
        <f>INDEX('2001_Fertilities'!$Y$2:$Y$999,MATCH('2001_Fertilities_R'!$A16,'2001_Fertilities'!$U$2:$U$999,0))</f>
        <v>3</v>
      </c>
      <c r="D16" s="36">
        <f>INDEX('2001_Fertilities'!$AJ$2:$AJ$999,MATCH('2001_Fertilities_R'!$A16,'2001_Fertilities'!$U$2:$U$999,0))</f>
        <v>102.667</v>
      </c>
      <c r="E16" s="36">
        <f>INDEX('2001_Fertilities'!$AH$2:$AH$999,MATCH('2001_Fertilities_R'!$A16,'2001_Fertilities'!$U$2:$U$999,0))</f>
        <v>0.95099999999999996</v>
      </c>
      <c r="F16" s="36">
        <f>INDEX('2001_Fertilities'!$AI$2:$AI$999,MATCH('2001_Fertilities_R'!$A16,'2001_Fertilities'!$U$2:$U$999,0))</f>
        <v>308</v>
      </c>
    </row>
    <row r="17" spans="1:6" x14ac:dyDescent="0.25">
      <c r="A17" t="str">
        <v>A.1X130</v>
      </c>
      <c r="B17" t="str">
        <f>INDEX('2001_Fertilities'!$W$2:$W$999,MATCH('2001_Fertilities_R'!$A17,'2001_Fertilities'!$U$2:$U$999,0))</f>
        <v>Heterospecifics-elegansXgraellsii-LouroXLanzada</v>
      </c>
      <c r="C17" s="36">
        <f>INDEX('2001_Fertilities'!$Y$2:$Y$999,MATCH('2001_Fertilities_R'!$A17,'2001_Fertilities'!$U$2:$U$999,0))</f>
        <v>2</v>
      </c>
      <c r="D17" s="36">
        <f>INDEX('2001_Fertilities'!$AJ$2:$AJ$999,MATCH('2001_Fertilities_R'!$A17,'2001_Fertilities'!$U$2:$U$999,0))</f>
        <v>95</v>
      </c>
      <c r="E17" s="36">
        <f>INDEX('2001_Fertilities'!$AH$2:$AH$999,MATCH('2001_Fertilities_R'!$A17,'2001_Fertilities'!$U$2:$U$999,0))</f>
        <v>0.214</v>
      </c>
      <c r="F17" s="36">
        <f>INDEX('2001_Fertilities'!$AI$2:$AI$999,MATCH('2001_Fertilities_R'!$A17,'2001_Fertilities'!$U$2:$U$999,0))</f>
        <v>285</v>
      </c>
    </row>
    <row r="18" spans="1:6" x14ac:dyDescent="0.25">
      <c r="A18" t="str">
        <v>A.A4XH6.13</v>
      </c>
      <c r="B18" t="str">
        <f>INDEX('2001_Fertilities'!$W$2:$W$999,MATCH('2001_Fertilities_R'!$A18,'2001_Fertilities'!$U$2:$U$999,0))</f>
        <v>Postzygotics-elegansXhybrid-SymEleX[H:E:AlloEleX(H:LouroXLanzada)]</v>
      </c>
      <c r="C18" s="36">
        <f>INDEX('2001_Fertilities'!$Y$2:$Y$999,MATCH('2001_Fertilities_R'!$A18,'2001_Fertilities'!$U$2:$U$999,0))</f>
        <v>3</v>
      </c>
      <c r="D18" s="36">
        <f>INDEX('2001_Fertilities'!$AJ$2:$AJ$999,MATCH('2001_Fertilities_R'!$A18,'2001_Fertilities'!$U$2:$U$999,0))</f>
        <v>281.33300000000003</v>
      </c>
      <c r="E18" s="36">
        <f>INDEX('2001_Fertilities'!$AH$2:$AH$999,MATCH('2001_Fertilities_R'!$A18,'2001_Fertilities'!$U$2:$U$999,0))</f>
        <v>0.66</v>
      </c>
      <c r="F18" s="36">
        <f>INDEX('2001_Fertilities'!$AI$2:$AI$999,MATCH('2001_Fertilities_R'!$A18,'2001_Fertilities'!$U$2:$U$999,0))</f>
        <v>844</v>
      </c>
    </row>
    <row r="19" spans="1:6" x14ac:dyDescent="0.25">
      <c r="A19" t="str">
        <v>AA.5XH6.9</v>
      </c>
      <c r="B19" t="str">
        <f>INDEX('2001_Fertilities'!$W$2:$W$999,MATCH('2001_Fertilities_R'!$A19,'2001_Fertilities'!$U$2:$U$999,0))</f>
        <v>Postzygotics-elegansXhybrid-SymEleX[H:E:AlloEleX(H:LouroXLanzada)]</v>
      </c>
      <c r="C19" s="36">
        <f>INDEX('2001_Fertilities'!$Y$2:$Y$999,MATCH('2001_Fertilities_R'!$A19,'2001_Fertilities'!$U$2:$U$999,0))</f>
        <v>3</v>
      </c>
      <c r="D19" s="36">
        <f>INDEX('2001_Fertilities'!$AJ$2:$AJ$999,MATCH('2001_Fertilities_R'!$A19,'2001_Fertilities'!$U$2:$U$999,0))</f>
        <v>106</v>
      </c>
      <c r="E19" s="36">
        <f>INDEX('2001_Fertilities'!$AH$2:$AH$999,MATCH('2001_Fertilities_R'!$A19,'2001_Fertilities'!$U$2:$U$999,0))</f>
        <v>0.68600000000000005</v>
      </c>
      <c r="F19" s="36">
        <f>INDEX('2001_Fertilities'!$AI$2:$AI$999,MATCH('2001_Fertilities_R'!$A19,'2001_Fertilities'!$U$2:$U$999,0))</f>
        <v>318</v>
      </c>
    </row>
    <row r="20" spans="1:6" x14ac:dyDescent="0.25">
      <c r="A20" t="str">
        <v>B.10X43</v>
      </c>
      <c r="B20" t="str">
        <f>INDEX('2001_Fertilities'!$W$2:$W$999,MATCH('2001_Fertilities_R'!$A20,'2001_Fertilities'!$U$2:$U$999,0))</f>
        <v>Heterospecifics-elegansXgraellsii-LouroXLanzada</v>
      </c>
      <c r="C20" s="36">
        <f>INDEX('2001_Fertilities'!$Y$2:$Y$999,MATCH('2001_Fertilities_R'!$A20,'2001_Fertilities'!$U$2:$U$999,0))</f>
        <v>3</v>
      </c>
      <c r="D20" s="36">
        <f>INDEX('2001_Fertilities'!$AJ$2:$AJ$999,MATCH('2001_Fertilities_R'!$A20,'2001_Fertilities'!$U$2:$U$999,0))</f>
        <v>246.333</v>
      </c>
      <c r="E20" s="36">
        <f>INDEX('2001_Fertilities'!$AH$2:$AH$999,MATCH('2001_Fertilities_R'!$A20,'2001_Fertilities'!$U$2:$U$999,0))</f>
        <v>0.86899999999999999</v>
      </c>
      <c r="F20" s="36">
        <f>INDEX('2001_Fertilities'!$AI$2:$AI$999,MATCH('2001_Fertilities_R'!$A20,'2001_Fertilities'!$U$2:$U$999,0))</f>
        <v>739</v>
      </c>
    </row>
    <row r="21" spans="1:6" x14ac:dyDescent="0.25">
      <c r="A21" t="str">
        <v>D.17XE17</v>
      </c>
      <c r="B21" t="str">
        <f>INDEX('2001_Fertilities'!$W$2:$W$999,MATCH('2001_Fertilities_R'!$A21,'2001_Fertilities'!$U$2:$U$999,0))</f>
        <v>Conspecifics-elegansXelegans-LouroXLouro</v>
      </c>
      <c r="C21" s="36">
        <f>INDEX('2001_Fertilities'!$Y$2:$Y$999,MATCH('2001_Fertilities_R'!$A21,'2001_Fertilities'!$U$2:$U$999,0))</f>
        <v>1</v>
      </c>
      <c r="D21" s="36">
        <f>INDEX('2001_Fertilities'!$AJ$2:$AJ$999,MATCH('2001_Fertilities_R'!$A21,'2001_Fertilities'!$U$2:$U$999,0))</f>
        <v>100</v>
      </c>
      <c r="E21" s="36">
        <f>INDEX('2001_Fertilities'!$AH$2:$AH$999,MATCH('2001_Fertilities_R'!$A21,'2001_Fertilities'!$U$2:$U$999,0))</f>
        <v>0.61299999999999999</v>
      </c>
      <c r="F21" s="36">
        <f>INDEX('2001_Fertilities'!$AI$2:$AI$999,MATCH('2001_Fertilities_R'!$A21,'2001_Fertilities'!$U$2:$U$999,0))</f>
        <v>300</v>
      </c>
    </row>
    <row r="22" spans="1:6" x14ac:dyDescent="0.25">
      <c r="A22" t="str">
        <v>D.2X238</v>
      </c>
      <c r="B22" t="str">
        <f>INDEX('2001_Fertilities'!$W$2:$W$999,MATCH('2001_Fertilities_R'!$A22,'2001_Fertilities'!$U$2:$U$999,0))</f>
        <v>Heterospecifics-elegansXgraellsii-LouroXLanzada</v>
      </c>
      <c r="C22" s="36">
        <f>INDEX('2001_Fertilities'!$Y$2:$Y$999,MATCH('2001_Fertilities_R'!$A22,'2001_Fertilities'!$U$2:$U$999,0))</f>
        <v>0</v>
      </c>
      <c r="D22" s="36" t="str">
        <f>INDEX('2001_Fertilities'!$AJ$2:$AJ$999,MATCH('2001_Fertilities_R'!$A22,'2001_Fertilities'!$U$2:$U$999,0))</f>
        <v>NA</v>
      </c>
      <c r="E22" s="36" t="str">
        <f>INDEX('2001_Fertilities'!$AH$2:$AH$999,MATCH('2001_Fertilities_R'!$A22,'2001_Fertilities'!$U$2:$U$999,0))</f>
        <v>NA</v>
      </c>
      <c r="F22" s="36" t="str">
        <f>INDEX('2001_Fertilities'!$AI$2:$AI$999,MATCH('2001_Fertilities_R'!$A22,'2001_Fertilities'!$U$2:$U$999,0))</f>
        <v>NA</v>
      </c>
    </row>
    <row r="23" spans="1:6" x14ac:dyDescent="0.25">
      <c r="A23" t="str">
        <v>D5.3X234</v>
      </c>
      <c r="B23" t="str">
        <f>INDEX('2001_Fertilities'!$W$2:$W$999,MATCH('2001_Fertilities_R'!$A23,'2001_Fertilities'!$U$2:$U$999,0))</f>
        <v>Heterospecifics-elegansXgraellsii-LouroXLanzada</v>
      </c>
      <c r="C23" s="36">
        <f>INDEX('2001_Fertilities'!$Y$2:$Y$999,MATCH('2001_Fertilities_R'!$A23,'2001_Fertilities'!$U$2:$U$999,0))</f>
        <v>3</v>
      </c>
      <c r="D23" s="36">
        <f>INDEX('2001_Fertilities'!$AJ$2:$AJ$999,MATCH('2001_Fertilities_R'!$A23,'2001_Fertilities'!$U$2:$U$999,0))</f>
        <v>78.332999999999998</v>
      </c>
      <c r="E23" s="36">
        <f>INDEX('2001_Fertilities'!$AH$2:$AH$999,MATCH('2001_Fertilities_R'!$A23,'2001_Fertilities'!$U$2:$U$999,0))</f>
        <v>0.88500000000000001</v>
      </c>
      <c r="F23" s="36">
        <f>INDEX('2001_Fertilities'!$AI$2:$AI$999,MATCH('2001_Fertilities_R'!$A23,'2001_Fertilities'!$U$2:$U$999,0))</f>
        <v>235</v>
      </c>
    </row>
    <row r="24" spans="1:6" x14ac:dyDescent="0.25">
      <c r="A24" t="str">
        <v>E.17.5XHF10</v>
      </c>
      <c r="B24" t="str">
        <f>INDEX('2001_Fertilities'!$W$2:$W$999,MATCH('2001_Fertilities_R'!$A24,'2001_Fertilities'!$U$2:$U$999,0))</f>
        <v>Postzygotics-elegansXhybrid-SymEleX(H:LouroXLanzada)</v>
      </c>
      <c r="C24" s="36">
        <f>INDEX('2001_Fertilities'!$Y$2:$Y$999,MATCH('2001_Fertilities_R'!$A24,'2001_Fertilities'!$U$2:$U$999,0))</f>
        <v>2</v>
      </c>
      <c r="D24" s="36">
        <f>INDEX('2001_Fertilities'!$AJ$2:$AJ$999,MATCH('2001_Fertilities_R'!$A24,'2001_Fertilities'!$U$2:$U$999,0))</f>
        <v>12.5</v>
      </c>
      <c r="E24" s="36">
        <f>INDEX('2001_Fertilities'!$AH$2:$AH$999,MATCH('2001_Fertilities_R'!$A24,'2001_Fertilities'!$U$2:$U$999,0))</f>
        <v>0.48</v>
      </c>
      <c r="F24" s="36">
        <f>INDEX('2001_Fertilities'!$AI$2:$AI$999,MATCH('2001_Fertilities_R'!$A24,'2001_Fertilities'!$U$2:$U$999,0))</f>
        <v>25</v>
      </c>
    </row>
    <row r="25" spans="1:6" x14ac:dyDescent="0.25">
      <c r="A25" t="str">
        <v>F.8XD7.1</v>
      </c>
      <c r="B25" t="str">
        <f>INDEX('2001_Fertilities'!$W$2:$W$999,MATCH('2001_Fertilities_R'!$A25,'2001_Fertilities'!$U$2:$U$999,0))</f>
        <v>Conspecifics-elegansXelegans-LouroXLouro</v>
      </c>
      <c r="C25" s="36">
        <f>INDEX('2001_Fertilities'!$Y$2:$Y$999,MATCH('2001_Fertilities_R'!$A25,'2001_Fertilities'!$U$2:$U$999,0))</f>
        <v>3</v>
      </c>
      <c r="D25" s="36">
        <f>INDEX('2001_Fertilities'!$AJ$2:$AJ$999,MATCH('2001_Fertilities_R'!$A25,'2001_Fertilities'!$U$2:$U$999,0))</f>
        <v>170.667</v>
      </c>
      <c r="E25" s="36">
        <f>INDEX('2001_Fertilities'!$AH$2:$AH$999,MATCH('2001_Fertilities_R'!$A25,'2001_Fertilities'!$U$2:$U$999,0))</f>
        <v>0.78300000000000003</v>
      </c>
      <c r="F25" s="36">
        <f>INDEX('2001_Fertilities'!$AI$2:$AI$999,MATCH('2001_Fertilities_R'!$A25,'2001_Fertilities'!$U$2:$U$999,0))</f>
        <v>512</v>
      </c>
    </row>
    <row r="26" spans="1:6" x14ac:dyDescent="0.25">
      <c r="A26" t="str">
        <v>F5.1X235</v>
      </c>
      <c r="B26" t="str">
        <f>INDEX('2001_Fertilities'!$W$2:$W$999,MATCH('2001_Fertilities_R'!$A26,'2001_Fertilities'!$U$2:$U$999,0))</f>
        <v>Heterospecifics-elegansXgraellsii-LouroXLanzada</v>
      </c>
      <c r="C26" s="36">
        <f>INDEX('2001_Fertilities'!$Y$2:$Y$999,MATCH('2001_Fertilities_R'!$A26,'2001_Fertilities'!$U$2:$U$999,0))</f>
        <v>1</v>
      </c>
      <c r="D26" s="36">
        <f>INDEX('2001_Fertilities'!$AJ$2:$AJ$999,MATCH('2001_Fertilities_R'!$A26,'2001_Fertilities'!$U$2:$U$999,0))</f>
        <v>72.667000000000002</v>
      </c>
      <c r="E26" s="36">
        <f>INDEX('2001_Fertilities'!$AH$2:$AH$999,MATCH('2001_Fertilities_R'!$A26,'2001_Fertilities'!$U$2:$U$999,0))</f>
        <v>0.752</v>
      </c>
      <c r="F26" s="36">
        <f>INDEX('2001_Fertilities'!$AI$2:$AI$999,MATCH('2001_Fertilities_R'!$A26,'2001_Fertilities'!$U$2:$U$999,0))</f>
        <v>218</v>
      </c>
    </row>
    <row r="27" spans="1:6" x14ac:dyDescent="0.25">
      <c r="A27" t="str">
        <v>F8.1X233</v>
      </c>
      <c r="B27" t="str">
        <f>INDEX('2001_Fertilities'!$W$2:$W$999,MATCH('2001_Fertilities_R'!$A27,'2001_Fertilities'!$U$2:$U$999,0))</f>
        <v>Heterospecifics-elegansXgraellsii-LouroXLanzada</v>
      </c>
      <c r="C27" s="36">
        <f>INDEX('2001_Fertilities'!$Y$2:$Y$999,MATCH('2001_Fertilities_R'!$A27,'2001_Fertilities'!$U$2:$U$999,0))</f>
        <v>3</v>
      </c>
      <c r="D27" s="36">
        <f>INDEX('2001_Fertilities'!$AJ$2:$AJ$999,MATCH('2001_Fertilities_R'!$A27,'2001_Fertilities'!$U$2:$U$999,0))</f>
        <v>211</v>
      </c>
      <c r="E27" s="36">
        <f>INDEX('2001_Fertilities'!$AH$2:$AH$999,MATCH('2001_Fertilities_R'!$A27,'2001_Fertilities'!$U$2:$U$999,0))</f>
        <v>0.91</v>
      </c>
      <c r="F27" s="36">
        <f>INDEX('2001_Fertilities'!$AI$2:$AI$999,MATCH('2001_Fertilities_R'!$A27,'2001_Fertilities'!$U$2:$U$999,0))</f>
        <v>633</v>
      </c>
    </row>
    <row r="28" spans="1:6" x14ac:dyDescent="0.25">
      <c r="A28" t="str">
        <v>F8.2X237</v>
      </c>
      <c r="B28" t="str">
        <f>INDEX('2001_Fertilities'!$W$2:$W$999,MATCH('2001_Fertilities_R'!$A28,'2001_Fertilities'!$U$2:$U$999,0))</f>
        <v>Heterospecifics-elegansXgraellsii-LouroXLanzada</v>
      </c>
      <c r="C28" s="36">
        <f>INDEX('2001_Fertilities'!$Y$2:$Y$999,MATCH('2001_Fertilities_R'!$A28,'2001_Fertilities'!$U$2:$U$999,0))</f>
        <v>0</v>
      </c>
      <c r="D28" s="36" t="str">
        <f>INDEX('2001_Fertilities'!$AJ$2:$AJ$999,MATCH('2001_Fertilities_R'!$A28,'2001_Fertilities'!$U$2:$U$999,0))</f>
        <v>NA</v>
      </c>
      <c r="E28" s="36" t="str">
        <f>INDEX('2001_Fertilities'!$AH$2:$AH$999,MATCH('2001_Fertilities_R'!$A28,'2001_Fertilities'!$U$2:$U$999,0))</f>
        <v>NA</v>
      </c>
      <c r="F28" s="36" t="str">
        <f>INDEX('2001_Fertilities'!$AI$2:$AI$999,MATCH('2001_Fertilities_R'!$A28,'2001_Fertilities'!$U$2:$U$999,0))</f>
        <v>NA</v>
      </c>
    </row>
    <row r="29" spans="1:6" x14ac:dyDescent="0.25">
      <c r="A29" t="str">
        <v>F8.3XK9.1</v>
      </c>
      <c r="B29" t="str">
        <f>INDEX('2001_Fertilities'!$W$2:$W$999,MATCH('2001_Fertilities_R'!$A29,'2001_Fertilities'!$U$2:$U$999,0))</f>
        <v>Conspecifics-elegansXelegans-LouroXLouro</v>
      </c>
      <c r="C29" s="36">
        <f>INDEX('2001_Fertilities'!$Y$2:$Y$999,MATCH('2001_Fertilities_R'!$A29,'2001_Fertilities'!$U$2:$U$999,0))</f>
        <v>3</v>
      </c>
      <c r="D29" s="36">
        <f>INDEX('2001_Fertilities'!$AJ$2:$AJ$999,MATCH('2001_Fertilities_R'!$A29,'2001_Fertilities'!$U$2:$U$999,0))</f>
        <v>52.667000000000002</v>
      </c>
      <c r="E29" s="36">
        <f>INDEX('2001_Fertilities'!$AH$2:$AH$999,MATCH('2001_Fertilities_R'!$A29,'2001_Fertilities'!$U$2:$U$999,0))</f>
        <v>0.75900000000000001</v>
      </c>
      <c r="F29" s="36">
        <f>INDEX('2001_Fertilities'!$AI$2:$AI$999,MATCH('2001_Fertilities_R'!$A29,'2001_Fertilities'!$U$2:$U$999,0))</f>
        <v>158</v>
      </c>
    </row>
    <row r="30" spans="1:6" x14ac:dyDescent="0.25">
      <c r="A30" t="str">
        <v>G.23X75</v>
      </c>
      <c r="B30" t="str">
        <f>INDEX('2001_Fertilities'!$W$2:$W$999,MATCH('2001_Fertilities_R'!$A30,'2001_Fertilities'!$U$2:$U$999,0))</f>
        <v>Heterospecifics-elegansXgraellsii-LouroXCuvi</v>
      </c>
      <c r="C30" s="36">
        <f>INDEX('2001_Fertilities'!$Y$2:$Y$999,MATCH('2001_Fertilities_R'!$A30,'2001_Fertilities'!$U$2:$U$999,0))</f>
        <v>0</v>
      </c>
      <c r="D30" s="36" t="str">
        <f>INDEX('2001_Fertilities'!$AJ$2:$AJ$999,MATCH('2001_Fertilities_R'!$A30,'2001_Fertilities'!$U$2:$U$999,0))</f>
        <v>NA</v>
      </c>
      <c r="E30" s="36" t="str">
        <f>INDEX('2001_Fertilities'!$AH$2:$AH$999,MATCH('2001_Fertilities_R'!$A30,'2001_Fertilities'!$U$2:$U$999,0))</f>
        <v>NA</v>
      </c>
      <c r="F30" s="36" t="str">
        <f>INDEX('2001_Fertilities'!$AI$2:$AI$999,MATCH('2001_Fertilities_R'!$A30,'2001_Fertilities'!$U$2:$U$999,0))</f>
        <v>NA</v>
      </c>
    </row>
    <row r="31" spans="1:6" x14ac:dyDescent="0.25">
      <c r="A31" t="str">
        <v>H.11X41</v>
      </c>
      <c r="B31" t="str">
        <f>INDEX('2001_Fertilities'!$W$2:$W$999,MATCH('2001_Fertilities_R'!$A31,'2001_Fertilities'!$U$2:$U$999,0))</f>
        <v>Heterospecifics-elegansXgraellsii-LouroXLanzada</v>
      </c>
      <c r="C31" s="36">
        <f>INDEX('2001_Fertilities'!$Y$2:$Y$999,MATCH('2001_Fertilities_R'!$A31,'2001_Fertilities'!$U$2:$U$999,0))</f>
        <v>2</v>
      </c>
      <c r="D31" s="36">
        <f>INDEX('2001_Fertilities'!$AJ$2:$AJ$999,MATCH('2001_Fertilities_R'!$A31,'2001_Fertilities'!$U$2:$U$999,0))</f>
        <v>19</v>
      </c>
      <c r="E31" s="36">
        <f>INDEX('2001_Fertilities'!$AH$2:$AH$999,MATCH('2001_Fertilities_R'!$A31,'2001_Fertilities'!$U$2:$U$999,0))</f>
        <v>1</v>
      </c>
      <c r="F31" s="36">
        <f>INDEX('2001_Fertilities'!$AI$2:$AI$999,MATCH('2001_Fertilities_R'!$A31,'2001_Fertilities'!$U$2:$U$999,0))</f>
        <v>57</v>
      </c>
    </row>
    <row r="32" spans="1:6" x14ac:dyDescent="0.25">
      <c r="A32" t="str">
        <v>H.14X46</v>
      </c>
      <c r="B32" t="str">
        <f>INDEX('2001_Fertilities'!$W$2:$W$999,MATCH('2001_Fertilities_R'!$A32,'2001_Fertilities'!$U$2:$U$999,0))</f>
        <v>Heterospecifics-elegansXgraellsii-LouroXLanzada</v>
      </c>
      <c r="C32" s="36">
        <f>INDEX('2001_Fertilities'!$Y$2:$Y$999,MATCH('2001_Fertilities_R'!$A32,'2001_Fertilities'!$U$2:$U$999,0))</f>
        <v>2</v>
      </c>
      <c r="D32" s="36">
        <f>INDEX('2001_Fertilities'!$AJ$2:$AJ$999,MATCH('2001_Fertilities_R'!$A32,'2001_Fertilities'!$U$2:$U$999,0))</f>
        <v>100.667</v>
      </c>
      <c r="E32" s="36">
        <f>INDEX('2001_Fertilities'!$AH$2:$AH$999,MATCH('2001_Fertilities_R'!$A32,'2001_Fertilities'!$U$2:$U$999,0))</f>
        <v>0.93400000000000005</v>
      </c>
      <c r="F32" s="36">
        <f>INDEX('2001_Fertilities'!$AI$2:$AI$999,MATCH('2001_Fertilities_R'!$A32,'2001_Fertilities'!$U$2:$U$999,0))</f>
        <v>302</v>
      </c>
    </row>
    <row r="33" spans="1:6" x14ac:dyDescent="0.25">
      <c r="A33" t="str">
        <v>H.A.4XA170</v>
      </c>
      <c r="B33" t="str">
        <f>INDEX('2001_Fertilities'!$W$2:$W$999,MATCH('2001_Fertilities_R'!$A33,'2001_Fertilities'!$U$2:$U$999,0))</f>
        <v>Postzygotics-hybridXgraellsii-(H:LouroXCenteans)XSymGra</v>
      </c>
      <c r="C33" s="36">
        <f>INDEX('2001_Fertilities'!$Y$2:$Y$999,MATCH('2001_Fertilities_R'!$A33,'2001_Fertilities'!$U$2:$U$999,0))</f>
        <v>2</v>
      </c>
      <c r="D33" s="36">
        <f>INDEX('2001_Fertilities'!$AJ$2:$AJ$999,MATCH('2001_Fertilities_R'!$A33,'2001_Fertilities'!$U$2:$U$999,0))</f>
        <v>77</v>
      </c>
      <c r="E33" s="36">
        <f>INDEX('2001_Fertilities'!$AH$2:$AH$999,MATCH('2001_Fertilities_R'!$A33,'2001_Fertilities'!$U$2:$U$999,0))</f>
        <v>0.56499999999999995</v>
      </c>
      <c r="F33" s="36">
        <f>INDEX('2001_Fertilities'!$AI$2:$AI$999,MATCH('2001_Fertilities_R'!$A33,'2001_Fertilities'!$U$2:$U$999,0))</f>
        <v>154</v>
      </c>
    </row>
    <row r="34" spans="1:6" x14ac:dyDescent="0.25">
      <c r="A34" t="str">
        <v>H.B.2XA163</v>
      </c>
      <c r="B34" t="str">
        <f>INDEX('2001_Fertilities'!$W$2:$W$999,MATCH('2001_Fertilities_R'!$A34,'2001_Fertilities'!$U$2:$U$999,0))</f>
        <v>Postzygotics-hybridXgraellsii-(H:LouroXCenteans)XSymGra</v>
      </c>
      <c r="C34" s="36">
        <f>INDEX('2001_Fertilities'!$Y$2:$Y$999,MATCH('2001_Fertilities_R'!$A34,'2001_Fertilities'!$U$2:$U$999,0))</f>
        <v>3</v>
      </c>
      <c r="D34" s="36">
        <f>INDEX('2001_Fertilities'!$AJ$2:$AJ$999,MATCH('2001_Fertilities_R'!$A34,'2001_Fertilities'!$U$2:$U$999,0))</f>
        <v>304</v>
      </c>
      <c r="E34" s="36">
        <f>INDEX('2001_Fertilities'!$AH$2:$AH$999,MATCH('2001_Fertilities_R'!$A34,'2001_Fertilities'!$U$2:$U$999,0))</f>
        <v>0.749</v>
      </c>
      <c r="F34" s="36">
        <f>INDEX('2001_Fertilities'!$AI$2:$AI$999,MATCH('2001_Fertilities_R'!$A34,'2001_Fertilities'!$U$2:$U$999,0))</f>
        <v>912</v>
      </c>
    </row>
    <row r="35" spans="1:6" x14ac:dyDescent="0.25">
      <c r="A35" t="str">
        <v>H4.11XH4.14</v>
      </c>
      <c r="B35" t="str">
        <f>INDEX('2001_Fertilities'!$W$2:$W$999,MATCH('2001_Fertilities_R'!$A35,'2001_Fertilities'!$U$2:$U$999,0))</f>
        <v>Postzygotics-hybridXhybrid-(H:LouroXLanzada)X(H:LouroXLanzada)</v>
      </c>
      <c r="C35" s="36">
        <f>INDEX('2001_Fertilities'!$Y$2:$Y$999,MATCH('2001_Fertilities_R'!$A35,'2001_Fertilities'!$U$2:$U$999,0))</f>
        <v>3</v>
      </c>
      <c r="D35" s="36">
        <f>INDEX('2001_Fertilities'!$AJ$2:$AJ$999,MATCH('2001_Fertilities_R'!$A35,'2001_Fertilities'!$U$2:$U$999,0))</f>
        <v>244</v>
      </c>
      <c r="E35" s="36">
        <f>INDEX('2001_Fertilities'!$AH$2:$AH$999,MATCH('2001_Fertilities_R'!$A35,'2001_Fertilities'!$U$2:$U$999,0))</f>
        <v>0.76400000000000001</v>
      </c>
      <c r="F35" s="36">
        <f>INDEX('2001_Fertilities'!$AI$2:$AI$999,MATCH('2001_Fertilities_R'!$A35,'2001_Fertilities'!$U$2:$U$999,0))</f>
        <v>732</v>
      </c>
    </row>
    <row r="36" spans="1:6" x14ac:dyDescent="0.25">
      <c r="A36" t="str">
        <v>H4.11XH4.7</v>
      </c>
      <c r="B36" t="str">
        <f>INDEX('2001_Fertilities'!$W$2:$W$999,MATCH('2001_Fertilities_R'!$A36,'2001_Fertilities'!$U$2:$U$999,0))</f>
        <v>Postzygotics-hybridXhybrid-(H:LouroXLanzada)X(H:LouroXLanzada)</v>
      </c>
      <c r="C36" s="36">
        <f>INDEX('2001_Fertilities'!$Y$2:$Y$999,MATCH('2001_Fertilities_R'!$A36,'2001_Fertilities'!$U$2:$U$999,0))</f>
        <v>3</v>
      </c>
      <c r="D36" s="36">
        <f>INDEX('2001_Fertilities'!$AJ$2:$AJ$999,MATCH('2001_Fertilities_R'!$A36,'2001_Fertilities'!$U$2:$U$999,0))</f>
        <v>133</v>
      </c>
      <c r="E36" s="36">
        <f>INDEX('2001_Fertilities'!$AH$2:$AH$999,MATCH('2001_Fertilities_R'!$A36,'2001_Fertilities'!$U$2:$U$999,0))</f>
        <v>0.65400000000000003</v>
      </c>
      <c r="F36" s="36">
        <f>INDEX('2001_Fertilities'!$AI$2:$AI$999,MATCH('2001_Fertilities_R'!$A36,'2001_Fertilities'!$U$2:$U$999,0))</f>
        <v>399</v>
      </c>
    </row>
    <row r="37" spans="1:6" x14ac:dyDescent="0.25">
      <c r="A37" t="str">
        <v>H4.20XH4.15</v>
      </c>
      <c r="B37" t="str">
        <f>INDEX('2001_Fertilities'!$W$2:$W$999,MATCH('2001_Fertilities_R'!$A37,'2001_Fertilities'!$U$2:$U$999,0))</f>
        <v>Postzygotics-hybridXhybrid-(H:LouroXLanzada)X(H:LouroXLanzada)</v>
      </c>
      <c r="C37" s="36">
        <f>INDEX('2001_Fertilities'!$Y$2:$Y$999,MATCH('2001_Fertilities_R'!$A37,'2001_Fertilities'!$U$2:$U$999,0))</f>
        <v>3</v>
      </c>
      <c r="D37" s="36">
        <f>INDEX('2001_Fertilities'!$AJ$2:$AJ$999,MATCH('2001_Fertilities_R'!$A37,'2001_Fertilities'!$U$2:$U$999,0))</f>
        <v>170.333</v>
      </c>
      <c r="E37" s="36">
        <f>INDEX('2001_Fertilities'!$AH$2:$AH$999,MATCH('2001_Fertilities_R'!$A37,'2001_Fertilities'!$U$2:$U$999,0))</f>
        <v>0.61799999999999999</v>
      </c>
      <c r="F37" s="36">
        <f>INDEX('2001_Fertilities'!$AI$2:$AI$999,MATCH('2001_Fertilities_R'!$A37,'2001_Fertilities'!$U$2:$U$999,0))</f>
        <v>511</v>
      </c>
    </row>
    <row r="38" spans="1:6" x14ac:dyDescent="0.25">
      <c r="A38" t="str">
        <v>H4.4XH4.3</v>
      </c>
      <c r="B38" t="str">
        <f>INDEX('2001_Fertilities'!$W$2:$W$999,MATCH('2001_Fertilities_R'!$A38,'2001_Fertilities'!$U$2:$U$999,0))</f>
        <v>Postzygotics-hybridXhybrid-(H:LouroXLanzada)X(H:LouroXLanzada)</v>
      </c>
      <c r="C38" s="36">
        <f>INDEX('2001_Fertilities'!$Y$2:$Y$999,MATCH('2001_Fertilities_R'!$A38,'2001_Fertilities'!$U$2:$U$999,0))</f>
        <v>3</v>
      </c>
      <c r="D38" s="36">
        <f>INDEX('2001_Fertilities'!$AJ$2:$AJ$999,MATCH('2001_Fertilities_R'!$A38,'2001_Fertilities'!$U$2:$U$999,0))</f>
        <v>206.667</v>
      </c>
      <c r="E38" s="36">
        <f>INDEX('2001_Fertilities'!$AH$2:$AH$999,MATCH('2001_Fertilities_R'!$A38,'2001_Fertilities'!$U$2:$U$999,0))</f>
        <v>0.63900000000000001</v>
      </c>
      <c r="F38" s="36">
        <f>INDEX('2001_Fertilities'!$AI$2:$AI$999,MATCH('2001_Fertilities_R'!$A38,'2001_Fertilities'!$U$2:$U$999,0))</f>
        <v>620</v>
      </c>
    </row>
    <row r="39" spans="1:6" x14ac:dyDescent="0.25">
      <c r="A39" t="str">
        <v>H4.5XH4.9</v>
      </c>
      <c r="B39" t="str">
        <f>INDEX('2001_Fertilities'!$W$2:$W$999,MATCH('2001_Fertilities_R'!$A39,'2001_Fertilities'!$U$2:$U$999,0))</f>
        <v>Postzygotics-hybridXhybrid-(H:LouroXLanzada)X(H:LouroXLanzada)</v>
      </c>
      <c r="C39" s="36">
        <f>INDEX('2001_Fertilities'!$Y$2:$Y$999,MATCH('2001_Fertilities_R'!$A39,'2001_Fertilities'!$U$2:$U$999,0))</f>
        <v>3</v>
      </c>
      <c r="D39" s="36">
        <f>INDEX('2001_Fertilities'!$AJ$2:$AJ$999,MATCH('2001_Fertilities_R'!$A39,'2001_Fertilities'!$U$2:$U$999,0))</f>
        <v>247.333</v>
      </c>
      <c r="E39" s="36">
        <f>INDEX('2001_Fertilities'!$AH$2:$AH$999,MATCH('2001_Fertilities_R'!$A39,'2001_Fertilities'!$U$2:$U$999,0))</f>
        <v>0.75600000000000001</v>
      </c>
      <c r="F39" s="36">
        <f>INDEX('2001_Fertilities'!$AI$2:$AI$999,MATCH('2001_Fertilities_R'!$A39,'2001_Fertilities'!$U$2:$U$999,0))</f>
        <v>742</v>
      </c>
    </row>
    <row r="40" spans="1:6" x14ac:dyDescent="0.25">
      <c r="A40" t="str">
        <v>H4.6XH4.2</v>
      </c>
      <c r="B40" t="str">
        <f>INDEX('2001_Fertilities'!$W$2:$W$999,MATCH('2001_Fertilities_R'!$A40,'2001_Fertilities'!$U$2:$U$999,0))</f>
        <v>Postzygotics-hybridXhybrid-(H:LouroXLanzada)X(H:LouroXLanzada)</v>
      </c>
      <c r="C40" s="36">
        <f>INDEX('2001_Fertilities'!$Y$2:$Y$999,MATCH('2001_Fertilities_R'!$A40,'2001_Fertilities'!$U$2:$U$999,0))</f>
        <v>1</v>
      </c>
      <c r="D40" s="36">
        <f>INDEX('2001_Fertilities'!$AJ$2:$AJ$999,MATCH('2001_Fertilities_R'!$A40,'2001_Fertilities'!$U$2:$U$999,0))</f>
        <v>139</v>
      </c>
      <c r="E40" s="36">
        <f>INDEX('2001_Fertilities'!$AH$2:$AH$999,MATCH('2001_Fertilities_R'!$A40,'2001_Fertilities'!$U$2:$U$999,0))</f>
        <v>0.432</v>
      </c>
      <c r="F40" s="36">
        <f>INDEX('2001_Fertilities'!$AI$2:$AI$999,MATCH('2001_Fertilities_R'!$A40,'2001_Fertilities'!$U$2:$U$999,0))</f>
        <v>139</v>
      </c>
    </row>
    <row r="41" spans="1:6" x14ac:dyDescent="0.25">
      <c r="A41" t="str">
        <v>H5.15XH4.24</v>
      </c>
      <c r="B41" t="str">
        <f>INDEX('2001_Fertilities'!$W$2:$W$999,MATCH('2001_Fertilities_R'!$A41,'2001_Fertilities'!$U$2:$U$999,0))</f>
        <v>Postzygotics-hybridXhybrid-(H:LouroXLanzada)X(H:LouroXLanzada)</v>
      </c>
      <c r="C41" s="36">
        <f>INDEX('2001_Fertilities'!$Y$2:$Y$999,MATCH('2001_Fertilities_R'!$A41,'2001_Fertilities'!$U$2:$U$999,0))</f>
        <v>2</v>
      </c>
      <c r="D41" s="36">
        <f>INDEX('2001_Fertilities'!$AJ$2:$AJ$999,MATCH('2001_Fertilities_R'!$A41,'2001_Fertilities'!$U$2:$U$999,0))</f>
        <v>104.333</v>
      </c>
      <c r="E41" s="36">
        <f>INDEX('2001_Fertilities'!$AH$2:$AH$999,MATCH('2001_Fertilities_R'!$A41,'2001_Fertilities'!$U$2:$U$999,0))</f>
        <v>0.53400000000000003</v>
      </c>
      <c r="F41" s="36">
        <f>INDEX('2001_Fertilities'!$AI$2:$AI$999,MATCH('2001_Fertilities_R'!$A41,'2001_Fertilities'!$U$2:$U$999,0))</f>
        <v>313</v>
      </c>
    </row>
    <row r="42" spans="1:6" x14ac:dyDescent="0.25">
      <c r="A42" t="str">
        <v>H5.33X4.24</v>
      </c>
      <c r="B42" t="str">
        <f>INDEX('2001_Fertilities'!$W$2:$W$999,MATCH('2001_Fertilities_R'!$A42,'2001_Fertilities'!$U$2:$U$999,0))</f>
        <v>Postzygotics-hybridXelegans-(H:LouroXLanzada)XSymEle</v>
      </c>
      <c r="C42" s="36">
        <f>INDEX('2001_Fertilities'!$Y$2:$Y$999,MATCH('2001_Fertilities_R'!$A42,'2001_Fertilities'!$U$2:$U$999,0))</f>
        <v>3</v>
      </c>
      <c r="D42" s="36">
        <f>INDEX('2001_Fertilities'!$AJ$2:$AJ$999,MATCH('2001_Fertilities_R'!$A42,'2001_Fertilities'!$U$2:$U$999,0))</f>
        <v>38.332999999999998</v>
      </c>
      <c r="E42" s="36">
        <f>INDEX('2001_Fertilities'!$AH$2:$AH$999,MATCH('2001_Fertilities_R'!$A42,'2001_Fertilities'!$U$2:$U$999,0))</f>
        <v>0</v>
      </c>
      <c r="F42" s="36">
        <f>INDEX('2001_Fertilities'!$AI$2:$AI$999,MATCH('2001_Fertilities_R'!$A42,'2001_Fertilities'!$U$2:$U$999,0))</f>
        <v>115</v>
      </c>
    </row>
    <row r="43" spans="1:6" x14ac:dyDescent="0.25">
      <c r="A43" t="str">
        <v>H5.33XU.24</v>
      </c>
      <c r="B43" t="str">
        <f>INDEX('2001_Fertilities'!$W$2:$W$999,MATCH('2001_Fertilities_R'!$A43,'2001_Fertilities'!$U$2:$U$999,0))</f>
        <v>Postzygotics-hybridXelegans-(H:LouroXLanzada)XSymEle</v>
      </c>
      <c r="C43" s="36">
        <f>INDEX('2001_Fertilities'!$Y$2:$Y$999,MATCH('2001_Fertilities_R'!$A43,'2001_Fertilities'!$U$2:$U$999,0))</f>
        <v>4</v>
      </c>
      <c r="D43" s="36">
        <f>INDEX('2001_Fertilities'!$AJ$2:$AJ$999,MATCH('2001_Fertilities_R'!$A43,'2001_Fertilities'!$U$2:$U$999,0))</f>
        <v>33.5</v>
      </c>
      <c r="E43" s="36">
        <f>INDEX('2001_Fertilities'!$AH$2:$AH$999,MATCH('2001_Fertilities_R'!$A43,'2001_Fertilities'!$U$2:$U$999,0))</f>
        <v>0</v>
      </c>
      <c r="F43" s="36">
        <f>INDEX('2001_Fertilities'!$AI$2:$AI$999,MATCH('2001_Fertilities_R'!$A43,'2001_Fertilities'!$U$2:$U$999,0))</f>
        <v>134</v>
      </c>
    </row>
    <row r="44" spans="1:6" x14ac:dyDescent="0.25">
      <c r="A44" t="str">
        <v>H5.3X119</v>
      </c>
      <c r="B44" t="str">
        <f>INDEX('2001_Fertilities'!$W$2:$W$999,MATCH('2001_Fertilities_R'!$A44,'2001_Fertilities'!$U$2:$U$999,0))</f>
        <v>Postzygotics-hybridXgraellsii-(H:LouroXLanzada)XSymGra</v>
      </c>
      <c r="C44" s="36">
        <f>INDEX('2001_Fertilities'!$Y$2:$Y$999,MATCH('2001_Fertilities_R'!$A44,'2001_Fertilities'!$U$2:$U$999,0))</f>
        <v>3</v>
      </c>
      <c r="D44" s="36">
        <f>INDEX('2001_Fertilities'!$AJ$2:$AJ$999,MATCH('2001_Fertilities_R'!$A44,'2001_Fertilities'!$U$2:$U$999,0))</f>
        <v>23.667000000000002</v>
      </c>
      <c r="E44" s="36">
        <f>INDEX('2001_Fertilities'!$AH$2:$AH$999,MATCH('2001_Fertilities_R'!$A44,'2001_Fertilities'!$U$2:$U$999,0))</f>
        <v>0.26800000000000002</v>
      </c>
      <c r="F44" s="36">
        <f>INDEX('2001_Fertilities'!$AI$2:$AI$999,MATCH('2001_Fertilities_R'!$A44,'2001_Fertilities'!$U$2:$U$999,0))</f>
        <v>71</v>
      </c>
    </row>
    <row r="45" spans="1:6" x14ac:dyDescent="0.25">
      <c r="A45" t="str">
        <v>H5.3XH5.9</v>
      </c>
      <c r="B45" t="str">
        <f>INDEX('2001_Fertilities'!$W$2:$W$999,MATCH('2001_Fertilities_R'!$A45,'2001_Fertilities'!$U$2:$U$999,0))</f>
        <v>Postzygotics-hybridXhybrid-(H:LouroXLanzada)X(H:LouroXLanzada)</v>
      </c>
      <c r="C45" s="36">
        <f>INDEX('2001_Fertilities'!$Y$2:$Y$999,MATCH('2001_Fertilities_R'!$A45,'2001_Fertilities'!$U$2:$U$999,0))</f>
        <v>3</v>
      </c>
      <c r="D45" s="36">
        <f>INDEX('2001_Fertilities'!$AJ$2:$AJ$999,MATCH('2001_Fertilities_R'!$A45,'2001_Fertilities'!$U$2:$U$999,0))</f>
        <v>150.333</v>
      </c>
      <c r="E45" s="36">
        <f>INDEX('2001_Fertilities'!$AH$2:$AH$999,MATCH('2001_Fertilities_R'!$A45,'2001_Fertilities'!$U$2:$U$999,0))</f>
        <v>0.86499999999999999</v>
      </c>
      <c r="F45" s="36">
        <f>INDEX('2001_Fertilities'!$AI$2:$AI$999,MATCH('2001_Fertilities_R'!$A45,'2001_Fertilities'!$U$2:$U$999,0))</f>
        <v>451</v>
      </c>
    </row>
    <row r="46" spans="1:6" x14ac:dyDescent="0.25">
      <c r="A46" t="str">
        <v>H5.7XH4.16</v>
      </c>
      <c r="B46" t="str">
        <f>INDEX('2001_Fertilities'!$W$2:$W$999,MATCH('2001_Fertilities_R'!$A46,'2001_Fertilities'!$U$2:$U$999,0))</f>
        <v>Postzygotics-hybridXhybrid-(H:LouroXLanzada)X(H:LouroXLanzada)</v>
      </c>
      <c r="C46" s="36">
        <f>INDEX('2001_Fertilities'!$Y$2:$Y$999,MATCH('2001_Fertilities_R'!$A46,'2001_Fertilities'!$U$2:$U$999,0))</f>
        <v>3</v>
      </c>
      <c r="D46" s="36">
        <f>INDEX('2001_Fertilities'!$AJ$2:$AJ$999,MATCH('2001_Fertilities_R'!$A46,'2001_Fertilities'!$U$2:$U$999,0))</f>
        <v>77.332999999999998</v>
      </c>
      <c r="E46" s="36">
        <f>INDEX('2001_Fertilities'!$AH$2:$AH$999,MATCH('2001_Fertilities_R'!$A46,'2001_Fertilities'!$U$2:$U$999,0))</f>
        <v>0.75900000000000001</v>
      </c>
      <c r="F46" s="36">
        <f>INDEX('2001_Fertilities'!$AI$2:$AI$999,MATCH('2001_Fertilities_R'!$A46,'2001_Fertilities'!$U$2:$U$999,0))</f>
        <v>232</v>
      </c>
    </row>
    <row r="47" spans="1:6" x14ac:dyDescent="0.25">
      <c r="A47" t="str">
        <v>H5.8XR.4</v>
      </c>
      <c r="B47" t="str">
        <f>INDEX('2001_Fertilities'!$W$2:$W$999,MATCH('2001_Fertilities_R'!$A47,'2001_Fertilities'!$U$2:$U$999,0))</f>
        <v>Postzygotics-hybridXelegans-(H:LouroXLanzada)XSymEle</v>
      </c>
      <c r="C47" s="36">
        <f>INDEX('2001_Fertilities'!$Y$2:$Y$999,MATCH('2001_Fertilities_R'!$A47,'2001_Fertilities'!$U$2:$U$999,0))</f>
        <v>2</v>
      </c>
      <c r="D47" s="36">
        <f>INDEX('2001_Fertilities'!$AJ$2:$AJ$999,MATCH('2001_Fertilities_R'!$A47,'2001_Fertilities'!$U$2:$U$999,0))</f>
        <v>201</v>
      </c>
      <c r="E47" s="36">
        <f>INDEX('2001_Fertilities'!$AH$2:$AH$999,MATCH('2001_Fertilities_R'!$A47,'2001_Fertilities'!$U$2:$U$999,0))</f>
        <v>0.9</v>
      </c>
      <c r="F47" s="36">
        <f>INDEX('2001_Fertilities'!$AI$2:$AI$999,MATCH('2001_Fertilities_R'!$A47,'2001_Fertilities'!$U$2:$U$999,0))</f>
        <v>603</v>
      </c>
    </row>
    <row r="48" spans="1:6" x14ac:dyDescent="0.25">
      <c r="A48" t="str">
        <v>H6.1XU.27</v>
      </c>
      <c r="B48" t="str">
        <f>INDEX('2001_Fertilities'!$W$2:$W$999,MATCH('2001_Fertilities_R'!$A48,'2001_Fertilities'!$U$2:$U$999,0))</f>
        <v>Postzygotics-hybridXelegans-[H:E:AlloEleX(H:LouroXLanzada)]XSymEle</v>
      </c>
      <c r="C48" s="36">
        <f>INDEX('2001_Fertilities'!$Y$2:$Y$999,MATCH('2001_Fertilities_R'!$A48,'2001_Fertilities'!$U$2:$U$999,0))</f>
        <v>3</v>
      </c>
      <c r="D48" s="36">
        <f>INDEX('2001_Fertilities'!$AJ$2:$AJ$999,MATCH('2001_Fertilities_R'!$A48,'2001_Fertilities'!$U$2:$U$999,0))</f>
        <v>177</v>
      </c>
      <c r="E48" s="36">
        <f>INDEX('2001_Fertilities'!$AH$2:$AH$999,MATCH('2001_Fertilities_R'!$A48,'2001_Fertilities'!$U$2:$U$999,0))</f>
        <v>0.32</v>
      </c>
      <c r="F48" s="36">
        <f>INDEX('2001_Fertilities'!$AI$2:$AI$999,MATCH('2001_Fertilities_R'!$A48,'2001_Fertilities'!$U$2:$U$999,0))</f>
        <v>531</v>
      </c>
    </row>
    <row r="49" spans="1:6" x14ac:dyDescent="0.25">
      <c r="A49" t="str">
        <v>H6.3XU.14</v>
      </c>
      <c r="B49" t="str">
        <f>INDEX('2001_Fertilities'!$W$2:$W$999,MATCH('2001_Fertilities_R'!$A49,'2001_Fertilities'!$U$2:$U$999,0))</f>
        <v>Postzygotics-hybridXelegans-[H:E:AlloEleX(H:LouroXLanzada)]XSymEle</v>
      </c>
      <c r="C49" s="36">
        <f>INDEX('2001_Fertilities'!$Y$2:$Y$999,MATCH('2001_Fertilities_R'!$A49,'2001_Fertilities'!$U$2:$U$999,0))</f>
        <v>3</v>
      </c>
      <c r="D49" s="36">
        <f>INDEX('2001_Fertilities'!$AJ$2:$AJ$999,MATCH('2001_Fertilities_R'!$A49,'2001_Fertilities'!$U$2:$U$999,0))</f>
        <v>5</v>
      </c>
      <c r="E49" s="36">
        <f>INDEX('2001_Fertilities'!$AH$2:$AH$999,MATCH('2001_Fertilities_R'!$A49,'2001_Fertilities'!$U$2:$U$999,0))</f>
        <v>0</v>
      </c>
      <c r="F49" s="36">
        <f>INDEX('2001_Fertilities'!$AI$2:$AI$999,MATCH('2001_Fertilities_R'!$A49,'2001_Fertilities'!$U$2:$U$999,0))</f>
        <v>15</v>
      </c>
    </row>
    <row r="50" spans="1:6" x14ac:dyDescent="0.25">
      <c r="A50" t="str">
        <v>H6.3XX.9</v>
      </c>
      <c r="B50" t="str">
        <f>INDEX('2001_Fertilities'!$W$2:$W$999,MATCH('2001_Fertilities_R'!$A50,'2001_Fertilities'!$U$2:$U$999,0))</f>
        <v>Postzygotics-hybridXelegans-[H:E:AlloEleX(H:LouroXLanzada)]XSymEle</v>
      </c>
      <c r="C50" s="36">
        <f>INDEX('2001_Fertilities'!$Y$2:$Y$999,MATCH('2001_Fertilities_R'!$A50,'2001_Fertilities'!$U$2:$U$999,0))</f>
        <v>2</v>
      </c>
      <c r="D50" s="36">
        <f>INDEX('2001_Fertilities'!$AJ$2:$AJ$999,MATCH('2001_Fertilities_R'!$A50,'2001_Fertilities'!$U$2:$U$999,0))</f>
        <v>2</v>
      </c>
      <c r="E50" s="36">
        <f>INDEX('2001_Fertilities'!$AH$2:$AH$999,MATCH('2001_Fertilities_R'!$A50,'2001_Fertilities'!$U$2:$U$999,0))</f>
        <v>0</v>
      </c>
      <c r="F50" s="36">
        <f>INDEX('2001_Fertilities'!$AI$2:$AI$999,MATCH('2001_Fertilities_R'!$A50,'2001_Fertilities'!$U$2:$U$999,0))</f>
        <v>6</v>
      </c>
    </row>
    <row r="51" spans="1:6" x14ac:dyDescent="0.25">
      <c r="A51" t="str">
        <v>H6.5XX.16</v>
      </c>
      <c r="B51" t="str">
        <f>INDEX('2001_Fertilities'!$W$2:$W$999,MATCH('2001_Fertilities_R'!$A51,'2001_Fertilities'!$U$2:$U$999,0))</f>
        <v>Postzygotics-hybridXelegans-[H:E:AlloEleX(H:LouroXLanzada)]XSymEle</v>
      </c>
      <c r="C51" s="36">
        <f>INDEX('2001_Fertilities'!$Y$2:$Y$999,MATCH('2001_Fertilities_R'!$A51,'2001_Fertilities'!$U$2:$U$999,0))</f>
        <v>3</v>
      </c>
      <c r="D51" s="36">
        <f>INDEX('2001_Fertilities'!$AJ$2:$AJ$999,MATCH('2001_Fertilities_R'!$A51,'2001_Fertilities'!$U$2:$U$999,0))</f>
        <v>180.667</v>
      </c>
      <c r="E51" s="36">
        <f>INDEX('2001_Fertilities'!$AH$2:$AH$999,MATCH('2001_Fertilities_R'!$A51,'2001_Fertilities'!$U$2:$U$999,0))</f>
        <v>0.92400000000000004</v>
      </c>
      <c r="F51" s="36">
        <f>INDEX('2001_Fertilities'!$AI$2:$AI$999,MATCH('2001_Fertilities_R'!$A51,'2001_Fertilities'!$U$2:$U$999,0))</f>
        <v>542</v>
      </c>
    </row>
    <row r="52" spans="1:6" x14ac:dyDescent="0.25">
      <c r="A52" t="str">
        <v>H6.5XX.7</v>
      </c>
      <c r="B52" t="str">
        <f>INDEX('2001_Fertilities'!$W$2:$W$999,MATCH('2001_Fertilities_R'!$A52,'2001_Fertilities'!$U$2:$U$999,0))</f>
        <v>Postzygotics-hybridXelegans-[H:E:AlloEleX(H:LouroXLanzada)]XSymEle</v>
      </c>
      <c r="C52" s="36">
        <f>INDEX('2001_Fertilities'!$Y$2:$Y$999,MATCH('2001_Fertilities_R'!$A52,'2001_Fertilities'!$U$2:$U$999,0))</f>
        <v>3</v>
      </c>
      <c r="D52" s="36">
        <f>INDEX('2001_Fertilities'!$AJ$2:$AJ$999,MATCH('2001_Fertilities_R'!$A52,'2001_Fertilities'!$U$2:$U$999,0))</f>
        <v>328.66699999999997</v>
      </c>
      <c r="E52" s="36">
        <f>INDEX('2001_Fertilities'!$AH$2:$AH$999,MATCH('2001_Fertilities_R'!$A52,'2001_Fertilities'!$U$2:$U$999,0))</f>
        <v>0.83899999999999997</v>
      </c>
      <c r="F52" s="36">
        <f>INDEX('2001_Fertilities'!$AI$2:$AI$999,MATCH('2001_Fertilities_R'!$A52,'2001_Fertilities'!$U$2:$U$999,0))</f>
        <v>986</v>
      </c>
    </row>
    <row r="53" spans="1:6" x14ac:dyDescent="0.25">
      <c r="A53" t="str">
        <v>J.?XJ47</v>
      </c>
      <c r="B53" t="str">
        <f>INDEX('2001_Fertilities'!$W$2:$W$999,MATCH('2001_Fertilities_R'!$A53,'2001_Fertilities'!$U$2:$U$999,0))</f>
        <v>Conspecifics-elegansXelegans-LouroXLouro</v>
      </c>
      <c r="C53" s="36">
        <f>INDEX('2001_Fertilities'!$Y$2:$Y$999,MATCH('2001_Fertilities_R'!$A53,'2001_Fertilities'!$U$2:$U$999,0))</f>
        <v>0</v>
      </c>
      <c r="D53" s="36" t="str">
        <f>INDEX('2001_Fertilities'!$AJ$2:$AJ$999,MATCH('2001_Fertilities_R'!$A53,'2001_Fertilities'!$U$2:$U$999,0))</f>
        <v>NA</v>
      </c>
      <c r="E53" s="36" t="str">
        <f>INDEX('2001_Fertilities'!$AH$2:$AH$999,MATCH('2001_Fertilities_R'!$A53,'2001_Fertilities'!$U$2:$U$999,0))</f>
        <v>NA</v>
      </c>
      <c r="F53" s="36" t="str">
        <f>INDEX('2001_Fertilities'!$AI$2:$AI$999,MATCH('2001_Fertilities_R'!$A53,'2001_Fertilities'!$U$2:$U$999,0))</f>
        <v>NA</v>
      </c>
    </row>
    <row r="54" spans="1:6" x14ac:dyDescent="0.25">
      <c r="A54" t="str">
        <v>J.1X3</v>
      </c>
      <c r="B54" t="str">
        <f>INDEX('2001_Fertilities'!$W$2:$W$999,MATCH('2001_Fertilities_R'!$A54,'2001_Fertilities'!$U$2:$U$999,0))</f>
        <v>Heterospecifics-elegansXgraellsii-LouroXCenteans</v>
      </c>
      <c r="C54" s="36">
        <f>INDEX('2001_Fertilities'!$Y$2:$Y$999,MATCH('2001_Fertilities_R'!$A54,'2001_Fertilities'!$U$2:$U$999,0))</f>
        <v>2</v>
      </c>
      <c r="D54" s="36">
        <f>INDEX('2001_Fertilities'!$AJ$2:$AJ$999,MATCH('2001_Fertilities_R'!$A54,'2001_Fertilities'!$U$2:$U$999,0))</f>
        <v>213.667</v>
      </c>
      <c r="E54" s="36">
        <f>INDEX('2001_Fertilities'!$AH$2:$AH$999,MATCH('2001_Fertilities_R'!$A54,'2001_Fertilities'!$U$2:$U$999,0))</f>
        <v>0.66</v>
      </c>
      <c r="F54" s="36">
        <f>INDEX('2001_Fertilities'!$AI$2:$AI$999,MATCH('2001_Fertilities_R'!$A54,'2001_Fertilities'!$U$2:$U$999,0))</f>
        <v>641</v>
      </c>
    </row>
    <row r="55" spans="1:6" x14ac:dyDescent="0.25">
      <c r="A55" t="str">
        <v>J.1X5</v>
      </c>
      <c r="B55" t="str">
        <f>INDEX('2001_Fertilities'!$W$2:$W$999,MATCH('2001_Fertilities_R'!$A55,'2001_Fertilities'!$U$2:$U$999,0))</f>
        <v>Heterospecifics-elegansXgraellsii-LouroXCenteans</v>
      </c>
      <c r="C55" s="36">
        <f>INDEX('2001_Fertilities'!$Y$2:$Y$999,MATCH('2001_Fertilities_R'!$A55,'2001_Fertilities'!$U$2:$U$999,0))</f>
        <v>2</v>
      </c>
      <c r="D55" s="36">
        <f>INDEX('2001_Fertilities'!$AJ$2:$AJ$999,MATCH('2001_Fertilities_R'!$A55,'2001_Fertilities'!$U$2:$U$999,0))</f>
        <v>112.333</v>
      </c>
      <c r="E55" s="36">
        <f>INDEX('2001_Fertilities'!$AH$2:$AH$999,MATCH('2001_Fertilities_R'!$A55,'2001_Fertilities'!$U$2:$U$999,0))</f>
        <v>0.70299999999999996</v>
      </c>
      <c r="F55" s="36">
        <f>INDEX('2001_Fertilities'!$AI$2:$AI$999,MATCH('2001_Fertilities_R'!$A55,'2001_Fertilities'!$U$2:$U$999,0))</f>
        <v>337</v>
      </c>
    </row>
    <row r="56" spans="1:6" x14ac:dyDescent="0.25">
      <c r="A56" t="str">
        <v>J.38XF42</v>
      </c>
      <c r="B56" t="str">
        <f>INDEX('2001_Fertilities'!$W$2:$W$999,MATCH('2001_Fertilities_R'!$A56,'2001_Fertilities'!$U$2:$U$999,0))</f>
        <v>Conspecifics-elegansXelegans-LouroXLouro</v>
      </c>
      <c r="C56" s="36">
        <f>INDEX('2001_Fertilities'!$Y$2:$Y$999,MATCH('2001_Fertilities_R'!$A56,'2001_Fertilities'!$U$2:$U$999,0))</f>
        <v>1</v>
      </c>
      <c r="D56" s="36">
        <f>INDEX('2001_Fertilities'!$AJ$2:$AJ$999,MATCH('2001_Fertilities_R'!$A56,'2001_Fertilities'!$U$2:$U$999,0))</f>
        <v>104.5</v>
      </c>
      <c r="E56" s="36">
        <f>INDEX('2001_Fertilities'!$AH$2:$AH$999,MATCH('2001_Fertilities_R'!$A56,'2001_Fertilities'!$U$2:$U$999,0))</f>
        <v>0.73699999999999999</v>
      </c>
      <c r="F56" s="36">
        <f>INDEX('2001_Fertilities'!$AI$2:$AI$999,MATCH('2001_Fertilities_R'!$A56,'2001_Fertilities'!$U$2:$U$999,0))</f>
        <v>209</v>
      </c>
    </row>
    <row r="57" spans="1:6" x14ac:dyDescent="0.25">
      <c r="A57" t="str">
        <v>J.39XH13</v>
      </c>
      <c r="B57" t="str">
        <f>INDEX('2001_Fertilities'!$W$2:$W$999,MATCH('2001_Fertilities_R'!$A57,'2001_Fertilities'!$U$2:$U$999,0))</f>
        <v>Conspecifics-elegansXelegans-LouroXLouro</v>
      </c>
      <c r="C57" s="36">
        <f>INDEX('2001_Fertilities'!$Y$2:$Y$999,MATCH('2001_Fertilities_R'!$A57,'2001_Fertilities'!$U$2:$U$999,0))</f>
        <v>3</v>
      </c>
      <c r="D57" s="36">
        <f>INDEX('2001_Fertilities'!$AJ$2:$AJ$999,MATCH('2001_Fertilities_R'!$A57,'2001_Fertilities'!$U$2:$U$999,0))</f>
        <v>245.667</v>
      </c>
      <c r="E57" s="36">
        <f>INDEX('2001_Fertilities'!$AH$2:$AH$999,MATCH('2001_Fertilities_R'!$A57,'2001_Fertilities'!$U$2:$U$999,0))</f>
        <v>0.93400000000000005</v>
      </c>
      <c r="F57" s="36">
        <f>INDEX('2001_Fertilities'!$AI$2:$AI$999,MATCH('2001_Fertilities_R'!$A57,'2001_Fertilities'!$U$2:$U$999,0))</f>
        <v>737</v>
      </c>
    </row>
    <row r="58" spans="1:6" x14ac:dyDescent="0.25">
      <c r="A58" t="str">
        <v>J.39XJ57</v>
      </c>
      <c r="B58" t="str">
        <f>INDEX('2001_Fertilities'!$W$2:$W$999,MATCH('2001_Fertilities_R'!$A58,'2001_Fertilities'!$U$2:$U$999,0))</f>
        <v>Conspecifics-elegansXelegans-LouroXLouro</v>
      </c>
      <c r="C58" s="36">
        <f>INDEX('2001_Fertilities'!$Y$2:$Y$999,MATCH('2001_Fertilities_R'!$A58,'2001_Fertilities'!$U$2:$U$999,0))</f>
        <v>1</v>
      </c>
      <c r="D58" s="36">
        <f>INDEX('2001_Fertilities'!$AJ$2:$AJ$999,MATCH('2001_Fertilities_R'!$A58,'2001_Fertilities'!$U$2:$U$999,0))</f>
        <v>226</v>
      </c>
      <c r="E58" s="36">
        <f>INDEX('2001_Fertilities'!$AH$2:$AH$999,MATCH('2001_Fertilities_R'!$A58,'2001_Fertilities'!$U$2:$U$999,0))</f>
        <v>0.92500000000000004</v>
      </c>
      <c r="F58" s="36">
        <f>INDEX('2001_Fertilities'!$AI$2:$AI$999,MATCH('2001_Fertilities_R'!$A58,'2001_Fertilities'!$U$2:$U$999,0))</f>
        <v>226</v>
      </c>
    </row>
    <row r="59" spans="1:6" x14ac:dyDescent="0.25">
      <c r="A59" t="str">
        <v>J.3X90I</v>
      </c>
      <c r="B59" t="str">
        <f>INDEX('2001_Fertilities'!$W$2:$W$999,MATCH('2001_Fertilities_R'!$A59,'2001_Fertilities'!$U$2:$U$999,0))</f>
        <v>Heterospecifics-elegansXgraellsii-LouroXCenteans</v>
      </c>
      <c r="C59" s="36">
        <f>INDEX('2001_Fertilities'!$Y$2:$Y$999,MATCH('2001_Fertilities_R'!$A59,'2001_Fertilities'!$U$2:$U$999,0))</f>
        <v>0</v>
      </c>
      <c r="D59" s="36" t="str">
        <f>INDEX('2001_Fertilities'!$AJ$2:$AJ$999,MATCH('2001_Fertilities_R'!$A59,'2001_Fertilities'!$U$2:$U$999,0))</f>
        <v>NA</v>
      </c>
      <c r="E59" s="36" t="str">
        <f>INDEX('2001_Fertilities'!$AH$2:$AH$999,MATCH('2001_Fertilities_R'!$A59,'2001_Fertilities'!$U$2:$U$999,0))</f>
        <v>NA</v>
      </c>
      <c r="F59" s="36" t="str">
        <f>INDEX('2001_Fertilities'!$AI$2:$AI$999,MATCH('2001_Fertilities_R'!$A59,'2001_Fertilities'!$U$2:$U$999,0))</f>
        <v>NA</v>
      </c>
    </row>
    <row r="60" spans="1:6" x14ac:dyDescent="0.25">
      <c r="A60" t="str">
        <v>J.43XL38</v>
      </c>
      <c r="B60" t="str">
        <f>INDEX('2001_Fertilities'!$W$2:$W$999,MATCH('2001_Fertilities_R'!$A60,'2001_Fertilities'!$U$2:$U$999,0))</f>
        <v>Conspecifics-elegansXelegans-LouroXLouro</v>
      </c>
      <c r="C60" s="36">
        <f>INDEX('2001_Fertilities'!$Y$2:$Y$999,MATCH('2001_Fertilities_R'!$A60,'2001_Fertilities'!$U$2:$U$999,0))</f>
        <v>2</v>
      </c>
      <c r="D60" s="36">
        <f>INDEX('2001_Fertilities'!$AJ$2:$AJ$999,MATCH('2001_Fertilities_R'!$A60,'2001_Fertilities'!$U$2:$U$999,0))</f>
        <v>290</v>
      </c>
      <c r="E60" s="36">
        <f>INDEX('2001_Fertilities'!$AH$2:$AH$999,MATCH('2001_Fertilities_R'!$A60,'2001_Fertilities'!$U$2:$U$999,0))</f>
        <v>0.92100000000000004</v>
      </c>
      <c r="F60" s="36">
        <f>INDEX('2001_Fertilities'!$AI$2:$AI$999,MATCH('2001_Fertilities_R'!$A60,'2001_Fertilities'!$U$2:$U$999,0))</f>
        <v>580</v>
      </c>
    </row>
    <row r="61" spans="1:6" x14ac:dyDescent="0.25">
      <c r="A61" t="str">
        <v>J.49X47</v>
      </c>
      <c r="B61" t="str">
        <f>INDEX('2001_Fertilities'!$W$2:$W$999,MATCH('2001_Fertilities_R'!$A61,'2001_Fertilities'!$U$2:$U$999,0))</f>
        <v>Heterospecifics-elegansXgraellsii-LouroXLanzada</v>
      </c>
      <c r="C61" s="36">
        <f>INDEX('2001_Fertilities'!$Y$2:$Y$999,MATCH('2001_Fertilities_R'!$A61,'2001_Fertilities'!$U$2:$U$999,0))</f>
        <v>3</v>
      </c>
      <c r="D61" s="36">
        <f>INDEX('2001_Fertilities'!$AJ$2:$AJ$999,MATCH('2001_Fertilities_R'!$A61,'2001_Fertilities'!$U$2:$U$999,0))</f>
        <v>29</v>
      </c>
      <c r="E61" s="36">
        <f>INDEX('2001_Fertilities'!$AH$2:$AH$999,MATCH('2001_Fertilities_R'!$A61,'2001_Fertilities'!$U$2:$U$999,0))</f>
        <v>0.57499999999999996</v>
      </c>
      <c r="F61" s="36">
        <f>INDEX('2001_Fertilities'!$AI$2:$AI$999,MATCH('2001_Fertilities_R'!$A61,'2001_Fertilities'!$U$2:$U$999,0))</f>
        <v>87</v>
      </c>
    </row>
    <row r="62" spans="1:6" x14ac:dyDescent="0.25">
      <c r="A62" t="str">
        <v>J.49XM31</v>
      </c>
      <c r="B62" t="str">
        <f>INDEX('2001_Fertilities'!$W$2:$W$999,MATCH('2001_Fertilities_R'!$A62,'2001_Fertilities'!$U$2:$U$999,0))</f>
        <v>Conspecifics-elegansXelegans-LouroXLouro</v>
      </c>
      <c r="C62" s="36">
        <f>INDEX('2001_Fertilities'!$Y$2:$Y$999,MATCH('2001_Fertilities_R'!$A62,'2001_Fertilities'!$U$2:$U$999,0))</f>
        <v>3</v>
      </c>
      <c r="D62" s="36">
        <f>INDEX('2001_Fertilities'!$AJ$2:$AJ$999,MATCH('2001_Fertilities_R'!$A62,'2001_Fertilities'!$U$2:$U$999,0))</f>
        <v>415.33300000000003</v>
      </c>
      <c r="E62" s="36">
        <f>INDEX('2001_Fertilities'!$AH$2:$AH$999,MATCH('2001_Fertilities_R'!$A62,'2001_Fertilities'!$U$2:$U$999,0))</f>
        <v>0.95399999999999996</v>
      </c>
      <c r="F62" s="36">
        <f>INDEX('2001_Fertilities'!$AI$2:$AI$999,MATCH('2001_Fertilities_R'!$A62,'2001_Fertilities'!$U$2:$U$999,0))</f>
        <v>1246</v>
      </c>
    </row>
    <row r="63" spans="1:6" x14ac:dyDescent="0.25">
      <c r="A63" t="str">
        <v>J.5.1XJ27.1</v>
      </c>
      <c r="B63" t="str">
        <f>INDEX('2001_Fertilities'!$W$2:$W$999,MATCH('2001_Fertilities_R'!$A63,'2001_Fertilities'!$U$2:$U$999,0))</f>
        <v>Conspecifics-elegansXelegans-LouroXLouro</v>
      </c>
      <c r="C63" s="36">
        <f>INDEX('2001_Fertilities'!$Y$2:$Y$999,MATCH('2001_Fertilities_R'!$A63,'2001_Fertilities'!$U$2:$U$999,0))</f>
        <v>0</v>
      </c>
      <c r="D63" s="36" t="str">
        <f>INDEX('2001_Fertilities'!$AJ$2:$AJ$999,MATCH('2001_Fertilities_R'!$A63,'2001_Fertilities'!$U$2:$U$999,0))</f>
        <v>NA</v>
      </c>
      <c r="E63" s="36" t="str">
        <f>INDEX('2001_Fertilities'!$AH$2:$AH$999,MATCH('2001_Fertilities_R'!$A63,'2001_Fertilities'!$U$2:$U$999,0))</f>
        <v>NA</v>
      </c>
      <c r="F63" s="36" t="str">
        <f>INDEX('2001_Fertilities'!$AI$2:$AI$999,MATCH('2001_Fertilities_R'!$A63,'2001_Fertilities'!$U$2:$U$999,0))</f>
        <v>NA</v>
      </c>
    </row>
    <row r="64" spans="1:6" x14ac:dyDescent="0.25">
      <c r="A64" t="str">
        <v>L.39X31</v>
      </c>
      <c r="B64" t="str">
        <f>INDEX('2001_Fertilities'!$W$2:$W$999,MATCH('2001_Fertilities_R'!$A64,'2001_Fertilities'!$U$2:$U$999,0))</f>
        <v>Heterospecifics-elegansXgraellsii-LouroXLanzada</v>
      </c>
      <c r="C64" s="36">
        <f>INDEX('2001_Fertilities'!$Y$2:$Y$999,MATCH('2001_Fertilities_R'!$A64,'2001_Fertilities'!$U$2:$U$999,0))</f>
        <v>0</v>
      </c>
      <c r="D64" s="36" t="str">
        <f>INDEX('2001_Fertilities'!$AJ$2:$AJ$999,MATCH('2001_Fertilities_R'!$A64,'2001_Fertilities'!$U$2:$U$999,0))</f>
        <v>NA</v>
      </c>
      <c r="E64" s="36" t="str">
        <f>INDEX('2001_Fertilities'!$AH$2:$AH$999,MATCH('2001_Fertilities_R'!$A64,'2001_Fertilities'!$U$2:$U$999,0))</f>
        <v>NA</v>
      </c>
      <c r="F64" s="36" t="str">
        <f>INDEX('2001_Fertilities'!$AI$2:$AI$999,MATCH('2001_Fertilities_R'!$A64,'2001_Fertilities'!$U$2:$U$999,0))</f>
        <v>NA</v>
      </c>
    </row>
    <row r="65" spans="1:6" x14ac:dyDescent="0.25">
      <c r="A65" t="str">
        <v>R.12XH5.26</v>
      </c>
      <c r="B65" t="str">
        <f>INDEX('2001_Fertilities'!$W$2:$W$999,MATCH('2001_Fertilities_R'!$A65,'2001_Fertilities'!$U$2:$U$999,0))</f>
        <v>Postzygotics-elegansXhybrid-SymEleX(H:LouroXLanzada)</v>
      </c>
      <c r="C65" s="36">
        <f>INDEX('2001_Fertilities'!$Y$2:$Y$999,MATCH('2001_Fertilities_R'!$A65,'2001_Fertilities'!$U$2:$U$999,0))</f>
        <v>0</v>
      </c>
      <c r="D65" s="36" t="str">
        <f>INDEX('2001_Fertilities'!$AJ$2:$AJ$999,MATCH('2001_Fertilities_R'!$A65,'2001_Fertilities'!$U$2:$U$999,0))</f>
        <v>NA</v>
      </c>
      <c r="E65" s="36" t="str">
        <f>INDEX('2001_Fertilities'!$AH$2:$AH$999,MATCH('2001_Fertilities_R'!$A65,'2001_Fertilities'!$U$2:$U$999,0))</f>
        <v>NA</v>
      </c>
      <c r="F65" s="36">
        <f>INDEX('2001_Fertilities'!$AI$2:$AI$999,MATCH('2001_Fertilities_R'!$A65,'2001_Fertilities'!$U$2:$U$999,0))</f>
        <v>0</v>
      </c>
    </row>
    <row r="66" spans="1:6" x14ac:dyDescent="0.25">
      <c r="A66" t="str">
        <v>R.14XH4.26</v>
      </c>
      <c r="B66" t="str">
        <f>INDEX('2001_Fertilities'!$W$2:$W$999,MATCH('2001_Fertilities_R'!$A66,'2001_Fertilities'!$U$2:$U$999,0))</f>
        <v>Postzygotics-elegansXhybrid-SymEleX(H:LouroXLanzada)</v>
      </c>
      <c r="C66" s="36">
        <f>INDEX('2001_Fertilities'!$Y$2:$Y$999,MATCH('2001_Fertilities_R'!$A66,'2001_Fertilities'!$U$2:$U$999,0))</f>
        <v>3</v>
      </c>
      <c r="D66" s="36">
        <f>INDEX('2001_Fertilities'!$AJ$2:$AJ$999,MATCH('2001_Fertilities_R'!$A66,'2001_Fertilities'!$U$2:$U$999,0))</f>
        <v>211</v>
      </c>
      <c r="E66" s="36">
        <f>INDEX('2001_Fertilities'!$AH$2:$AH$999,MATCH('2001_Fertilities_R'!$A66,'2001_Fertilities'!$U$2:$U$999,0))</f>
        <v>0.85299999999999998</v>
      </c>
      <c r="F66" s="36">
        <f>INDEX('2001_Fertilities'!$AI$2:$AI$999,MATCH('2001_Fertilities_R'!$A66,'2001_Fertilities'!$U$2:$U$999,0))</f>
        <v>633</v>
      </c>
    </row>
    <row r="67" spans="1:6" x14ac:dyDescent="0.25">
      <c r="A67" t="str">
        <v>R.14XH5.24</v>
      </c>
      <c r="B67" t="str">
        <f>INDEX('2001_Fertilities'!$W$2:$W$999,MATCH('2001_Fertilities_R'!$A67,'2001_Fertilities'!$U$2:$U$999,0))</f>
        <v>Postzygotics-elegansXhybrid-SymEleX(H:LouroXLanzada)</v>
      </c>
      <c r="C67" s="36">
        <f>INDEX('2001_Fertilities'!$Y$2:$Y$999,MATCH('2001_Fertilities_R'!$A67,'2001_Fertilities'!$U$2:$U$999,0))</f>
        <v>2</v>
      </c>
      <c r="D67" s="36">
        <f>INDEX('2001_Fertilities'!$AJ$2:$AJ$999,MATCH('2001_Fertilities_R'!$A67,'2001_Fertilities'!$U$2:$U$999,0))</f>
        <v>8.3330000000000002</v>
      </c>
      <c r="E67" s="36">
        <f>INDEX('2001_Fertilities'!$AH$2:$AH$999,MATCH('2001_Fertilities_R'!$A67,'2001_Fertilities'!$U$2:$U$999,0))</f>
        <v>0.68</v>
      </c>
      <c r="F67" s="36">
        <f>INDEX('2001_Fertilities'!$AI$2:$AI$999,MATCH('2001_Fertilities_R'!$A67,'2001_Fertilities'!$U$2:$U$999,0))</f>
        <v>25</v>
      </c>
    </row>
    <row r="68" spans="1:6" x14ac:dyDescent="0.25">
      <c r="A68" t="str">
        <v>R.17XH4.27</v>
      </c>
      <c r="B68" t="str">
        <f>INDEX('2001_Fertilities'!$W$2:$W$999,MATCH('2001_Fertilities_R'!$A68,'2001_Fertilities'!$U$2:$U$999,0))</f>
        <v>Postzygotics-elegansXhybrid-SymEleX(H:LouroXLanzada)</v>
      </c>
      <c r="C68" s="36">
        <f>INDEX('2001_Fertilities'!$Y$2:$Y$999,MATCH('2001_Fertilities_R'!$A68,'2001_Fertilities'!$U$2:$U$999,0))</f>
        <v>2</v>
      </c>
      <c r="D68" s="36">
        <f>INDEX('2001_Fertilities'!$AJ$2:$AJ$999,MATCH('2001_Fertilities_R'!$A68,'2001_Fertilities'!$U$2:$U$999,0))</f>
        <v>38.667000000000002</v>
      </c>
      <c r="E68" s="36">
        <f>INDEX('2001_Fertilities'!$AH$2:$AH$999,MATCH('2001_Fertilities_R'!$A68,'2001_Fertilities'!$U$2:$U$999,0))</f>
        <v>0.879</v>
      </c>
      <c r="F68" s="36">
        <f>INDEX('2001_Fertilities'!$AI$2:$AI$999,MATCH('2001_Fertilities_R'!$A68,'2001_Fertilities'!$U$2:$U$999,0))</f>
        <v>116</v>
      </c>
    </row>
    <row r="69" spans="1:6" x14ac:dyDescent="0.25">
      <c r="A69" t="str">
        <v>T1XH4.29</v>
      </c>
      <c r="B69" t="str">
        <f>INDEX('2001_Fertilities'!$W$2:$W$999,MATCH('2001_Fertilities_R'!$A69,'2001_Fertilities'!$U$2:$U$999,0))</f>
        <v>Postzygotics-elegansXhybrid-SymEleX(H:LouroXLanzada)</v>
      </c>
      <c r="C69" s="36">
        <f>INDEX('2001_Fertilities'!$Y$2:$Y$999,MATCH('2001_Fertilities_R'!$A69,'2001_Fertilities'!$U$2:$U$999,0))</f>
        <v>3</v>
      </c>
      <c r="D69" s="36">
        <f>INDEX('2001_Fertilities'!$AJ$2:$AJ$999,MATCH('2001_Fertilities_R'!$A69,'2001_Fertilities'!$U$2:$U$999,0))</f>
        <v>178.333</v>
      </c>
      <c r="E69" s="36">
        <f>INDEX('2001_Fertilities'!$AH$2:$AH$999,MATCH('2001_Fertilities_R'!$A69,'2001_Fertilities'!$U$2:$U$999,0))</f>
        <v>0.72499999999999998</v>
      </c>
      <c r="F69" s="36">
        <f>INDEX('2001_Fertilities'!$AI$2:$AI$999,MATCH('2001_Fertilities_R'!$A69,'2001_Fertilities'!$U$2:$U$999,0))</f>
        <v>535</v>
      </c>
    </row>
    <row r="70" spans="1:6" x14ac:dyDescent="0.25">
      <c r="A70" t="str">
        <v>T2XH4.28</v>
      </c>
      <c r="B70" t="str">
        <f>INDEX('2001_Fertilities'!$W$2:$W$999,MATCH('2001_Fertilities_R'!$A70,'2001_Fertilities'!$U$2:$U$999,0))</f>
        <v>Postzygotics-elegansXhybrid-SymEleX(H:LouroXLanzada)</v>
      </c>
      <c r="C70" s="36">
        <f>INDEX('2001_Fertilities'!$Y$2:$Y$999,MATCH('2001_Fertilities_R'!$A70,'2001_Fertilities'!$U$2:$U$999,0))</f>
        <v>3</v>
      </c>
      <c r="D70" s="36">
        <f>INDEX('2001_Fertilities'!$AJ$2:$AJ$999,MATCH('2001_Fertilities_R'!$A70,'2001_Fertilities'!$U$2:$U$999,0))</f>
        <v>250.667</v>
      </c>
      <c r="E70" s="36">
        <f>INDEX('2001_Fertilities'!$AH$2:$AH$999,MATCH('2001_Fertilities_R'!$A70,'2001_Fertilities'!$U$2:$U$999,0))</f>
        <v>0.80100000000000005</v>
      </c>
      <c r="F70" s="36">
        <f>INDEX('2001_Fertilities'!$AI$2:$AI$999,MATCH('2001_Fertilities_R'!$A70,'2001_Fertilities'!$U$2:$U$999,0))</f>
        <v>752</v>
      </c>
    </row>
    <row r="71" spans="1:6" x14ac:dyDescent="0.25">
      <c r="A71" t="str">
        <v>X.8XH6.4</v>
      </c>
      <c r="B71" t="str">
        <f>INDEX('2001_Fertilities'!$W$2:$W$999,MATCH('2001_Fertilities_R'!$A71,'2001_Fertilities'!$U$2:$U$999,0))</f>
        <v>Postzygotics-elegansXhybrid-SymEleX[H:E:AlloEleX(H:LouroXLanzada)]</v>
      </c>
      <c r="C71" s="36">
        <f>INDEX('2001_Fertilities'!$Y$2:$Y$999,MATCH('2001_Fertilities_R'!$A71,'2001_Fertilities'!$U$2:$U$999,0))</f>
        <v>2</v>
      </c>
      <c r="D71" s="36">
        <f>INDEX('2001_Fertilities'!$AJ$2:$AJ$999,MATCH('2001_Fertilities_R'!$A71,'2001_Fertilities'!$U$2:$U$999,0))</f>
        <v>107.333</v>
      </c>
      <c r="E71" s="36">
        <f>INDEX('2001_Fertilities'!$AH$2:$AH$999,MATCH('2001_Fertilities_R'!$A71,'2001_Fertilities'!$U$2:$U$999,0))</f>
        <v>0.90400000000000003</v>
      </c>
      <c r="F71" s="36">
        <f>INDEX('2001_Fertilities'!$AI$2:$AI$999,MATCH('2001_Fertilities_R'!$A71,'2001_Fertilities'!$U$2:$U$999,0))</f>
        <v>322</v>
      </c>
    </row>
    <row r="72" spans="1:6" x14ac:dyDescent="0.25">
      <c r="A72" t="str">
        <v>X.8XH7.8</v>
      </c>
      <c r="B72" t="str">
        <f>INDEX('2001_Fertilities'!$W$2:$W$999,MATCH('2001_Fertilities_R'!$A72,'2001_Fertilities'!$U$2:$U$999,0))</f>
        <v>Postzygotics-elegansXhybrid-SymEleX(H:LouroXLanzada)</v>
      </c>
      <c r="C72" s="36">
        <f>INDEX('2001_Fertilities'!$Y$2:$Y$999,MATCH('2001_Fertilities_R'!$A72,'2001_Fertilities'!$U$2:$U$999,0))</f>
        <v>2</v>
      </c>
      <c r="D72" s="36">
        <f>INDEX('2001_Fertilities'!$AJ$2:$AJ$999,MATCH('2001_Fertilities_R'!$A72,'2001_Fertilities'!$U$2:$U$999,0))</f>
        <v>201</v>
      </c>
      <c r="E72" s="36">
        <f>INDEX('2001_Fertilities'!$AH$2:$AH$999,MATCH('2001_Fertilities_R'!$A72,'2001_Fertilities'!$U$2:$U$999,0))</f>
        <v>0.91500000000000004</v>
      </c>
      <c r="F72" s="36">
        <f>INDEX('2001_Fertilities'!$AI$2:$AI$999,MATCH('2001_Fertilities_R'!$A72,'2001_Fertilities'!$U$2:$U$999,0))</f>
        <v>603</v>
      </c>
    </row>
    <row r="73" spans="1:6" x14ac:dyDescent="0.25">
      <c r="A73">
        <v>0</v>
      </c>
      <c r="C73" s="36"/>
      <c r="D73" s="36"/>
      <c r="E73" s="36"/>
    </row>
    <row r="74" spans="1:6" x14ac:dyDescent="0.25">
      <c r="C74" s="36"/>
      <c r="D74" s="36"/>
      <c r="E74" s="36"/>
    </row>
    <row r="75" spans="1:6" x14ac:dyDescent="0.25">
      <c r="C75" s="36"/>
      <c r="D75" s="36"/>
      <c r="E75" s="36"/>
    </row>
    <row r="76" spans="1:6" x14ac:dyDescent="0.25">
      <c r="C76" s="36"/>
      <c r="D76" s="36"/>
      <c r="E76" s="36"/>
    </row>
    <row r="77" spans="1:6" x14ac:dyDescent="0.25">
      <c r="C77" s="36"/>
      <c r="D77" s="36"/>
      <c r="E77" s="36"/>
    </row>
    <row r="78" spans="1:6" x14ac:dyDescent="0.25">
      <c r="C78" s="36"/>
      <c r="D78" s="36"/>
      <c r="E78" s="36"/>
    </row>
    <row r="79" spans="1:6" x14ac:dyDescent="0.25">
      <c r="C79" s="36"/>
      <c r="D79" s="36"/>
      <c r="E79" s="36"/>
    </row>
    <row r="80" spans="1:6" x14ac:dyDescent="0.25">
      <c r="C80" s="36"/>
      <c r="D80" s="36"/>
      <c r="E80" s="36"/>
    </row>
    <row r="81" spans="3:5" x14ac:dyDescent="0.25">
      <c r="C81" s="36"/>
      <c r="D81" s="36"/>
      <c r="E81" s="36"/>
    </row>
    <row r="82" spans="3:5" x14ac:dyDescent="0.25">
      <c r="C82" s="36"/>
      <c r="D82" s="36"/>
      <c r="E82" s="36"/>
    </row>
    <row r="83" spans="3:5" x14ac:dyDescent="0.25">
      <c r="C83" s="36"/>
      <c r="D83" s="36"/>
      <c r="E83" s="36"/>
    </row>
    <row r="84" spans="3:5" x14ac:dyDescent="0.25">
      <c r="C84" s="36"/>
      <c r="D84" s="36"/>
      <c r="E84" s="36"/>
    </row>
    <row r="85" spans="3:5" x14ac:dyDescent="0.25">
      <c r="C85" s="36"/>
      <c r="D85" s="36"/>
      <c r="E85" s="36"/>
    </row>
    <row r="86" spans="3:5" x14ac:dyDescent="0.25">
      <c r="C86" s="36"/>
      <c r="D86" s="36"/>
      <c r="E86" s="36"/>
    </row>
    <row r="87" spans="3:5" x14ac:dyDescent="0.25">
      <c r="C87" s="36"/>
      <c r="D87" s="36"/>
      <c r="E87" s="36"/>
    </row>
    <row r="88" spans="3:5" x14ac:dyDescent="0.25">
      <c r="C88" s="36"/>
      <c r="D88" s="36"/>
      <c r="E88" s="36"/>
    </row>
    <row r="89" spans="3:5" x14ac:dyDescent="0.25">
      <c r="C89" s="36"/>
      <c r="D89" s="36"/>
      <c r="E89" s="36"/>
    </row>
    <row r="90" spans="3:5" x14ac:dyDescent="0.25">
      <c r="C90" s="36"/>
      <c r="D90" s="36"/>
      <c r="E90" s="36"/>
    </row>
    <row r="91" spans="3:5" x14ac:dyDescent="0.25">
      <c r="C91" s="36"/>
      <c r="D91" s="36"/>
      <c r="E91" s="36"/>
    </row>
    <row r="92" spans="3:5" x14ac:dyDescent="0.25">
      <c r="C92" s="36"/>
      <c r="D92" s="36"/>
      <c r="E92" s="36"/>
    </row>
    <row r="93" spans="3:5" x14ac:dyDescent="0.25">
      <c r="C93" s="36"/>
      <c r="D93" s="36"/>
      <c r="E93" s="36"/>
    </row>
    <row r="94" spans="3:5" x14ac:dyDescent="0.25">
      <c r="C94" s="36"/>
      <c r="D94" s="36"/>
      <c r="E94" s="36"/>
    </row>
    <row r="95" spans="3:5" x14ac:dyDescent="0.25">
      <c r="C95" s="36"/>
      <c r="D95" s="36"/>
      <c r="E95" s="36"/>
    </row>
    <row r="96" spans="3:5" x14ac:dyDescent="0.25">
      <c r="C96" s="36"/>
      <c r="D96" s="36"/>
      <c r="E96" s="36"/>
    </row>
    <row r="97" spans="3:5" x14ac:dyDescent="0.25">
      <c r="C97" s="36"/>
      <c r="D97" s="36"/>
      <c r="E97" s="36"/>
    </row>
    <row r="98" spans="3:5" x14ac:dyDescent="0.25">
      <c r="C98" s="36"/>
      <c r="D98" s="36"/>
      <c r="E98" s="36"/>
    </row>
    <row r="99" spans="3:5" x14ac:dyDescent="0.25">
      <c r="C99" s="36"/>
      <c r="D99" s="36"/>
      <c r="E99" s="36"/>
    </row>
    <row r="100" spans="3:5" x14ac:dyDescent="0.25">
      <c r="C100" s="36"/>
      <c r="D100" s="36"/>
      <c r="E100" s="36"/>
    </row>
    <row r="101" spans="3:5" x14ac:dyDescent="0.25">
      <c r="C101" s="36"/>
      <c r="D101" s="36"/>
      <c r="E101" s="36"/>
    </row>
    <row r="102" spans="3:5" x14ac:dyDescent="0.25">
      <c r="C102" s="36"/>
      <c r="D102" s="36"/>
      <c r="E102" s="36"/>
    </row>
    <row r="103" spans="3:5" x14ac:dyDescent="0.25">
      <c r="C103" s="36"/>
      <c r="D103" s="36"/>
      <c r="E103" s="36"/>
    </row>
    <row r="104" spans="3:5" x14ac:dyDescent="0.25">
      <c r="C104" s="36"/>
      <c r="D104" s="36"/>
      <c r="E104" s="36"/>
    </row>
    <row r="105" spans="3:5" x14ac:dyDescent="0.25">
      <c r="C105" s="36"/>
      <c r="D105" s="36"/>
      <c r="E105" s="36"/>
    </row>
    <row r="106" spans="3:5" x14ac:dyDescent="0.25">
      <c r="C106" s="36"/>
      <c r="D106" s="36"/>
      <c r="E106" s="36"/>
    </row>
    <row r="107" spans="3:5" x14ac:dyDescent="0.25">
      <c r="C107" s="36"/>
      <c r="D107" s="36"/>
      <c r="E107" s="36"/>
    </row>
    <row r="108" spans="3:5" x14ac:dyDescent="0.25">
      <c r="C108" s="36"/>
      <c r="D108" s="36"/>
      <c r="E108" s="36"/>
    </row>
    <row r="109" spans="3:5" x14ac:dyDescent="0.25">
      <c r="C109" s="36"/>
      <c r="D109" s="36"/>
      <c r="E109" s="36"/>
    </row>
    <row r="110" spans="3:5" x14ac:dyDescent="0.25">
      <c r="C110" s="36"/>
      <c r="D110" s="36"/>
      <c r="E110" s="36"/>
    </row>
    <row r="111" spans="3:5" x14ac:dyDescent="0.25">
      <c r="C111" s="36"/>
      <c r="D111" s="36"/>
      <c r="E111" s="36"/>
    </row>
    <row r="112" spans="3:5" x14ac:dyDescent="0.25">
      <c r="C112" s="36"/>
      <c r="D112" s="36"/>
      <c r="E112" s="36"/>
    </row>
    <row r="113" spans="3:5" x14ac:dyDescent="0.25">
      <c r="C113" s="36"/>
      <c r="D113" s="36"/>
      <c r="E113" s="36"/>
    </row>
    <row r="114" spans="3:5" x14ac:dyDescent="0.25">
      <c r="C114" s="36"/>
      <c r="D114" s="36"/>
      <c r="E114" s="36"/>
    </row>
    <row r="115" spans="3:5" x14ac:dyDescent="0.25">
      <c r="C115" s="36"/>
      <c r="D115" s="36"/>
      <c r="E115" s="36"/>
    </row>
    <row r="116" spans="3:5" x14ac:dyDescent="0.25">
      <c r="C116" s="36"/>
      <c r="D116" s="36"/>
      <c r="E116" s="36"/>
    </row>
    <row r="117" spans="3:5" x14ac:dyDescent="0.25">
      <c r="C117" s="36"/>
      <c r="D117" s="36"/>
      <c r="E117" s="36"/>
    </row>
    <row r="118" spans="3:5" x14ac:dyDescent="0.25">
      <c r="C118" s="36"/>
      <c r="D118" s="36"/>
      <c r="E118" s="36"/>
    </row>
    <row r="119" spans="3:5" x14ac:dyDescent="0.25">
      <c r="C119" s="36"/>
      <c r="D119" s="36"/>
      <c r="E119" s="36"/>
    </row>
    <row r="120" spans="3:5" x14ac:dyDescent="0.25">
      <c r="C120" s="36"/>
      <c r="D120" s="36"/>
      <c r="E120" s="36"/>
    </row>
    <row r="121" spans="3:5" x14ac:dyDescent="0.25">
      <c r="C121" s="36"/>
      <c r="D121" s="36"/>
      <c r="E121" s="36"/>
    </row>
    <row r="122" spans="3:5" x14ac:dyDescent="0.25">
      <c r="C122" s="36"/>
      <c r="D122" s="36"/>
      <c r="E122" s="36"/>
    </row>
    <row r="123" spans="3:5" x14ac:dyDescent="0.25">
      <c r="C123" s="36"/>
      <c r="D123" s="36"/>
      <c r="E123" s="36"/>
    </row>
    <row r="124" spans="3:5" x14ac:dyDescent="0.25">
      <c r="C124" s="36"/>
      <c r="D124" s="36"/>
      <c r="E124" s="36"/>
    </row>
    <row r="125" spans="3:5" x14ac:dyDescent="0.25">
      <c r="C125" s="36"/>
      <c r="D125" s="36"/>
      <c r="E125" s="36"/>
    </row>
    <row r="126" spans="3:5" x14ac:dyDescent="0.25">
      <c r="C126" s="36"/>
      <c r="D126" s="36"/>
      <c r="E126" s="36"/>
    </row>
    <row r="127" spans="3:5" x14ac:dyDescent="0.25">
      <c r="C127" s="36"/>
      <c r="D127" s="36"/>
      <c r="E127" s="36"/>
    </row>
    <row r="128" spans="3:5" x14ac:dyDescent="0.25">
      <c r="C128" s="36"/>
      <c r="D128" s="36"/>
      <c r="E128" s="36"/>
    </row>
    <row r="129" spans="3:5" x14ac:dyDescent="0.25">
      <c r="C129" s="36"/>
      <c r="D129" s="36"/>
      <c r="E129" s="36"/>
    </row>
    <row r="130" spans="3:5" x14ac:dyDescent="0.25">
      <c r="C130" s="36"/>
      <c r="D130" s="36"/>
      <c r="E130" s="36"/>
    </row>
    <row r="131" spans="3:5" x14ac:dyDescent="0.25">
      <c r="C131" s="36"/>
      <c r="D131" s="36"/>
      <c r="E131" s="36"/>
    </row>
    <row r="132" spans="3:5" x14ac:dyDescent="0.25">
      <c r="C132" s="36"/>
      <c r="D132" s="36"/>
      <c r="E132" s="36"/>
    </row>
    <row r="133" spans="3:5" x14ac:dyDescent="0.25">
      <c r="C133" s="36"/>
      <c r="D133" s="36"/>
      <c r="E133" s="36"/>
    </row>
    <row r="134" spans="3:5" x14ac:dyDescent="0.25">
      <c r="C134" s="36"/>
      <c r="D134" s="36"/>
      <c r="E134" s="72"/>
    </row>
    <row r="135" spans="3:5" x14ac:dyDescent="0.25">
      <c r="C135" s="36"/>
      <c r="D135" s="36"/>
      <c r="E135" s="72"/>
    </row>
    <row r="136" spans="3:5" x14ac:dyDescent="0.25">
      <c r="C136" s="36"/>
      <c r="D136" s="36"/>
      <c r="E136" s="72"/>
    </row>
    <row r="137" spans="3:5" x14ac:dyDescent="0.25">
      <c r="C137" s="36"/>
      <c r="D137" s="36"/>
      <c r="E137" s="72"/>
    </row>
    <row r="138" spans="3:5" x14ac:dyDescent="0.25">
      <c r="C138" s="36"/>
      <c r="D138" s="36"/>
      <c r="E138" s="72"/>
    </row>
    <row r="139" spans="3:5" x14ac:dyDescent="0.25">
      <c r="C139" s="36"/>
      <c r="D139" s="36"/>
      <c r="E139" s="72"/>
    </row>
    <row r="140" spans="3:5" x14ac:dyDescent="0.25">
      <c r="C140" s="36"/>
      <c r="D140" s="36"/>
      <c r="E140" s="72"/>
    </row>
    <row r="141" spans="3:5" x14ac:dyDescent="0.25">
      <c r="C141" s="36"/>
      <c r="D141" s="36"/>
      <c r="E141" s="72"/>
    </row>
    <row r="142" spans="3:5" x14ac:dyDescent="0.25">
      <c r="C142" s="36"/>
      <c r="D142" s="36"/>
      <c r="E142" s="72"/>
    </row>
    <row r="143" spans="3:5" x14ac:dyDescent="0.25">
      <c r="C143" s="36"/>
      <c r="D143" s="36"/>
      <c r="E143" s="72"/>
    </row>
    <row r="144" spans="3:5" x14ac:dyDescent="0.25">
      <c r="C144" s="36"/>
      <c r="D144" s="36"/>
      <c r="E144" s="72"/>
    </row>
    <row r="145" spans="3:5" x14ac:dyDescent="0.25">
      <c r="C145" s="36"/>
      <c r="D145" s="36"/>
      <c r="E145" s="72"/>
    </row>
    <row r="146" spans="3:5" x14ac:dyDescent="0.25">
      <c r="C146" s="36"/>
      <c r="D146" s="36"/>
      <c r="E146" s="72"/>
    </row>
    <row r="147" spans="3:5" x14ac:dyDescent="0.25">
      <c r="C147" s="36"/>
      <c r="D147" s="36"/>
      <c r="E147" s="72"/>
    </row>
    <row r="148" spans="3:5" x14ac:dyDescent="0.25">
      <c r="C148" s="36"/>
      <c r="D148" s="36"/>
      <c r="E148" s="72"/>
    </row>
    <row r="149" spans="3:5" x14ac:dyDescent="0.25">
      <c r="C149" s="36"/>
      <c r="D149" s="36"/>
      <c r="E149" s="72"/>
    </row>
    <row r="150" spans="3:5" x14ac:dyDescent="0.25">
      <c r="C150" s="36"/>
      <c r="D150" s="36"/>
      <c r="E150" s="72"/>
    </row>
    <row r="151" spans="3:5" x14ac:dyDescent="0.25">
      <c r="C151" s="36"/>
      <c r="D151" s="36"/>
      <c r="E151" s="72"/>
    </row>
    <row r="152" spans="3:5" x14ac:dyDescent="0.25">
      <c r="C152" s="36"/>
      <c r="D152" s="36"/>
      <c r="E152" s="72"/>
    </row>
    <row r="153" spans="3:5" x14ac:dyDescent="0.25">
      <c r="C153" s="36"/>
      <c r="D153" s="36"/>
      <c r="E153" s="72"/>
    </row>
    <row r="154" spans="3:5" x14ac:dyDescent="0.25">
      <c r="C154" s="36"/>
      <c r="D154" s="36"/>
      <c r="E154" s="72"/>
    </row>
    <row r="155" spans="3:5" x14ac:dyDescent="0.25">
      <c r="C155" s="36"/>
      <c r="D155" s="36"/>
      <c r="E155" s="72"/>
    </row>
    <row r="156" spans="3:5" x14ac:dyDescent="0.25">
      <c r="C156" s="36"/>
      <c r="D156" s="36"/>
      <c r="E156" s="72"/>
    </row>
    <row r="157" spans="3:5" x14ac:dyDescent="0.25">
      <c r="C157" s="36"/>
      <c r="D157" s="36"/>
      <c r="E157" s="72"/>
    </row>
    <row r="158" spans="3:5" x14ac:dyDescent="0.25">
      <c r="C158" s="36"/>
      <c r="D158" s="36"/>
      <c r="E158" s="72"/>
    </row>
    <row r="159" spans="3:5" x14ac:dyDescent="0.25">
      <c r="C159" s="36"/>
      <c r="D159" s="36"/>
      <c r="E159" s="72"/>
    </row>
    <row r="160" spans="3:5" x14ac:dyDescent="0.25">
      <c r="C160" s="36"/>
      <c r="D160" s="36"/>
      <c r="E160" s="72"/>
    </row>
    <row r="161" spans="3:5" x14ac:dyDescent="0.25">
      <c r="C161" s="36"/>
      <c r="D161" s="36"/>
      <c r="E161" s="72"/>
    </row>
    <row r="162" spans="3:5" x14ac:dyDescent="0.25">
      <c r="C162" s="36"/>
      <c r="D162" s="36"/>
      <c r="E162" s="72"/>
    </row>
    <row r="163" spans="3:5" x14ac:dyDescent="0.25">
      <c r="C163" s="36"/>
      <c r="D163" s="36"/>
      <c r="E163" s="72"/>
    </row>
    <row r="164" spans="3:5" x14ac:dyDescent="0.25">
      <c r="C164" s="36"/>
      <c r="D164" s="36"/>
      <c r="E164" s="72"/>
    </row>
    <row r="165" spans="3:5" x14ac:dyDescent="0.25">
      <c r="C165" s="36"/>
      <c r="D165" s="36"/>
      <c r="E165" s="72"/>
    </row>
    <row r="166" spans="3:5" x14ac:dyDescent="0.25">
      <c r="C166" s="36"/>
      <c r="D166" s="36"/>
      <c r="E166" s="72"/>
    </row>
    <row r="167" spans="3:5" x14ac:dyDescent="0.25">
      <c r="C167" s="36"/>
      <c r="D167" s="36"/>
      <c r="E167" s="72"/>
    </row>
    <row r="168" spans="3:5" x14ac:dyDescent="0.25">
      <c r="C168" s="36"/>
      <c r="D168" s="36"/>
      <c r="E168" s="72"/>
    </row>
    <row r="169" spans="3:5" x14ac:dyDescent="0.25">
      <c r="C169" s="36"/>
      <c r="D169" s="36"/>
      <c r="E169" s="72"/>
    </row>
    <row r="170" spans="3:5" x14ac:dyDescent="0.25">
      <c r="C170" s="36"/>
      <c r="D170" s="36"/>
      <c r="E170" s="72"/>
    </row>
    <row r="171" spans="3:5" x14ac:dyDescent="0.25">
      <c r="C171" s="36"/>
      <c r="D171" s="36"/>
      <c r="E171" s="72"/>
    </row>
    <row r="172" spans="3:5" x14ac:dyDescent="0.25">
      <c r="C172" s="36"/>
      <c r="D172" s="36"/>
      <c r="E172" s="72"/>
    </row>
    <row r="173" spans="3:5" x14ac:dyDescent="0.25">
      <c r="C173" s="36"/>
      <c r="D173" s="36"/>
      <c r="E173" s="72"/>
    </row>
    <row r="174" spans="3:5" x14ac:dyDescent="0.25">
      <c r="C174" s="36"/>
      <c r="D174" s="36"/>
      <c r="E174" s="72"/>
    </row>
    <row r="175" spans="3:5" x14ac:dyDescent="0.25">
      <c r="C175" s="36"/>
      <c r="D175" s="36"/>
      <c r="E175" s="72"/>
    </row>
    <row r="176" spans="3:5" x14ac:dyDescent="0.25">
      <c r="C176" s="36"/>
      <c r="D176" s="36"/>
      <c r="E176" s="72"/>
    </row>
    <row r="177" spans="3:5" x14ac:dyDescent="0.25">
      <c r="C177" s="36"/>
      <c r="D177" s="36"/>
      <c r="E177" s="72"/>
    </row>
    <row r="178" spans="3:5" x14ac:dyDescent="0.25">
      <c r="C178" s="36"/>
      <c r="D178" s="36"/>
      <c r="E178" s="72"/>
    </row>
    <row r="179" spans="3:5" x14ac:dyDescent="0.25">
      <c r="C179" s="36"/>
      <c r="D179" s="36"/>
      <c r="E179" s="72"/>
    </row>
    <row r="180" spans="3:5" x14ac:dyDescent="0.25">
      <c r="C180" s="36"/>
      <c r="D180" s="36"/>
      <c r="E180" s="72"/>
    </row>
    <row r="181" spans="3:5" x14ac:dyDescent="0.25">
      <c r="C181" s="36"/>
      <c r="D181" s="36"/>
      <c r="E181" s="72"/>
    </row>
    <row r="182" spans="3:5" x14ac:dyDescent="0.25">
      <c r="C182" s="36"/>
      <c r="D182" s="36"/>
      <c r="E182" s="72"/>
    </row>
    <row r="183" spans="3:5" x14ac:dyDescent="0.25">
      <c r="C183" s="36"/>
      <c r="D183" s="36"/>
      <c r="E183" s="72"/>
    </row>
    <row r="184" spans="3:5" x14ac:dyDescent="0.25">
      <c r="C184" s="36"/>
      <c r="D184" s="36"/>
      <c r="E184" s="72"/>
    </row>
    <row r="185" spans="3:5" x14ac:dyDescent="0.25">
      <c r="C185" s="36"/>
      <c r="D185" s="36"/>
      <c r="E185" s="72"/>
    </row>
    <row r="186" spans="3:5" x14ac:dyDescent="0.25">
      <c r="C186" s="36"/>
      <c r="D186" s="36"/>
      <c r="E186" s="72"/>
    </row>
    <row r="187" spans="3:5" x14ac:dyDescent="0.25">
      <c r="C187" s="36"/>
      <c r="D187" s="36"/>
      <c r="E187" s="72"/>
    </row>
  </sheetData>
  <autoFilter ref="A1:F1" xr:uid="{0283E91C-550E-4190-9511-10E8BA9121C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A055-E81A-4782-9DFC-A951DFFC616C}">
  <sheetPr filterMode="1">
    <tabColor theme="9" tint="0.59999389629810485"/>
  </sheetPr>
  <dimension ref="A1:Q60"/>
  <sheetViews>
    <sheetView workbookViewId="0">
      <pane xSplit="1" topLeftCell="B1" activePane="topRight" state="frozen"/>
      <selection pane="topRight" activeCell="A7" sqref="A7"/>
    </sheetView>
  </sheetViews>
  <sheetFormatPr baseColWidth="10" defaultRowHeight="15" x14ac:dyDescent="0.25"/>
  <cols>
    <col min="1" max="1" width="72.140625" bestFit="1" customWidth="1"/>
    <col min="2" max="2" width="9.85546875" bestFit="1" customWidth="1"/>
    <col min="3" max="3" width="13.28515625" bestFit="1" customWidth="1"/>
    <col min="4" max="4" width="18.28515625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4.5703125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33" t="s">
        <v>707</v>
      </c>
      <c r="C1" s="75" t="s">
        <v>320</v>
      </c>
      <c r="D1" s="75" t="s">
        <v>324</v>
      </c>
      <c r="E1" s="75" t="s">
        <v>321</v>
      </c>
      <c r="F1" s="76" t="s">
        <v>323</v>
      </c>
      <c r="G1" s="76" t="s">
        <v>311</v>
      </c>
      <c r="H1" s="76" t="s">
        <v>322</v>
      </c>
      <c r="I1" s="77" t="s">
        <v>312</v>
      </c>
      <c r="J1" s="77" t="s">
        <v>313</v>
      </c>
      <c r="K1" s="77" t="s">
        <v>325</v>
      </c>
      <c r="L1" s="78" t="s">
        <v>328</v>
      </c>
      <c r="M1" s="78" t="s">
        <v>329</v>
      </c>
      <c r="N1" s="78" t="s">
        <v>330</v>
      </c>
      <c r="O1" s="108" t="s">
        <v>314</v>
      </c>
      <c r="P1" s="108" t="s">
        <v>331</v>
      </c>
      <c r="Q1" s="108" t="s">
        <v>332</v>
      </c>
    </row>
    <row r="2" spans="1:17" hidden="1" x14ac:dyDescent="0.25">
      <c r="A2" t="str" cm="1">
        <f t="array" ref="A2:A29">_xlfn._xlws.SORT(_xlfn.UNIQUE(_xlfn.VSTACK('2001_Mechanical_R'!B2:B500,'2001_Fertilities_R'!B2:B500)))</f>
        <v>Conspecifics-elegansXelegans-BelgiumXLouro</v>
      </c>
      <c r="B2" s="36" t="s">
        <v>2</v>
      </c>
      <c r="C2" s="36">
        <f>COUNTIFS('2001_Mechanical_R'!B$2:B$999,'2001_Summaries'!A2,'2001_Mechanical_R'!C$2:C$999,"&gt;-1")</f>
        <v>1</v>
      </c>
      <c r="D2" s="44">
        <f>SUMIF('2001_Mechanical_R'!B$2:B$999,'2001_Summaries'!A2,'2001_Mechanical_R'!C$2:C$999)</f>
        <v>1</v>
      </c>
      <c r="E2" s="79">
        <f t="shared" ref="E2:E3" si="0">IFERROR(1-(D2/C2),"NA")</f>
        <v>0</v>
      </c>
      <c r="F2" s="74">
        <f>COUNTIFS('2001_Mechanical_R'!B$2:B$999,'2001_Summaries'!A2,'2001_Mechanical_R'!D$2:D$999,"&gt;-1")</f>
        <v>1</v>
      </c>
      <c r="G2" s="74">
        <f>SUMIF('2001_Mechanical_R'!$B$2:$B$999,'2001_Summaries'!$A2,'2001_Mechanical_R'!D$2:D$999)</f>
        <v>1</v>
      </c>
      <c r="H2" s="71">
        <f>IFERROR(1-(G2/F2),"NA")</f>
        <v>0</v>
      </c>
      <c r="I2" s="44">
        <f>COUNTIFS('2001_Fertilities_R'!$B$2:$B$999,'2001_Summaries'!$A2,'2001_Fertilities_R'!$C$2:$C$999,"&gt;-1")</f>
        <v>0</v>
      </c>
      <c r="J2" s="44">
        <f>COUNTIFS('2001_Fertilities_R'!$B$2:$B$999,'2001_Summaries'!$A2,'2001_Fertilities_R'!$C$2:$C$999,"&gt;0")</f>
        <v>0</v>
      </c>
      <c r="K2" s="71" t="str">
        <f>IFERROR(MAX(1-(J2/I2),0),"NA")</f>
        <v>NA</v>
      </c>
      <c r="L2" s="44">
        <f>J2</f>
        <v>0</v>
      </c>
      <c r="M2" s="80" t="str">
        <f>IFERROR(AVERAGEIFS('2001_Fertilities_R'!$D$2:$D$999,'2001_Fertilities_R'!$C$2:$C$999,"&gt;0",'2001_Fertilities_R'!$B$2:$B$999,'2001_Summaries'!$A2),"NA")</f>
        <v>NA</v>
      </c>
      <c r="N2" s="71" t="str">
        <f>IFERROR(MAX(1-((2*M2)/(Allopatrics_Summaries!$M$5+Allopatrics_Summaries!$M$21)),0),"NA")</f>
        <v>NA</v>
      </c>
      <c r="O2" s="44">
        <f>L2</f>
        <v>0</v>
      </c>
      <c r="P2" s="80" t="str">
        <f>IFERROR(AVERAGEIFS('2001_Fertilities_R'!$E$2:$E$999,'2001_Fertilities_R'!$C$2:$C$999,"&gt;0",'2001_Fertilities_R'!$B$2:$B$999,'2001_Summaries'!$A2),"NA")</f>
        <v>NA</v>
      </c>
      <c r="Q2" s="71" t="str">
        <f>IFERROR(1-P2,"NA")</f>
        <v>NA</v>
      </c>
    </row>
    <row r="3" spans="1:17" hidden="1" x14ac:dyDescent="0.25">
      <c r="A3" t="str">
        <v>Conspecifics-elegansXelegans-LouroXBelgium</v>
      </c>
      <c r="B3" s="36" t="s">
        <v>2</v>
      </c>
      <c r="C3" s="36">
        <f>COUNTIFS('2001_Mechanical_R'!B$2:B$999,'2001_Summaries'!A3,'2001_Mechanical_R'!C$2:C$999,"&gt;-1")</f>
        <v>1</v>
      </c>
      <c r="D3" s="44">
        <f>SUMIF('2001_Mechanical_R'!B$2:B$999,'2001_Summaries'!A3,'2001_Mechanical_R'!C$2:C$999)</f>
        <v>1</v>
      </c>
      <c r="E3" s="79">
        <f t="shared" si="0"/>
        <v>0</v>
      </c>
      <c r="F3" s="74">
        <f>COUNTIFS('2001_Mechanical_R'!B$2:B$999,'2001_Summaries'!A3,'2001_Mechanical_R'!D$2:D$999,"&gt;-1")</f>
        <v>1</v>
      </c>
      <c r="G3" s="74">
        <f>SUMIF('2001_Mechanical_R'!$B$2:$B$999,'2001_Summaries'!$A3,'2001_Mechanical_R'!D$2:D$999)</f>
        <v>1</v>
      </c>
      <c r="H3" s="71">
        <f t="shared" ref="H3:H28" si="1">IFERROR(1-(G3/F3),"NA")</f>
        <v>0</v>
      </c>
      <c r="I3" s="44">
        <f>COUNTIFS('2001_Fertilities_R'!$B$2:$B$999,'2001_Summaries'!$A3,'2001_Fertilities_R'!$C$2:$C$999,"&gt;-1")</f>
        <v>0</v>
      </c>
      <c r="J3" s="44">
        <f>COUNTIFS('2001_Fertilities_R'!$B$2:$B$999,'2001_Summaries'!$A3,'2001_Fertilities_R'!$C$2:$C$999,"&gt;0")</f>
        <v>0</v>
      </c>
      <c r="K3" s="71" t="str">
        <f t="shared" ref="K3:K21" si="2">IFERROR(MAX(1-(J3/I3),0),"NA")</f>
        <v>NA</v>
      </c>
      <c r="L3" s="44">
        <f t="shared" ref="L3:L21" si="3">J3</f>
        <v>0</v>
      </c>
      <c r="M3" s="80" t="str">
        <f>IFERROR(AVERAGEIFS('2001_Fertilities_R'!$D$2:$D$999,'2001_Fertilities_R'!$C$2:$C$999,"&gt;0",'2001_Fertilities_R'!$B$2:$B$999,'2001_Summaries'!$A3),"NA")</f>
        <v>NA</v>
      </c>
      <c r="N3" s="71" t="str">
        <f>IFERROR(MAX(1-((2*M3)/(Allopatrics_Summaries!$M$5+Allopatrics_Summaries!$M$21)),0),"NA")</f>
        <v>NA</v>
      </c>
      <c r="O3" s="44">
        <f t="shared" ref="O3:O21" si="4">L3</f>
        <v>0</v>
      </c>
      <c r="P3" s="80" t="str">
        <f>IFERROR(AVERAGEIFS('2001_Fertilities_R'!$E$2:$E$999,'2001_Fertilities_R'!$C$2:$C$999,"&gt;0",'2001_Fertilities_R'!$B$2:$B$999,'2001_Summaries'!$A3),"NA")</f>
        <v>NA</v>
      </c>
      <c r="Q3" s="71" t="str">
        <f t="shared" ref="Q3:Q21" si="5">IFERROR(1-P3,"NA")</f>
        <v>NA</v>
      </c>
    </row>
    <row r="4" spans="1:17" x14ac:dyDescent="0.25">
      <c r="A4" t="str">
        <v>Conspecifics-elegansXelegans-LouroXLouro</v>
      </c>
      <c r="B4" s="36" t="s">
        <v>47</v>
      </c>
      <c r="C4" s="36">
        <f>COUNTIFS('2001_Mechanical_R'!B$2:B$999,'2001_Summaries'!A4,'2001_Mechanical_R'!C$2:C$999,"&gt;-1")</f>
        <v>5</v>
      </c>
      <c r="D4" s="44">
        <f>SUMIF('2001_Mechanical_R'!B$2:B$999,'2001_Summaries'!A4,'2001_Mechanical_R'!C$2:C$999)</f>
        <v>3</v>
      </c>
      <c r="E4" s="79">
        <f>IFERROR(1-(D4/C4),"NA")</f>
        <v>0.4</v>
      </c>
      <c r="F4" s="74">
        <f>COUNTIFS('2001_Mechanical_R'!B$2:B$999,'2001_Summaries'!A4,'2001_Mechanical_R'!D$2:D$999,"&gt;-1")</f>
        <v>3</v>
      </c>
      <c r="G4" s="74">
        <f>SUMIF('2001_Mechanical_R'!$B$2:$B$999,'2001_Summaries'!$A4,'2001_Mechanical_R'!D$2:D$999)</f>
        <v>3</v>
      </c>
      <c r="H4" s="71">
        <f t="shared" si="1"/>
        <v>0</v>
      </c>
      <c r="I4" s="44">
        <f>COUNTIFS('2001_Fertilities_R'!$B$2:$B$999,'2001_Summaries'!$A4,'2001_Fertilities_R'!$C$2:$C$999,"&gt;-1")</f>
        <v>10</v>
      </c>
      <c r="J4" s="44">
        <f>COUNTIFS('2001_Fertilities_R'!$B$2:$B$999,'2001_Summaries'!$A4,'2001_Fertilities_R'!$C$2:$C$999,"&gt;0")</f>
        <v>8</v>
      </c>
      <c r="K4" s="71">
        <f t="shared" si="2"/>
        <v>0.19999999999999996</v>
      </c>
      <c r="L4" s="44">
        <f t="shared" si="3"/>
        <v>8</v>
      </c>
      <c r="M4" s="80">
        <f>IFERROR(AVERAGEIFS('2001_Fertilities_R'!$D$2:$D$999,'2001_Fertilities_R'!$C$2:$C$999,"&gt;0",'2001_Fertilities_R'!$B$2:$B$999,'2001_Summaries'!$A4),"NA")</f>
        <v>200.60425000000004</v>
      </c>
      <c r="N4" s="71">
        <f>IFERROR(MAX(1-((2*M4)/(Allopatrics_Summaries!$M$5+Allopatrics_Summaries!$M$21)),0),"NA")</f>
        <v>0.28968894361581687</v>
      </c>
      <c r="O4" s="44">
        <f t="shared" si="4"/>
        <v>8</v>
      </c>
      <c r="P4" s="80">
        <f>IFERROR(AVERAGEIFS('2001_Fertilities_R'!$E$2:$E$999,'2001_Fertilities_R'!$C$2:$C$999,"&gt;0",'2001_Fertilities_R'!$B$2:$B$999,'2001_Summaries'!$A4),"NA")</f>
        <v>0.82825000000000004</v>
      </c>
      <c r="Q4" s="71">
        <f t="shared" si="5"/>
        <v>0.17174999999999996</v>
      </c>
    </row>
    <row r="5" spans="1:17" x14ac:dyDescent="0.25">
      <c r="A5" t="str">
        <v>Conspecifics-graellsiiXgraellsii-LanzadaXLanzada</v>
      </c>
      <c r="B5" s="36" t="s">
        <v>47</v>
      </c>
      <c r="C5" s="36">
        <f>COUNTIFS('2001_Mechanical_R'!B$2:B$999,'2001_Summaries'!A5,'2001_Mechanical_R'!C$2:C$999,"&gt;-1")</f>
        <v>2</v>
      </c>
      <c r="D5" s="44">
        <f>SUMIF('2001_Mechanical_R'!B$2:B$999,'2001_Summaries'!A5,'2001_Mechanical_R'!C$2:C$999)</f>
        <v>2</v>
      </c>
      <c r="E5" s="79">
        <f t="shared" ref="E5:E28" si="6">IFERROR(1-(D5/C5),"NA")</f>
        <v>0</v>
      </c>
      <c r="F5" s="74">
        <f>COUNTIFS('2001_Mechanical_R'!B$2:B$999,'2001_Summaries'!A5,'2001_Mechanical_R'!D$2:D$999,"&gt;-1")</f>
        <v>2</v>
      </c>
      <c r="G5" s="74">
        <f>SUMIF('2001_Mechanical_R'!$B$2:$B$999,'2001_Summaries'!$A5,'2001_Mechanical_R'!D$2:D$999)</f>
        <v>0</v>
      </c>
      <c r="H5" s="71">
        <f t="shared" si="1"/>
        <v>1</v>
      </c>
      <c r="I5" s="44">
        <f>COUNTIFS('2001_Fertilities_R'!$B$2:$B$999,'2001_Summaries'!$A5,'2001_Fertilities_R'!$C$2:$C$999,"&gt;-1")</f>
        <v>4</v>
      </c>
      <c r="J5" s="44">
        <f>COUNTIFS('2001_Fertilities_R'!$B$2:$B$999,'2001_Summaries'!$A5,'2001_Fertilities_R'!$C$2:$C$999,"&gt;0")</f>
        <v>4</v>
      </c>
      <c r="K5" s="71">
        <f t="shared" si="2"/>
        <v>0</v>
      </c>
      <c r="L5" s="44">
        <f t="shared" si="3"/>
        <v>4</v>
      </c>
      <c r="M5" s="80">
        <f>IFERROR(AVERAGEIFS('2001_Fertilities_R'!$D$2:$D$999,'2001_Fertilities_R'!$C$2:$C$999,"&gt;0",'2001_Fertilities_R'!$B$2:$B$999,'2001_Summaries'!$A5),"NA")</f>
        <v>126.25</v>
      </c>
      <c r="N5" s="71">
        <f>IFERROR(MAX(1-((2*M5)/(Allopatrics_Summaries!$M$5+Allopatrics_Summaries!$M$21)),0),"NA")</f>
        <v>0.55296674487951725</v>
      </c>
      <c r="O5" s="44">
        <f t="shared" si="4"/>
        <v>4</v>
      </c>
      <c r="P5" s="80">
        <f>IFERROR(AVERAGEIFS('2001_Fertilities_R'!$E$2:$E$999,'2001_Fertilities_R'!$C$2:$C$999,"&gt;0",'2001_Fertilities_R'!$B$2:$B$999,'2001_Summaries'!$A5),"NA")</f>
        <v>0.92949999999999999</v>
      </c>
      <c r="Q5" s="71">
        <f t="shared" si="5"/>
        <v>7.0500000000000007E-2</v>
      </c>
    </row>
    <row r="6" spans="1:17" hidden="1" x14ac:dyDescent="0.25">
      <c r="A6" t="str">
        <v>Heterospecifics-elegansXgraellsii-LouroXCachadas</v>
      </c>
      <c r="B6" s="36" t="s">
        <v>2</v>
      </c>
      <c r="C6" s="36">
        <f>COUNTIFS('2001_Mechanical_R'!B$2:B$999,'2001_Summaries'!A6,'2001_Mechanical_R'!C$2:C$999,"&gt;-1")</f>
        <v>0</v>
      </c>
      <c r="D6" s="44">
        <f>SUMIF('2001_Mechanical_R'!B$2:B$999,'2001_Summaries'!A6,'2001_Mechanical_R'!C$2:C$999)</f>
        <v>0</v>
      </c>
      <c r="E6" s="79" t="str">
        <f t="shared" si="6"/>
        <v>NA</v>
      </c>
      <c r="F6" s="74">
        <f>COUNTIFS('2001_Mechanical_R'!B$2:B$999,'2001_Summaries'!A6,'2001_Mechanical_R'!D$2:D$999,"&gt;-1")</f>
        <v>0</v>
      </c>
      <c r="G6" s="74">
        <f>SUMIF('2001_Mechanical_R'!$B$2:$B$999,'2001_Summaries'!$A6,'2001_Mechanical_R'!D$2:D$999)</f>
        <v>0</v>
      </c>
      <c r="H6" s="71" t="str">
        <f t="shared" si="1"/>
        <v>NA</v>
      </c>
      <c r="I6" s="44">
        <f>COUNTIFS('2001_Fertilities_R'!$B$2:$B$999,'2001_Summaries'!$A6,'2001_Fertilities_R'!$C$2:$C$999,"&gt;-1")</f>
        <v>1</v>
      </c>
      <c r="J6" s="44">
        <f>COUNTIFS('2001_Fertilities_R'!$B$2:$B$999,'2001_Summaries'!$A6,'2001_Fertilities_R'!$C$2:$C$999,"&gt;0")</f>
        <v>0</v>
      </c>
      <c r="K6" s="71">
        <f t="shared" si="2"/>
        <v>1</v>
      </c>
      <c r="L6" s="44">
        <f t="shared" si="3"/>
        <v>0</v>
      </c>
      <c r="M6" s="80" t="str">
        <f>IFERROR(AVERAGEIFS('2001_Fertilities_R'!$D$2:$D$999,'2001_Fertilities_R'!$C$2:$C$999,"&gt;0",'2001_Fertilities_R'!$B$2:$B$999,'2001_Summaries'!$A6),"NA")</f>
        <v>NA</v>
      </c>
      <c r="N6" s="71" t="str">
        <f>IFERROR(MAX(1-((2*M6)/(Allopatrics_Summaries!$M$5+Allopatrics_Summaries!$M$21)),0),"NA")</f>
        <v>NA</v>
      </c>
      <c r="O6" s="44">
        <f t="shared" si="4"/>
        <v>0</v>
      </c>
      <c r="P6" s="80" t="str">
        <f>IFERROR(AVERAGEIFS('2001_Fertilities_R'!$E$2:$E$999,'2001_Fertilities_R'!$C$2:$C$999,"&gt;0",'2001_Fertilities_R'!$B$2:$B$999,'2001_Summaries'!$A6),"NA")</f>
        <v>NA</v>
      </c>
      <c r="Q6" s="71" t="str">
        <f t="shared" si="5"/>
        <v>NA</v>
      </c>
    </row>
    <row r="7" spans="1:17" x14ac:dyDescent="0.25">
      <c r="A7" t="str">
        <v>Heterospecifics-elegansXgraellsii-LouroXCenteans</v>
      </c>
      <c r="B7" s="36" t="s">
        <v>47</v>
      </c>
      <c r="C7" s="36">
        <f>COUNTIFS('2001_Mechanical_R'!B$2:B$999,'2001_Summaries'!A7,'2001_Mechanical_R'!C$2:C$999,"&gt;-1")</f>
        <v>0</v>
      </c>
      <c r="D7" s="44">
        <f>SUMIF('2001_Mechanical_R'!B$2:B$999,'2001_Summaries'!A7,'2001_Mechanical_R'!C$2:C$999)</f>
        <v>0</v>
      </c>
      <c r="E7" s="79" t="str">
        <f t="shared" si="6"/>
        <v>NA</v>
      </c>
      <c r="F7" s="74">
        <f>COUNTIFS('2001_Mechanical_R'!B$2:B$999,'2001_Summaries'!A7,'2001_Mechanical_R'!D$2:D$999,"&gt;-1")</f>
        <v>0</v>
      </c>
      <c r="G7" s="74">
        <f>SUMIF('2001_Mechanical_R'!$B$2:$B$999,'2001_Summaries'!$A7,'2001_Mechanical_R'!D$2:D$999)</f>
        <v>0</v>
      </c>
      <c r="H7" s="71" t="str">
        <f t="shared" si="1"/>
        <v>NA</v>
      </c>
      <c r="I7" s="44">
        <f>COUNTIFS('2001_Fertilities_R'!$B$2:$B$999,'2001_Summaries'!$A7,'2001_Fertilities_R'!$C$2:$C$999,"&gt;-1")</f>
        <v>3</v>
      </c>
      <c r="J7" s="44">
        <f>COUNTIFS('2001_Fertilities_R'!$B$2:$B$999,'2001_Summaries'!$A7,'2001_Fertilities_R'!$C$2:$C$999,"&gt;0")</f>
        <v>2</v>
      </c>
      <c r="K7" s="71">
        <f t="shared" si="2"/>
        <v>0.33333333333333337</v>
      </c>
      <c r="L7" s="44">
        <f t="shared" si="3"/>
        <v>2</v>
      </c>
      <c r="M7" s="80">
        <f>IFERROR(AVERAGEIFS('2001_Fertilities_R'!$D$2:$D$999,'2001_Fertilities_R'!$C$2:$C$999,"&gt;0",'2001_Fertilities_R'!$B$2:$B$999,'2001_Summaries'!$A7),"NA")</f>
        <v>163</v>
      </c>
      <c r="N7" s="71">
        <f>IFERROR(MAX(1-((2*M7)/(Allopatrics_Summaries!$M$5+Allopatrics_Summaries!$M$21)),0),"NA")</f>
        <v>0.42284023299296081</v>
      </c>
      <c r="O7" s="44">
        <f t="shared" si="4"/>
        <v>2</v>
      </c>
      <c r="P7" s="80">
        <f>IFERROR(AVERAGEIFS('2001_Fertilities_R'!$E$2:$E$999,'2001_Fertilities_R'!$C$2:$C$999,"&gt;0",'2001_Fertilities_R'!$B$2:$B$999,'2001_Summaries'!$A7),"NA")</f>
        <v>0.68149999999999999</v>
      </c>
      <c r="Q7" s="71">
        <f t="shared" si="5"/>
        <v>0.31850000000000001</v>
      </c>
    </row>
    <row r="8" spans="1:17" x14ac:dyDescent="0.25">
      <c r="A8" t="str">
        <v>Heterospecifics-elegansXgraellsii-LouroXCorrubedo</v>
      </c>
      <c r="B8" s="36" t="s">
        <v>47</v>
      </c>
      <c r="C8" s="36">
        <f>COUNTIFS('2001_Mechanical_R'!B$2:B$999,'2001_Summaries'!A8,'2001_Mechanical_R'!C$2:C$999,"&gt;-1")</f>
        <v>1</v>
      </c>
      <c r="D8" s="44">
        <f>SUMIF('2001_Mechanical_R'!B$2:B$999,'2001_Summaries'!A8,'2001_Mechanical_R'!C$2:C$999)</f>
        <v>1</v>
      </c>
      <c r="E8" s="79">
        <f t="shared" si="6"/>
        <v>0</v>
      </c>
      <c r="F8" s="74">
        <f>COUNTIFS('2001_Mechanical_R'!B$2:B$999,'2001_Summaries'!A8,'2001_Mechanical_R'!D$2:D$999,"&gt;-1")</f>
        <v>1</v>
      </c>
      <c r="G8" s="74">
        <f>SUMIF('2001_Mechanical_R'!$B$2:$B$999,'2001_Summaries'!$A8,'2001_Mechanical_R'!D$2:D$999)</f>
        <v>1</v>
      </c>
      <c r="H8" s="71">
        <f t="shared" si="1"/>
        <v>0</v>
      </c>
      <c r="I8" s="44">
        <f>COUNTIFS('2001_Fertilities_R'!$B$2:$B$999,'2001_Summaries'!$A8,'2001_Fertilities_R'!$C$2:$C$999,"&gt;-1")</f>
        <v>2</v>
      </c>
      <c r="J8" s="44">
        <f>COUNTIFS('2001_Fertilities_R'!$B$2:$B$999,'2001_Summaries'!$A8,'2001_Fertilities_R'!$C$2:$C$999,"&gt;0")</f>
        <v>2</v>
      </c>
      <c r="K8" s="71">
        <f t="shared" si="2"/>
        <v>0</v>
      </c>
      <c r="L8" s="44">
        <f t="shared" si="3"/>
        <v>2</v>
      </c>
      <c r="M8" s="80">
        <f>IFERROR(AVERAGEIFS('2001_Fertilities_R'!$D$2:$D$999,'2001_Fertilities_R'!$C$2:$C$999,"&gt;0",'2001_Fertilities_R'!$B$2:$B$999,'2001_Summaries'!$A8),"NA")</f>
        <v>84.332999999999998</v>
      </c>
      <c r="N8" s="71">
        <f>IFERROR(MAX(1-((2*M8)/(Allopatrics_Summaries!$M$5+Allopatrics_Summaries!$M$21)),0),"NA")</f>
        <v>0.70138886729445016</v>
      </c>
      <c r="O8" s="44">
        <f t="shared" si="4"/>
        <v>2</v>
      </c>
      <c r="P8" s="80">
        <f>IFERROR(AVERAGEIFS('2001_Fertilities_R'!$E$2:$E$999,'2001_Fertilities_R'!$C$2:$C$999,"&gt;0",'2001_Fertilities_R'!$B$2:$B$999,'2001_Summaries'!$A8),"NA")</f>
        <v>0.40350000000000003</v>
      </c>
      <c r="Q8" s="71">
        <f t="shared" si="5"/>
        <v>0.59650000000000003</v>
      </c>
    </row>
    <row r="9" spans="1:17" hidden="1" x14ac:dyDescent="0.25">
      <c r="A9" t="str">
        <v>Heterospecifics-elegansXgraellsii-LouroXCuvi</v>
      </c>
      <c r="B9" s="36" t="s">
        <v>2</v>
      </c>
      <c r="C9" s="36">
        <f>COUNTIFS('2001_Mechanical_R'!B$2:B$999,'2001_Summaries'!A9,'2001_Mechanical_R'!C$2:C$999,"&gt;-1")</f>
        <v>0</v>
      </c>
      <c r="D9" s="44">
        <f>SUMIF('2001_Mechanical_R'!B$2:B$999,'2001_Summaries'!A9,'2001_Mechanical_R'!C$2:C$999)</f>
        <v>0</v>
      </c>
      <c r="E9" s="79" t="str">
        <f t="shared" si="6"/>
        <v>NA</v>
      </c>
      <c r="F9" s="74">
        <f>COUNTIFS('2001_Mechanical_R'!B$2:B$999,'2001_Summaries'!A9,'2001_Mechanical_R'!D$2:D$999,"&gt;-1")</f>
        <v>0</v>
      </c>
      <c r="G9" s="74">
        <f>SUMIF('2001_Mechanical_R'!$B$2:$B$999,'2001_Summaries'!$A9,'2001_Mechanical_R'!D$2:D$999)</f>
        <v>0</v>
      </c>
      <c r="H9" s="71" t="str">
        <f t="shared" si="1"/>
        <v>NA</v>
      </c>
      <c r="I9" s="44">
        <f>COUNTIFS('2001_Fertilities_R'!$B$2:$B$999,'2001_Summaries'!$A9,'2001_Fertilities_R'!$C$2:$C$999,"&gt;-1")</f>
        <v>1</v>
      </c>
      <c r="J9" s="44">
        <f>COUNTIFS('2001_Fertilities_R'!$B$2:$B$999,'2001_Summaries'!$A9,'2001_Fertilities_R'!$C$2:$C$999,"&gt;0")</f>
        <v>0</v>
      </c>
      <c r="K9" s="71">
        <f t="shared" si="2"/>
        <v>1</v>
      </c>
      <c r="L9" s="44">
        <f t="shared" si="3"/>
        <v>0</v>
      </c>
      <c r="M9" s="80" t="str">
        <f>IFERROR(AVERAGEIFS('2001_Fertilities_R'!$D$2:$D$999,'2001_Fertilities_R'!$C$2:$C$999,"&gt;0",'2001_Fertilities_R'!$B$2:$B$999,'2001_Summaries'!$A9),"NA")</f>
        <v>NA</v>
      </c>
      <c r="N9" s="71" t="str">
        <f>IFERROR(MAX(1-((2*M9)/(Allopatrics_Summaries!$M$5+Allopatrics_Summaries!$M$21)),0),"NA")</f>
        <v>NA</v>
      </c>
      <c r="O9" s="44">
        <f t="shared" si="4"/>
        <v>0</v>
      </c>
      <c r="P9" s="80" t="str">
        <f>IFERROR(AVERAGEIFS('2001_Fertilities_R'!$E$2:$E$999,'2001_Fertilities_R'!$C$2:$C$999,"&gt;0",'2001_Fertilities_R'!$B$2:$B$999,'2001_Summaries'!$A9),"NA")</f>
        <v>NA</v>
      </c>
      <c r="Q9" s="71" t="str">
        <f t="shared" si="5"/>
        <v>NA</v>
      </c>
    </row>
    <row r="10" spans="1:17" x14ac:dyDescent="0.25">
      <c r="A10" t="str">
        <v>Heterospecifics-elegansXgraellsii-LouroXLanzada</v>
      </c>
      <c r="B10" s="36" t="s">
        <v>47</v>
      </c>
      <c r="C10" s="36">
        <f>COUNTIFS('2001_Mechanical_R'!B$2:B$999,'2001_Summaries'!A10,'2001_Mechanical_R'!C$2:C$999,"&gt;-1")</f>
        <v>7</v>
      </c>
      <c r="D10" s="44">
        <f>SUMIF('2001_Mechanical_R'!B$2:B$999,'2001_Summaries'!A10,'2001_Mechanical_R'!C$2:C$999)</f>
        <v>7</v>
      </c>
      <c r="E10" s="79">
        <f t="shared" si="6"/>
        <v>0</v>
      </c>
      <c r="F10" s="74">
        <f>COUNTIFS('2001_Mechanical_R'!B$2:B$999,'2001_Summaries'!A10,'2001_Mechanical_R'!D$2:D$999,"&gt;-1")</f>
        <v>7</v>
      </c>
      <c r="G10" s="74">
        <f>SUMIF('2001_Mechanical_R'!$B$2:$B$999,'2001_Summaries'!$A10,'2001_Mechanical_R'!D$2:D$999)</f>
        <v>5</v>
      </c>
      <c r="H10" s="71">
        <f t="shared" si="1"/>
        <v>0.2857142857142857</v>
      </c>
      <c r="I10" s="44">
        <f>COUNTIFS('2001_Fertilities_R'!$B$2:$B$999,'2001_Summaries'!$A10,'2001_Fertilities_R'!$C$2:$C$999,"&gt;-1")</f>
        <v>11</v>
      </c>
      <c r="J10" s="44">
        <f>COUNTIFS('2001_Fertilities_R'!$B$2:$B$999,'2001_Summaries'!$A10,'2001_Fertilities_R'!$C$2:$C$999,"&gt;0")</f>
        <v>8</v>
      </c>
      <c r="K10" s="71">
        <f t="shared" si="2"/>
        <v>0.27272727272727271</v>
      </c>
      <c r="L10" s="44">
        <f t="shared" si="3"/>
        <v>8</v>
      </c>
      <c r="M10" s="80">
        <f>IFERROR(AVERAGEIFS('2001_Fertilities_R'!$D$2:$D$999,'2001_Fertilities_R'!$C$2:$C$999,"&gt;0",'2001_Fertilities_R'!$B$2:$B$999,'2001_Summaries'!$A10),"NA")</f>
        <v>106.5</v>
      </c>
      <c r="N10" s="71">
        <f>IFERROR(MAX(1-((2*M10)/(Allopatrics_Summaries!$M$5+Allopatrics_Summaries!$M$21)),0),"NA")</f>
        <v>0.62289867983895908</v>
      </c>
      <c r="O10" s="44">
        <f t="shared" si="4"/>
        <v>8</v>
      </c>
      <c r="P10" s="80">
        <f>IFERROR(AVERAGEIFS('2001_Fertilities_R'!$E$2:$E$999,'2001_Fertilities_R'!$C$2:$C$999,"&gt;0",'2001_Fertilities_R'!$B$2:$B$999,'2001_Summaries'!$A10),"NA")</f>
        <v>0.76737500000000003</v>
      </c>
      <c r="Q10" s="71">
        <f t="shared" si="5"/>
        <v>0.23262499999999997</v>
      </c>
    </row>
    <row r="11" spans="1:17" x14ac:dyDescent="0.25">
      <c r="A11" t="str">
        <v>Heterospecifics-graellsiiXelegans-CorrubedoXLouro</v>
      </c>
      <c r="B11" s="36" t="s">
        <v>47</v>
      </c>
      <c r="C11" s="36">
        <f>COUNTIFS('2001_Mechanical_R'!B$2:B$999,'2001_Summaries'!A11,'2001_Mechanical_R'!C$2:C$999,"&gt;-1")</f>
        <v>4</v>
      </c>
      <c r="D11" s="44">
        <f>SUMIF('2001_Mechanical_R'!B$2:B$999,'2001_Summaries'!A11,'2001_Mechanical_R'!C$2:C$999)</f>
        <v>3</v>
      </c>
      <c r="E11" s="79">
        <f t="shared" si="6"/>
        <v>0.25</v>
      </c>
      <c r="F11" s="74">
        <f>COUNTIFS('2001_Mechanical_R'!B$2:B$999,'2001_Summaries'!A11,'2001_Mechanical_R'!D$2:D$999,"&gt;-1")</f>
        <v>3</v>
      </c>
      <c r="G11" s="74">
        <f>SUMIF('2001_Mechanical_R'!$B$2:$B$999,'2001_Summaries'!$A11,'2001_Mechanical_R'!D$2:D$999)</f>
        <v>3</v>
      </c>
      <c r="H11" s="71">
        <f t="shared" si="1"/>
        <v>0</v>
      </c>
      <c r="I11" s="44">
        <f>COUNTIFS('2001_Fertilities_R'!$B$2:$B$999,'2001_Summaries'!$A11,'2001_Fertilities_R'!$C$2:$C$999,"&gt;-1")</f>
        <v>3</v>
      </c>
      <c r="J11" s="44">
        <f>COUNTIFS('2001_Fertilities_R'!$B$2:$B$999,'2001_Summaries'!$A11,'2001_Fertilities_R'!$C$2:$C$999,"&gt;0")</f>
        <v>3</v>
      </c>
      <c r="K11" s="71">
        <f t="shared" si="2"/>
        <v>0</v>
      </c>
      <c r="L11" s="44">
        <f t="shared" si="3"/>
        <v>3</v>
      </c>
      <c r="M11" s="80">
        <f>IFERROR(AVERAGEIFS('2001_Fertilities_R'!$D$2:$D$999,'2001_Fertilities_R'!$C$2:$C$999,"&gt;0",'2001_Fertilities_R'!$B$2:$B$999,'2001_Summaries'!$A11),"NA")</f>
        <v>134</v>
      </c>
      <c r="N11" s="71">
        <f>IFERROR(MAX(1-((2*M11)/(Allopatrics_Summaries!$M$5+Allopatrics_Summaries!$M$21)),0),"NA")</f>
        <v>0.5255250995156856</v>
      </c>
      <c r="O11" s="44">
        <f t="shared" si="4"/>
        <v>3</v>
      </c>
      <c r="P11" s="80">
        <f>IFERROR(AVERAGEIFS('2001_Fertilities_R'!$E$2:$E$999,'2001_Fertilities_R'!$C$2:$C$999,"&gt;0",'2001_Fertilities_R'!$B$2:$B$999,'2001_Summaries'!$A11),"NA")</f>
        <v>0.7466666666666667</v>
      </c>
      <c r="Q11" s="71">
        <f t="shared" si="5"/>
        <v>0.2533333333333333</v>
      </c>
    </row>
    <row r="12" spans="1:17" x14ac:dyDescent="0.25">
      <c r="A12" t="str">
        <v>Heterospecifics-graellsiiXelegans-LanzadaXLouro</v>
      </c>
      <c r="B12" s="36" t="s">
        <v>47</v>
      </c>
      <c r="C12" s="36">
        <f>COUNTIFS('2001_Mechanical_R'!B$2:B$999,'2001_Summaries'!A12,'2001_Mechanical_R'!C$2:C$999,"&gt;-1")</f>
        <v>24</v>
      </c>
      <c r="D12" s="44">
        <f>SUMIF('2001_Mechanical_R'!B$2:B$999,'2001_Summaries'!A12,'2001_Mechanical_R'!C$2:C$999)</f>
        <v>1</v>
      </c>
      <c r="E12" s="79">
        <f t="shared" si="6"/>
        <v>0.95833333333333337</v>
      </c>
      <c r="F12" s="74">
        <f>COUNTIFS('2001_Mechanical_R'!B$2:B$999,'2001_Summaries'!A12,'2001_Mechanical_R'!D$2:D$999,"&gt;-1")</f>
        <v>1</v>
      </c>
      <c r="G12" s="74">
        <f>SUMIF('2001_Mechanical_R'!$B$2:$B$999,'2001_Summaries'!$A12,'2001_Mechanical_R'!D$2:D$999)</f>
        <v>0</v>
      </c>
      <c r="H12" s="71">
        <f t="shared" si="1"/>
        <v>1</v>
      </c>
      <c r="I12" s="44">
        <f>COUNTIFS('2001_Fertilities_R'!$B$2:$B$999,'2001_Summaries'!$A12,'2001_Fertilities_R'!$C$2:$C$999,"&gt;-1")</f>
        <v>0</v>
      </c>
      <c r="J12" s="44">
        <f>COUNTIFS('2001_Fertilities_R'!$B$2:$B$999,'2001_Summaries'!$A12,'2001_Fertilities_R'!$C$2:$C$999,"&gt;0")</f>
        <v>0</v>
      </c>
      <c r="K12" s="71" t="str">
        <f t="shared" si="2"/>
        <v>NA</v>
      </c>
      <c r="L12" s="44">
        <f t="shared" si="3"/>
        <v>0</v>
      </c>
      <c r="M12" s="80" t="str">
        <f>IFERROR(AVERAGEIFS('2001_Fertilities_R'!$D$2:$D$999,'2001_Fertilities_R'!$C$2:$C$999,"&gt;0",'2001_Fertilities_R'!$B$2:$B$999,'2001_Summaries'!$A12),"NA")</f>
        <v>NA</v>
      </c>
      <c r="N12" s="71" t="str">
        <f>IFERROR(MAX(1-((2*M12)/(Allopatrics_Summaries!$M$5+Allopatrics_Summaries!$M$21)),0),"NA")</f>
        <v>NA</v>
      </c>
      <c r="O12" s="44">
        <f t="shared" si="4"/>
        <v>0</v>
      </c>
      <c r="P12" s="80" t="str">
        <f>IFERROR(AVERAGEIFS('2001_Fertilities_R'!$E$2:$E$999,'2001_Fertilities_R'!$C$2:$C$999,"&gt;0",'2001_Fertilities_R'!$B$2:$B$999,'2001_Summaries'!$A12),"NA")</f>
        <v>NA</v>
      </c>
      <c r="Q12" s="71" t="str">
        <f t="shared" si="5"/>
        <v>NA</v>
      </c>
    </row>
    <row r="13" spans="1:17" hidden="1" x14ac:dyDescent="0.25">
      <c r="A13" t="str">
        <v>Postzygotics-elegansXhybrid-AlloEleX(H:LouroXCenteans)</v>
      </c>
      <c r="B13" s="36" t="s">
        <v>2</v>
      </c>
      <c r="C13" s="36">
        <f>COUNTIFS('2001_Mechanical_R'!B$2:B$999,'2001_Summaries'!A13,'2001_Mechanical_R'!C$2:C$999,"&gt;-1")</f>
        <v>2</v>
      </c>
      <c r="D13" s="44">
        <f>SUMIF('2001_Mechanical_R'!B$2:B$999,'2001_Summaries'!A13,'2001_Mechanical_R'!C$2:C$999)</f>
        <v>2</v>
      </c>
      <c r="E13" s="79">
        <f t="shared" si="6"/>
        <v>0</v>
      </c>
      <c r="F13" s="74">
        <f>COUNTIFS('2001_Mechanical_R'!B$2:B$999,'2001_Summaries'!A13,'2001_Mechanical_R'!D$2:D$999,"&gt;-1")</f>
        <v>2</v>
      </c>
      <c r="G13" s="74">
        <f>SUMIF('2001_Mechanical_R'!$B$2:$B$999,'2001_Summaries'!$A13,'2001_Mechanical_R'!D$2:D$999)</f>
        <v>2</v>
      </c>
      <c r="H13" s="71">
        <f t="shared" si="1"/>
        <v>0</v>
      </c>
      <c r="I13" s="44">
        <f>COUNTIFS('2001_Fertilities_R'!$B$2:$B$999,'2001_Summaries'!$A13,'2001_Fertilities_R'!$C$2:$C$999,"&gt;-1")</f>
        <v>0</v>
      </c>
      <c r="J13" s="44">
        <f>COUNTIFS('2001_Fertilities_R'!$B$2:$B$999,'2001_Summaries'!$A13,'2001_Fertilities_R'!$C$2:$C$999,"&gt;0")</f>
        <v>0</v>
      </c>
      <c r="K13" s="71" t="str">
        <f t="shared" si="2"/>
        <v>NA</v>
      </c>
      <c r="L13" s="44">
        <f t="shared" si="3"/>
        <v>0</v>
      </c>
      <c r="M13" s="80" t="str">
        <f>IFERROR(AVERAGEIFS('2001_Fertilities_R'!$D$2:$D$999,'2001_Fertilities_R'!$C$2:$C$999,"&gt;0",'2001_Fertilities_R'!$B$2:$B$999,'2001_Summaries'!$A13),"NA")</f>
        <v>NA</v>
      </c>
      <c r="N13" s="71" t="str">
        <f>IFERROR(MAX(1-((2*M13)/(Allopatrics_Summaries!$M$5+Allopatrics_Summaries!$M$21)),0),"NA")</f>
        <v>NA</v>
      </c>
      <c r="O13" s="44">
        <f t="shared" si="4"/>
        <v>0</v>
      </c>
      <c r="P13" s="80" t="str">
        <f>IFERROR(AVERAGEIFS('2001_Fertilities_R'!$E$2:$E$999,'2001_Fertilities_R'!$C$2:$C$999,"&gt;0",'2001_Fertilities_R'!$B$2:$B$999,'2001_Summaries'!$A13),"NA")</f>
        <v>NA</v>
      </c>
      <c r="Q13" s="71" t="str">
        <f t="shared" si="5"/>
        <v>NA</v>
      </c>
    </row>
    <row r="14" spans="1:17" hidden="1" x14ac:dyDescent="0.25">
      <c r="A14" t="str">
        <v>Postzygotics-elegansXhybrid-AlloEleX(H:LouroXLanzada)</v>
      </c>
      <c r="B14" s="36" t="s">
        <v>2</v>
      </c>
      <c r="C14" s="36">
        <f>COUNTIFS('2001_Mechanical_R'!B$2:B$999,'2001_Summaries'!A14,'2001_Mechanical_R'!C$2:C$999,"&gt;-1")</f>
        <v>2</v>
      </c>
      <c r="D14" s="44">
        <f>SUMIF('2001_Mechanical_R'!B$2:B$999,'2001_Summaries'!A14,'2001_Mechanical_R'!C$2:C$999)</f>
        <v>2</v>
      </c>
      <c r="E14" s="79">
        <f t="shared" si="6"/>
        <v>0</v>
      </c>
      <c r="F14" s="74">
        <f>COUNTIFS('2001_Mechanical_R'!B$2:B$999,'2001_Summaries'!A14,'2001_Mechanical_R'!D$2:D$999,"&gt;-1")</f>
        <v>2</v>
      </c>
      <c r="G14" s="74">
        <f>SUMIF('2001_Mechanical_R'!$B$2:$B$999,'2001_Summaries'!$A14,'2001_Mechanical_R'!D$2:D$999)</f>
        <v>2</v>
      </c>
      <c r="H14" s="71">
        <f t="shared" si="1"/>
        <v>0</v>
      </c>
      <c r="I14" s="44">
        <f>COUNTIFS('2001_Fertilities_R'!$B$2:$B$999,'2001_Summaries'!$A14,'2001_Fertilities_R'!$C$2:$C$999,"&gt;-1")</f>
        <v>0</v>
      </c>
      <c r="J14" s="44">
        <f>COUNTIFS('2001_Fertilities_R'!$B$2:$B$999,'2001_Summaries'!$A14,'2001_Fertilities_R'!$C$2:$C$999,"&gt;0")</f>
        <v>0</v>
      </c>
      <c r="K14" s="71" t="str">
        <f t="shared" si="2"/>
        <v>NA</v>
      </c>
      <c r="L14" s="44">
        <f t="shared" si="3"/>
        <v>0</v>
      </c>
      <c r="M14" s="80" t="str">
        <f>IFERROR(AVERAGEIFS('2001_Fertilities_R'!$D$2:$D$999,'2001_Fertilities_R'!$C$2:$C$999,"&gt;0",'2001_Fertilities_R'!$B$2:$B$999,'2001_Summaries'!$A14),"NA")</f>
        <v>NA</v>
      </c>
      <c r="N14" s="71" t="str">
        <f>IFERROR(MAX(1-((2*M14)/(Allopatrics_Summaries!$M$5+Allopatrics_Summaries!$M$21)),0),"NA")</f>
        <v>NA</v>
      </c>
      <c r="O14" s="44">
        <f t="shared" si="4"/>
        <v>0</v>
      </c>
      <c r="P14" s="80" t="str">
        <f>IFERROR(AVERAGEIFS('2001_Fertilities_R'!$E$2:$E$999,'2001_Fertilities_R'!$C$2:$C$999,"&gt;0",'2001_Fertilities_R'!$B$2:$B$999,'2001_Summaries'!$A14),"NA")</f>
        <v>NA</v>
      </c>
      <c r="Q14" s="71" t="str">
        <f t="shared" si="5"/>
        <v>NA</v>
      </c>
    </row>
    <row r="15" spans="1:17" x14ac:dyDescent="0.25">
      <c r="A15" t="str">
        <v>Postzygotics-elegansXhybrid-SymEleX(H:LouroXCenteans)</v>
      </c>
      <c r="B15" s="36" t="s">
        <v>47</v>
      </c>
      <c r="C15" s="36">
        <f>COUNTIFS('2001_Mechanical_R'!B$2:B$999,'2001_Summaries'!A15,'2001_Mechanical_R'!C$2:C$999,"&gt;-1")</f>
        <v>0</v>
      </c>
      <c r="D15" s="44">
        <f>SUMIF('2001_Mechanical_R'!B$2:B$999,'2001_Summaries'!A15,'2001_Mechanical_R'!C$2:C$999)</f>
        <v>0</v>
      </c>
      <c r="E15" s="79" t="str">
        <f t="shared" si="6"/>
        <v>NA</v>
      </c>
      <c r="F15" s="74">
        <f>COUNTIFS('2001_Mechanical_R'!B$2:B$999,'2001_Summaries'!A15,'2001_Mechanical_R'!D$2:D$999,"&gt;-1")</f>
        <v>0</v>
      </c>
      <c r="G15" s="74">
        <f>SUMIF('2001_Mechanical_R'!$B$2:$B$999,'2001_Summaries'!$A15,'2001_Mechanical_R'!D$2:D$999)</f>
        <v>0</v>
      </c>
      <c r="H15" s="71" t="str">
        <f t="shared" si="1"/>
        <v>NA</v>
      </c>
      <c r="I15" s="44">
        <f>COUNTIFS('2001_Fertilities_R'!$B$2:$B$999,'2001_Summaries'!$A15,'2001_Fertilities_R'!$C$2:$C$999,"&gt;-1")</f>
        <v>1</v>
      </c>
      <c r="J15" s="44">
        <f>COUNTIFS('2001_Fertilities_R'!$B$2:$B$999,'2001_Summaries'!$A15,'2001_Fertilities_R'!$C$2:$C$999,"&gt;0")</f>
        <v>1</v>
      </c>
      <c r="K15" s="71">
        <f t="shared" si="2"/>
        <v>0</v>
      </c>
      <c r="L15" s="44">
        <f t="shared" si="3"/>
        <v>1</v>
      </c>
      <c r="M15" s="80">
        <f>IFERROR(AVERAGEIFS('2001_Fertilities_R'!$D$2:$D$999,'2001_Fertilities_R'!$C$2:$C$999,"&gt;0",'2001_Fertilities_R'!$B$2:$B$999,'2001_Summaries'!$A15),"NA")</f>
        <v>162.667</v>
      </c>
      <c r="N15" s="71">
        <f>IFERROR(MAX(1-((2*M15)/(Allopatrics_Summaries!$M$5+Allopatrics_Summaries!$M$21)),0),"NA")</f>
        <v>0.42401933852923901</v>
      </c>
      <c r="O15" s="44">
        <f t="shared" si="4"/>
        <v>1</v>
      </c>
      <c r="P15" s="80">
        <f>IFERROR(AVERAGEIFS('2001_Fertilities_R'!$E$2:$E$999,'2001_Fertilities_R'!$C$2:$C$999,"&gt;0",'2001_Fertilities_R'!$B$2:$B$999,'2001_Summaries'!$A15),"NA")</f>
        <v>0.27300000000000002</v>
      </c>
      <c r="Q15" s="71">
        <f t="shared" si="5"/>
        <v>0.72699999999999998</v>
      </c>
    </row>
    <row r="16" spans="1:17" x14ac:dyDescent="0.25">
      <c r="A16" t="str">
        <v>Postzygotics-elegansXhybrid-SymEleX(H:LouroXLanzada)</v>
      </c>
      <c r="B16" s="36" t="s">
        <v>47</v>
      </c>
      <c r="C16" s="36">
        <f>COUNTIFS('2001_Mechanical_R'!B$2:B$999,'2001_Summaries'!A16,'2001_Mechanical_R'!C$2:C$999,"&gt;-1")</f>
        <v>8</v>
      </c>
      <c r="D16" s="44">
        <f>SUMIF('2001_Mechanical_R'!B$2:B$999,'2001_Summaries'!A16,'2001_Mechanical_R'!C$2:C$999)</f>
        <v>8</v>
      </c>
      <c r="E16" s="79">
        <f t="shared" si="6"/>
        <v>0</v>
      </c>
      <c r="F16" s="74">
        <f>COUNTIFS('2001_Mechanical_R'!B$2:B$999,'2001_Summaries'!A16,'2001_Mechanical_R'!D$2:D$999,"&gt;-1")</f>
        <v>8</v>
      </c>
      <c r="G16" s="74">
        <f>SUMIF('2001_Mechanical_R'!$B$2:$B$999,'2001_Summaries'!$A16,'2001_Mechanical_R'!D$2:D$999)</f>
        <v>7</v>
      </c>
      <c r="H16" s="71">
        <f t="shared" si="1"/>
        <v>0.125</v>
      </c>
      <c r="I16" s="44">
        <f>COUNTIFS('2001_Fertilities_R'!$B$2:$B$999,'2001_Summaries'!$A16,'2001_Fertilities_R'!$C$2:$C$999,"&gt;-1")</f>
        <v>12</v>
      </c>
      <c r="J16" s="44">
        <f>COUNTIFS('2001_Fertilities_R'!$B$2:$B$999,'2001_Summaries'!$A16,'2001_Fertilities_R'!$C$2:$C$999,"&gt;0")</f>
        <v>11</v>
      </c>
      <c r="K16" s="71">
        <f t="shared" si="2"/>
        <v>8.333333333333337E-2</v>
      </c>
      <c r="L16" s="44">
        <f t="shared" si="3"/>
        <v>11</v>
      </c>
      <c r="M16" s="80">
        <f>IFERROR(AVERAGEIFS('2001_Fertilities_R'!$D$2:$D$999,'2001_Fertilities_R'!$C$2:$C$999,"&gt;0",'2001_Fertilities_R'!$B$2:$B$999,'2001_Summaries'!$A16),"NA")</f>
        <v>161.93945454545454</v>
      </c>
      <c r="N16" s="71">
        <f>IFERROR(MAX(1-((2*M16)/(Allopatrics_Summaries!$M$5+Allopatrics_Summaries!$M$21)),0),"NA")</f>
        <v>0.42659547328403957</v>
      </c>
      <c r="O16" s="44">
        <f t="shared" si="4"/>
        <v>11</v>
      </c>
      <c r="P16" s="80">
        <f>IFERROR(AVERAGEIFS('2001_Fertilities_R'!$E$2:$E$999,'2001_Fertilities_R'!$C$2:$C$999,"&gt;0",'2001_Fertilities_R'!$B$2:$B$999,'2001_Summaries'!$A16),"NA")</f>
        <v>0.714090909090909</v>
      </c>
      <c r="Q16" s="71">
        <f t="shared" si="5"/>
        <v>0.285909090909091</v>
      </c>
    </row>
    <row r="17" spans="1:17" hidden="1" x14ac:dyDescent="0.25">
      <c r="A17" t="str">
        <v>Postzygotics-elegansXhybrid-SymEleX[H:E:AlloEleX(H:LouroXLanzada)]</v>
      </c>
      <c r="B17" s="36" t="s">
        <v>2</v>
      </c>
      <c r="C17" s="36">
        <f>COUNTIFS('2001_Mechanical_R'!B$2:B$999,'2001_Summaries'!A17,'2001_Mechanical_R'!C$2:C$999,"&gt;-1")</f>
        <v>0</v>
      </c>
      <c r="D17" s="44">
        <f>SUMIF('2001_Mechanical_R'!B$2:B$999,'2001_Summaries'!A17,'2001_Mechanical_R'!C$2:C$999)</f>
        <v>0</v>
      </c>
      <c r="E17" s="79" t="str">
        <f t="shared" si="6"/>
        <v>NA</v>
      </c>
      <c r="F17" s="74">
        <f>COUNTIFS('2001_Mechanical_R'!B$2:B$999,'2001_Summaries'!A17,'2001_Mechanical_R'!D$2:D$999,"&gt;-1")</f>
        <v>0</v>
      </c>
      <c r="G17" s="74">
        <f>SUMIF('2001_Mechanical_R'!$B$2:$B$999,'2001_Summaries'!$A17,'2001_Mechanical_R'!D$2:D$999)</f>
        <v>0</v>
      </c>
      <c r="H17" s="71" t="str">
        <f t="shared" si="1"/>
        <v>NA</v>
      </c>
      <c r="I17" s="44">
        <f>COUNTIFS('2001_Fertilities_R'!$B$2:$B$999,'2001_Summaries'!$A17,'2001_Fertilities_R'!$C$2:$C$999,"&gt;-1")</f>
        <v>3</v>
      </c>
      <c r="J17" s="44">
        <f>COUNTIFS('2001_Fertilities_R'!$B$2:$B$999,'2001_Summaries'!$A17,'2001_Fertilities_R'!$C$2:$C$999,"&gt;0")</f>
        <v>3</v>
      </c>
      <c r="K17" s="71">
        <f t="shared" si="2"/>
        <v>0</v>
      </c>
      <c r="L17" s="44">
        <f t="shared" si="3"/>
        <v>3</v>
      </c>
      <c r="M17" s="80">
        <f>IFERROR(AVERAGEIFS('2001_Fertilities_R'!$D$2:$D$999,'2001_Fertilities_R'!$C$2:$C$999,"&gt;0",'2001_Fertilities_R'!$B$2:$B$999,'2001_Summaries'!$A17),"NA")</f>
        <v>164.88866666666669</v>
      </c>
      <c r="N17" s="71">
        <f>IFERROR(MAX(1-((2*M17)/(Allopatrics_Summaries!$M$5+Allopatrics_Summaries!$M$21)),0),"NA")</f>
        <v>0.41615273352494053</v>
      </c>
      <c r="O17" s="44">
        <f t="shared" si="4"/>
        <v>3</v>
      </c>
      <c r="P17" s="80">
        <f>IFERROR(AVERAGEIFS('2001_Fertilities_R'!$E$2:$E$999,'2001_Fertilities_R'!$C$2:$C$999,"&gt;0",'2001_Fertilities_R'!$B$2:$B$999,'2001_Summaries'!$A17),"NA")</f>
        <v>0.75</v>
      </c>
      <c r="Q17" s="71">
        <f t="shared" si="5"/>
        <v>0.25</v>
      </c>
    </row>
    <row r="18" spans="1:17" x14ac:dyDescent="0.25">
      <c r="A18" t="str">
        <v>Postzygotics-graellsiiXhybrid-SymGraX(H:LouroXLanzada)</v>
      </c>
      <c r="B18" s="36" t="s">
        <v>47</v>
      </c>
      <c r="C18" s="36">
        <f>COUNTIFS('2001_Mechanical_R'!B$2:B$999,'2001_Summaries'!A18,'2001_Mechanical_R'!C$2:C$999,"&gt;-1")</f>
        <v>6</v>
      </c>
      <c r="D18" s="44">
        <f>SUMIF('2001_Mechanical_R'!B$2:B$999,'2001_Summaries'!A18,'2001_Mechanical_R'!C$2:C$999)</f>
        <v>1</v>
      </c>
      <c r="E18" s="79">
        <f t="shared" si="6"/>
        <v>0.83333333333333337</v>
      </c>
      <c r="F18" s="74">
        <f>COUNTIFS('2001_Mechanical_R'!B$2:B$999,'2001_Summaries'!A18,'2001_Mechanical_R'!D$2:D$999,"&gt;-1")</f>
        <v>1</v>
      </c>
      <c r="G18" s="74">
        <f>SUMIF('2001_Mechanical_R'!$B$2:$B$999,'2001_Summaries'!$A18,'2001_Mechanical_R'!D$2:D$999)</f>
        <v>0</v>
      </c>
      <c r="H18" s="71">
        <f t="shared" si="1"/>
        <v>1</v>
      </c>
      <c r="I18" s="44">
        <f>COUNTIFS('2001_Fertilities_R'!$B$2:$B$999,'2001_Summaries'!$A18,'2001_Fertilities_R'!$C$2:$C$999,"&gt;-1")</f>
        <v>0</v>
      </c>
      <c r="J18" s="44">
        <f>COUNTIFS('2001_Fertilities_R'!$B$2:$B$999,'2001_Summaries'!$A18,'2001_Fertilities_R'!$C$2:$C$999,"&gt;0")</f>
        <v>0</v>
      </c>
      <c r="K18" s="71" t="str">
        <f t="shared" si="2"/>
        <v>NA</v>
      </c>
      <c r="L18" s="44">
        <f t="shared" si="3"/>
        <v>0</v>
      </c>
      <c r="M18" s="80" t="str">
        <f>IFERROR(AVERAGEIFS('2001_Fertilities_R'!$D$2:$D$999,'2001_Fertilities_R'!$C$2:$C$999,"&gt;0",'2001_Fertilities_R'!$B$2:$B$999,'2001_Summaries'!$A18),"NA")</f>
        <v>NA</v>
      </c>
      <c r="N18" s="71" t="str">
        <f>IFERROR(MAX(1-((2*M18)/(Allopatrics_Summaries!$M$5+Allopatrics_Summaries!$M$21)),0),"NA")</f>
        <v>NA</v>
      </c>
      <c r="O18" s="44">
        <f t="shared" si="4"/>
        <v>0</v>
      </c>
      <c r="P18" s="80" t="str">
        <f>IFERROR(AVERAGEIFS('2001_Fertilities_R'!$E$2:$E$999,'2001_Fertilities_R'!$C$2:$C$999,"&gt;0",'2001_Fertilities_R'!$B$2:$B$999,'2001_Summaries'!$A18),"NA")</f>
        <v>NA</v>
      </c>
      <c r="Q18" s="71" t="str">
        <f t="shared" si="5"/>
        <v>NA</v>
      </c>
    </row>
    <row r="19" spans="1:17" x14ac:dyDescent="0.25">
      <c r="A19" t="str">
        <v>Postzygotics-hybridXelegans-(H:LouroXCenteans)XSymEle</v>
      </c>
      <c r="B19" s="36" t="s">
        <v>47</v>
      </c>
      <c r="C19" s="36">
        <f>COUNTIFS('2001_Mechanical_R'!B$2:B$999,'2001_Summaries'!A19,'2001_Mechanical_R'!C$2:C$999,"&gt;-1")</f>
        <v>5</v>
      </c>
      <c r="D19" s="44">
        <f>SUMIF('2001_Mechanical_R'!B$2:B$999,'2001_Summaries'!A19,'2001_Mechanical_R'!C$2:C$999)</f>
        <v>0</v>
      </c>
      <c r="E19" s="79">
        <f t="shared" si="6"/>
        <v>1</v>
      </c>
      <c r="F19" s="74">
        <f>COUNTIFS('2001_Mechanical_R'!B$2:B$999,'2001_Summaries'!A19,'2001_Mechanical_R'!D$2:D$999,"&gt;-1")</f>
        <v>0</v>
      </c>
      <c r="G19" s="74">
        <f>SUMIF('2001_Mechanical_R'!$B$2:$B$999,'2001_Summaries'!$A19,'2001_Mechanical_R'!D$2:D$999)</f>
        <v>0</v>
      </c>
      <c r="H19" s="71" t="str">
        <f t="shared" si="1"/>
        <v>NA</v>
      </c>
      <c r="I19" s="44">
        <f>COUNTIFS('2001_Fertilities_R'!$B$2:$B$999,'2001_Summaries'!$A19,'2001_Fertilities_R'!$C$2:$C$999,"&gt;-1")</f>
        <v>0</v>
      </c>
      <c r="J19" s="44">
        <f>COUNTIFS('2001_Fertilities_R'!$B$2:$B$999,'2001_Summaries'!$A19,'2001_Fertilities_R'!$C$2:$C$999,"&gt;0")</f>
        <v>0</v>
      </c>
      <c r="K19" s="71" t="str">
        <f t="shared" si="2"/>
        <v>NA</v>
      </c>
      <c r="L19" s="44">
        <f t="shared" si="3"/>
        <v>0</v>
      </c>
      <c r="M19" s="80" t="str">
        <f>IFERROR(AVERAGEIFS('2001_Fertilities_R'!$D$2:$D$999,'2001_Fertilities_R'!$C$2:$C$999,"&gt;0",'2001_Fertilities_R'!$B$2:$B$999,'2001_Summaries'!$A19),"NA")</f>
        <v>NA</v>
      </c>
      <c r="N19" s="71" t="str">
        <f>IFERROR(MAX(1-((2*M19)/(Allopatrics_Summaries!$M$5+Allopatrics_Summaries!$M$21)),0),"NA")</f>
        <v>NA</v>
      </c>
      <c r="O19" s="44">
        <f t="shared" si="4"/>
        <v>0</v>
      </c>
      <c r="P19" s="80" t="str">
        <f>IFERROR(AVERAGEIFS('2001_Fertilities_R'!$E$2:$E$999,'2001_Fertilities_R'!$C$2:$C$999,"&gt;0",'2001_Fertilities_R'!$B$2:$B$999,'2001_Summaries'!$A19),"NA")</f>
        <v>NA</v>
      </c>
      <c r="Q19" s="71" t="str">
        <f t="shared" si="5"/>
        <v>NA</v>
      </c>
    </row>
    <row r="20" spans="1:17" x14ac:dyDescent="0.25">
      <c r="A20" t="str">
        <v>Postzygotics-hybridXelegans-(H:LouroXLanzada)XSymEle</v>
      </c>
      <c r="B20" s="36" t="s">
        <v>47</v>
      </c>
      <c r="C20" s="36">
        <f>COUNTIFS('2001_Mechanical_R'!B$2:B$999,'2001_Summaries'!A20,'2001_Mechanical_R'!C$2:C$999,"&gt;-1")</f>
        <v>10</v>
      </c>
      <c r="D20" s="44">
        <f>SUMIF('2001_Mechanical_R'!B$2:B$999,'2001_Summaries'!A20,'2001_Mechanical_R'!C$2:C$999)</f>
        <v>5</v>
      </c>
      <c r="E20" s="79">
        <f t="shared" si="6"/>
        <v>0.5</v>
      </c>
      <c r="F20" s="74">
        <f>COUNTIFS('2001_Mechanical_R'!B$2:B$999,'2001_Summaries'!A20,'2001_Mechanical_R'!D$2:D$999,"&gt;-1")</f>
        <v>5</v>
      </c>
      <c r="G20" s="74">
        <f>SUMIF('2001_Mechanical_R'!$B$2:$B$999,'2001_Summaries'!$A20,'2001_Mechanical_R'!D$2:D$999)</f>
        <v>2</v>
      </c>
      <c r="H20" s="71">
        <f t="shared" si="1"/>
        <v>0.6</v>
      </c>
      <c r="I20" s="44">
        <f>COUNTIFS('2001_Fertilities_R'!$B$2:$B$999,'2001_Summaries'!$A20,'2001_Fertilities_R'!$C$2:$C$999,"&gt;-1")</f>
        <v>3</v>
      </c>
      <c r="J20" s="44">
        <f>COUNTIFS('2001_Fertilities_R'!$B$2:$B$999,'2001_Summaries'!$A20,'2001_Fertilities_R'!$C$2:$C$999,"&gt;0")</f>
        <v>3</v>
      </c>
      <c r="K20" s="71">
        <f t="shared" si="2"/>
        <v>0</v>
      </c>
      <c r="L20" s="44">
        <f t="shared" si="3"/>
        <v>3</v>
      </c>
      <c r="M20" s="80">
        <f>IFERROR(AVERAGEIFS('2001_Fertilities_R'!$D$2:$D$999,'2001_Fertilities_R'!$C$2:$C$999,"&gt;0",'2001_Fertilities_R'!$B$2:$B$999,'2001_Summaries'!$A20),"NA")</f>
        <v>90.944333333333319</v>
      </c>
      <c r="N20" s="71">
        <f>IFERROR(MAX(1-((2*M20)/(Allopatrics_Summaries!$M$5+Allopatrics_Summaries!$M$21)),0),"NA")</f>
        <v>0.67797907829891313</v>
      </c>
      <c r="O20" s="44">
        <f t="shared" si="4"/>
        <v>3</v>
      </c>
      <c r="P20" s="80">
        <f>IFERROR(AVERAGEIFS('2001_Fertilities_R'!$E$2:$E$999,'2001_Fertilities_R'!$C$2:$C$999,"&gt;0",'2001_Fertilities_R'!$B$2:$B$999,'2001_Summaries'!$A20),"NA")</f>
        <v>0.3</v>
      </c>
      <c r="Q20" s="71">
        <f t="shared" si="5"/>
        <v>0.7</v>
      </c>
    </row>
    <row r="21" spans="1:17" hidden="1" x14ac:dyDescent="0.25">
      <c r="A21" t="str">
        <v>Postzygotics-hybridXelegans-[H:E:AlloEleX(H:LouroXLanzada)]XSymEle</v>
      </c>
      <c r="B21" s="36" t="s">
        <v>2</v>
      </c>
      <c r="C21" s="36">
        <f>COUNTIFS('2001_Mechanical_R'!B$2:B$999,'2001_Summaries'!A21,'2001_Mechanical_R'!C$2:C$999,"&gt;-1")</f>
        <v>0</v>
      </c>
      <c r="D21" s="44">
        <f>SUMIF('2001_Mechanical_R'!B$2:B$999,'2001_Summaries'!A21,'2001_Mechanical_R'!C$2:C$999)</f>
        <v>0</v>
      </c>
      <c r="E21" s="79" t="str">
        <f t="shared" si="6"/>
        <v>NA</v>
      </c>
      <c r="F21" s="74">
        <f>COUNTIFS('2001_Mechanical_R'!B$2:B$999,'2001_Summaries'!A21,'2001_Mechanical_R'!D$2:D$999,"&gt;-1")</f>
        <v>0</v>
      </c>
      <c r="G21" s="74">
        <f>SUMIF('2001_Mechanical_R'!$B$2:$B$999,'2001_Summaries'!$A21,'2001_Mechanical_R'!D$2:D$999)</f>
        <v>0</v>
      </c>
      <c r="H21" s="71" t="str">
        <f t="shared" si="1"/>
        <v>NA</v>
      </c>
      <c r="I21" s="44">
        <f>COUNTIFS('2001_Fertilities_R'!$B$2:$B$999,'2001_Summaries'!$A21,'2001_Fertilities_R'!$C$2:$C$999,"&gt;-1")</f>
        <v>5</v>
      </c>
      <c r="J21" s="44">
        <f>COUNTIFS('2001_Fertilities_R'!$B$2:$B$999,'2001_Summaries'!$A21,'2001_Fertilities_R'!$C$2:$C$999,"&gt;0")</f>
        <v>5</v>
      </c>
      <c r="K21" s="71">
        <f t="shared" si="2"/>
        <v>0</v>
      </c>
      <c r="L21" s="44">
        <f t="shared" si="3"/>
        <v>5</v>
      </c>
      <c r="M21" s="80">
        <f>IFERROR(AVERAGEIFS('2001_Fertilities_R'!$D$2:$D$999,'2001_Fertilities_R'!$C$2:$C$999,"&gt;0",'2001_Fertilities_R'!$B$2:$B$999,'2001_Summaries'!$A21),"NA")</f>
        <v>138.66680000000002</v>
      </c>
      <c r="N21" s="71">
        <f>IFERROR(MAX(1-((2*M21)/(Allopatrics_Summaries!$M$5+Allopatrics_Summaries!$M$21)),0),"NA")</f>
        <v>0.50900062589195272</v>
      </c>
      <c r="O21" s="44">
        <f t="shared" si="4"/>
        <v>5</v>
      </c>
      <c r="P21" s="80">
        <f>IFERROR(AVERAGEIFS('2001_Fertilities_R'!$E$2:$E$999,'2001_Fertilities_R'!$C$2:$C$999,"&gt;0",'2001_Fertilities_R'!$B$2:$B$999,'2001_Summaries'!$A21),"NA")</f>
        <v>0.41660000000000003</v>
      </c>
      <c r="Q21" s="71">
        <f t="shared" si="5"/>
        <v>0.58339999999999992</v>
      </c>
    </row>
    <row r="22" spans="1:17" x14ac:dyDescent="0.25">
      <c r="A22" t="str">
        <v>Postzygotics-hybridXgraellsii-(H:LouroXCenteans)XSymGra</v>
      </c>
      <c r="B22" s="36" t="s">
        <v>47</v>
      </c>
      <c r="C22" s="36">
        <f>COUNTIFS('2001_Mechanical_R'!B$2:B$999,'2001_Summaries'!A22,'2001_Mechanical_R'!C$2:C$999,"&gt;-1")</f>
        <v>8</v>
      </c>
      <c r="D22" s="44">
        <f>SUMIF('2001_Mechanical_R'!B$2:B$999,'2001_Summaries'!A22,'2001_Mechanical_R'!C$2:C$999)</f>
        <v>8</v>
      </c>
      <c r="E22" s="79">
        <f t="shared" si="6"/>
        <v>0</v>
      </c>
      <c r="F22" s="74">
        <f>COUNTIFS('2001_Mechanical_R'!B$2:B$999,'2001_Summaries'!A22,'2001_Mechanical_R'!D$2:D$999,"&gt;-1")</f>
        <v>8</v>
      </c>
      <c r="G22" s="74">
        <f>SUMIF('2001_Mechanical_R'!$B$2:$B$999,'2001_Summaries'!$A22,'2001_Mechanical_R'!D$2:D$999)</f>
        <v>3</v>
      </c>
      <c r="H22" s="71">
        <f t="shared" si="1"/>
        <v>0.625</v>
      </c>
      <c r="I22" s="44">
        <f>COUNTIFS('2001_Fertilities_R'!$B$2:$B$999,'2001_Summaries'!$A22,'2001_Fertilities_R'!$C$2:$C$999,"&gt;-1")</f>
        <v>2</v>
      </c>
      <c r="J22" s="44">
        <f>COUNTIFS('2001_Fertilities_R'!$B$2:$B$999,'2001_Summaries'!$A22,'2001_Fertilities_R'!$C$2:$C$999,"&gt;0")</f>
        <v>2</v>
      </c>
      <c r="K22" s="71">
        <f t="shared" ref="K22" si="7">IFERROR(MAX(1-(J22/I22),0),"NA")</f>
        <v>0</v>
      </c>
      <c r="L22" s="44">
        <f t="shared" ref="L22" si="8">J22</f>
        <v>2</v>
      </c>
      <c r="M22" s="80">
        <f>IFERROR(AVERAGEIFS('2001_Fertilities_R'!$D$2:$D$999,'2001_Fertilities_R'!$C$2:$C$999,"&gt;0",'2001_Fertilities_R'!$B$2:$B$999,'2001_Summaries'!$A22),"NA")</f>
        <v>190.5</v>
      </c>
      <c r="N22" s="71">
        <f>IFERROR(MAX(1-((2*M22)/(Allopatrics_Summaries!$M$5+Allopatrics_Summaries!$M$21)),0),"NA")</f>
        <v>0.32546665266968733</v>
      </c>
      <c r="O22" s="44">
        <f t="shared" ref="O22" si="9">L22</f>
        <v>2</v>
      </c>
      <c r="P22" s="80">
        <f>IFERROR(AVERAGEIFS('2001_Fertilities_R'!$E$2:$E$999,'2001_Fertilities_R'!$C$2:$C$999,"&gt;0",'2001_Fertilities_R'!$B$2:$B$999,'2001_Summaries'!$A22),"NA")</f>
        <v>0.65700000000000003</v>
      </c>
      <c r="Q22" s="71">
        <f t="shared" ref="Q22" si="10">IFERROR(1-P22,"NA")</f>
        <v>0.34299999999999997</v>
      </c>
    </row>
    <row r="23" spans="1:17" x14ac:dyDescent="0.25">
      <c r="A23" t="str">
        <v>Postzygotics-hybridXgraellsii-(H:LouroXLanzada)XSymGra</v>
      </c>
      <c r="B23" s="36" t="s">
        <v>47</v>
      </c>
      <c r="C23" s="36">
        <f>COUNTIFS('2001_Mechanical_R'!B$2:B$999,'2001_Summaries'!A23,'2001_Mechanical_R'!C$2:C$999,"&gt;-1")</f>
        <v>2</v>
      </c>
      <c r="D23" s="44">
        <f>SUMIF('2001_Mechanical_R'!B$2:B$999,'2001_Summaries'!A23,'2001_Mechanical_R'!C$2:C$999)</f>
        <v>0</v>
      </c>
      <c r="E23" s="79">
        <f t="shared" si="6"/>
        <v>1</v>
      </c>
      <c r="F23" s="74">
        <f>COUNTIFS('2001_Mechanical_R'!B$2:B$999,'2001_Summaries'!A23,'2001_Mechanical_R'!D$2:D$999,"&gt;-1")</f>
        <v>0</v>
      </c>
      <c r="G23" s="74">
        <f>SUMIF('2001_Mechanical_R'!$B$2:$B$999,'2001_Summaries'!$A23,'2001_Mechanical_R'!D$2:D$999)</f>
        <v>0</v>
      </c>
      <c r="H23" s="71" t="str">
        <f t="shared" si="1"/>
        <v>NA</v>
      </c>
      <c r="I23" s="44">
        <f>COUNTIFS('2001_Fertilities_R'!$B$2:$B$999,'2001_Summaries'!$A23,'2001_Fertilities_R'!$C$2:$C$999,"&gt;-1")</f>
        <v>1</v>
      </c>
      <c r="J23" s="44">
        <f>COUNTIFS('2001_Fertilities_R'!$B$2:$B$999,'2001_Summaries'!$A23,'2001_Fertilities_R'!$C$2:$C$999,"&gt;0")</f>
        <v>1</v>
      </c>
      <c r="K23" s="71">
        <f t="shared" ref="K23:K25" si="11">IFERROR(MAX(1-(J23/I23),0),"NA")</f>
        <v>0</v>
      </c>
      <c r="L23" s="44">
        <f t="shared" ref="L23:L25" si="12">J23</f>
        <v>1</v>
      </c>
      <c r="M23" s="80">
        <f>IFERROR(AVERAGEIFS('2001_Fertilities_R'!$D$2:$D$999,'2001_Fertilities_R'!$C$2:$C$999,"&gt;0",'2001_Fertilities_R'!$B$2:$B$999,'2001_Summaries'!$A23),"NA")</f>
        <v>23.667000000000002</v>
      </c>
      <c r="N23" s="71">
        <f>IFERROR(MAX(1-((2*M23)/(Allopatrics_Summaries!$M$5+Allopatrics_Summaries!$M$21)),0),"NA")</f>
        <v>0.91619852634505772</v>
      </c>
      <c r="O23" s="44">
        <f t="shared" ref="O23:O25" si="13">L23</f>
        <v>1</v>
      </c>
      <c r="P23" s="80">
        <f>IFERROR(AVERAGEIFS('2001_Fertilities_R'!$E$2:$E$999,'2001_Fertilities_R'!$C$2:$C$999,"&gt;0",'2001_Fertilities_R'!$B$2:$B$999,'2001_Summaries'!$A23),"NA")</f>
        <v>0.26800000000000002</v>
      </c>
      <c r="Q23" s="71">
        <f t="shared" ref="Q23:Q25" si="14">IFERROR(1-P23,"NA")</f>
        <v>0.73199999999999998</v>
      </c>
    </row>
    <row r="24" spans="1:17" x14ac:dyDescent="0.25">
      <c r="A24" t="str">
        <v>Postzygotics-hybridXhybrid-(H:LouroXCenteans)X(H:LouroXCenteans)</v>
      </c>
      <c r="B24" s="36" t="s">
        <v>47</v>
      </c>
      <c r="C24" s="36">
        <f>COUNTIFS('2001_Mechanical_R'!B$2:B$999,'2001_Summaries'!A24,'2001_Mechanical_R'!C$2:C$999,"&gt;-1")</f>
        <v>9</v>
      </c>
      <c r="D24" s="44">
        <f>SUMIF('2001_Mechanical_R'!B$2:B$999,'2001_Summaries'!A24,'2001_Mechanical_R'!C$2:C$999)</f>
        <v>0</v>
      </c>
      <c r="E24" s="79">
        <f t="shared" si="6"/>
        <v>1</v>
      </c>
      <c r="F24" s="74">
        <f>COUNTIFS('2001_Mechanical_R'!B$2:B$999,'2001_Summaries'!A24,'2001_Mechanical_R'!D$2:D$999,"&gt;-1")</f>
        <v>0</v>
      </c>
      <c r="G24" s="74">
        <f>SUMIF('2001_Mechanical_R'!$B$2:$B$999,'2001_Summaries'!$A24,'2001_Mechanical_R'!D$2:D$999)</f>
        <v>0</v>
      </c>
      <c r="H24" s="71" t="str">
        <f t="shared" si="1"/>
        <v>NA</v>
      </c>
      <c r="I24" s="44">
        <f>COUNTIFS('2001_Fertilities_R'!$B$2:$B$999,'2001_Summaries'!$A24,'2001_Fertilities_R'!$C$2:$C$999,"&gt;-1")</f>
        <v>0</v>
      </c>
      <c r="J24" s="44">
        <f>COUNTIFS('2001_Fertilities_R'!$B$2:$B$999,'2001_Summaries'!$A24,'2001_Fertilities_R'!$C$2:$C$999,"&gt;0")</f>
        <v>0</v>
      </c>
      <c r="K24" s="71" t="str">
        <f t="shared" si="11"/>
        <v>NA</v>
      </c>
      <c r="L24" s="44">
        <f t="shared" si="12"/>
        <v>0</v>
      </c>
      <c r="M24" s="80" t="str">
        <f>IFERROR(AVERAGEIFS('2001_Fertilities_R'!$D$2:$D$999,'2001_Fertilities_R'!$C$2:$C$999,"&gt;0",'2001_Fertilities_R'!$B$2:$B$999,'2001_Summaries'!$A24),"NA")</f>
        <v>NA</v>
      </c>
      <c r="N24" s="71" t="str">
        <f>IFERROR(MAX(1-((2*M24)/(Allopatrics_Summaries!$M$5+Allopatrics_Summaries!$M$21)),0),"NA")</f>
        <v>NA</v>
      </c>
      <c r="O24" s="44">
        <f t="shared" si="13"/>
        <v>0</v>
      </c>
      <c r="P24" s="80" t="str">
        <f>IFERROR(AVERAGEIFS('2001_Fertilities_R'!$E$2:$E$999,'2001_Fertilities_R'!$C$2:$C$999,"&gt;0",'2001_Fertilities_R'!$B$2:$B$999,'2001_Summaries'!$A24),"NA")</f>
        <v>NA</v>
      </c>
      <c r="Q24" s="71" t="str">
        <f t="shared" si="14"/>
        <v>NA</v>
      </c>
    </row>
    <row r="25" spans="1:17" x14ac:dyDescent="0.25">
      <c r="A25" t="str">
        <v>Postzygotics-hybridXhybrid-(H:LouroXCenteans)X(H:LouroXLanzada)</v>
      </c>
      <c r="B25" s="36" t="s">
        <v>47</v>
      </c>
      <c r="C25" s="36">
        <f>COUNTIFS('2001_Mechanical_R'!B$2:B$999,'2001_Summaries'!A25,'2001_Mechanical_R'!C$2:C$999,"&gt;-1")</f>
        <v>1</v>
      </c>
      <c r="D25" s="44">
        <f>SUMIF('2001_Mechanical_R'!B$2:B$999,'2001_Summaries'!A25,'2001_Mechanical_R'!C$2:C$999)</f>
        <v>0</v>
      </c>
      <c r="E25" s="79">
        <f t="shared" si="6"/>
        <v>1</v>
      </c>
      <c r="F25" s="74">
        <f>COUNTIFS('2001_Mechanical_R'!B$2:B$999,'2001_Summaries'!A25,'2001_Mechanical_R'!D$2:D$999,"&gt;-1")</f>
        <v>0</v>
      </c>
      <c r="G25" s="74">
        <f>SUMIF('2001_Mechanical_R'!$B$2:$B$999,'2001_Summaries'!$A25,'2001_Mechanical_R'!D$2:D$999)</f>
        <v>0</v>
      </c>
      <c r="H25" s="71" t="str">
        <f t="shared" si="1"/>
        <v>NA</v>
      </c>
      <c r="I25" s="44">
        <f>COUNTIFS('2001_Fertilities_R'!$B$2:$B$999,'2001_Summaries'!$A25,'2001_Fertilities_R'!$C$2:$C$999,"&gt;-1")</f>
        <v>0</v>
      </c>
      <c r="J25" s="44">
        <f>COUNTIFS('2001_Fertilities_R'!$B$2:$B$999,'2001_Summaries'!$A25,'2001_Fertilities_R'!$C$2:$C$999,"&gt;0")</f>
        <v>0</v>
      </c>
      <c r="K25" s="71" t="str">
        <f t="shared" si="11"/>
        <v>NA</v>
      </c>
      <c r="L25" s="44">
        <f t="shared" si="12"/>
        <v>0</v>
      </c>
      <c r="M25" s="80" t="str">
        <f>IFERROR(AVERAGEIFS('2001_Fertilities_R'!$D$2:$D$999,'2001_Fertilities_R'!$C$2:$C$999,"&gt;0",'2001_Fertilities_R'!$B$2:$B$999,'2001_Summaries'!$A25),"NA")</f>
        <v>NA</v>
      </c>
      <c r="N25" s="71" t="str">
        <f>IFERROR(MAX(1-((2*M25)/(Allopatrics_Summaries!$M$5+Allopatrics_Summaries!$M$21)),0),"NA")</f>
        <v>NA</v>
      </c>
      <c r="O25" s="44">
        <f t="shared" si="13"/>
        <v>0</v>
      </c>
      <c r="P25" s="80" t="str">
        <f>IFERROR(AVERAGEIFS('2001_Fertilities_R'!$E$2:$E$999,'2001_Fertilities_R'!$C$2:$C$999,"&gt;0",'2001_Fertilities_R'!$B$2:$B$999,'2001_Summaries'!$A25),"NA")</f>
        <v>NA</v>
      </c>
      <c r="Q25" s="71" t="str">
        <f t="shared" si="14"/>
        <v>NA</v>
      </c>
    </row>
    <row r="26" spans="1:17" x14ac:dyDescent="0.25">
      <c r="A26" t="str">
        <v>Postzygotics-hybridXhybrid-(H:LouroXLanzada)X(H:LouroXCenteans)</v>
      </c>
      <c r="B26" s="36" t="s">
        <v>47</v>
      </c>
      <c r="C26" s="36">
        <f>COUNTIFS('2001_Mechanical_R'!B$2:B$999,'2001_Summaries'!A26,'2001_Mechanical_R'!C$2:C$999,"&gt;-1")</f>
        <v>1</v>
      </c>
      <c r="D26" s="44">
        <f>SUMIF('2001_Mechanical_R'!B$2:B$999,'2001_Summaries'!A26,'2001_Mechanical_R'!C$2:C$999)</f>
        <v>1</v>
      </c>
      <c r="E26" s="79">
        <f t="shared" si="6"/>
        <v>0</v>
      </c>
      <c r="F26" s="74">
        <f>COUNTIFS('2001_Mechanical_R'!B$2:B$999,'2001_Summaries'!A26,'2001_Mechanical_R'!D$2:D$999,"&gt;-1")</f>
        <v>1</v>
      </c>
      <c r="G26" s="74">
        <f>SUMIF('2001_Mechanical_R'!$B$2:$B$999,'2001_Summaries'!$A26,'2001_Mechanical_R'!D$2:D$999)</f>
        <v>0</v>
      </c>
      <c r="H26" s="71">
        <f t="shared" si="1"/>
        <v>1</v>
      </c>
      <c r="I26" s="44">
        <f>COUNTIFS('2001_Fertilities_R'!$B$2:$B$999,'2001_Summaries'!$A26,'2001_Fertilities_R'!$C$2:$C$999,"&gt;-1")</f>
        <v>0</v>
      </c>
      <c r="J26" s="44">
        <f>COUNTIFS('2001_Fertilities_R'!$B$2:$B$999,'2001_Summaries'!$A26,'2001_Fertilities_R'!$C$2:$C$999,"&gt;0")</f>
        <v>0</v>
      </c>
      <c r="K26" s="71" t="str">
        <f t="shared" ref="K26:K28" si="15">IFERROR(MAX(1-(J26/I26),0),"NA")</f>
        <v>NA</v>
      </c>
      <c r="L26" s="44">
        <f t="shared" ref="L26:L28" si="16">J26</f>
        <v>0</v>
      </c>
      <c r="M26" s="80" t="str">
        <f>IFERROR(AVERAGEIFS('2001_Fertilities_R'!$D$2:$D$999,'2001_Fertilities_R'!$C$2:$C$999,"&gt;0",'2001_Fertilities_R'!$B$2:$B$999,'2001_Summaries'!$A26),"NA")</f>
        <v>NA</v>
      </c>
      <c r="N26" s="71" t="str">
        <f>IFERROR(MAX(1-((2*M26)/(Allopatrics_Summaries!$M$5+Allopatrics_Summaries!$M$21)),0),"NA")</f>
        <v>NA</v>
      </c>
      <c r="O26" s="44">
        <f t="shared" ref="O26:O28" si="17">L26</f>
        <v>0</v>
      </c>
      <c r="P26" s="80" t="str">
        <f>IFERROR(AVERAGEIFS('2001_Fertilities_R'!$E$2:$E$999,'2001_Fertilities_R'!$C$2:$C$999,"&gt;0",'2001_Fertilities_R'!$B$2:$B$999,'2001_Summaries'!$A26),"NA")</f>
        <v>NA</v>
      </c>
      <c r="Q26" s="71" t="str">
        <f t="shared" ref="Q26:Q28" si="18">IFERROR(1-P26,"NA")</f>
        <v>NA</v>
      </c>
    </row>
    <row r="27" spans="1:17" x14ac:dyDescent="0.25">
      <c r="A27" t="str">
        <v>Postzygotics-hybridXhybrid-(H:LouroXLanzada)X(H:LouroXLanzada)</v>
      </c>
      <c r="B27" s="36" t="s">
        <v>47</v>
      </c>
      <c r="C27" s="36">
        <f>COUNTIFS('2001_Mechanical_R'!B$2:B$999,'2001_Summaries'!A27,'2001_Mechanical_R'!C$2:C$999,"&gt;-1")</f>
        <v>16</v>
      </c>
      <c r="D27" s="44">
        <f>SUMIF('2001_Mechanical_R'!B$2:B$999,'2001_Summaries'!A27,'2001_Mechanical_R'!C$2:C$999)</f>
        <v>4</v>
      </c>
      <c r="E27" s="79">
        <f t="shared" si="6"/>
        <v>0.75</v>
      </c>
      <c r="F27" s="74">
        <f>COUNTIFS('2001_Mechanical_R'!B$2:B$999,'2001_Summaries'!A27,'2001_Mechanical_R'!D$2:D$999,"&gt;-1")</f>
        <v>4</v>
      </c>
      <c r="G27" s="74">
        <f>SUMIF('2001_Mechanical_R'!$B$2:$B$999,'2001_Summaries'!$A27,'2001_Mechanical_R'!D$2:D$999)</f>
        <v>3</v>
      </c>
      <c r="H27" s="71">
        <f t="shared" si="1"/>
        <v>0.25</v>
      </c>
      <c r="I27" s="44">
        <f>COUNTIFS('2001_Fertilities_R'!$B$2:$B$999,'2001_Summaries'!$A27,'2001_Fertilities_R'!$C$2:$C$999,"&gt;-1")</f>
        <v>9</v>
      </c>
      <c r="J27" s="44">
        <f>COUNTIFS('2001_Fertilities_R'!$B$2:$B$999,'2001_Summaries'!$A27,'2001_Fertilities_R'!$C$2:$C$999,"&gt;0")</f>
        <v>9</v>
      </c>
      <c r="K27" s="71">
        <f t="shared" si="15"/>
        <v>0</v>
      </c>
      <c r="L27" s="44">
        <f t="shared" si="16"/>
        <v>9</v>
      </c>
      <c r="M27" s="80">
        <f>IFERROR(AVERAGEIFS('2001_Fertilities_R'!$D$2:$D$999,'2001_Fertilities_R'!$C$2:$C$999,"&gt;0",'2001_Fertilities_R'!$B$2:$B$999,'2001_Summaries'!$A27),"NA")</f>
        <v>163.59244444444448</v>
      </c>
      <c r="N27" s="71">
        <f>IFERROR(MAX(1-((2*M27)/(Allopatrics_Summaries!$M$5+Allopatrics_Summaries!$M$21)),0),"NA")</f>
        <v>0.42074247165848111</v>
      </c>
      <c r="O27" s="44">
        <f t="shared" si="17"/>
        <v>9</v>
      </c>
      <c r="P27" s="80">
        <f>IFERROR(AVERAGEIFS('2001_Fertilities_R'!$E$2:$E$999,'2001_Fertilities_R'!$C$2:$C$999,"&gt;0",'2001_Fertilities_R'!$B$2:$B$999,'2001_Summaries'!$A27),"NA")</f>
        <v>0.66900000000000004</v>
      </c>
      <c r="Q27" s="71">
        <f t="shared" si="18"/>
        <v>0.33099999999999996</v>
      </c>
    </row>
    <row r="28" spans="1:17" hidden="1" x14ac:dyDescent="0.25">
      <c r="A28" t="str">
        <v>Postzygotics-hybridXhybrid-(H:LouroXLanzada)X*Familia_NO_viene_en_fotos*</v>
      </c>
      <c r="B28" s="36" t="s">
        <v>2</v>
      </c>
      <c r="C28" s="36">
        <f>COUNTIFS('2001_Mechanical_R'!B$2:B$999,'2001_Summaries'!A28,'2001_Mechanical_R'!C$2:C$999,"&gt;-1")</f>
        <v>1</v>
      </c>
      <c r="D28" s="44">
        <f>SUMIF('2001_Mechanical_R'!B$2:B$999,'2001_Summaries'!A28,'2001_Mechanical_R'!C$2:C$999)</f>
        <v>1</v>
      </c>
      <c r="E28" s="79">
        <f t="shared" si="6"/>
        <v>0</v>
      </c>
      <c r="F28" s="74">
        <f>COUNTIFS('2001_Mechanical_R'!B$2:B$999,'2001_Summaries'!A28,'2001_Mechanical_R'!D$2:D$999,"&gt;-1")</f>
        <v>1</v>
      </c>
      <c r="G28" s="74">
        <f>SUMIF('2001_Mechanical_R'!$B$2:$B$999,'2001_Summaries'!$A28,'2001_Mechanical_R'!D$2:D$999)</f>
        <v>1</v>
      </c>
      <c r="H28" s="71">
        <f t="shared" si="1"/>
        <v>0</v>
      </c>
      <c r="I28" s="44">
        <f>COUNTIFS('2001_Fertilities_R'!$B$2:$B$999,'2001_Summaries'!$A28,'2001_Fertilities_R'!$C$2:$C$999,"&gt;-1")</f>
        <v>0</v>
      </c>
      <c r="J28" s="44">
        <f>COUNTIFS('2001_Fertilities_R'!$B$2:$B$999,'2001_Summaries'!$A28,'2001_Fertilities_R'!$C$2:$C$999,"&gt;0")</f>
        <v>0</v>
      </c>
      <c r="K28" s="71" t="str">
        <f t="shared" si="15"/>
        <v>NA</v>
      </c>
      <c r="L28" s="44">
        <f t="shared" si="16"/>
        <v>0</v>
      </c>
      <c r="M28" s="80" t="str">
        <f>IFERROR(AVERAGEIFS('2001_Fertilities_R'!$D$2:$D$999,'2001_Fertilities_R'!$C$2:$C$999,"&gt;0",'2001_Fertilities_R'!$B$2:$B$999,'2001_Summaries'!$A28),"NA")</f>
        <v>NA</v>
      </c>
      <c r="N28" s="71" t="str">
        <f>IFERROR(MAX(1-((2*M28)/(Allopatrics_Summaries!$M$5+Allopatrics_Summaries!$M$21)),0),"NA")</f>
        <v>NA</v>
      </c>
      <c r="O28" s="44">
        <f t="shared" si="17"/>
        <v>0</v>
      </c>
      <c r="P28" s="80" t="str">
        <f>IFERROR(AVERAGEIFS('2001_Fertilities_R'!$E$2:$E$999,'2001_Fertilities_R'!$C$2:$C$999,"&gt;0",'2001_Fertilities_R'!$B$2:$B$999,'2001_Summaries'!$A28),"NA")</f>
        <v>NA</v>
      </c>
      <c r="Q28" s="71" t="str">
        <f t="shared" si="18"/>
        <v>NA</v>
      </c>
    </row>
    <row r="29" spans="1:17" hidden="1" x14ac:dyDescent="0.25">
      <c r="A29">
        <v>0</v>
      </c>
      <c r="B29" s="36"/>
      <c r="C29" s="36"/>
      <c r="D29" s="38"/>
      <c r="E29" s="79"/>
      <c r="F29" s="74"/>
      <c r="G29" s="73"/>
      <c r="H29" s="71"/>
      <c r="I29" s="44"/>
      <c r="J29" s="44"/>
      <c r="K29" s="71"/>
      <c r="L29" s="44"/>
      <c r="M29" s="80"/>
      <c r="N29" s="71"/>
      <c r="O29" s="44"/>
      <c r="P29" s="80"/>
      <c r="Q29" s="71"/>
    </row>
    <row r="30" spans="1:17" hidden="1" x14ac:dyDescent="0.25">
      <c r="B30" s="36"/>
      <c r="C30" s="36"/>
      <c r="D30" s="38"/>
      <c r="E30" s="79"/>
      <c r="F30" s="74"/>
      <c r="G30" s="73"/>
      <c r="H30" s="71"/>
      <c r="I30" s="44"/>
      <c r="J30" s="44"/>
      <c r="K30" s="71"/>
      <c r="L30" s="44"/>
      <c r="M30" s="80"/>
      <c r="N30" s="71"/>
      <c r="O30" s="44"/>
      <c r="P30" s="80"/>
      <c r="Q30" s="71"/>
    </row>
    <row r="31" spans="1:17" hidden="1" x14ac:dyDescent="0.25">
      <c r="B31" s="36"/>
      <c r="C31" s="36"/>
      <c r="D31" s="38"/>
      <c r="E31" s="79"/>
      <c r="F31" s="74"/>
      <c r="G31" s="73"/>
      <c r="H31" s="71"/>
      <c r="I31" s="44"/>
      <c r="J31" s="44"/>
      <c r="K31" s="71"/>
      <c r="L31" s="44"/>
      <c r="M31" s="80"/>
      <c r="N31" s="71"/>
      <c r="O31" s="44"/>
      <c r="P31" s="80"/>
      <c r="Q31" s="71"/>
    </row>
    <row r="32" spans="1:17" hidden="1" x14ac:dyDescent="0.25">
      <c r="B32" s="36"/>
      <c r="C32" s="36"/>
      <c r="D32" s="38"/>
      <c r="E32" s="79"/>
      <c r="F32" s="74"/>
      <c r="G32" s="73"/>
      <c r="H32" s="71"/>
      <c r="I32" s="44"/>
      <c r="J32" s="44"/>
      <c r="K32" s="71"/>
      <c r="L32" s="44"/>
      <c r="M32" s="80"/>
      <c r="N32" s="71"/>
      <c r="O32" s="44"/>
      <c r="P32" s="80"/>
      <c r="Q32" s="71"/>
    </row>
    <row r="33" spans="2:17" hidden="1" x14ac:dyDescent="0.25">
      <c r="B33" s="36"/>
      <c r="C33" s="36"/>
      <c r="D33" s="38"/>
      <c r="E33" s="79"/>
      <c r="F33" s="74"/>
      <c r="G33" s="73"/>
      <c r="H33" s="71"/>
      <c r="I33" s="44"/>
      <c r="J33" s="44"/>
      <c r="K33" s="71"/>
      <c r="L33" s="44"/>
      <c r="M33" s="80"/>
      <c r="N33" s="71"/>
      <c r="O33" s="44"/>
      <c r="P33" s="80"/>
      <c r="Q33" s="71"/>
    </row>
    <row r="34" spans="2:17" hidden="1" x14ac:dyDescent="0.25">
      <c r="B34" s="36"/>
      <c r="C34" s="36"/>
      <c r="D34" s="38"/>
      <c r="E34" s="79"/>
      <c r="F34" s="74"/>
      <c r="G34" s="73"/>
      <c r="H34" s="71"/>
      <c r="I34" s="44"/>
      <c r="J34" s="44"/>
      <c r="K34" s="71"/>
      <c r="L34" s="44"/>
      <c r="M34" s="80"/>
      <c r="N34" s="71"/>
      <c r="O34" s="44"/>
      <c r="P34" s="80"/>
      <c r="Q34" s="71"/>
    </row>
    <row r="35" spans="2:17" hidden="1" x14ac:dyDescent="0.25">
      <c r="B35" s="36"/>
      <c r="C35" s="36"/>
      <c r="D35" s="38"/>
      <c r="E35" s="79"/>
      <c r="F35" s="74"/>
      <c r="G35" s="73"/>
      <c r="H35" s="71"/>
      <c r="I35" s="44"/>
      <c r="J35" s="44"/>
      <c r="K35" s="71"/>
      <c r="L35" s="44"/>
      <c r="M35" s="80"/>
      <c r="N35" s="71"/>
      <c r="O35" s="44"/>
      <c r="P35" s="80"/>
      <c r="Q35" s="71"/>
    </row>
    <row r="36" spans="2:17" hidden="1" x14ac:dyDescent="0.25">
      <c r="C36" s="36"/>
      <c r="D36" s="38"/>
      <c r="E36" s="79"/>
      <c r="F36" s="74"/>
      <c r="G36" s="73"/>
      <c r="H36" s="71"/>
      <c r="I36" s="44"/>
      <c r="J36" s="44"/>
      <c r="K36" s="71"/>
      <c r="L36" s="44"/>
      <c r="M36" s="80"/>
      <c r="N36" s="71"/>
      <c r="O36" s="44"/>
      <c r="P36" s="80"/>
      <c r="Q36" s="71"/>
    </row>
    <row r="37" spans="2:17" x14ac:dyDescent="0.25">
      <c r="C37" s="36"/>
      <c r="D37" s="38"/>
      <c r="E37" s="79"/>
      <c r="F37" s="74"/>
      <c r="G37" s="73"/>
      <c r="H37" s="71"/>
      <c r="I37" s="44"/>
      <c r="J37" s="44"/>
      <c r="K37" s="71"/>
      <c r="L37" s="44"/>
      <c r="M37" s="80"/>
      <c r="N37" s="71"/>
      <c r="O37" s="44"/>
      <c r="P37" s="80"/>
      <c r="Q37" s="71"/>
    </row>
    <row r="38" spans="2:17" x14ac:dyDescent="0.25">
      <c r="C38" s="36"/>
      <c r="D38" s="38"/>
      <c r="E38" s="79"/>
      <c r="F38" s="74"/>
      <c r="G38" s="73"/>
      <c r="H38" s="71"/>
      <c r="I38" s="44"/>
      <c r="J38" s="44"/>
      <c r="K38" s="71"/>
      <c r="L38" s="44"/>
      <c r="M38" s="80"/>
      <c r="N38" s="71"/>
      <c r="O38" s="44"/>
      <c r="P38" s="80"/>
      <c r="Q38" s="71"/>
    </row>
    <row r="39" spans="2:17" x14ac:dyDescent="0.25">
      <c r="C39" s="36"/>
      <c r="D39" s="38"/>
      <c r="E39" s="79"/>
      <c r="F39" s="74"/>
      <c r="G39" s="73"/>
      <c r="H39" s="71"/>
      <c r="I39" s="44"/>
      <c r="J39" s="44"/>
      <c r="K39" s="71"/>
      <c r="L39" s="44"/>
      <c r="M39" s="80"/>
      <c r="N39" s="71"/>
      <c r="O39" s="44"/>
      <c r="P39" s="80"/>
      <c r="Q39" s="71"/>
    </row>
    <row r="40" spans="2:17" x14ac:dyDescent="0.25">
      <c r="C40" s="36"/>
      <c r="D40" s="38"/>
      <c r="E40" s="79"/>
      <c r="F40" s="74"/>
      <c r="G40" s="73"/>
      <c r="H40" s="71"/>
      <c r="I40" s="44"/>
      <c r="J40" s="44"/>
      <c r="K40" s="71"/>
      <c r="L40" s="44"/>
      <c r="M40" s="80"/>
      <c r="N40" s="71"/>
      <c r="O40" s="44"/>
      <c r="P40" s="80"/>
      <c r="Q40" s="71"/>
    </row>
    <row r="41" spans="2:17" x14ac:dyDescent="0.25">
      <c r="C41" s="36"/>
      <c r="D41" s="38"/>
      <c r="E41" s="79"/>
      <c r="F41" s="74"/>
      <c r="G41" s="73"/>
      <c r="H41" s="71"/>
      <c r="I41" s="44"/>
      <c r="J41" s="44"/>
      <c r="K41" s="71"/>
      <c r="L41" s="44"/>
      <c r="M41" s="80"/>
      <c r="N41" s="71"/>
      <c r="O41" s="44"/>
      <c r="P41" s="80"/>
      <c r="Q41" s="71"/>
    </row>
    <row r="42" spans="2:17" x14ac:dyDescent="0.25">
      <c r="C42" s="36"/>
      <c r="D42" s="38"/>
      <c r="E42" s="79"/>
      <c r="F42" s="74"/>
      <c r="G42" s="73"/>
      <c r="H42" s="71"/>
      <c r="I42" s="44"/>
      <c r="J42" s="44"/>
      <c r="K42" s="71"/>
      <c r="L42" s="44"/>
      <c r="M42" s="80"/>
      <c r="N42" s="71"/>
      <c r="O42" s="44"/>
      <c r="P42" s="80"/>
      <c r="Q42" s="71"/>
    </row>
    <row r="43" spans="2:17" x14ac:dyDescent="0.25">
      <c r="C43" s="36"/>
      <c r="D43" s="38"/>
      <c r="E43" s="79"/>
      <c r="F43" s="74"/>
      <c r="G43" s="73"/>
      <c r="H43" s="71"/>
      <c r="I43" s="44"/>
      <c r="J43" s="44"/>
      <c r="K43" s="71"/>
      <c r="L43" s="44"/>
      <c r="M43" s="80"/>
      <c r="N43" s="71"/>
      <c r="O43" s="44"/>
      <c r="P43" s="80"/>
      <c r="Q43" s="71"/>
    </row>
    <row r="44" spans="2:17" x14ac:dyDescent="0.25">
      <c r="C44" s="36"/>
      <c r="D44" s="38"/>
      <c r="E44" s="79"/>
      <c r="F44" s="74"/>
      <c r="G44" s="73"/>
      <c r="H44" s="71"/>
      <c r="I44" s="44"/>
      <c r="J44" s="44"/>
      <c r="K44" s="71"/>
      <c r="L44" s="44"/>
      <c r="M44" s="80"/>
      <c r="N44" s="71"/>
      <c r="O44" s="44"/>
      <c r="P44" s="80"/>
      <c r="Q44" s="71"/>
    </row>
    <row r="45" spans="2:17" x14ac:dyDescent="0.25">
      <c r="C45" s="36"/>
      <c r="D45" s="38"/>
      <c r="E45" s="79"/>
      <c r="F45" s="74"/>
      <c r="G45" s="73"/>
      <c r="H45" s="71"/>
      <c r="I45" s="44"/>
      <c r="J45" s="44"/>
      <c r="K45" s="71"/>
      <c r="L45" s="44"/>
      <c r="M45" s="80"/>
      <c r="N45" s="71"/>
      <c r="O45" s="44"/>
      <c r="P45" s="80"/>
      <c r="Q45" s="71"/>
    </row>
    <row r="46" spans="2:17" x14ac:dyDescent="0.25">
      <c r="C46" s="36"/>
      <c r="D46" s="38"/>
      <c r="E46" s="79"/>
      <c r="F46" s="74"/>
      <c r="G46" s="73"/>
      <c r="H46" s="71"/>
      <c r="I46" s="44"/>
      <c r="J46" s="44"/>
      <c r="K46" s="71"/>
      <c r="L46" s="44"/>
      <c r="M46" s="80"/>
      <c r="N46" s="71"/>
      <c r="O46" s="44"/>
      <c r="P46" s="80"/>
      <c r="Q46" s="71"/>
    </row>
    <row r="47" spans="2:17" x14ac:dyDescent="0.25">
      <c r="C47" s="36"/>
      <c r="D47" s="38"/>
      <c r="E47" s="79"/>
      <c r="F47" s="74"/>
      <c r="G47" s="73"/>
      <c r="H47" s="71"/>
      <c r="I47" s="44"/>
      <c r="J47" s="44"/>
      <c r="K47" s="71"/>
      <c r="L47" s="44"/>
      <c r="M47" s="80"/>
      <c r="N47" s="71"/>
      <c r="O47" s="44"/>
      <c r="P47" s="80"/>
      <c r="Q47" s="71"/>
    </row>
    <row r="48" spans="2:17" x14ac:dyDescent="0.25">
      <c r="C48" s="36"/>
      <c r="D48" s="38"/>
      <c r="E48" s="79"/>
      <c r="F48" s="74"/>
      <c r="G48" s="73"/>
      <c r="H48" s="71"/>
      <c r="I48" s="44"/>
      <c r="J48" s="44"/>
      <c r="K48" s="71"/>
      <c r="L48" s="44"/>
      <c r="M48" s="80"/>
      <c r="N48" s="71"/>
      <c r="O48" s="44"/>
      <c r="P48" s="80"/>
      <c r="Q48" s="71"/>
    </row>
    <row r="49" spans="3:17" x14ac:dyDescent="0.25">
      <c r="C49" s="36"/>
      <c r="D49" s="38"/>
      <c r="E49" s="79"/>
      <c r="F49" s="74"/>
      <c r="G49" s="73"/>
      <c r="H49" s="71"/>
      <c r="I49" s="44"/>
      <c r="J49" s="44"/>
      <c r="K49" s="71"/>
      <c r="L49" s="44"/>
      <c r="M49" s="80"/>
      <c r="N49" s="71"/>
      <c r="O49" s="44"/>
      <c r="P49" s="80"/>
      <c r="Q49" s="71"/>
    </row>
    <row r="50" spans="3:17" x14ac:dyDescent="0.25">
      <c r="C50" s="36"/>
      <c r="D50" s="38"/>
      <c r="E50" s="79"/>
      <c r="F50" s="74"/>
      <c r="G50" s="73"/>
      <c r="H50" s="71"/>
      <c r="I50" s="44"/>
      <c r="J50" s="44"/>
      <c r="K50" s="71"/>
      <c r="L50" s="44"/>
      <c r="M50" s="80"/>
      <c r="N50" s="71"/>
      <c r="O50" s="44"/>
      <c r="P50" s="80"/>
      <c r="Q50" s="71"/>
    </row>
    <row r="51" spans="3:17" x14ac:dyDescent="0.25">
      <c r="C51" s="36"/>
      <c r="D51" s="38"/>
      <c r="E51" s="79"/>
      <c r="F51" s="74"/>
      <c r="G51" s="73"/>
      <c r="H51" s="71"/>
      <c r="I51" s="44"/>
      <c r="J51" s="44"/>
      <c r="K51" s="71"/>
      <c r="L51" s="44"/>
      <c r="M51" s="80"/>
      <c r="N51" s="71"/>
      <c r="O51" s="44"/>
      <c r="P51" s="80"/>
      <c r="Q51" s="71"/>
    </row>
    <row r="52" spans="3:17" x14ac:dyDescent="0.25">
      <c r="C52" s="36"/>
      <c r="D52" s="38"/>
      <c r="E52" s="79"/>
      <c r="F52" s="74"/>
      <c r="G52" s="73"/>
      <c r="H52" s="71"/>
      <c r="I52" s="44"/>
      <c r="J52" s="44"/>
      <c r="K52" s="71"/>
      <c r="L52" s="44"/>
      <c r="M52" s="80"/>
      <c r="N52" s="71"/>
      <c r="O52" s="44"/>
      <c r="P52" s="80"/>
      <c r="Q52" s="71"/>
    </row>
    <row r="53" spans="3:17" x14ac:dyDescent="0.25">
      <c r="C53" s="36"/>
      <c r="D53" s="38"/>
      <c r="E53" s="79"/>
      <c r="F53" s="74"/>
      <c r="G53" s="73"/>
      <c r="H53" s="71"/>
      <c r="I53" s="44"/>
      <c r="J53" s="44"/>
      <c r="K53" s="71"/>
      <c r="L53" s="44"/>
      <c r="M53" s="80"/>
      <c r="N53" s="71"/>
      <c r="O53" s="44"/>
      <c r="P53" s="80"/>
      <c r="Q53" s="71"/>
    </row>
    <row r="54" spans="3:17" x14ac:dyDescent="0.25">
      <c r="C54" s="36"/>
      <c r="D54" s="38"/>
      <c r="E54" s="79"/>
      <c r="F54" s="74"/>
      <c r="G54" s="73"/>
      <c r="H54" s="71"/>
      <c r="I54" s="44"/>
      <c r="J54" s="44"/>
      <c r="K54" s="71"/>
      <c r="L54" s="44"/>
      <c r="M54" s="80"/>
      <c r="N54" s="71"/>
      <c r="O54" s="44"/>
      <c r="P54" s="80"/>
      <c r="Q54" s="71"/>
    </row>
    <row r="55" spans="3:17" x14ac:dyDescent="0.25">
      <c r="C55" s="36"/>
      <c r="D55" s="38"/>
      <c r="E55" s="79"/>
      <c r="F55" s="74"/>
      <c r="G55" s="73"/>
      <c r="H55" s="71"/>
      <c r="I55" s="44"/>
      <c r="J55" s="44"/>
      <c r="K55" s="71"/>
      <c r="L55" s="44"/>
      <c r="M55" s="80"/>
      <c r="N55" s="71"/>
      <c r="O55" s="44"/>
      <c r="P55" s="80"/>
      <c r="Q55" s="71"/>
    </row>
    <row r="56" spans="3:17" x14ac:dyDescent="0.25">
      <c r="C56" s="36"/>
      <c r="D56" s="38"/>
      <c r="E56" s="79"/>
      <c r="F56" s="74"/>
      <c r="G56" s="73"/>
      <c r="H56" s="71"/>
      <c r="I56" s="44"/>
      <c r="J56" s="44"/>
      <c r="K56" s="71"/>
      <c r="L56" s="44"/>
      <c r="M56" s="80"/>
      <c r="N56" s="71"/>
      <c r="O56" s="44"/>
      <c r="P56" s="80"/>
      <c r="Q56" s="71"/>
    </row>
    <row r="57" spans="3:17" x14ac:dyDescent="0.25">
      <c r="C57" s="36"/>
      <c r="D57" s="38"/>
      <c r="E57" s="79"/>
      <c r="F57" s="74"/>
      <c r="G57" s="73"/>
      <c r="H57" s="71"/>
      <c r="I57" s="44"/>
      <c r="J57" s="44"/>
      <c r="K57" s="71"/>
      <c r="L57" s="44"/>
      <c r="M57" s="80"/>
      <c r="N57" s="71"/>
      <c r="O57" s="44"/>
      <c r="P57" s="80"/>
      <c r="Q57" s="71"/>
    </row>
    <row r="58" spans="3:17" x14ac:dyDescent="0.25">
      <c r="C58" s="36"/>
      <c r="D58" s="38"/>
      <c r="E58" s="79"/>
      <c r="F58" s="74"/>
      <c r="G58" s="73"/>
      <c r="H58" s="71"/>
      <c r="I58" s="44"/>
      <c r="J58" s="44"/>
      <c r="K58" s="71"/>
      <c r="L58" s="44"/>
      <c r="M58" s="80"/>
      <c r="N58" s="71"/>
      <c r="O58" s="44"/>
      <c r="P58" s="80"/>
      <c r="Q58" s="71"/>
    </row>
    <row r="59" spans="3:17" x14ac:dyDescent="0.25">
      <c r="C59" s="36"/>
      <c r="D59" s="38"/>
      <c r="E59" s="79"/>
      <c r="F59" s="74"/>
      <c r="G59" s="73"/>
      <c r="H59" s="71"/>
      <c r="I59" s="44"/>
      <c r="J59" s="44"/>
      <c r="K59" s="71"/>
      <c r="L59" s="44"/>
      <c r="M59" s="80"/>
      <c r="N59" s="71"/>
      <c r="O59" s="44"/>
      <c r="P59" s="80"/>
      <c r="Q59" s="71"/>
    </row>
    <row r="60" spans="3:17" x14ac:dyDescent="0.25">
      <c r="C60" s="36"/>
      <c r="D60" s="38"/>
      <c r="E60" s="79"/>
      <c r="F60" s="74"/>
      <c r="G60" s="73"/>
      <c r="H60" s="71"/>
      <c r="I60" s="44"/>
      <c r="J60" s="44"/>
      <c r="K60" s="71"/>
      <c r="L60" s="44"/>
      <c r="M60" s="80"/>
      <c r="N60" s="71"/>
      <c r="O60" s="44"/>
      <c r="P60" s="80"/>
      <c r="Q60" s="71"/>
    </row>
  </sheetData>
  <autoFilter ref="A1:Q36" xr:uid="{056A9521-C7FF-4ED4-B836-342422CEFB3C}">
    <filterColumn colId="1">
      <filters>
        <filter val="Y"/>
      </filters>
    </filterColumn>
  </autoFilter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99"/>
  </sheetPr>
  <dimension ref="A1:ALX294"/>
  <sheetViews>
    <sheetView topLeftCell="L1" zoomScale="80" zoomScaleNormal="80" workbookViewId="0">
      <pane ySplit="1" topLeftCell="A159" activePane="bottomLeft" state="frozen"/>
      <selection pane="bottomLeft" activeCell="AN174" sqref="AN174"/>
    </sheetView>
  </sheetViews>
  <sheetFormatPr baseColWidth="10" defaultColWidth="11.5703125" defaultRowHeight="15" x14ac:dyDescent="0.25"/>
  <cols>
    <col min="1" max="3" width="11.5703125" style="25"/>
    <col min="4" max="4" width="13.140625" style="25" bestFit="1" customWidth="1"/>
    <col min="5" max="5" width="10.140625" style="25" customWidth="1"/>
    <col min="6" max="6" width="13.5703125" style="25" customWidth="1"/>
    <col min="7" max="7" width="16.5703125" style="25" customWidth="1"/>
    <col min="8" max="8" width="18.85546875" style="25" customWidth="1"/>
    <col min="9" max="9" width="12.85546875" style="25" customWidth="1"/>
    <col min="10" max="10" width="11.5703125" style="25"/>
    <col min="11" max="11" width="15.7109375" style="25" bestFit="1" customWidth="1"/>
    <col min="12" max="12" width="20.5703125" style="25" bestFit="1" customWidth="1"/>
    <col min="13" max="13" width="14" style="25" customWidth="1"/>
    <col min="14" max="15" width="21" style="26" customWidth="1"/>
    <col min="16" max="16" width="10.7109375" style="25" bestFit="1" customWidth="1"/>
    <col min="17" max="17" width="7.85546875" style="25" customWidth="1"/>
    <col min="18" max="18" width="10.7109375" style="28" bestFit="1" customWidth="1"/>
    <col min="19" max="19" width="24.85546875" style="25" bestFit="1" customWidth="1"/>
    <col min="20" max="20" width="54.7109375" style="25" bestFit="1" customWidth="1"/>
    <col min="21" max="21" width="8.140625" style="25" customWidth="1"/>
    <col min="22" max="22" width="7.5703125" style="25" customWidth="1"/>
    <col min="23" max="24" width="8.140625" style="25" customWidth="1"/>
    <col min="25" max="25" width="11" style="29" customWidth="1"/>
    <col min="26" max="26" width="4.85546875" style="25" customWidth="1"/>
    <col min="27" max="34" width="11.5703125" style="25"/>
    <col min="35" max="35" width="14.140625" style="29" customWidth="1"/>
    <col min="36" max="1012" width="11.5703125" style="25"/>
    <col min="1013" max="16384" width="11.5703125" style="31"/>
  </cols>
  <sheetData>
    <row r="1" spans="1:40" s="24" customFormat="1" ht="12.75" x14ac:dyDescent="0.2">
      <c r="A1" s="14" t="s">
        <v>7</v>
      </c>
      <c r="B1" s="14" t="s">
        <v>8</v>
      </c>
      <c r="C1" s="14" t="s">
        <v>9</v>
      </c>
      <c r="D1" s="14" t="s">
        <v>318</v>
      </c>
      <c r="E1" s="16" t="s">
        <v>15</v>
      </c>
      <c r="F1" s="16" t="s">
        <v>16</v>
      </c>
      <c r="G1" s="16" t="s">
        <v>12</v>
      </c>
      <c r="H1" s="16" t="s">
        <v>17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7" t="s">
        <v>315</v>
      </c>
      <c r="O1" s="17" t="s">
        <v>57</v>
      </c>
      <c r="P1" s="14" t="s">
        <v>18</v>
      </c>
      <c r="Q1" s="14" t="s">
        <v>20</v>
      </c>
      <c r="R1" s="18" t="s">
        <v>19</v>
      </c>
      <c r="S1" s="19" t="s">
        <v>462</v>
      </c>
      <c r="T1" s="69" t="s">
        <v>310</v>
      </c>
      <c r="U1" s="14" t="s">
        <v>21</v>
      </c>
      <c r="V1" s="14" t="s">
        <v>3</v>
      </c>
      <c r="W1" s="20" t="s">
        <v>22</v>
      </c>
      <c r="X1" s="14" t="s">
        <v>23</v>
      </c>
      <c r="Y1" s="21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3" t="s">
        <v>34</v>
      </c>
      <c r="AJ1" s="22" t="s">
        <v>35</v>
      </c>
      <c r="AK1" s="22" t="s">
        <v>36</v>
      </c>
      <c r="AL1" s="22" t="s">
        <v>37</v>
      </c>
      <c r="AM1" s="22" t="s">
        <v>58</v>
      </c>
      <c r="AN1" s="22" t="s">
        <v>5</v>
      </c>
    </row>
    <row r="2" spans="1:40" x14ac:dyDescent="0.25">
      <c r="A2" s="25" t="s">
        <v>59</v>
      </c>
      <c r="B2" s="25">
        <v>2019</v>
      </c>
      <c r="C2" s="25" t="s">
        <v>38</v>
      </c>
      <c r="D2" s="25" t="s">
        <v>700</v>
      </c>
      <c r="E2" s="25" t="s">
        <v>39</v>
      </c>
      <c r="F2" s="25" t="s">
        <v>309</v>
      </c>
      <c r="G2" s="25" t="s">
        <v>64</v>
      </c>
      <c r="H2" s="25" t="s">
        <v>64</v>
      </c>
      <c r="I2" s="25" t="s">
        <v>60</v>
      </c>
      <c r="J2" s="25" t="s">
        <v>40</v>
      </c>
      <c r="K2" s="25" t="s">
        <v>62</v>
      </c>
      <c r="L2" s="25" t="s">
        <v>62</v>
      </c>
      <c r="M2" s="25" t="s">
        <v>41</v>
      </c>
      <c r="N2" s="26" t="str">
        <f t="shared" ref="N2:N33" si="0">CONCATENATE(E2,"X",I2)</f>
        <v>elegansXgraellsii</v>
      </c>
      <c r="O2" s="26" t="str">
        <f>N2</f>
        <v>elegansXgraellsii</v>
      </c>
      <c r="P2" s="27">
        <v>43629</v>
      </c>
      <c r="Q2" s="25" t="s">
        <v>66</v>
      </c>
      <c r="R2" s="28" t="s">
        <v>65</v>
      </c>
      <c r="S2" s="25" t="str">
        <f t="shared" ref="S2:S33" si="1">CONCATENATE(Q2,"X",R2)</f>
        <v>B.1XA.12</v>
      </c>
      <c r="T2" s="25" t="str">
        <f t="shared" ref="T2:T33" si="2">_xlfn.CONCAT(D2,"-",O2,"-",H2,"X",L2)</f>
        <v>Heterospecifics-elegansXgraellsii-LaxeXMontalvo</v>
      </c>
      <c r="U2" s="25">
        <v>2</v>
      </c>
      <c r="V2" s="25">
        <v>1</v>
      </c>
      <c r="W2" s="25">
        <v>1</v>
      </c>
      <c r="X2" s="25">
        <v>1</v>
      </c>
      <c r="Y2" s="29" t="s">
        <v>6</v>
      </c>
      <c r="Z2" s="25" t="str">
        <f>IF(X2=1,"Y","N")</f>
        <v>Y</v>
      </c>
      <c r="AA2" s="25">
        <v>3</v>
      </c>
      <c r="AB2" s="25">
        <v>3</v>
      </c>
      <c r="AC2" s="25">
        <v>343</v>
      </c>
      <c r="AD2" s="25">
        <v>5</v>
      </c>
      <c r="AE2" s="25">
        <v>266</v>
      </c>
      <c r="AF2" s="25">
        <v>12</v>
      </c>
      <c r="AG2" s="25">
        <v>20</v>
      </c>
      <c r="AH2" s="25">
        <v>0</v>
      </c>
      <c r="AI2" s="29" t="s">
        <v>6</v>
      </c>
      <c r="AJ2" s="25">
        <f>AC2+AE2+AG2</f>
        <v>629</v>
      </c>
      <c r="AK2" s="25">
        <f>AD2+AF2+AH2</f>
        <v>17</v>
      </c>
      <c r="AL2" s="25">
        <f>AJ2+AK2</f>
        <v>646</v>
      </c>
      <c r="AM2" s="25">
        <f>AL2/AA2</f>
        <v>215.33333333333334</v>
      </c>
      <c r="AN2" s="25">
        <f>AJ2/AL2</f>
        <v>0.97368421052631582</v>
      </c>
    </row>
    <row r="3" spans="1:40" x14ac:dyDescent="0.25">
      <c r="A3" s="25" t="s">
        <v>59</v>
      </c>
      <c r="B3" s="25">
        <v>2019</v>
      </c>
      <c r="C3" s="25" t="s">
        <v>38</v>
      </c>
      <c r="D3" s="25" t="s">
        <v>699</v>
      </c>
      <c r="E3" s="25" t="s">
        <v>60</v>
      </c>
      <c r="F3" s="25" t="s">
        <v>40</v>
      </c>
      <c r="G3" s="25" t="s">
        <v>62</v>
      </c>
      <c r="H3" s="25" t="s">
        <v>62</v>
      </c>
      <c r="I3" s="25" t="s">
        <v>60</v>
      </c>
      <c r="J3" s="25" t="s">
        <v>40</v>
      </c>
      <c r="K3" s="25" t="s">
        <v>62</v>
      </c>
      <c r="L3" s="25" t="s">
        <v>62</v>
      </c>
      <c r="M3" s="25" t="s">
        <v>43</v>
      </c>
      <c r="N3" s="26" t="str">
        <f t="shared" si="0"/>
        <v>graellsiiXgraellsii</v>
      </c>
      <c r="O3" s="26" t="str">
        <f t="shared" ref="O3:O57" si="3">N3</f>
        <v>graellsiiXgraellsii</v>
      </c>
      <c r="P3" s="27">
        <v>43629</v>
      </c>
      <c r="Q3" s="25" t="s">
        <v>68</v>
      </c>
      <c r="R3" s="28" t="s">
        <v>67</v>
      </c>
      <c r="S3" s="25" t="str">
        <f t="shared" si="1"/>
        <v>A.20XA.13</v>
      </c>
      <c r="T3" s="25" t="str">
        <f t="shared" si="2"/>
        <v>Conspecifics-graellsiiXgraellsii-MontalvoXMontalvo</v>
      </c>
      <c r="U3" s="25">
        <v>1</v>
      </c>
      <c r="V3" s="25">
        <v>1</v>
      </c>
      <c r="W3" s="25">
        <v>1</v>
      </c>
      <c r="X3" s="25">
        <v>1</v>
      </c>
      <c r="Y3" s="29" t="s">
        <v>6</v>
      </c>
      <c r="Z3" s="25" t="str">
        <f t="shared" ref="Z3:Z38" si="4">IF(X3=1,"Y","N")</f>
        <v>Y</v>
      </c>
      <c r="AA3" s="25">
        <v>3</v>
      </c>
      <c r="AB3" s="25">
        <v>3</v>
      </c>
      <c r="AC3" s="25">
        <v>0</v>
      </c>
      <c r="AD3" s="25">
        <v>19</v>
      </c>
      <c r="AE3" s="25">
        <v>0</v>
      </c>
      <c r="AF3" s="25">
        <v>9</v>
      </c>
      <c r="AG3" s="25">
        <v>0</v>
      </c>
      <c r="AH3" s="25">
        <v>5</v>
      </c>
      <c r="AI3" s="29" t="s">
        <v>6</v>
      </c>
      <c r="AJ3" s="25">
        <f t="shared" ref="AJ3:AK40" si="5">AC3+AE3+AG3</f>
        <v>0</v>
      </c>
      <c r="AK3" s="25">
        <f t="shared" si="5"/>
        <v>33</v>
      </c>
      <c r="AL3" s="25">
        <f t="shared" ref="AL3:AL55" si="6">AJ3+AK3</f>
        <v>33</v>
      </c>
      <c r="AM3" s="25">
        <f t="shared" ref="AM3:AM55" si="7">AL3/AA3</f>
        <v>11</v>
      </c>
      <c r="AN3" s="25">
        <f t="shared" ref="AN3:AN55" si="8">AJ3/AL3</f>
        <v>0</v>
      </c>
    </row>
    <row r="4" spans="1:40" x14ac:dyDescent="0.25">
      <c r="A4" s="25" t="s">
        <v>59</v>
      </c>
      <c r="B4" s="25">
        <v>2019</v>
      </c>
      <c r="C4" s="25" t="s">
        <v>38</v>
      </c>
      <c r="D4" s="25" t="s">
        <v>700</v>
      </c>
      <c r="E4" s="25" t="s">
        <v>39</v>
      </c>
      <c r="F4" s="25" t="s">
        <v>309</v>
      </c>
      <c r="G4" s="25" t="s">
        <v>64</v>
      </c>
      <c r="H4" s="25" t="s">
        <v>64</v>
      </c>
      <c r="I4" s="25" t="s">
        <v>60</v>
      </c>
      <c r="J4" s="25" t="s">
        <v>40</v>
      </c>
      <c r="K4" s="25" t="s">
        <v>62</v>
      </c>
      <c r="L4" s="25" t="s">
        <v>62</v>
      </c>
      <c r="M4" s="25" t="s">
        <v>41</v>
      </c>
      <c r="N4" s="26" t="str">
        <f t="shared" si="0"/>
        <v>elegansXgraellsii</v>
      </c>
      <c r="O4" s="26" t="str">
        <f t="shared" si="3"/>
        <v>elegansXgraellsii</v>
      </c>
      <c r="P4" s="27">
        <v>43629</v>
      </c>
      <c r="Q4" s="25" t="s">
        <v>66</v>
      </c>
      <c r="R4" s="28" t="s">
        <v>69</v>
      </c>
      <c r="S4" s="25" t="str">
        <f t="shared" si="1"/>
        <v>B.1XA.14</v>
      </c>
      <c r="T4" s="25" t="str">
        <f t="shared" si="2"/>
        <v>Heterospecifics-elegansXgraellsii-LaxeXMontalvo</v>
      </c>
      <c r="U4" s="25">
        <v>2</v>
      </c>
      <c r="V4" s="25">
        <v>0</v>
      </c>
      <c r="W4" s="25">
        <v>0</v>
      </c>
      <c r="X4" s="25">
        <v>0</v>
      </c>
      <c r="Y4" s="29" t="s">
        <v>6</v>
      </c>
      <c r="Z4" s="25" t="str">
        <f t="shared" si="4"/>
        <v>N</v>
      </c>
      <c r="AA4" s="25" t="str">
        <f t="shared" ref="AA4:AH7" si="9">IF($Z4="N","NA","")</f>
        <v>NA</v>
      </c>
      <c r="AB4" s="25" t="str">
        <f t="shared" si="9"/>
        <v>NA</v>
      </c>
      <c r="AC4" s="25" t="str">
        <f t="shared" si="9"/>
        <v>NA</v>
      </c>
      <c r="AD4" s="25" t="str">
        <f t="shared" si="9"/>
        <v>NA</v>
      </c>
      <c r="AE4" s="25" t="str">
        <f t="shared" si="9"/>
        <v>NA</v>
      </c>
      <c r="AF4" s="25" t="str">
        <f t="shared" si="9"/>
        <v>NA</v>
      </c>
      <c r="AG4" s="25" t="str">
        <f t="shared" si="9"/>
        <v>NA</v>
      </c>
      <c r="AH4" s="25" t="str">
        <f t="shared" si="9"/>
        <v>NA</v>
      </c>
      <c r="AI4" s="29" t="s">
        <v>6</v>
      </c>
      <c r="AJ4" s="25" t="s">
        <v>6</v>
      </c>
      <c r="AK4" s="25" t="s">
        <v>6</v>
      </c>
      <c r="AL4" s="25" t="s">
        <v>6</v>
      </c>
      <c r="AM4" s="25" t="s">
        <v>6</v>
      </c>
      <c r="AN4" s="25" t="s">
        <v>6</v>
      </c>
    </row>
    <row r="5" spans="1:40" x14ac:dyDescent="0.25">
      <c r="A5" s="25" t="s">
        <v>59</v>
      </c>
      <c r="B5" s="25">
        <v>2019</v>
      </c>
      <c r="C5" s="25" t="s">
        <v>38</v>
      </c>
      <c r="D5" s="25" t="s">
        <v>700</v>
      </c>
      <c r="E5" s="25" t="s">
        <v>39</v>
      </c>
      <c r="F5" s="25" t="s">
        <v>309</v>
      </c>
      <c r="G5" s="25" t="s">
        <v>64</v>
      </c>
      <c r="H5" s="25" t="s">
        <v>64</v>
      </c>
      <c r="I5" s="25" t="s">
        <v>60</v>
      </c>
      <c r="J5" s="25" t="s">
        <v>40</v>
      </c>
      <c r="K5" s="25" t="s">
        <v>62</v>
      </c>
      <c r="L5" s="25" t="s">
        <v>62</v>
      </c>
      <c r="M5" s="25" t="s">
        <v>41</v>
      </c>
      <c r="N5" s="26" t="str">
        <f t="shared" si="0"/>
        <v>elegansXgraellsii</v>
      </c>
      <c r="O5" s="26" t="str">
        <f t="shared" si="3"/>
        <v>elegansXgraellsii</v>
      </c>
      <c r="P5" s="27">
        <v>43629</v>
      </c>
      <c r="Q5" s="25" t="s">
        <v>66</v>
      </c>
      <c r="R5" s="28" t="s">
        <v>70</v>
      </c>
      <c r="S5" s="25" t="str">
        <f t="shared" si="1"/>
        <v>B.1XA.1</v>
      </c>
      <c r="T5" s="25" t="str">
        <f t="shared" si="2"/>
        <v>Heterospecifics-elegansXgraellsii-LaxeXMontalvo</v>
      </c>
      <c r="U5" s="25">
        <v>1</v>
      </c>
      <c r="V5" s="25">
        <v>1</v>
      </c>
      <c r="W5" s="25">
        <v>0</v>
      </c>
      <c r="X5" s="25">
        <v>0</v>
      </c>
      <c r="Y5" s="29" t="s">
        <v>6</v>
      </c>
      <c r="Z5" s="25" t="str">
        <f t="shared" si="4"/>
        <v>N</v>
      </c>
      <c r="AA5" s="25" t="str">
        <f t="shared" si="9"/>
        <v>NA</v>
      </c>
      <c r="AB5" s="25" t="str">
        <f t="shared" si="9"/>
        <v>NA</v>
      </c>
      <c r="AC5" s="25" t="str">
        <f t="shared" si="9"/>
        <v>NA</v>
      </c>
      <c r="AD5" s="25" t="str">
        <f t="shared" si="9"/>
        <v>NA</v>
      </c>
      <c r="AE5" s="25" t="str">
        <f t="shared" si="9"/>
        <v>NA</v>
      </c>
      <c r="AF5" s="25" t="str">
        <f t="shared" si="9"/>
        <v>NA</v>
      </c>
      <c r="AG5" s="25" t="str">
        <f t="shared" si="9"/>
        <v>NA</v>
      </c>
      <c r="AH5" s="25" t="str">
        <f t="shared" si="9"/>
        <v>NA</v>
      </c>
      <c r="AI5" s="29" t="s">
        <v>6</v>
      </c>
      <c r="AJ5" s="25" t="s">
        <v>6</v>
      </c>
      <c r="AK5" s="25" t="s">
        <v>6</v>
      </c>
      <c r="AL5" s="25" t="s">
        <v>6</v>
      </c>
      <c r="AM5" s="25" t="s">
        <v>6</v>
      </c>
      <c r="AN5" s="25" t="s">
        <v>6</v>
      </c>
    </row>
    <row r="6" spans="1:40" x14ac:dyDescent="0.25">
      <c r="A6" s="25" t="s">
        <v>59</v>
      </c>
      <c r="B6" s="25">
        <v>2019</v>
      </c>
      <c r="C6" s="25" t="s">
        <v>38</v>
      </c>
      <c r="D6" s="25" t="s">
        <v>700</v>
      </c>
      <c r="E6" s="25" t="s">
        <v>39</v>
      </c>
      <c r="F6" s="25" t="s">
        <v>309</v>
      </c>
      <c r="G6" s="25" t="s">
        <v>64</v>
      </c>
      <c r="H6" s="25" t="s">
        <v>64</v>
      </c>
      <c r="I6" s="25" t="s">
        <v>60</v>
      </c>
      <c r="J6" s="25" t="s">
        <v>40</v>
      </c>
      <c r="K6" s="25" t="s">
        <v>62</v>
      </c>
      <c r="L6" s="25" t="s">
        <v>62</v>
      </c>
      <c r="M6" s="25" t="s">
        <v>41</v>
      </c>
      <c r="N6" s="26" t="str">
        <f t="shared" si="0"/>
        <v>elegansXgraellsii</v>
      </c>
      <c r="O6" s="26" t="str">
        <f t="shared" si="3"/>
        <v>elegansXgraellsii</v>
      </c>
      <c r="P6" s="27">
        <v>43629</v>
      </c>
      <c r="Q6" s="25" t="s">
        <v>71</v>
      </c>
      <c r="R6" s="28" t="s">
        <v>70</v>
      </c>
      <c r="S6" s="25" t="str">
        <f t="shared" si="1"/>
        <v>B.2XA.1</v>
      </c>
      <c r="T6" s="25" t="str">
        <f t="shared" si="2"/>
        <v>Heterospecifics-elegansXgraellsii-LaxeXMontalvo</v>
      </c>
      <c r="U6" s="25">
        <v>1</v>
      </c>
      <c r="V6" s="25">
        <v>1</v>
      </c>
      <c r="W6" s="25">
        <v>0</v>
      </c>
      <c r="X6" s="25">
        <v>0</v>
      </c>
      <c r="Y6" s="29" t="s">
        <v>6</v>
      </c>
      <c r="Z6" s="25" t="str">
        <f t="shared" si="4"/>
        <v>N</v>
      </c>
      <c r="AA6" s="25" t="str">
        <f t="shared" si="9"/>
        <v>NA</v>
      </c>
      <c r="AB6" s="25" t="str">
        <f t="shared" si="9"/>
        <v>NA</v>
      </c>
      <c r="AC6" s="25" t="str">
        <f t="shared" si="9"/>
        <v>NA</v>
      </c>
      <c r="AD6" s="25" t="str">
        <f t="shared" si="9"/>
        <v>NA</v>
      </c>
      <c r="AE6" s="25" t="str">
        <f t="shared" si="9"/>
        <v>NA</v>
      </c>
      <c r="AF6" s="25" t="str">
        <f t="shared" si="9"/>
        <v>NA</v>
      </c>
      <c r="AG6" s="25" t="str">
        <f t="shared" si="9"/>
        <v>NA</v>
      </c>
      <c r="AH6" s="25" t="str">
        <f t="shared" si="9"/>
        <v>NA</v>
      </c>
      <c r="AI6" s="29" t="s">
        <v>6</v>
      </c>
      <c r="AJ6" s="25" t="s">
        <v>6</v>
      </c>
      <c r="AK6" s="25" t="s">
        <v>6</v>
      </c>
      <c r="AL6" s="25" t="s">
        <v>6</v>
      </c>
      <c r="AM6" s="25" t="s">
        <v>6</v>
      </c>
      <c r="AN6" s="25" t="s">
        <v>6</v>
      </c>
    </row>
    <row r="7" spans="1:40" x14ac:dyDescent="0.25">
      <c r="A7" s="25" t="s">
        <v>59</v>
      </c>
      <c r="B7" s="25">
        <v>2019</v>
      </c>
      <c r="C7" s="25" t="s">
        <v>38</v>
      </c>
      <c r="D7" s="25" t="s">
        <v>700</v>
      </c>
      <c r="E7" s="25" t="s">
        <v>39</v>
      </c>
      <c r="F7" s="25" t="s">
        <v>309</v>
      </c>
      <c r="G7" s="25" t="s">
        <v>64</v>
      </c>
      <c r="H7" s="25" t="s">
        <v>64</v>
      </c>
      <c r="I7" s="25" t="s">
        <v>60</v>
      </c>
      <c r="J7" s="25" t="s">
        <v>40</v>
      </c>
      <c r="K7" s="25" t="s">
        <v>62</v>
      </c>
      <c r="L7" s="25" t="s">
        <v>62</v>
      </c>
      <c r="M7" s="25" t="s">
        <v>43</v>
      </c>
      <c r="N7" s="26" t="str">
        <f t="shared" si="0"/>
        <v>elegansXgraellsii</v>
      </c>
      <c r="O7" s="26" t="str">
        <f t="shared" si="3"/>
        <v>elegansXgraellsii</v>
      </c>
      <c r="P7" s="27">
        <v>43629</v>
      </c>
      <c r="Q7" s="25" t="s">
        <v>66</v>
      </c>
      <c r="R7" s="28" t="s">
        <v>72</v>
      </c>
      <c r="S7" s="25" t="str">
        <f t="shared" si="1"/>
        <v>B.1XA.2</v>
      </c>
      <c r="T7" s="25" t="str">
        <f t="shared" si="2"/>
        <v>Heterospecifics-elegansXgraellsii-LaxeXMontalvo</v>
      </c>
      <c r="U7" s="25">
        <v>4</v>
      </c>
      <c r="V7" s="25">
        <v>3</v>
      </c>
      <c r="W7" s="25">
        <v>0</v>
      </c>
      <c r="X7" s="25">
        <v>0</v>
      </c>
      <c r="Y7" s="29" t="s">
        <v>6</v>
      </c>
      <c r="Z7" s="25" t="str">
        <f t="shared" si="4"/>
        <v>N</v>
      </c>
      <c r="AA7" s="25" t="str">
        <f t="shared" si="9"/>
        <v>NA</v>
      </c>
      <c r="AB7" s="25" t="str">
        <f t="shared" si="9"/>
        <v>NA</v>
      </c>
      <c r="AC7" s="25" t="str">
        <f t="shared" si="9"/>
        <v>NA</v>
      </c>
      <c r="AD7" s="25" t="str">
        <f t="shared" si="9"/>
        <v>NA</v>
      </c>
      <c r="AE7" s="25" t="str">
        <f t="shared" si="9"/>
        <v>NA</v>
      </c>
      <c r="AF7" s="25" t="str">
        <f t="shared" si="9"/>
        <v>NA</v>
      </c>
      <c r="AG7" s="25" t="str">
        <f t="shared" si="9"/>
        <v>NA</v>
      </c>
      <c r="AH7" s="25" t="str">
        <f t="shared" si="9"/>
        <v>NA</v>
      </c>
      <c r="AI7" s="29" t="s">
        <v>6</v>
      </c>
      <c r="AJ7" s="25" t="s">
        <v>6</v>
      </c>
      <c r="AK7" s="25" t="s">
        <v>6</v>
      </c>
      <c r="AL7" s="25" t="s">
        <v>6</v>
      </c>
      <c r="AM7" s="25" t="s">
        <v>6</v>
      </c>
      <c r="AN7" s="25" t="s">
        <v>6</v>
      </c>
    </row>
    <row r="8" spans="1:40" x14ac:dyDescent="0.25">
      <c r="A8" s="25" t="s">
        <v>59</v>
      </c>
      <c r="B8" s="25">
        <v>2019</v>
      </c>
      <c r="C8" s="25" t="s">
        <v>38</v>
      </c>
      <c r="D8" s="25" t="s">
        <v>700</v>
      </c>
      <c r="E8" s="25" t="s">
        <v>39</v>
      </c>
      <c r="F8" s="25" t="s">
        <v>309</v>
      </c>
      <c r="G8" s="25" t="s">
        <v>64</v>
      </c>
      <c r="H8" s="25" t="s">
        <v>64</v>
      </c>
      <c r="I8" s="25" t="s">
        <v>60</v>
      </c>
      <c r="J8" s="25" t="s">
        <v>40</v>
      </c>
      <c r="K8" s="25" t="s">
        <v>62</v>
      </c>
      <c r="L8" s="25" t="s">
        <v>62</v>
      </c>
      <c r="M8" s="25" t="s">
        <v>43</v>
      </c>
      <c r="N8" s="26" t="str">
        <f t="shared" si="0"/>
        <v>elegansXgraellsii</v>
      </c>
      <c r="O8" s="26" t="str">
        <f t="shared" si="3"/>
        <v>elegansXgraellsii</v>
      </c>
      <c r="P8" s="27">
        <v>43629</v>
      </c>
      <c r="Q8" s="25" t="s">
        <v>73</v>
      </c>
      <c r="R8" s="28" t="s">
        <v>72</v>
      </c>
      <c r="S8" s="25" t="str">
        <f t="shared" si="1"/>
        <v>B.3XA.2</v>
      </c>
      <c r="T8" s="25" t="str">
        <f t="shared" si="2"/>
        <v>Heterospecifics-elegansXgraellsii-LaxeXMontalvo</v>
      </c>
      <c r="U8" s="25">
        <v>1</v>
      </c>
      <c r="V8" s="25">
        <v>1</v>
      </c>
      <c r="W8" s="25">
        <v>1</v>
      </c>
      <c r="X8" s="25">
        <v>1</v>
      </c>
      <c r="Y8" s="29" t="s">
        <v>6</v>
      </c>
      <c r="Z8" s="25" t="s">
        <v>47</v>
      </c>
      <c r="AA8" s="25">
        <v>0</v>
      </c>
      <c r="AB8" s="25" t="str">
        <f t="shared" ref="AB8:AH8" si="10">IF($AA8=0,"NA","")</f>
        <v>NA</v>
      </c>
      <c r="AC8" s="25" t="str">
        <f t="shared" si="10"/>
        <v>NA</v>
      </c>
      <c r="AD8" s="25" t="str">
        <f t="shared" si="10"/>
        <v>NA</v>
      </c>
      <c r="AE8" s="25" t="str">
        <f t="shared" si="10"/>
        <v>NA</v>
      </c>
      <c r="AF8" s="25" t="str">
        <f t="shared" si="10"/>
        <v>NA</v>
      </c>
      <c r="AG8" s="25" t="str">
        <f t="shared" si="10"/>
        <v>NA</v>
      </c>
      <c r="AH8" s="25" t="str">
        <f t="shared" si="10"/>
        <v>NA</v>
      </c>
      <c r="AI8" s="29" t="s">
        <v>6</v>
      </c>
      <c r="AJ8" s="25" t="s">
        <v>6</v>
      </c>
      <c r="AK8" s="25" t="s">
        <v>6</v>
      </c>
      <c r="AL8" s="25" t="s">
        <v>6</v>
      </c>
      <c r="AM8" s="25" t="s">
        <v>6</v>
      </c>
      <c r="AN8" s="25" t="s">
        <v>6</v>
      </c>
    </row>
    <row r="9" spans="1:40" x14ac:dyDescent="0.25">
      <c r="A9" s="25" t="s">
        <v>59</v>
      </c>
      <c r="B9" s="25">
        <v>2019</v>
      </c>
      <c r="C9" s="25" t="s">
        <v>38</v>
      </c>
      <c r="D9" s="25" t="s">
        <v>700</v>
      </c>
      <c r="E9" s="25" t="s">
        <v>39</v>
      </c>
      <c r="F9" s="25" t="s">
        <v>309</v>
      </c>
      <c r="G9" s="25" t="s">
        <v>64</v>
      </c>
      <c r="H9" s="25" t="s">
        <v>64</v>
      </c>
      <c r="I9" s="25" t="s">
        <v>60</v>
      </c>
      <c r="J9" s="25" t="s">
        <v>40</v>
      </c>
      <c r="K9" s="25" t="s">
        <v>62</v>
      </c>
      <c r="L9" s="25" t="s">
        <v>62</v>
      </c>
      <c r="M9" s="25" t="s">
        <v>43</v>
      </c>
      <c r="N9" s="26" t="str">
        <f t="shared" si="0"/>
        <v>elegansXgraellsii</v>
      </c>
      <c r="O9" s="26" t="str">
        <f t="shared" si="3"/>
        <v>elegansXgraellsii</v>
      </c>
      <c r="P9" s="27">
        <v>43629</v>
      </c>
      <c r="Q9" s="25" t="s">
        <v>74</v>
      </c>
      <c r="R9" s="28" t="s">
        <v>72</v>
      </c>
      <c r="S9" s="25" t="str">
        <f t="shared" si="1"/>
        <v>B.6XA.2</v>
      </c>
      <c r="T9" s="25" t="str">
        <f t="shared" si="2"/>
        <v>Heterospecifics-elegansXgraellsii-LaxeXMontalvo</v>
      </c>
      <c r="U9" s="25">
        <v>1</v>
      </c>
      <c r="V9" s="25">
        <v>1</v>
      </c>
      <c r="W9" s="25">
        <v>0</v>
      </c>
      <c r="X9" s="25">
        <v>0</v>
      </c>
      <c r="Y9" s="29" t="s">
        <v>6</v>
      </c>
      <c r="Z9" s="25" t="str">
        <f t="shared" si="4"/>
        <v>N</v>
      </c>
      <c r="AA9" s="25" t="str">
        <f t="shared" ref="AA9:AH12" si="11">IF($Z9="N","NA","")</f>
        <v>NA</v>
      </c>
      <c r="AB9" s="25" t="str">
        <f t="shared" si="11"/>
        <v>NA</v>
      </c>
      <c r="AC9" s="25" t="str">
        <f t="shared" si="11"/>
        <v>NA</v>
      </c>
      <c r="AD9" s="25" t="str">
        <f t="shared" si="11"/>
        <v>NA</v>
      </c>
      <c r="AE9" s="25" t="str">
        <f t="shared" si="11"/>
        <v>NA</v>
      </c>
      <c r="AF9" s="25" t="str">
        <f t="shared" si="11"/>
        <v>NA</v>
      </c>
      <c r="AG9" s="25" t="str">
        <f t="shared" si="11"/>
        <v>NA</v>
      </c>
      <c r="AH9" s="25" t="str">
        <f t="shared" si="11"/>
        <v>NA</v>
      </c>
      <c r="AI9" s="29" t="s">
        <v>6</v>
      </c>
      <c r="AJ9" s="25" t="s">
        <v>6</v>
      </c>
      <c r="AK9" s="25" t="s">
        <v>6</v>
      </c>
      <c r="AL9" s="25" t="s">
        <v>6</v>
      </c>
      <c r="AM9" s="25" t="s">
        <v>6</v>
      </c>
      <c r="AN9" s="25" t="s">
        <v>6</v>
      </c>
    </row>
    <row r="10" spans="1:40" x14ac:dyDescent="0.25">
      <c r="A10" s="25" t="s">
        <v>59</v>
      </c>
      <c r="B10" s="25">
        <v>2019</v>
      </c>
      <c r="C10" s="25" t="s">
        <v>38</v>
      </c>
      <c r="D10" s="25" t="s">
        <v>700</v>
      </c>
      <c r="E10" s="25" t="s">
        <v>39</v>
      </c>
      <c r="F10" s="25" t="s">
        <v>309</v>
      </c>
      <c r="G10" s="25" t="s">
        <v>64</v>
      </c>
      <c r="H10" s="25" t="s">
        <v>64</v>
      </c>
      <c r="I10" s="25" t="s">
        <v>60</v>
      </c>
      <c r="J10" s="25" t="s">
        <v>40</v>
      </c>
      <c r="K10" s="25" t="s">
        <v>62</v>
      </c>
      <c r="L10" s="25" t="s">
        <v>62</v>
      </c>
      <c r="M10" s="25" t="s">
        <v>43</v>
      </c>
      <c r="N10" s="26" t="str">
        <f t="shared" si="0"/>
        <v>elegansXgraellsii</v>
      </c>
      <c r="O10" s="26" t="str">
        <f t="shared" si="3"/>
        <v>elegansXgraellsii</v>
      </c>
      <c r="P10" s="27">
        <v>43629</v>
      </c>
      <c r="Q10" s="25" t="s">
        <v>75</v>
      </c>
      <c r="R10" s="28" t="s">
        <v>72</v>
      </c>
      <c r="S10" s="25" t="str">
        <f t="shared" si="1"/>
        <v>B.7XA.2</v>
      </c>
      <c r="T10" s="25" t="str">
        <f t="shared" si="2"/>
        <v>Heterospecifics-elegansXgraellsii-LaxeXMontalvo</v>
      </c>
      <c r="U10" s="25">
        <v>3</v>
      </c>
      <c r="V10" s="25">
        <v>1</v>
      </c>
      <c r="W10" s="25">
        <v>1</v>
      </c>
      <c r="X10" s="25">
        <v>0</v>
      </c>
      <c r="Y10" s="29" t="s">
        <v>6</v>
      </c>
      <c r="Z10" s="25" t="str">
        <f t="shared" si="4"/>
        <v>N</v>
      </c>
      <c r="AA10" s="25" t="str">
        <f t="shared" si="11"/>
        <v>NA</v>
      </c>
      <c r="AB10" s="25" t="str">
        <f t="shared" si="11"/>
        <v>NA</v>
      </c>
      <c r="AC10" s="25" t="str">
        <f t="shared" si="11"/>
        <v>NA</v>
      </c>
      <c r="AD10" s="25" t="str">
        <f t="shared" si="11"/>
        <v>NA</v>
      </c>
      <c r="AE10" s="25" t="str">
        <f t="shared" si="11"/>
        <v>NA</v>
      </c>
      <c r="AF10" s="25" t="str">
        <f t="shared" si="11"/>
        <v>NA</v>
      </c>
      <c r="AG10" s="25" t="str">
        <f t="shared" si="11"/>
        <v>NA</v>
      </c>
      <c r="AH10" s="25" t="str">
        <f t="shared" si="11"/>
        <v>NA</v>
      </c>
      <c r="AI10" s="29" t="s">
        <v>6</v>
      </c>
      <c r="AJ10" s="25" t="s">
        <v>6</v>
      </c>
      <c r="AK10" s="25" t="s">
        <v>6</v>
      </c>
      <c r="AL10" s="25" t="s">
        <v>6</v>
      </c>
      <c r="AM10" s="25" t="s">
        <v>6</v>
      </c>
      <c r="AN10" s="25" t="s">
        <v>6</v>
      </c>
    </row>
    <row r="11" spans="1:40" x14ac:dyDescent="0.25">
      <c r="A11" s="25" t="s">
        <v>59</v>
      </c>
      <c r="B11" s="25">
        <v>2019</v>
      </c>
      <c r="C11" s="25" t="s">
        <v>38</v>
      </c>
      <c r="D11" s="25" t="s">
        <v>700</v>
      </c>
      <c r="E11" s="25" t="s">
        <v>39</v>
      </c>
      <c r="F11" s="25" t="s">
        <v>309</v>
      </c>
      <c r="G11" s="25" t="s">
        <v>64</v>
      </c>
      <c r="H11" s="25" t="s">
        <v>64</v>
      </c>
      <c r="I11" s="25" t="s">
        <v>60</v>
      </c>
      <c r="J11" s="25" t="s">
        <v>40</v>
      </c>
      <c r="K11" s="25" t="s">
        <v>62</v>
      </c>
      <c r="L11" s="25" t="s">
        <v>62</v>
      </c>
      <c r="M11" s="25" t="s">
        <v>41</v>
      </c>
      <c r="N11" s="26" t="str">
        <f t="shared" si="0"/>
        <v>elegansXgraellsii</v>
      </c>
      <c r="O11" s="26" t="str">
        <f t="shared" si="3"/>
        <v>elegansXgraellsii</v>
      </c>
      <c r="P11" s="27">
        <v>43629</v>
      </c>
      <c r="Q11" s="25" t="s">
        <v>66</v>
      </c>
      <c r="R11" s="28" t="s">
        <v>76</v>
      </c>
      <c r="S11" s="25" t="str">
        <f t="shared" si="1"/>
        <v>B.1XA.3</v>
      </c>
      <c r="T11" s="25" t="str">
        <f t="shared" si="2"/>
        <v>Heterospecifics-elegansXgraellsii-LaxeXMontalvo</v>
      </c>
      <c r="U11" s="25">
        <v>4</v>
      </c>
      <c r="V11" s="25">
        <v>1</v>
      </c>
      <c r="W11" s="25">
        <v>0</v>
      </c>
      <c r="X11" s="25">
        <v>0</v>
      </c>
      <c r="Y11" s="29" t="s">
        <v>6</v>
      </c>
      <c r="Z11" s="25" t="str">
        <f t="shared" si="4"/>
        <v>N</v>
      </c>
      <c r="AA11" s="25" t="str">
        <f t="shared" si="11"/>
        <v>NA</v>
      </c>
      <c r="AB11" s="25" t="str">
        <f t="shared" si="11"/>
        <v>NA</v>
      </c>
      <c r="AC11" s="25" t="str">
        <f t="shared" si="11"/>
        <v>NA</v>
      </c>
      <c r="AD11" s="25" t="str">
        <f t="shared" si="11"/>
        <v>NA</v>
      </c>
      <c r="AE11" s="25" t="str">
        <f t="shared" si="11"/>
        <v>NA</v>
      </c>
      <c r="AF11" s="25" t="str">
        <f t="shared" si="11"/>
        <v>NA</v>
      </c>
      <c r="AG11" s="25" t="str">
        <f t="shared" si="11"/>
        <v>NA</v>
      </c>
      <c r="AH11" s="25" t="str">
        <f t="shared" si="11"/>
        <v>NA</v>
      </c>
      <c r="AI11" s="29" t="s">
        <v>6</v>
      </c>
      <c r="AJ11" s="25" t="s">
        <v>6</v>
      </c>
      <c r="AK11" s="25" t="s">
        <v>6</v>
      </c>
      <c r="AL11" s="25" t="s">
        <v>6</v>
      </c>
      <c r="AM11" s="25" t="s">
        <v>6</v>
      </c>
      <c r="AN11" s="25" t="s">
        <v>6</v>
      </c>
    </row>
    <row r="12" spans="1:40" x14ac:dyDescent="0.25">
      <c r="A12" s="25" t="s">
        <v>59</v>
      </c>
      <c r="B12" s="25">
        <v>2019</v>
      </c>
      <c r="C12" s="25" t="s">
        <v>38</v>
      </c>
      <c r="D12" s="25" t="s">
        <v>700</v>
      </c>
      <c r="E12" s="25" t="s">
        <v>39</v>
      </c>
      <c r="F12" s="25" t="s">
        <v>309</v>
      </c>
      <c r="G12" s="25" t="s">
        <v>64</v>
      </c>
      <c r="H12" s="25" t="s">
        <v>64</v>
      </c>
      <c r="I12" s="25" t="s">
        <v>60</v>
      </c>
      <c r="J12" s="25" t="s">
        <v>40</v>
      </c>
      <c r="K12" s="25" t="s">
        <v>62</v>
      </c>
      <c r="L12" s="25" t="s">
        <v>62</v>
      </c>
      <c r="M12" s="25" t="s">
        <v>41</v>
      </c>
      <c r="N12" s="26" t="str">
        <f t="shared" si="0"/>
        <v>elegansXgraellsii</v>
      </c>
      <c r="O12" s="26" t="str">
        <f t="shared" si="3"/>
        <v>elegansXgraellsii</v>
      </c>
      <c r="P12" s="27">
        <v>43629</v>
      </c>
      <c r="Q12" s="25" t="s">
        <v>73</v>
      </c>
      <c r="R12" s="28" t="s">
        <v>76</v>
      </c>
      <c r="S12" s="25" t="str">
        <f t="shared" si="1"/>
        <v>B.3XA.3</v>
      </c>
      <c r="T12" s="25" t="str">
        <f t="shared" si="2"/>
        <v>Heterospecifics-elegansXgraellsii-LaxeXMontalvo</v>
      </c>
      <c r="U12" s="25">
        <v>2</v>
      </c>
      <c r="V12" s="25">
        <v>1</v>
      </c>
      <c r="W12" s="25">
        <v>0</v>
      </c>
      <c r="X12" s="25">
        <v>0</v>
      </c>
      <c r="Y12" s="29" t="s">
        <v>6</v>
      </c>
      <c r="Z12" s="25" t="str">
        <f t="shared" si="4"/>
        <v>N</v>
      </c>
      <c r="AA12" s="25" t="str">
        <f t="shared" si="11"/>
        <v>NA</v>
      </c>
      <c r="AB12" s="25" t="str">
        <f t="shared" si="11"/>
        <v>NA</v>
      </c>
      <c r="AC12" s="25" t="str">
        <f t="shared" si="11"/>
        <v>NA</v>
      </c>
      <c r="AD12" s="25" t="str">
        <f t="shared" si="11"/>
        <v>NA</v>
      </c>
      <c r="AE12" s="25" t="str">
        <f t="shared" si="11"/>
        <v>NA</v>
      </c>
      <c r="AF12" s="25" t="str">
        <f t="shared" si="11"/>
        <v>NA</v>
      </c>
      <c r="AG12" s="25" t="str">
        <f t="shared" si="11"/>
        <v>NA</v>
      </c>
      <c r="AH12" s="25" t="str">
        <f t="shared" si="11"/>
        <v>NA</v>
      </c>
      <c r="AI12" s="29" t="s">
        <v>6</v>
      </c>
      <c r="AJ12" s="25" t="s">
        <v>6</v>
      </c>
      <c r="AK12" s="25" t="s">
        <v>6</v>
      </c>
      <c r="AL12" s="25" t="s">
        <v>6</v>
      </c>
      <c r="AM12" s="25" t="s">
        <v>6</v>
      </c>
      <c r="AN12" s="25" t="s">
        <v>6</v>
      </c>
    </row>
    <row r="13" spans="1:40" x14ac:dyDescent="0.25">
      <c r="A13" s="25" t="s">
        <v>59</v>
      </c>
      <c r="B13" s="25">
        <v>2019</v>
      </c>
      <c r="C13" s="25" t="s">
        <v>38</v>
      </c>
      <c r="D13" s="25" t="s">
        <v>700</v>
      </c>
      <c r="E13" s="25" t="s">
        <v>39</v>
      </c>
      <c r="F13" s="25" t="s">
        <v>309</v>
      </c>
      <c r="G13" s="25" t="s">
        <v>64</v>
      </c>
      <c r="H13" s="25" t="s">
        <v>64</v>
      </c>
      <c r="I13" s="25" t="s">
        <v>60</v>
      </c>
      <c r="J13" s="25" t="s">
        <v>40</v>
      </c>
      <c r="K13" s="25" t="s">
        <v>62</v>
      </c>
      <c r="L13" s="25" t="s">
        <v>62</v>
      </c>
      <c r="M13" s="25" t="s">
        <v>41</v>
      </c>
      <c r="N13" s="26" t="str">
        <f t="shared" si="0"/>
        <v>elegansXgraellsii</v>
      </c>
      <c r="O13" s="26" t="str">
        <f t="shared" si="3"/>
        <v>elegansXgraellsii</v>
      </c>
      <c r="P13" s="27">
        <v>43629</v>
      </c>
      <c r="Q13" s="25" t="s">
        <v>74</v>
      </c>
      <c r="R13" s="28" t="s">
        <v>76</v>
      </c>
      <c r="S13" s="25" t="str">
        <f t="shared" si="1"/>
        <v>B.6XA.3</v>
      </c>
      <c r="T13" s="25" t="str">
        <f t="shared" si="2"/>
        <v>Heterospecifics-elegansXgraellsii-LaxeXMontalvo</v>
      </c>
      <c r="U13" s="25">
        <v>1</v>
      </c>
      <c r="V13" s="25">
        <v>1</v>
      </c>
      <c r="W13" s="25">
        <v>1</v>
      </c>
      <c r="X13" s="25">
        <v>1</v>
      </c>
      <c r="Y13" s="29" t="s">
        <v>6</v>
      </c>
      <c r="Z13" s="25" t="str">
        <f t="shared" si="4"/>
        <v>Y</v>
      </c>
      <c r="AA13" s="25">
        <v>3</v>
      </c>
      <c r="AB13" s="25">
        <v>3</v>
      </c>
      <c r="AC13" s="25">
        <v>388</v>
      </c>
      <c r="AD13" s="25">
        <v>2</v>
      </c>
      <c r="AE13" s="25">
        <v>9</v>
      </c>
      <c r="AF13" s="25">
        <v>1</v>
      </c>
      <c r="AG13" s="25">
        <v>138</v>
      </c>
      <c r="AH13" s="25">
        <v>0</v>
      </c>
      <c r="AI13" s="29" t="s">
        <v>6</v>
      </c>
      <c r="AJ13" s="25">
        <f t="shared" si="5"/>
        <v>535</v>
      </c>
      <c r="AK13" s="25">
        <f t="shared" si="5"/>
        <v>3</v>
      </c>
      <c r="AL13" s="25">
        <f t="shared" si="6"/>
        <v>538</v>
      </c>
      <c r="AM13" s="25">
        <f t="shared" si="7"/>
        <v>179.33333333333334</v>
      </c>
      <c r="AN13" s="25">
        <f t="shared" si="8"/>
        <v>0.99442379182156138</v>
      </c>
    </row>
    <row r="14" spans="1:40" x14ac:dyDescent="0.25">
      <c r="A14" s="25" t="s">
        <v>59</v>
      </c>
      <c r="B14" s="25">
        <v>2019</v>
      </c>
      <c r="C14" s="25" t="s">
        <v>38</v>
      </c>
      <c r="D14" s="25" t="s">
        <v>699</v>
      </c>
      <c r="E14" s="25" t="s">
        <v>60</v>
      </c>
      <c r="F14" s="25" t="s">
        <v>40</v>
      </c>
      <c r="G14" s="25" t="s">
        <v>62</v>
      </c>
      <c r="H14" s="25" t="s">
        <v>62</v>
      </c>
      <c r="I14" s="25" t="s">
        <v>60</v>
      </c>
      <c r="J14" s="25" t="s">
        <v>40</v>
      </c>
      <c r="K14" s="25" t="s">
        <v>62</v>
      </c>
      <c r="L14" s="25" t="s">
        <v>62</v>
      </c>
      <c r="M14" s="25" t="s">
        <v>41</v>
      </c>
      <c r="N14" s="26" t="str">
        <f t="shared" si="0"/>
        <v>graellsiiXgraellsii</v>
      </c>
      <c r="O14" s="26" t="str">
        <f t="shared" si="3"/>
        <v>graellsiiXgraellsii</v>
      </c>
      <c r="P14" s="27">
        <v>43629</v>
      </c>
      <c r="Q14" s="25" t="s">
        <v>78</v>
      </c>
      <c r="R14" s="28" t="s">
        <v>77</v>
      </c>
      <c r="S14" s="25" t="str">
        <f t="shared" si="1"/>
        <v>A.22XA.4</v>
      </c>
      <c r="T14" s="25" t="str">
        <f t="shared" si="2"/>
        <v>Conspecifics-graellsiiXgraellsii-MontalvoXMontalvo</v>
      </c>
      <c r="U14" s="25">
        <v>1</v>
      </c>
      <c r="V14" s="25">
        <v>1</v>
      </c>
      <c r="W14" s="25">
        <v>1</v>
      </c>
      <c r="X14" s="25">
        <v>1</v>
      </c>
      <c r="Y14" s="29" t="s">
        <v>6</v>
      </c>
      <c r="Z14" s="25" t="str">
        <f t="shared" si="4"/>
        <v>Y</v>
      </c>
      <c r="AA14" s="25">
        <v>3</v>
      </c>
      <c r="AB14" s="25">
        <v>3</v>
      </c>
      <c r="AC14" s="25">
        <v>6</v>
      </c>
      <c r="AD14" s="25">
        <v>0</v>
      </c>
      <c r="AE14" s="25">
        <v>10</v>
      </c>
      <c r="AF14" s="25">
        <v>1</v>
      </c>
      <c r="AG14" s="25">
        <v>81</v>
      </c>
      <c r="AH14" s="25">
        <v>2</v>
      </c>
      <c r="AI14" s="29" t="s">
        <v>6</v>
      </c>
      <c r="AJ14" s="25">
        <f t="shared" si="5"/>
        <v>97</v>
      </c>
      <c r="AK14" s="25">
        <f t="shared" si="5"/>
        <v>3</v>
      </c>
      <c r="AL14" s="25">
        <f t="shared" si="6"/>
        <v>100</v>
      </c>
      <c r="AM14" s="25">
        <f t="shared" si="7"/>
        <v>33.333333333333336</v>
      </c>
      <c r="AN14" s="25">
        <f t="shared" si="8"/>
        <v>0.97</v>
      </c>
    </row>
    <row r="15" spans="1:40" x14ac:dyDescent="0.25">
      <c r="A15" s="25" t="s">
        <v>59</v>
      </c>
      <c r="B15" s="25">
        <v>2019</v>
      </c>
      <c r="C15" s="25" t="s">
        <v>38</v>
      </c>
      <c r="D15" s="25" t="s">
        <v>700</v>
      </c>
      <c r="E15" s="25" t="s">
        <v>39</v>
      </c>
      <c r="F15" s="25" t="s">
        <v>309</v>
      </c>
      <c r="G15" s="25" t="s">
        <v>64</v>
      </c>
      <c r="H15" s="25" t="s">
        <v>64</v>
      </c>
      <c r="I15" s="25" t="s">
        <v>60</v>
      </c>
      <c r="J15" s="25" t="s">
        <v>40</v>
      </c>
      <c r="K15" s="25" t="s">
        <v>62</v>
      </c>
      <c r="L15" s="25" t="s">
        <v>62</v>
      </c>
      <c r="M15" s="25" t="s">
        <v>41</v>
      </c>
      <c r="N15" s="26" t="str">
        <f t="shared" si="0"/>
        <v>elegansXgraellsii</v>
      </c>
      <c r="O15" s="26" t="str">
        <f t="shared" si="3"/>
        <v>elegansXgraellsii</v>
      </c>
      <c r="P15" s="27">
        <v>43629</v>
      </c>
      <c r="Q15" s="25" t="s">
        <v>80</v>
      </c>
      <c r="R15" s="28" t="s">
        <v>79</v>
      </c>
      <c r="S15" s="25" t="str">
        <f t="shared" si="1"/>
        <v>B.4XA.6</v>
      </c>
      <c r="T15" s="25" t="str">
        <f t="shared" si="2"/>
        <v>Heterospecifics-elegansXgraellsii-LaxeXMontalvo</v>
      </c>
      <c r="U15" s="25">
        <v>1</v>
      </c>
      <c r="V15" s="25">
        <v>1</v>
      </c>
      <c r="W15" s="25">
        <v>1</v>
      </c>
      <c r="X15" s="25">
        <v>1</v>
      </c>
      <c r="Y15" s="29" t="s">
        <v>6</v>
      </c>
      <c r="Z15" s="25" t="s">
        <v>47</v>
      </c>
      <c r="AA15" s="25">
        <v>0</v>
      </c>
      <c r="AB15" s="25" t="str">
        <f t="shared" ref="AB15:AH15" si="12">IF($AA15=0,"NA","")</f>
        <v>NA</v>
      </c>
      <c r="AC15" s="25" t="str">
        <f t="shared" si="12"/>
        <v>NA</v>
      </c>
      <c r="AD15" s="25" t="str">
        <f t="shared" si="12"/>
        <v>NA</v>
      </c>
      <c r="AE15" s="25" t="str">
        <f t="shared" si="12"/>
        <v>NA</v>
      </c>
      <c r="AF15" s="25" t="str">
        <f t="shared" si="12"/>
        <v>NA</v>
      </c>
      <c r="AG15" s="25" t="str">
        <f t="shared" si="12"/>
        <v>NA</v>
      </c>
      <c r="AH15" s="25" t="str">
        <f t="shared" si="12"/>
        <v>NA</v>
      </c>
      <c r="AI15" s="29" t="s">
        <v>6</v>
      </c>
      <c r="AJ15" s="25" t="s">
        <v>6</v>
      </c>
      <c r="AK15" s="25" t="s">
        <v>6</v>
      </c>
      <c r="AL15" s="25" t="s">
        <v>6</v>
      </c>
      <c r="AM15" s="25" t="s">
        <v>6</v>
      </c>
      <c r="AN15" s="25" t="s">
        <v>6</v>
      </c>
    </row>
    <row r="16" spans="1:40" x14ac:dyDescent="0.25">
      <c r="A16" s="25" t="s">
        <v>59</v>
      </c>
      <c r="B16" s="25">
        <v>2019</v>
      </c>
      <c r="C16" s="25" t="s">
        <v>38</v>
      </c>
      <c r="D16" s="25" t="s">
        <v>700</v>
      </c>
      <c r="E16" s="25" t="s">
        <v>39</v>
      </c>
      <c r="F16" s="25" t="s">
        <v>309</v>
      </c>
      <c r="G16" s="25" t="s">
        <v>64</v>
      </c>
      <c r="H16" s="25" t="s">
        <v>64</v>
      </c>
      <c r="I16" s="25" t="s">
        <v>60</v>
      </c>
      <c r="J16" s="25" t="s">
        <v>40</v>
      </c>
      <c r="K16" s="25" t="s">
        <v>62</v>
      </c>
      <c r="L16" s="25" t="s">
        <v>62</v>
      </c>
      <c r="M16" s="25" t="s">
        <v>41</v>
      </c>
      <c r="N16" s="26" t="str">
        <f t="shared" si="0"/>
        <v>elegansXgraellsii</v>
      </c>
      <c r="O16" s="26" t="str">
        <f t="shared" si="3"/>
        <v>elegansXgraellsii</v>
      </c>
      <c r="P16" s="27">
        <v>43629</v>
      </c>
      <c r="Q16" s="25" t="s">
        <v>75</v>
      </c>
      <c r="R16" s="28" t="s">
        <v>79</v>
      </c>
      <c r="S16" s="25" t="str">
        <f t="shared" si="1"/>
        <v>B.7XA.6</v>
      </c>
      <c r="T16" s="25" t="str">
        <f t="shared" si="2"/>
        <v>Heterospecifics-elegansXgraellsii-LaxeXMontalvo</v>
      </c>
      <c r="U16" s="25">
        <v>1</v>
      </c>
      <c r="V16" s="25">
        <v>0</v>
      </c>
      <c r="W16" s="25">
        <v>0</v>
      </c>
      <c r="X16" s="25">
        <v>0</v>
      </c>
      <c r="Y16" s="29" t="s">
        <v>6</v>
      </c>
      <c r="Z16" s="25" t="str">
        <f t="shared" si="4"/>
        <v>N</v>
      </c>
      <c r="AA16" s="25" t="str">
        <f t="shared" ref="AA16:AH17" si="13">IF($Z16="N","NA","")</f>
        <v>NA</v>
      </c>
      <c r="AB16" s="25" t="str">
        <f t="shared" si="13"/>
        <v>NA</v>
      </c>
      <c r="AC16" s="25" t="str">
        <f t="shared" si="13"/>
        <v>NA</v>
      </c>
      <c r="AD16" s="25" t="str">
        <f t="shared" si="13"/>
        <v>NA</v>
      </c>
      <c r="AE16" s="25" t="str">
        <f t="shared" si="13"/>
        <v>NA</v>
      </c>
      <c r="AF16" s="25" t="str">
        <f t="shared" si="13"/>
        <v>NA</v>
      </c>
      <c r="AG16" s="25" t="str">
        <f t="shared" si="13"/>
        <v>NA</v>
      </c>
      <c r="AH16" s="25" t="str">
        <f t="shared" si="13"/>
        <v>NA</v>
      </c>
      <c r="AI16" s="29" t="s">
        <v>6</v>
      </c>
      <c r="AJ16" s="25" t="s">
        <v>6</v>
      </c>
      <c r="AK16" s="25" t="s">
        <v>6</v>
      </c>
      <c r="AL16" s="25" t="s">
        <v>6</v>
      </c>
      <c r="AM16" s="25" t="s">
        <v>6</v>
      </c>
      <c r="AN16" s="25" t="s">
        <v>6</v>
      </c>
    </row>
    <row r="17" spans="1:40" x14ac:dyDescent="0.25">
      <c r="A17" s="25" t="s">
        <v>59</v>
      </c>
      <c r="B17" s="25">
        <v>2019</v>
      </c>
      <c r="C17" s="25" t="s">
        <v>38</v>
      </c>
      <c r="D17" s="25" t="s">
        <v>700</v>
      </c>
      <c r="E17" s="25" t="s">
        <v>39</v>
      </c>
      <c r="F17" s="25" t="s">
        <v>309</v>
      </c>
      <c r="G17" s="25" t="s">
        <v>64</v>
      </c>
      <c r="H17" s="25" t="s">
        <v>64</v>
      </c>
      <c r="I17" s="25" t="s">
        <v>60</v>
      </c>
      <c r="J17" s="25" t="s">
        <v>40</v>
      </c>
      <c r="K17" s="25" t="s">
        <v>62</v>
      </c>
      <c r="L17" s="25" t="s">
        <v>62</v>
      </c>
      <c r="M17" s="25" t="s">
        <v>41</v>
      </c>
      <c r="N17" s="26" t="str">
        <f t="shared" si="0"/>
        <v>elegansXgraellsii</v>
      </c>
      <c r="O17" s="26" t="str">
        <f t="shared" si="3"/>
        <v>elegansXgraellsii</v>
      </c>
      <c r="P17" s="27">
        <v>43629</v>
      </c>
      <c r="Q17" s="25" t="s">
        <v>81</v>
      </c>
      <c r="R17" s="28" t="s">
        <v>79</v>
      </c>
      <c r="S17" s="25" t="str">
        <f t="shared" si="1"/>
        <v>B.9XA.6</v>
      </c>
      <c r="T17" s="25" t="str">
        <f t="shared" si="2"/>
        <v>Heterospecifics-elegansXgraellsii-LaxeXMontalvo</v>
      </c>
      <c r="U17" s="25">
        <v>1</v>
      </c>
      <c r="V17" s="25">
        <v>0</v>
      </c>
      <c r="W17" s="25">
        <v>0</v>
      </c>
      <c r="X17" s="25">
        <v>0</v>
      </c>
      <c r="Y17" s="29" t="s">
        <v>6</v>
      </c>
      <c r="Z17" s="25" t="str">
        <f t="shared" si="4"/>
        <v>N</v>
      </c>
      <c r="AA17" s="25" t="str">
        <f t="shared" si="13"/>
        <v>NA</v>
      </c>
      <c r="AB17" s="25" t="str">
        <f t="shared" si="13"/>
        <v>NA</v>
      </c>
      <c r="AC17" s="25" t="str">
        <f t="shared" si="13"/>
        <v>NA</v>
      </c>
      <c r="AD17" s="25" t="str">
        <f t="shared" si="13"/>
        <v>NA</v>
      </c>
      <c r="AE17" s="25" t="str">
        <f t="shared" si="13"/>
        <v>NA</v>
      </c>
      <c r="AF17" s="25" t="str">
        <f t="shared" si="13"/>
        <v>NA</v>
      </c>
      <c r="AG17" s="25" t="str">
        <f t="shared" si="13"/>
        <v>NA</v>
      </c>
      <c r="AH17" s="25" t="str">
        <f t="shared" si="13"/>
        <v>NA</v>
      </c>
      <c r="AI17" s="29" t="s">
        <v>6</v>
      </c>
      <c r="AJ17" s="25" t="s">
        <v>6</v>
      </c>
      <c r="AK17" s="25" t="s">
        <v>6</v>
      </c>
      <c r="AL17" s="25" t="s">
        <v>6</v>
      </c>
      <c r="AM17" s="25" t="s">
        <v>6</v>
      </c>
      <c r="AN17" s="25" t="s">
        <v>6</v>
      </c>
    </row>
    <row r="18" spans="1:40" x14ac:dyDescent="0.25">
      <c r="A18" s="25" t="s">
        <v>59</v>
      </c>
      <c r="B18" s="25">
        <v>2019</v>
      </c>
      <c r="C18" s="25" t="s">
        <v>38</v>
      </c>
      <c r="D18" s="25" t="s">
        <v>699</v>
      </c>
      <c r="E18" s="25" t="s">
        <v>60</v>
      </c>
      <c r="F18" s="25" t="s">
        <v>40</v>
      </c>
      <c r="G18" s="25" t="s">
        <v>62</v>
      </c>
      <c r="H18" s="25" t="s">
        <v>62</v>
      </c>
      <c r="I18" s="25" t="s">
        <v>60</v>
      </c>
      <c r="J18" s="25" t="s">
        <v>40</v>
      </c>
      <c r="K18" s="25" t="s">
        <v>62</v>
      </c>
      <c r="L18" s="25" t="s">
        <v>62</v>
      </c>
      <c r="M18" s="25" t="s">
        <v>41</v>
      </c>
      <c r="N18" s="26" t="str">
        <f t="shared" si="0"/>
        <v>graellsiiXgraellsii</v>
      </c>
      <c r="O18" s="26" t="str">
        <f t="shared" si="3"/>
        <v>graellsiiXgraellsii</v>
      </c>
      <c r="P18" s="27">
        <v>43629</v>
      </c>
      <c r="Q18" s="25" t="s">
        <v>83</v>
      </c>
      <c r="R18" s="28" t="s">
        <v>82</v>
      </c>
      <c r="S18" s="25" t="str">
        <f t="shared" si="1"/>
        <v>A.23XA.7</v>
      </c>
      <c r="T18" s="25" t="str">
        <f t="shared" si="2"/>
        <v>Conspecifics-graellsiiXgraellsii-MontalvoXMontalvo</v>
      </c>
      <c r="U18" s="25">
        <v>1</v>
      </c>
      <c r="V18" s="25">
        <v>1</v>
      </c>
      <c r="W18" s="25">
        <v>1</v>
      </c>
      <c r="X18" s="25">
        <v>1</v>
      </c>
      <c r="Y18" s="29" t="s">
        <v>6</v>
      </c>
      <c r="Z18" s="25" t="str">
        <f t="shared" si="4"/>
        <v>Y</v>
      </c>
      <c r="AA18" s="25">
        <v>3</v>
      </c>
      <c r="AB18" s="25">
        <v>3</v>
      </c>
      <c r="AC18" s="25">
        <v>0</v>
      </c>
      <c r="AD18" s="25">
        <v>7</v>
      </c>
      <c r="AE18" s="25">
        <v>0</v>
      </c>
      <c r="AF18" s="25">
        <v>16</v>
      </c>
      <c r="AG18" s="25">
        <v>0</v>
      </c>
      <c r="AH18" s="25">
        <v>5</v>
      </c>
      <c r="AI18" s="29" t="s">
        <v>6</v>
      </c>
      <c r="AJ18" s="25">
        <f t="shared" si="5"/>
        <v>0</v>
      </c>
      <c r="AK18" s="25">
        <f t="shared" si="5"/>
        <v>28</v>
      </c>
      <c r="AL18" s="25">
        <f t="shared" si="6"/>
        <v>28</v>
      </c>
      <c r="AM18" s="25">
        <f t="shared" si="7"/>
        <v>9.3333333333333339</v>
      </c>
      <c r="AN18" s="25">
        <f t="shared" si="8"/>
        <v>0</v>
      </c>
    </row>
    <row r="19" spans="1:40" x14ac:dyDescent="0.25">
      <c r="A19" s="25" t="s">
        <v>59</v>
      </c>
      <c r="B19" s="25">
        <v>2019</v>
      </c>
      <c r="C19" s="25" t="s">
        <v>38</v>
      </c>
      <c r="D19" s="25" t="s">
        <v>700</v>
      </c>
      <c r="E19" s="25" t="s">
        <v>39</v>
      </c>
      <c r="F19" s="25" t="s">
        <v>309</v>
      </c>
      <c r="G19" s="25" t="s">
        <v>64</v>
      </c>
      <c r="H19" s="25" t="s">
        <v>64</v>
      </c>
      <c r="I19" s="25" t="s">
        <v>60</v>
      </c>
      <c r="J19" s="25" t="s">
        <v>40</v>
      </c>
      <c r="K19" s="25" t="s">
        <v>62</v>
      </c>
      <c r="L19" s="25" t="s">
        <v>62</v>
      </c>
      <c r="M19" s="25" t="s">
        <v>48</v>
      </c>
      <c r="N19" s="26" t="str">
        <f t="shared" si="0"/>
        <v>elegansXgraellsii</v>
      </c>
      <c r="O19" s="26" t="str">
        <f t="shared" si="3"/>
        <v>elegansXgraellsii</v>
      </c>
      <c r="P19" s="27">
        <v>43629</v>
      </c>
      <c r="Q19" s="25" t="s">
        <v>66</v>
      </c>
      <c r="R19" s="28" t="s">
        <v>84</v>
      </c>
      <c r="S19" s="25" t="str">
        <f t="shared" si="1"/>
        <v>B.1XA.8</v>
      </c>
      <c r="T19" s="25" t="str">
        <f t="shared" si="2"/>
        <v>Heterospecifics-elegansXgraellsii-LaxeXMontalvo</v>
      </c>
      <c r="U19" s="25">
        <v>2</v>
      </c>
      <c r="V19" s="25">
        <v>0</v>
      </c>
      <c r="W19" s="25">
        <v>0</v>
      </c>
      <c r="X19" s="25">
        <v>0</v>
      </c>
      <c r="Y19" s="29" t="s">
        <v>6</v>
      </c>
      <c r="Z19" s="25" t="str">
        <f t="shared" si="4"/>
        <v>N</v>
      </c>
      <c r="AA19" s="25" t="str">
        <f t="shared" ref="AA19:AH20" si="14">IF($Z19="N","NA","")</f>
        <v>NA</v>
      </c>
      <c r="AB19" s="25" t="str">
        <f t="shared" si="14"/>
        <v>NA</v>
      </c>
      <c r="AC19" s="25" t="str">
        <f t="shared" si="14"/>
        <v>NA</v>
      </c>
      <c r="AD19" s="25" t="str">
        <f t="shared" si="14"/>
        <v>NA</v>
      </c>
      <c r="AE19" s="25" t="str">
        <f t="shared" si="14"/>
        <v>NA</v>
      </c>
      <c r="AF19" s="25" t="str">
        <f t="shared" si="14"/>
        <v>NA</v>
      </c>
      <c r="AG19" s="25" t="str">
        <f t="shared" si="14"/>
        <v>NA</v>
      </c>
      <c r="AH19" s="25" t="str">
        <f t="shared" si="14"/>
        <v>NA</v>
      </c>
      <c r="AI19" s="29" t="s">
        <v>6</v>
      </c>
      <c r="AJ19" s="25" t="s">
        <v>6</v>
      </c>
      <c r="AK19" s="25" t="s">
        <v>6</v>
      </c>
      <c r="AL19" s="25" t="s">
        <v>6</v>
      </c>
      <c r="AM19" s="25" t="s">
        <v>6</v>
      </c>
      <c r="AN19" s="25" t="s">
        <v>6</v>
      </c>
    </row>
    <row r="20" spans="1:40" x14ac:dyDescent="0.25">
      <c r="A20" s="25" t="s">
        <v>59</v>
      </c>
      <c r="B20" s="25">
        <v>2019</v>
      </c>
      <c r="C20" s="25" t="s">
        <v>38</v>
      </c>
      <c r="D20" s="25" t="s">
        <v>700</v>
      </c>
      <c r="E20" s="25" t="s">
        <v>39</v>
      </c>
      <c r="F20" s="25" t="s">
        <v>309</v>
      </c>
      <c r="G20" s="25" t="s">
        <v>64</v>
      </c>
      <c r="H20" s="25" t="s">
        <v>64</v>
      </c>
      <c r="I20" s="25" t="s">
        <v>60</v>
      </c>
      <c r="J20" s="25" t="s">
        <v>40</v>
      </c>
      <c r="K20" s="25" t="s">
        <v>62</v>
      </c>
      <c r="L20" s="25" t="s">
        <v>62</v>
      </c>
      <c r="M20" s="25" t="s">
        <v>48</v>
      </c>
      <c r="N20" s="26" t="str">
        <f t="shared" si="0"/>
        <v>elegansXgraellsii</v>
      </c>
      <c r="O20" s="26" t="str">
        <f t="shared" si="3"/>
        <v>elegansXgraellsii</v>
      </c>
      <c r="P20" s="27">
        <v>43629</v>
      </c>
      <c r="Q20" s="25" t="s">
        <v>75</v>
      </c>
      <c r="R20" s="28" t="s">
        <v>84</v>
      </c>
      <c r="S20" s="25" t="str">
        <f t="shared" si="1"/>
        <v>B.7XA.8</v>
      </c>
      <c r="T20" s="25" t="str">
        <f t="shared" si="2"/>
        <v>Heterospecifics-elegansXgraellsii-LaxeXMontalvo</v>
      </c>
      <c r="U20" s="25">
        <v>2</v>
      </c>
      <c r="V20" s="25">
        <v>0</v>
      </c>
      <c r="W20" s="25">
        <v>0</v>
      </c>
      <c r="X20" s="25">
        <v>0</v>
      </c>
      <c r="Y20" s="29" t="s">
        <v>6</v>
      </c>
      <c r="Z20" s="25" t="str">
        <f t="shared" si="4"/>
        <v>N</v>
      </c>
      <c r="AA20" s="25" t="str">
        <f t="shared" si="14"/>
        <v>NA</v>
      </c>
      <c r="AB20" s="25" t="str">
        <f t="shared" si="14"/>
        <v>NA</v>
      </c>
      <c r="AC20" s="25" t="str">
        <f t="shared" si="14"/>
        <v>NA</v>
      </c>
      <c r="AD20" s="25" t="str">
        <f t="shared" si="14"/>
        <v>NA</v>
      </c>
      <c r="AE20" s="25" t="str">
        <f t="shared" si="14"/>
        <v>NA</v>
      </c>
      <c r="AF20" s="25" t="str">
        <f t="shared" si="14"/>
        <v>NA</v>
      </c>
      <c r="AG20" s="25" t="str">
        <f t="shared" si="14"/>
        <v>NA</v>
      </c>
      <c r="AH20" s="25" t="str">
        <f t="shared" si="14"/>
        <v>NA</v>
      </c>
      <c r="AI20" s="29" t="s">
        <v>6</v>
      </c>
      <c r="AJ20" s="25" t="s">
        <v>6</v>
      </c>
      <c r="AK20" s="25" t="s">
        <v>6</v>
      </c>
      <c r="AL20" s="25" t="s">
        <v>6</v>
      </c>
      <c r="AM20" s="25" t="s">
        <v>6</v>
      </c>
      <c r="AN20" s="25" t="s">
        <v>6</v>
      </c>
    </row>
    <row r="21" spans="1:40" x14ac:dyDescent="0.25">
      <c r="A21" s="25" t="s">
        <v>59</v>
      </c>
      <c r="B21" s="25">
        <v>2019</v>
      </c>
      <c r="C21" s="25" t="s">
        <v>38</v>
      </c>
      <c r="D21" s="25" t="s">
        <v>700</v>
      </c>
      <c r="E21" s="25" t="s">
        <v>39</v>
      </c>
      <c r="F21" s="25" t="s">
        <v>309</v>
      </c>
      <c r="G21" s="25" t="s">
        <v>64</v>
      </c>
      <c r="H21" s="25" t="s">
        <v>64</v>
      </c>
      <c r="I21" s="25" t="s">
        <v>60</v>
      </c>
      <c r="J21" s="25" t="s">
        <v>40</v>
      </c>
      <c r="K21" s="25" t="s">
        <v>62</v>
      </c>
      <c r="L21" s="25" t="s">
        <v>62</v>
      </c>
      <c r="M21" s="25" t="s">
        <v>48</v>
      </c>
      <c r="N21" s="26" t="str">
        <f t="shared" si="0"/>
        <v>elegansXgraellsii</v>
      </c>
      <c r="O21" s="26" t="str">
        <f t="shared" si="3"/>
        <v>elegansXgraellsii</v>
      </c>
      <c r="P21" s="27">
        <v>43629</v>
      </c>
      <c r="Q21" s="25" t="s">
        <v>81</v>
      </c>
      <c r="R21" s="28" t="s">
        <v>84</v>
      </c>
      <c r="S21" s="25" t="str">
        <f t="shared" si="1"/>
        <v>B.9XA.8</v>
      </c>
      <c r="T21" s="25" t="str">
        <f t="shared" si="2"/>
        <v>Heterospecifics-elegansXgraellsii-LaxeXMontalvo</v>
      </c>
      <c r="U21" s="25">
        <v>1</v>
      </c>
      <c r="V21" s="25">
        <v>1</v>
      </c>
      <c r="W21" s="25">
        <v>1</v>
      </c>
      <c r="X21" s="25">
        <v>1</v>
      </c>
      <c r="Y21" s="29" t="s">
        <v>6</v>
      </c>
      <c r="Z21" s="25" t="str">
        <f t="shared" si="4"/>
        <v>Y</v>
      </c>
      <c r="AA21" s="25">
        <v>3</v>
      </c>
      <c r="AB21" s="25">
        <v>3</v>
      </c>
      <c r="AC21" s="25">
        <v>0</v>
      </c>
      <c r="AD21" s="25">
        <v>23</v>
      </c>
      <c r="AE21" s="25">
        <v>0</v>
      </c>
      <c r="AF21" s="25">
        <v>16</v>
      </c>
      <c r="AG21" s="25">
        <v>0</v>
      </c>
      <c r="AH21" s="25">
        <v>11</v>
      </c>
      <c r="AI21" s="29" t="s">
        <v>6</v>
      </c>
      <c r="AJ21" s="25">
        <f t="shared" si="5"/>
        <v>0</v>
      </c>
      <c r="AK21" s="25">
        <f t="shared" si="5"/>
        <v>50</v>
      </c>
      <c r="AL21" s="25">
        <f t="shared" si="6"/>
        <v>50</v>
      </c>
      <c r="AM21" s="25">
        <f t="shared" si="7"/>
        <v>16.666666666666668</v>
      </c>
      <c r="AN21" s="25">
        <f t="shared" si="8"/>
        <v>0</v>
      </c>
    </row>
    <row r="22" spans="1:40" x14ac:dyDescent="0.25">
      <c r="A22" s="25" t="s">
        <v>59</v>
      </c>
      <c r="B22" s="25">
        <v>2019</v>
      </c>
      <c r="C22" s="25" t="s">
        <v>38</v>
      </c>
      <c r="D22" s="25" t="s">
        <v>699</v>
      </c>
      <c r="E22" s="25" t="s">
        <v>60</v>
      </c>
      <c r="F22" s="25" t="s">
        <v>40</v>
      </c>
      <c r="G22" s="25" t="s">
        <v>62</v>
      </c>
      <c r="H22" s="25" t="s">
        <v>62</v>
      </c>
      <c r="I22" s="25" t="s">
        <v>60</v>
      </c>
      <c r="J22" s="25" t="s">
        <v>40</v>
      </c>
      <c r="K22" s="25" t="s">
        <v>62</v>
      </c>
      <c r="L22" s="25" t="s">
        <v>62</v>
      </c>
      <c r="M22" s="25" t="s">
        <v>41</v>
      </c>
      <c r="N22" s="26" t="str">
        <f t="shared" si="0"/>
        <v>graellsiiXgraellsii</v>
      </c>
      <c r="O22" s="26" t="str">
        <f t="shared" si="3"/>
        <v>graellsiiXgraellsii</v>
      </c>
      <c r="P22" s="27">
        <v>43629</v>
      </c>
      <c r="Q22" s="25" t="s">
        <v>86</v>
      </c>
      <c r="R22" s="28" t="s">
        <v>85</v>
      </c>
      <c r="S22" s="25" t="str">
        <f t="shared" si="1"/>
        <v>A.21XA.9</v>
      </c>
      <c r="T22" s="25" t="str">
        <f t="shared" si="2"/>
        <v>Conspecifics-graellsiiXgraellsii-MontalvoXMontalvo</v>
      </c>
      <c r="U22" s="25">
        <v>1</v>
      </c>
      <c r="V22" s="25">
        <v>1</v>
      </c>
      <c r="W22" s="25">
        <v>1</v>
      </c>
      <c r="X22" s="25">
        <v>1</v>
      </c>
      <c r="Y22" s="29" t="s">
        <v>6</v>
      </c>
      <c r="Z22" s="25" t="str">
        <f t="shared" si="4"/>
        <v>Y</v>
      </c>
      <c r="AA22" s="25">
        <v>3</v>
      </c>
      <c r="AB22" s="25">
        <v>3</v>
      </c>
      <c r="AC22" s="25">
        <v>101</v>
      </c>
      <c r="AD22" s="25">
        <v>3</v>
      </c>
      <c r="AE22" s="25">
        <v>104</v>
      </c>
      <c r="AF22" s="25">
        <v>2</v>
      </c>
      <c r="AG22" s="25">
        <v>227</v>
      </c>
      <c r="AH22" s="25">
        <v>3</v>
      </c>
      <c r="AI22" s="29" t="s">
        <v>6</v>
      </c>
      <c r="AJ22" s="25">
        <f t="shared" si="5"/>
        <v>432</v>
      </c>
      <c r="AK22" s="25">
        <f t="shared" si="5"/>
        <v>8</v>
      </c>
      <c r="AL22" s="25">
        <f t="shared" si="6"/>
        <v>440</v>
      </c>
      <c r="AM22" s="25">
        <f t="shared" si="7"/>
        <v>146.66666666666666</v>
      </c>
      <c r="AN22" s="25">
        <f t="shared" si="8"/>
        <v>0.98181818181818181</v>
      </c>
    </row>
    <row r="23" spans="1:40" x14ac:dyDescent="0.25">
      <c r="A23" s="25" t="s">
        <v>59</v>
      </c>
      <c r="B23" s="25">
        <v>2019</v>
      </c>
      <c r="C23" s="25" t="s">
        <v>38</v>
      </c>
      <c r="D23" s="25" t="s">
        <v>700</v>
      </c>
      <c r="E23" s="25" t="s">
        <v>39</v>
      </c>
      <c r="F23" s="25" t="s">
        <v>309</v>
      </c>
      <c r="G23" s="25" t="s">
        <v>64</v>
      </c>
      <c r="H23" s="25" t="s">
        <v>64</v>
      </c>
      <c r="I23" s="25" t="s">
        <v>60</v>
      </c>
      <c r="J23" s="25" t="s">
        <v>40</v>
      </c>
      <c r="K23" s="25" t="s">
        <v>62</v>
      </c>
      <c r="L23" s="25" t="s">
        <v>62</v>
      </c>
      <c r="M23" s="25" t="s">
        <v>41</v>
      </c>
      <c r="N23" s="26" t="str">
        <f t="shared" si="0"/>
        <v>elegansXgraellsii</v>
      </c>
      <c r="O23" s="26" t="str">
        <f t="shared" si="3"/>
        <v>elegansXgraellsii</v>
      </c>
      <c r="P23" s="27">
        <v>43630</v>
      </c>
      <c r="Q23" s="25" t="s">
        <v>88</v>
      </c>
      <c r="R23" s="28" t="s">
        <v>87</v>
      </c>
      <c r="S23" s="25" t="str">
        <f t="shared" si="1"/>
        <v>B.22XA.11</v>
      </c>
      <c r="T23" s="25" t="str">
        <f t="shared" si="2"/>
        <v>Heterospecifics-elegansXgraellsii-LaxeXMontalvo</v>
      </c>
      <c r="U23" s="25">
        <v>2</v>
      </c>
      <c r="V23" s="25">
        <v>1</v>
      </c>
      <c r="W23" s="25">
        <v>1</v>
      </c>
      <c r="X23" s="25">
        <v>1</v>
      </c>
      <c r="Y23" s="29" t="s">
        <v>6</v>
      </c>
      <c r="Z23" s="25" t="str">
        <f t="shared" si="4"/>
        <v>Y</v>
      </c>
      <c r="AA23" s="25">
        <v>3</v>
      </c>
      <c r="AB23" s="25">
        <v>3</v>
      </c>
      <c r="AC23" s="25">
        <v>152</v>
      </c>
      <c r="AD23" s="25">
        <v>22</v>
      </c>
      <c r="AE23" s="25">
        <v>187</v>
      </c>
      <c r="AF23" s="25">
        <v>39</v>
      </c>
      <c r="AG23" s="25">
        <v>207</v>
      </c>
      <c r="AH23" s="25">
        <v>55</v>
      </c>
      <c r="AI23" s="29" t="s">
        <v>6</v>
      </c>
      <c r="AJ23" s="25">
        <f t="shared" si="5"/>
        <v>546</v>
      </c>
      <c r="AK23" s="25">
        <f t="shared" si="5"/>
        <v>116</v>
      </c>
      <c r="AL23" s="25">
        <f t="shared" si="6"/>
        <v>662</v>
      </c>
      <c r="AM23" s="25">
        <f t="shared" si="7"/>
        <v>220.66666666666666</v>
      </c>
      <c r="AN23" s="25">
        <f t="shared" si="8"/>
        <v>0.82477341389728098</v>
      </c>
    </row>
    <row r="24" spans="1:40" x14ac:dyDescent="0.25">
      <c r="A24" s="25" t="s">
        <v>59</v>
      </c>
      <c r="B24" s="25">
        <v>2019</v>
      </c>
      <c r="C24" s="25" t="s">
        <v>38</v>
      </c>
      <c r="D24" s="25" t="s">
        <v>700</v>
      </c>
      <c r="E24" s="25" t="s">
        <v>39</v>
      </c>
      <c r="F24" s="25" t="s">
        <v>309</v>
      </c>
      <c r="G24" s="25" t="s">
        <v>64</v>
      </c>
      <c r="H24" s="25" t="s">
        <v>64</v>
      </c>
      <c r="I24" s="25" t="s">
        <v>60</v>
      </c>
      <c r="J24" s="25" t="s">
        <v>40</v>
      </c>
      <c r="K24" s="25" t="s">
        <v>62</v>
      </c>
      <c r="L24" s="25" t="s">
        <v>62</v>
      </c>
      <c r="M24" s="25" t="s">
        <v>41</v>
      </c>
      <c r="N24" s="26" t="str">
        <f t="shared" si="0"/>
        <v>elegansXgraellsii</v>
      </c>
      <c r="O24" s="26" t="str">
        <f t="shared" si="3"/>
        <v>elegansXgraellsii</v>
      </c>
      <c r="P24" s="27">
        <v>43630</v>
      </c>
      <c r="Q24" s="25" t="s">
        <v>89</v>
      </c>
      <c r="R24" s="28" t="s">
        <v>69</v>
      </c>
      <c r="S24" s="25" t="str">
        <f t="shared" si="1"/>
        <v>B.25XA.14</v>
      </c>
      <c r="T24" s="25" t="str">
        <f t="shared" si="2"/>
        <v>Heterospecifics-elegansXgraellsii-LaxeXMontalvo</v>
      </c>
      <c r="U24" s="25">
        <v>1</v>
      </c>
      <c r="V24" s="25">
        <v>1</v>
      </c>
      <c r="W24" s="25">
        <v>1</v>
      </c>
      <c r="X24" s="25">
        <v>1</v>
      </c>
      <c r="Y24" s="29" t="s">
        <v>6</v>
      </c>
      <c r="Z24" s="25" t="str">
        <f t="shared" si="4"/>
        <v>Y</v>
      </c>
      <c r="AA24" s="25">
        <v>3</v>
      </c>
      <c r="AB24" s="25">
        <v>2</v>
      </c>
      <c r="AC24" s="25">
        <v>101</v>
      </c>
      <c r="AD24" s="25">
        <v>9</v>
      </c>
      <c r="AE24" s="25">
        <v>192</v>
      </c>
      <c r="AF24" s="25">
        <v>22</v>
      </c>
      <c r="AG24" s="25">
        <v>0</v>
      </c>
      <c r="AH24" s="25">
        <v>0</v>
      </c>
      <c r="AI24" s="29" t="s">
        <v>6</v>
      </c>
      <c r="AJ24" s="25">
        <f t="shared" si="5"/>
        <v>293</v>
      </c>
      <c r="AK24" s="25">
        <f t="shared" si="5"/>
        <v>31</v>
      </c>
      <c r="AL24" s="25">
        <f t="shared" si="6"/>
        <v>324</v>
      </c>
      <c r="AM24" s="25">
        <f t="shared" si="7"/>
        <v>108</v>
      </c>
      <c r="AN24" s="25">
        <f t="shared" si="8"/>
        <v>0.90432098765432101</v>
      </c>
    </row>
    <row r="25" spans="1:40" x14ac:dyDescent="0.25">
      <c r="A25" s="25" t="s">
        <v>59</v>
      </c>
      <c r="B25" s="25">
        <v>2019</v>
      </c>
      <c r="C25" s="25" t="s">
        <v>38</v>
      </c>
      <c r="D25" s="25" t="s">
        <v>700</v>
      </c>
      <c r="E25" s="25" t="s">
        <v>39</v>
      </c>
      <c r="F25" s="25" t="s">
        <v>309</v>
      </c>
      <c r="G25" s="25" t="s">
        <v>64</v>
      </c>
      <c r="H25" s="25" t="s">
        <v>64</v>
      </c>
      <c r="I25" s="25" t="s">
        <v>60</v>
      </c>
      <c r="J25" s="25" t="s">
        <v>40</v>
      </c>
      <c r="K25" s="25" t="s">
        <v>62</v>
      </c>
      <c r="L25" s="25" t="s">
        <v>62</v>
      </c>
      <c r="M25" s="25" t="s">
        <v>41</v>
      </c>
      <c r="N25" s="26" t="str">
        <f t="shared" si="0"/>
        <v>elegansXgraellsii</v>
      </c>
      <c r="O25" s="26" t="str">
        <f t="shared" si="3"/>
        <v>elegansXgraellsii</v>
      </c>
      <c r="P25" s="27">
        <v>43630</v>
      </c>
      <c r="Q25" s="25" t="s">
        <v>89</v>
      </c>
      <c r="R25" s="28" t="s">
        <v>90</v>
      </c>
      <c r="S25" s="25" t="str">
        <f t="shared" si="1"/>
        <v>B.25XA.5</v>
      </c>
      <c r="T25" s="25" t="str">
        <f t="shared" si="2"/>
        <v>Heterospecifics-elegansXgraellsii-LaxeXMontalvo</v>
      </c>
      <c r="U25" s="25">
        <v>3</v>
      </c>
      <c r="V25" s="25">
        <v>0</v>
      </c>
      <c r="W25" s="25" t="s">
        <v>6</v>
      </c>
      <c r="X25" s="25">
        <v>0</v>
      </c>
      <c r="Y25" s="29" t="s">
        <v>6</v>
      </c>
      <c r="Z25" s="25" t="str">
        <f t="shared" si="4"/>
        <v>N</v>
      </c>
      <c r="AA25" s="25" t="str">
        <f t="shared" ref="AA25:AH25" si="15">IF($Z25="N","NA","")</f>
        <v>NA</v>
      </c>
      <c r="AB25" s="25" t="str">
        <f t="shared" si="15"/>
        <v>NA</v>
      </c>
      <c r="AC25" s="25" t="str">
        <f t="shared" si="15"/>
        <v>NA</v>
      </c>
      <c r="AD25" s="25" t="str">
        <f t="shared" si="15"/>
        <v>NA</v>
      </c>
      <c r="AE25" s="25" t="str">
        <f t="shared" si="15"/>
        <v>NA</v>
      </c>
      <c r="AF25" s="25" t="str">
        <f t="shared" si="15"/>
        <v>NA</v>
      </c>
      <c r="AG25" s="25" t="str">
        <f t="shared" si="15"/>
        <v>NA</v>
      </c>
      <c r="AH25" s="25" t="str">
        <f t="shared" si="15"/>
        <v>NA</v>
      </c>
      <c r="AI25" s="29" t="s">
        <v>6</v>
      </c>
      <c r="AJ25" s="25" t="s">
        <v>6</v>
      </c>
      <c r="AK25" s="25" t="s">
        <v>6</v>
      </c>
      <c r="AL25" s="25" t="s">
        <v>6</v>
      </c>
      <c r="AM25" s="25" t="s">
        <v>6</v>
      </c>
      <c r="AN25" s="25" t="s">
        <v>6</v>
      </c>
    </row>
    <row r="26" spans="1:40" x14ac:dyDescent="0.25">
      <c r="A26" s="25" t="s">
        <v>59</v>
      </c>
      <c r="B26" s="25">
        <v>2019</v>
      </c>
      <c r="C26" s="25" t="s">
        <v>38</v>
      </c>
      <c r="D26" s="25" t="s">
        <v>699</v>
      </c>
      <c r="E26" s="25" t="s">
        <v>39</v>
      </c>
      <c r="F26" s="25" t="s">
        <v>309</v>
      </c>
      <c r="G26" s="25" t="s">
        <v>64</v>
      </c>
      <c r="H26" s="25" t="s">
        <v>64</v>
      </c>
      <c r="I26" s="25" t="s">
        <v>39</v>
      </c>
      <c r="J26" s="25" t="s">
        <v>309</v>
      </c>
      <c r="K26" s="25" t="s">
        <v>64</v>
      </c>
      <c r="L26" s="25" t="s">
        <v>64</v>
      </c>
      <c r="M26" s="25" t="s">
        <v>43</v>
      </c>
      <c r="N26" s="26" t="str">
        <f t="shared" si="0"/>
        <v>elegansXelegans</v>
      </c>
      <c r="O26" s="26" t="str">
        <f t="shared" si="3"/>
        <v>elegansXelegans</v>
      </c>
      <c r="P26" s="27">
        <v>43630</v>
      </c>
      <c r="Q26" s="25" t="s">
        <v>66</v>
      </c>
      <c r="R26" s="28" t="s">
        <v>91</v>
      </c>
      <c r="S26" s="25" t="str">
        <f t="shared" si="1"/>
        <v>B.1XB.13</v>
      </c>
      <c r="T26" s="25" t="str">
        <f t="shared" si="2"/>
        <v>Conspecifics-elegansXelegans-LaxeXLaxe</v>
      </c>
      <c r="U26" s="25">
        <v>1</v>
      </c>
      <c r="V26" s="25">
        <v>1</v>
      </c>
      <c r="W26" s="25">
        <v>2</v>
      </c>
      <c r="X26" s="25">
        <v>1</v>
      </c>
      <c r="Y26" s="29" t="s">
        <v>6</v>
      </c>
      <c r="Z26" s="25" t="str">
        <f t="shared" si="4"/>
        <v>Y</v>
      </c>
      <c r="AA26" s="25">
        <v>3</v>
      </c>
      <c r="AB26" s="25">
        <v>3</v>
      </c>
      <c r="AC26" s="25">
        <v>131</v>
      </c>
      <c r="AD26" s="25">
        <v>1</v>
      </c>
      <c r="AE26" s="25">
        <v>103</v>
      </c>
      <c r="AF26" s="25">
        <v>2</v>
      </c>
      <c r="AG26" s="25">
        <v>126</v>
      </c>
      <c r="AH26" s="25">
        <v>2</v>
      </c>
      <c r="AI26" s="29" t="s">
        <v>6</v>
      </c>
      <c r="AJ26" s="25">
        <f t="shared" si="5"/>
        <v>360</v>
      </c>
      <c r="AK26" s="25">
        <f t="shared" si="5"/>
        <v>5</v>
      </c>
      <c r="AL26" s="25">
        <f t="shared" si="6"/>
        <v>365</v>
      </c>
      <c r="AM26" s="25">
        <f t="shared" si="7"/>
        <v>121.66666666666667</v>
      </c>
      <c r="AN26" s="25">
        <f t="shared" si="8"/>
        <v>0.98630136986301364</v>
      </c>
    </row>
    <row r="27" spans="1:40" x14ac:dyDescent="0.25">
      <c r="A27" s="25" t="s">
        <v>59</v>
      </c>
      <c r="B27" s="25">
        <v>2019</v>
      </c>
      <c r="C27" s="25" t="s">
        <v>38</v>
      </c>
      <c r="D27" s="25" t="s">
        <v>699</v>
      </c>
      <c r="E27" s="25" t="s">
        <v>39</v>
      </c>
      <c r="F27" s="25" t="s">
        <v>309</v>
      </c>
      <c r="G27" s="25" t="s">
        <v>64</v>
      </c>
      <c r="H27" s="25" t="s">
        <v>64</v>
      </c>
      <c r="I27" s="25" t="s">
        <v>39</v>
      </c>
      <c r="J27" s="25" t="s">
        <v>309</v>
      </c>
      <c r="K27" s="25" t="s">
        <v>64</v>
      </c>
      <c r="L27" s="25" t="s">
        <v>64</v>
      </c>
      <c r="M27" s="25" t="s">
        <v>43</v>
      </c>
      <c r="N27" s="26" t="str">
        <f t="shared" si="0"/>
        <v>elegansXelegans</v>
      </c>
      <c r="O27" s="26" t="str">
        <f t="shared" si="3"/>
        <v>elegansXelegans</v>
      </c>
      <c r="P27" s="27">
        <v>43630</v>
      </c>
      <c r="Q27" s="25" t="s">
        <v>66</v>
      </c>
      <c r="R27" s="28" t="s">
        <v>92</v>
      </c>
      <c r="S27" s="25" t="str">
        <f t="shared" si="1"/>
        <v>B.1XB.14</v>
      </c>
      <c r="T27" s="25" t="str">
        <f t="shared" si="2"/>
        <v>Conspecifics-elegansXelegans-LaxeXLaxe</v>
      </c>
      <c r="U27" s="25">
        <v>1</v>
      </c>
      <c r="V27" s="25">
        <v>1</v>
      </c>
      <c r="W27" s="25">
        <v>1</v>
      </c>
      <c r="X27" s="25">
        <v>1</v>
      </c>
      <c r="Y27" s="29" t="s">
        <v>6</v>
      </c>
      <c r="Z27" s="25" t="s">
        <v>47</v>
      </c>
      <c r="AA27" s="25">
        <v>0</v>
      </c>
      <c r="AB27" s="25" t="str">
        <f t="shared" ref="AB27:AH27" si="16">IF($AA27=0,"NA","")</f>
        <v>NA</v>
      </c>
      <c r="AC27" s="25" t="str">
        <f t="shared" si="16"/>
        <v>NA</v>
      </c>
      <c r="AD27" s="25" t="str">
        <f t="shared" si="16"/>
        <v>NA</v>
      </c>
      <c r="AE27" s="25" t="str">
        <f t="shared" si="16"/>
        <v>NA</v>
      </c>
      <c r="AF27" s="25" t="str">
        <f t="shared" si="16"/>
        <v>NA</v>
      </c>
      <c r="AG27" s="25" t="str">
        <f t="shared" si="16"/>
        <v>NA</v>
      </c>
      <c r="AH27" s="25" t="str">
        <f t="shared" si="16"/>
        <v>NA</v>
      </c>
      <c r="AI27" s="29" t="s">
        <v>6</v>
      </c>
      <c r="AJ27" s="25" t="s">
        <v>6</v>
      </c>
      <c r="AK27" s="25" t="s">
        <v>6</v>
      </c>
      <c r="AL27" s="25" t="s">
        <v>6</v>
      </c>
      <c r="AM27" s="25" t="s">
        <v>6</v>
      </c>
      <c r="AN27" s="25" t="s">
        <v>6</v>
      </c>
    </row>
    <row r="28" spans="1:40" x14ac:dyDescent="0.25">
      <c r="A28" s="25" t="s">
        <v>59</v>
      </c>
      <c r="B28" s="25">
        <v>2019</v>
      </c>
      <c r="C28" s="25" t="s">
        <v>38</v>
      </c>
      <c r="D28" s="25" t="s">
        <v>699</v>
      </c>
      <c r="E28" s="25" t="s">
        <v>39</v>
      </c>
      <c r="F28" s="25" t="s">
        <v>309</v>
      </c>
      <c r="G28" s="25" t="s">
        <v>64</v>
      </c>
      <c r="H28" s="25" t="s">
        <v>64</v>
      </c>
      <c r="I28" s="25" t="s">
        <v>39</v>
      </c>
      <c r="J28" s="25" t="s">
        <v>309</v>
      </c>
      <c r="K28" s="25" t="s">
        <v>64</v>
      </c>
      <c r="L28" s="25" t="s">
        <v>64</v>
      </c>
      <c r="M28" s="25" t="s">
        <v>43</v>
      </c>
      <c r="N28" s="26" t="str">
        <f t="shared" si="0"/>
        <v>elegansXelegans</v>
      </c>
      <c r="O28" s="26" t="str">
        <f t="shared" si="3"/>
        <v>elegansXelegans</v>
      </c>
      <c r="P28" s="27">
        <v>43630</v>
      </c>
      <c r="Q28" s="25" t="s">
        <v>81</v>
      </c>
      <c r="R28" s="28" t="s">
        <v>92</v>
      </c>
      <c r="S28" s="25" t="str">
        <f t="shared" si="1"/>
        <v>B.9XB.14</v>
      </c>
      <c r="T28" s="25" t="str">
        <f t="shared" si="2"/>
        <v>Conspecifics-elegansXelegans-LaxeXLaxe</v>
      </c>
      <c r="U28" s="25">
        <v>1</v>
      </c>
      <c r="V28" s="25">
        <v>0</v>
      </c>
      <c r="W28" s="25">
        <v>0</v>
      </c>
      <c r="X28" s="25">
        <v>0</v>
      </c>
      <c r="Y28" s="29" t="s">
        <v>6</v>
      </c>
      <c r="Z28" s="25" t="str">
        <f t="shared" si="4"/>
        <v>N</v>
      </c>
      <c r="AA28" s="25" t="str">
        <f t="shared" ref="AA28:AH31" si="17">IF($Z28="N","NA","")</f>
        <v>NA</v>
      </c>
      <c r="AB28" s="25" t="str">
        <f t="shared" si="17"/>
        <v>NA</v>
      </c>
      <c r="AC28" s="25" t="str">
        <f t="shared" si="17"/>
        <v>NA</v>
      </c>
      <c r="AD28" s="25" t="str">
        <f t="shared" si="17"/>
        <v>NA</v>
      </c>
      <c r="AE28" s="25" t="str">
        <f t="shared" si="17"/>
        <v>NA</v>
      </c>
      <c r="AF28" s="25" t="str">
        <f t="shared" si="17"/>
        <v>NA</v>
      </c>
      <c r="AG28" s="25" t="str">
        <f t="shared" si="17"/>
        <v>NA</v>
      </c>
      <c r="AH28" s="25" t="str">
        <f t="shared" si="17"/>
        <v>NA</v>
      </c>
      <c r="AI28" s="29" t="s">
        <v>6</v>
      </c>
      <c r="AJ28" s="25" t="s">
        <v>6</v>
      </c>
      <c r="AK28" s="25" t="s">
        <v>6</v>
      </c>
      <c r="AL28" s="25" t="s">
        <v>6</v>
      </c>
      <c r="AM28" s="25" t="s">
        <v>6</v>
      </c>
      <c r="AN28" s="25" t="s">
        <v>6</v>
      </c>
    </row>
    <row r="29" spans="1:40" x14ac:dyDescent="0.25">
      <c r="A29" s="25" t="s">
        <v>59</v>
      </c>
      <c r="B29" s="25">
        <v>2019</v>
      </c>
      <c r="C29" s="25" t="s">
        <v>38</v>
      </c>
      <c r="D29" s="25" t="s">
        <v>699</v>
      </c>
      <c r="E29" s="25" t="s">
        <v>39</v>
      </c>
      <c r="F29" s="25" t="s">
        <v>309</v>
      </c>
      <c r="G29" s="25" t="s">
        <v>64</v>
      </c>
      <c r="H29" s="25" t="s">
        <v>64</v>
      </c>
      <c r="I29" s="25" t="s">
        <v>39</v>
      </c>
      <c r="J29" s="25" t="s">
        <v>309</v>
      </c>
      <c r="K29" s="25" t="s">
        <v>64</v>
      </c>
      <c r="L29" s="25" t="s">
        <v>64</v>
      </c>
      <c r="M29" s="25" t="s">
        <v>43</v>
      </c>
      <c r="N29" s="26" t="str">
        <f t="shared" si="0"/>
        <v>elegansXelegans</v>
      </c>
      <c r="O29" s="26" t="str">
        <f t="shared" si="3"/>
        <v>elegansXelegans</v>
      </c>
      <c r="P29" s="27">
        <v>43630</v>
      </c>
      <c r="Q29" s="25" t="s">
        <v>66</v>
      </c>
      <c r="R29" s="28" t="s">
        <v>93</v>
      </c>
      <c r="S29" s="25" t="str">
        <f t="shared" si="1"/>
        <v>B.1XB.15</v>
      </c>
      <c r="T29" s="25" t="str">
        <f t="shared" si="2"/>
        <v>Conspecifics-elegansXelegans-LaxeXLaxe</v>
      </c>
      <c r="U29" s="25">
        <v>1</v>
      </c>
      <c r="V29" s="25">
        <v>1</v>
      </c>
      <c r="W29" s="25">
        <v>0</v>
      </c>
      <c r="X29" s="25">
        <v>0</v>
      </c>
      <c r="Y29" s="29" t="s">
        <v>6</v>
      </c>
      <c r="Z29" s="25" t="str">
        <f t="shared" si="4"/>
        <v>N</v>
      </c>
      <c r="AA29" s="25" t="str">
        <f t="shared" si="17"/>
        <v>NA</v>
      </c>
      <c r="AB29" s="25" t="str">
        <f t="shared" si="17"/>
        <v>NA</v>
      </c>
      <c r="AC29" s="25" t="str">
        <f t="shared" si="17"/>
        <v>NA</v>
      </c>
      <c r="AD29" s="25" t="str">
        <f t="shared" si="17"/>
        <v>NA</v>
      </c>
      <c r="AE29" s="25" t="str">
        <f t="shared" si="17"/>
        <v>NA</v>
      </c>
      <c r="AF29" s="25" t="str">
        <f t="shared" si="17"/>
        <v>NA</v>
      </c>
      <c r="AG29" s="25" t="str">
        <f t="shared" si="17"/>
        <v>NA</v>
      </c>
      <c r="AH29" s="25" t="str">
        <f t="shared" si="17"/>
        <v>NA</v>
      </c>
      <c r="AI29" s="29" t="s">
        <v>6</v>
      </c>
      <c r="AJ29" s="25" t="s">
        <v>6</v>
      </c>
      <c r="AK29" s="25" t="s">
        <v>6</v>
      </c>
      <c r="AL29" s="25" t="s">
        <v>6</v>
      </c>
      <c r="AM29" s="25" t="s">
        <v>6</v>
      </c>
      <c r="AN29" s="25" t="s">
        <v>6</v>
      </c>
    </row>
    <row r="30" spans="1:40" x14ac:dyDescent="0.25">
      <c r="A30" s="25" t="s">
        <v>59</v>
      </c>
      <c r="B30" s="25">
        <v>2019</v>
      </c>
      <c r="C30" s="25" t="s">
        <v>38</v>
      </c>
      <c r="D30" s="25" t="s">
        <v>699</v>
      </c>
      <c r="E30" s="25" t="s">
        <v>39</v>
      </c>
      <c r="F30" s="25" t="s">
        <v>309</v>
      </c>
      <c r="G30" s="25" t="s">
        <v>64</v>
      </c>
      <c r="H30" s="25" t="s">
        <v>64</v>
      </c>
      <c r="I30" s="25" t="s">
        <v>39</v>
      </c>
      <c r="J30" s="25" t="s">
        <v>309</v>
      </c>
      <c r="K30" s="25" t="s">
        <v>64</v>
      </c>
      <c r="L30" s="25" t="s">
        <v>64</v>
      </c>
      <c r="M30" s="25" t="s">
        <v>41</v>
      </c>
      <c r="N30" s="26" t="str">
        <f t="shared" si="0"/>
        <v>elegansXelegans</v>
      </c>
      <c r="O30" s="26" t="str">
        <f t="shared" si="3"/>
        <v>elegansXelegans</v>
      </c>
      <c r="P30" s="27">
        <v>43630</v>
      </c>
      <c r="Q30" s="25" t="s">
        <v>66</v>
      </c>
      <c r="R30" s="28" t="s">
        <v>94</v>
      </c>
      <c r="S30" s="25" t="str">
        <f t="shared" si="1"/>
        <v>B.1XB.17</v>
      </c>
      <c r="T30" s="25" t="str">
        <f t="shared" si="2"/>
        <v>Conspecifics-elegansXelegans-LaxeXLaxe</v>
      </c>
      <c r="U30" s="25">
        <v>3</v>
      </c>
      <c r="V30" s="25">
        <v>2</v>
      </c>
      <c r="W30" s="25">
        <v>21</v>
      </c>
      <c r="X30" s="25">
        <v>0</v>
      </c>
      <c r="Y30" s="29" t="s">
        <v>6</v>
      </c>
      <c r="Z30" s="25" t="str">
        <f t="shared" si="4"/>
        <v>N</v>
      </c>
      <c r="AA30" s="25" t="str">
        <f t="shared" si="17"/>
        <v>NA</v>
      </c>
      <c r="AB30" s="25" t="str">
        <f t="shared" si="17"/>
        <v>NA</v>
      </c>
      <c r="AC30" s="25" t="str">
        <f t="shared" si="17"/>
        <v>NA</v>
      </c>
      <c r="AD30" s="25" t="str">
        <f t="shared" si="17"/>
        <v>NA</v>
      </c>
      <c r="AE30" s="25" t="str">
        <f t="shared" si="17"/>
        <v>NA</v>
      </c>
      <c r="AF30" s="25" t="str">
        <f t="shared" si="17"/>
        <v>NA</v>
      </c>
      <c r="AG30" s="25" t="str">
        <f t="shared" si="17"/>
        <v>NA</v>
      </c>
      <c r="AH30" s="25" t="str">
        <f t="shared" si="17"/>
        <v>NA</v>
      </c>
      <c r="AI30" s="29" t="s">
        <v>6</v>
      </c>
      <c r="AJ30" s="25" t="s">
        <v>6</v>
      </c>
      <c r="AK30" s="25" t="s">
        <v>6</v>
      </c>
      <c r="AL30" s="25" t="s">
        <v>6</v>
      </c>
      <c r="AM30" s="25" t="s">
        <v>6</v>
      </c>
      <c r="AN30" s="25" t="s">
        <v>6</v>
      </c>
    </row>
    <row r="31" spans="1:40" x14ac:dyDescent="0.25">
      <c r="A31" s="25" t="s">
        <v>59</v>
      </c>
      <c r="B31" s="25">
        <v>2019</v>
      </c>
      <c r="C31" s="25" t="s">
        <v>38</v>
      </c>
      <c r="D31" s="25" t="s">
        <v>699</v>
      </c>
      <c r="E31" s="25" t="s">
        <v>39</v>
      </c>
      <c r="F31" s="25" t="s">
        <v>309</v>
      </c>
      <c r="G31" s="25" t="s">
        <v>64</v>
      </c>
      <c r="H31" s="25" t="s">
        <v>64</v>
      </c>
      <c r="I31" s="25" t="s">
        <v>39</v>
      </c>
      <c r="J31" s="25" t="s">
        <v>309</v>
      </c>
      <c r="K31" s="25" t="s">
        <v>64</v>
      </c>
      <c r="L31" s="25" t="s">
        <v>64</v>
      </c>
      <c r="M31" s="25" t="s">
        <v>41</v>
      </c>
      <c r="N31" s="26" t="str">
        <f t="shared" si="0"/>
        <v>elegansXelegans</v>
      </c>
      <c r="O31" s="26" t="str">
        <f t="shared" si="3"/>
        <v>elegansXelegans</v>
      </c>
      <c r="P31" s="27">
        <v>43630</v>
      </c>
      <c r="Q31" s="25" t="s">
        <v>81</v>
      </c>
      <c r="R31" s="28" t="s">
        <v>94</v>
      </c>
      <c r="S31" s="25" t="str">
        <f t="shared" si="1"/>
        <v>B.9XB.17</v>
      </c>
      <c r="T31" s="25" t="str">
        <f t="shared" si="2"/>
        <v>Conspecifics-elegansXelegans-LaxeXLaxe</v>
      </c>
      <c r="U31" s="25">
        <v>5</v>
      </c>
      <c r="V31" s="25">
        <v>3</v>
      </c>
      <c r="W31" s="25">
        <v>13</v>
      </c>
      <c r="X31" s="25">
        <v>0</v>
      </c>
      <c r="Y31" s="29" t="s">
        <v>6</v>
      </c>
      <c r="Z31" s="25" t="str">
        <f t="shared" si="4"/>
        <v>N</v>
      </c>
      <c r="AA31" s="25" t="str">
        <f t="shared" si="17"/>
        <v>NA</v>
      </c>
      <c r="AB31" s="25" t="str">
        <f t="shared" si="17"/>
        <v>NA</v>
      </c>
      <c r="AC31" s="25" t="str">
        <f t="shared" si="17"/>
        <v>NA</v>
      </c>
      <c r="AD31" s="25" t="str">
        <f t="shared" si="17"/>
        <v>NA</v>
      </c>
      <c r="AE31" s="25" t="str">
        <f t="shared" si="17"/>
        <v>NA</v>
      </c>
      <c r="AF31" s="25" t="str">
        <f t="shared" si="17"/>
        <v>NA</v>
      </c>
      <c r="AG31" s="25" t="str">
        <f t="shared" si="17"/>
        <v>NA</v>
      </c>
      <c r="AH31" s="25" t="str">
        <f t="shared" si="17"/>
        <v>NA</v>
      </c>
      <c r="AI31" s="29" t="s">
        <v>6</v>
      </c>
      <c r="AJ31" s="25" t="s">
        <v>6</v>
      </c>
      <c r="AK31" s="25" t="s">
        <v>6</v>
      </c>
      <c r="AL31" s="25" t="s">
        <v>6</v>
      </c>
      <c r="AM31" s="25" t="s">
        <v>6</v>
      </c>
      <c r="AN31" s="25" t="s">
        <v>6</v>
      </c>
    </row>
    <row r="32" spans="1:40" x14ac:dyDescent="0.25">
      <c r="A32" s="25" t="s">
        <v>59</v>
      </c>
      <c r="B32" s="25">
        <v>2019</v>
      </c>
      <c r="C32" s="25" t="s">
        <v>38</v>
      </c>
      <c r="D32" s="25" t="s">
        <v>699</v>
      </c>
      <c r="E32" s="25" t="s">
        <v>39</v>
      </c>
      <c r="F32" s="25" t="s">
        <v>309</v>
      </c>
      <c r="G32" s="25" t="s">
        <v>64</v>
      </c>
      <c r="H32" s="25" t="s">
        <v>64</v>
      </c>
      <c r="I32" s="25" t="s">
        <v>39</v>
      </c>
      <c r="J32" s="25" t="s">
        <v>309</v>
      </c>
      <c r="K32" s="25" t="s">
        <v>64</v>
      </c>
      <c r="L32" s="25" t="s">
        <v>64</v>
      </c>
      <c r="M32" s="25" t="s">
        <v>41</v>
      </c>
      <c r="N32" s="26" t="str">
        <f t="shared" si="0"/>
        <v>elegansXelegans</v>
      </c>
      <c r="O32" s="26" t="str">
        <f t="shared" si="3"/>
        <v>elegansXelegans</v>
      </c>
      <c r="P32" s="27">
        <v>43630</v>
      </c>
      <c r="Q32" s="25" t="s">
        <v>81</v>
      </c>
      <c r="R32" s="28" t="s">
        <v>95</v>
      </c>
      <c r="S32" s="25" t="str">
        <f t="shared" si="1"/>
        <v>B.9XB.18</v>
      </c>
      <c r="T32" s="25" t="str">
        <f t="shared" si="2"/>
        <v>Conspecifics-elegansXelegans-LaxeXLaxe</v>
      </c>
      <c r="U32" s="25">
        <v>1</v>
      </c>
      <c r="V32" s="25">
        <v>1</v>
      </c>
      <c r="W32" s="25">
        <v>1</v>
      </c>
      <c r="X32" s="25">
        <v>1</v>
      </c>
      <c r="Y32" s="29" t="s">
        <v>6</v>
      </c>
      <c r="Z32" s="25" t="s">
        <v>47</v>
      </c>
      <c r="AA32" s="25">
        <v>0</v>
      </c>
      <c r="AB32" s="25" t="str">
        <f t="shared" ref="AB32:AH32" si="18">IF($AA32=0,"NA","")</f>
        <v>NA</v>
      </c>
      <c r="AC32" s="25" t="str">
        <f t="shared" si="18"/>
        <v>NA</v>
      </c>
      <c r="AD32" s="25" t="str">
        <f t="shared" si="18"/>
        <v>NA</v>
      </c>
      <c r="AE32" s="25" t="str">
        <f t="shared" si="18"/>
        <v>NA</v>
      </c>
      <c r="AF32" s="25" t="str">
        <f t="shared" si="18"/>
        <v>NA</v>
      </c>
      <c r="AG32" s="25" t="str">
        <f t="shared" si="18"/>
        <v>NA</v>
      </c>
      <c r="AH32" s="25" t="str">
        <f t="shared" si="18"/>
        <v>NA</v>
      </c>
      <c r="AI32" s="29" t="s">
        <v>6</v>
      </c>
      <c r="AJ32" s="25" t="s">
        <v>6</v>
      </c>
      <c r="AK32" s="25" t="s">
        <v>6</v>
      </c>
      <c r="AL32" s="25" t="s">
        <v>6</v>
      </c>
      <c r="AM32" s="25" t="s">
        <v>6</v>
      </c>
      <c r="AN32" s="25" t="s">
        <v>6</v>
      </c>
    </row>
    <row r="33" spans="1:40" x14ac:dyDescent="0.25">
      <c r="A33" s="25" t="s">
        <v>59</v>
      </c>
      <c r="B33" s="25">
        <v>2019</v>
      </c>
      <c r="C33" s="25" t="s">
        <v>38</v>
      </c>
      <c r="D33" s="25" t="s">
        <v>699</v>
      </c>
      <c r="E33" s="25" t="s">
        <v>39</v>
      </c>
      <c r="F33" s="25" t="s">
        <v>309</v>
      </c>
      <c r="G33" s="25" t="s">
        <v>64</v>
      </c>
      <c r="H33" s="25" t="s">
        <v>64</v>
      </c>
      <c r="I33" s="25" t="s">
        <v>39</v>
      </c>
      <c r="J33" s="25" t="s">
        <v>309</v>
      </c>
      <c r="K33" s="25" t="s">
        <v>64</v>
      </c>
      <c r="L33" s="25" t="s">
        <v>64</v>
      </c>
      <c r="M33" s="25" t="s">
        <v>43</v>
      </c>
      <c r="N33" s="26" t="str">
        <f t="shared" si="0"/>
        <v>elegansXelegans</v>
      </c>
      <c r="O33" s="26" t="str">
        <f t="shared" si="3"/>
        <v>elegansXelegans</v>
      </c>
      <c r="P33" s="27">
        <v>43630</v>
      </c>
      <c r="Q33" s="25" t="s">
        <v>66</v>
      </c>
      <c r="R33" s="28" t="s">
        <v>96</v>
      </c>
      <c r="S33" s="25" t="str">
        <f t="shared" si="1"/>
        <v>B.1XB.19</v>
      </c>
      <c r="T33" s="25" t="str">
        <f t="shared" si="2"/>
        <v>Conspecifics-elegansXelegans-LaxeXLaxe</v>
      </c>
      <c r="U33" s="25">
        <v>3</v>
      </c>
      <c r="V33" s="25">
        <v>2</v>
      </c>
      <c r="W33" s="25">
        <v>0</v>
      </c>
      <c r="X33" s="25">
        <v>0</v>
      </c>
      <c r="Y33" s="29" t="s">
        <v>6</v>
      </c>
      <c r="Z33" s="25" t="str">
        <f t="shared" si="4"/>
        <v>N</v>
      </c>
      <c r="AA33" s="25" t="str">
        <f t="shared" ref="AA33:AH38" si="19">IF($Z33="N","NA","")</f>
        <v>NA</v>
      </c>
      <c r="AB33" s="25" t="str">
        <f t="shared" si="19"/>
        <v>NA</v>
      </c>
      <c r="AC33" s="25" t="str">
        <f t="shared" si="19"/>
        <v>NA</v>
      </c>
      <c r="AD33" s="25" t="str">
        <f t="shared" si="19"/>
        <v>NA</v>
      </c>
      <c r="AE33" s="25" t="str">
        <f t="shared" si="19"/>
        <v>NA</v>
      </c>
      <c r="AF33" s="25" t="str">
        <f t="shared" si="19"/>
        <v>NA</v>
      </c>
      <c r="AG33" s="25" t="str">
        <f t="shared" si="19"/>
        <v>NA</v>
      </c>
      <c r="AH33" s="25" t="str">
        <f t="shared" si="19"/>
        <v>NA</v>
      </c>
      <c r="AI33" s="29" t="s">
        <v>6</v>
      </c>
      <c r="AJ33" s="25" t="s">
        <v>6</v>
      </c>
      <c r="AK33" s="25" t="s">
        <v>6</v>
      </c>
      <c r="AL33" s="25" t="s">
        <v>6</v>
      </c>
      <c r="AM33" s="25" t="s">
        <v>6</v>
      </c>
      <c r="AN33" s="25" t="s">
        <v>6</v>
      </c>
    </row>
    <row r="34" spans="1:40" x14ac:dyDescent="0.25">
      <c r="A34" s="25" t="s">
        <v>59</v>
      </c>
      <c r="B34" s="25">
        <v>2019</v>
      </c>
      <c r="C34" s="25" t="s">
        <v>38</v>
      </c>
      <c r="D34" s="25" t="s">
        <v>699</v>
      </c>
      <c r="E34" s="25" t="s">
        <v>39</v>
      </c>
      <c r="F34" s="25" t="s">
        <v>309</v>
      </c>
      <c r="G34" s="25" t="s">
        <v>64</v>
      </c>
      <c r="H34" s="25" t="s">
        <v>64</v>
      </c>
      <c r="I34" s="25" t="s">
        <v>39</v>
      </c>
      <c r="J34" s="25" t="s">
        <v>309</v>
      </c>
      <c r="K34" s="25" t="s">
        <v>64</v>
      </c>
      <c r="L34" s="25" t="s">
        <v>64</v>
      </c>
      <c r="M34" s="25" t="s">
        <v>43</v>
      </c>
      <c r="N34" s="26" t="str">
        <f t="shared" ref="N34:N65" si="20">CONCATENATE(E34,"X",I34)</f>
        <v>elegansXelegans</v>
      </c>
      <c r="O34" s="26" t="str">
        <f t="shared" si="3"/>
        <v>elegansXelegans</v>
      </c>
      <c r="P34" s="27">
        <v>43630</v>
      </c>
      <c r="Q34" s="25" t="s">
        <v>97</v>
      </c>
      <c r="R34" s="28" t="s">
        <v>96</v>
      </c>
      <c r="S34" s="25" t="str">
        <f t="shared" ref="S34:S65" si="21">CONCATENATE(Q34,"X",R34)</f>
        <v>B.8XB.19</v>
      </c>
      <c r="T34" s="25" t="str">
        <f t="shared" ref="T34:T65" si="22">_xlfn.CONCAT(D34,"-",O34,"-",H34,"X",L34)</f>
        <v>Conspecifics-elegansXelegans-LaxeXLaxe</v>
      </c>
      <c r="U34" s="25">
        <v>1</v>
      </c>
      <c r="V34" s="25">
        <v>0</v>
      </c>
      <c r="W34" s="25">
        <v>2</v>
      </c>
      <c r="X34" s="25">
        <v>0</v>
      </c>
      <c r="Y34" s="29" t="s">
        <v>6</v>
      </c>
      <c r="Z34" s="25" t="str">
        <f t="shared" si="4"/>
        <v>N</v>
      </c>
      <c r="AA34" s="25" t="str">
        <f t="shared" si="19"/>
        <v>NA</v>
      </c>
      <c r="AB34" s="25" t="str">
        <f t="shared" si="19"/>
        <v>NA</v>
      </c>
      <c r="AC34" s="25" t="str">
        <f t="shared" si="19"/>
        <v>NA</v>
      </c>
      <c r="AD34" s="25" t="str">
        <f t="shared" si="19"/>
        <v>NA</v>
      </c>
      <c r="AE34" s="25" t="str">
        <f t="shared" si="19"/>
        <v>NA</v>
      </c>
      <c r="AF34" s="25" t="str">
        <f t="shared" si="19"/>
        <v>NA</v>
      </c>
      <c r="AG34" s="25" t="str">
        <f t="shared" si="19"/>
        <v>NA</v>
      </c>
      <c r="AH34" s="25" t="str">
        <f t="shared" si="19"/>
        <v>NA</v>
      </c>
      <c r="AI34" s="29" t="s">
        <v>6</v>
      </c>
      <c r="AJ34" s="25" t="s">
        <v>6</v>
      </c>
      <c r="AK34" s="25" t="s">
        <v>6</v>
      </c>
      <c r="AL34" s="25" t="s">
        <v>6</v>
      </c>
      <c r="AM34" s="25" t="s">
        <v>6</v>
      </c>
      <c r="AN34" s="25" t="s">
        <v>6</v>
      </c>
    </row>
    <row r="35" spans="1:40" x14ac:dyDescent="0.25">
      <c r="A35" s="25" t="s">
        <v>59</v>
      </c>
      <c r="B35" s="25">
        <v>2019</v>
      </c>
      <c r="C35" s="25" t="s">
        <v>38</v>
      </c>
      <c r="D35" s="25" t="s">
        <v>699</v>
      </c>
      <c r="E35" s="25" t="s">
        <v>39</v>
      </c>
      <c r="F35" s="25" t="s">
        <v>309</v>
      </c>
      <c r="G35" s="25" t="s">
        <v>64</v>
      </c>
      <c r="H35" s="25" t="s">
        <v>64</v>
      </c>
      <c r="I35" s="25" t="s">
        <v>39</v>
      </c>
      <c r="J35" s="25" t="s">
        <v>309</v>
      </c>
      <c r="K35" s="25" t="s">
        <v>64</v>
      </c>
      <c r="L35" s="25" t="s">
        <v>64</v>
      </c>
      <c r="M35" s="25" t="s">
        <v>43</v>
      </c>
      <c r="N35" s="26" t="str">
        <f t="shared" si="20"/>
        <v>elegansXelegans</v>
      </c>
      <c r="O35" s="26" t="str">
        <f t="shared" si="3"/>
        <v>elegansXelegans</v>
      </c>
      <c r="P35" s="27">
        <v>43630</v>
      </c>
      <c r="Q35" s="25" t="s">
        <v>81</v>
      </c>
      <c r="R35" s="28" t="s">
        <v>96</v>
      </c>
      <c r="S35" s="25" t="str">
        <f t="shared" si="21"/>
        <v>B.9XB.19</v>
      </c>
      <c r="T35" s="25" t="str">
        <f t="shared" si="22"/>
        <v>Conspecifics-elegansXelegans-LaxeXLaxe</v>
      </c>
      <c r="U35" s="25">
        <v>1</v>
      </c>
      <c r="V35" s="25">
        <v>0</v>
      </c>
      <c r="W35" s="25">
        <v>0</v>
      </c>
      <c r="X35" s="25">
        <v>0</v>
      </c>
      <c r="Y35" s="29" t="s">
        <v>6</v>
      </c>
      <c r="Z35" s="25" t="str">
        <f t="shared" si="4"/>
        <v>N</v>
      </c>
      <c r="AA35" s="25" t="str">
        <f t="shared" si="19"/>
        <v>NA</v>
      </c>
      <c r="AB35" s="25" t="str">
        <f t="shared" si="19"/>
        <v>NA</v>
      </c>
      <c r="AC35" s="25" t="str">
        <f t="shared" si="19"/>
        <v>NA</v>
      </c>
      <c r="AD35" s="25" t="str">
        <f t="shared" si="19"/>
        <v>NA</v>
      </c>
      <c r="AE35" s="25" t="str">
        <f t="shared" si="19"/>
        <v>NA</v>
      </c>
      <c r="AF35" s="25" t="str">
        <f t="shared" si="19"/>
        <v>NA</v>
      </c>
      <c r="AG35" s="25" t="str">
        <f t="shared" si="19"/>
        <v>NA</v>
      </c>
      <c r="AH35" s="25" t="str">
        <f t="shared" si="19"/>
        <v>NA</v>
      </c>
      <c r="AI35" s="29" t="s">
        <v>6</v>
      </c>
      <c r="AJ35" s="25" t="s">
        <v>6</v>
      </c>
      <c r="AK35" s="25" t="s">
        <v>6</v>
      </c>
      <c r="AL35" s="25" t="s">
        <v>6</v>
      </c>
      <c r="AM35" s="25" t="s">
        <v>6</v>
      </c>
      <c r="AN35" s="25" t="s">
        <v>6</v>
      </c>
    </row>
    <row r="36" spans="1:40" x14ac:dyDescent="0.25">
      <c r="A36" s="25" t="s">
        <v>59</v>
      </c>
      <c r="B36" s="25">
        <v>2019</v>
      </c>
      <c r="C36" s="25" t="s">
        <v>38</v>
      </c>
      <c r="D36" s="25" t="s">
        <v>699</v>
      </c>
      <c r="E36" s="25" t="s">
        <v>39</v>
      </c>
      <c r="F36" s="25" t="s">
        <v>309</v>
      </c>
      <c r="G36" s="25" t="s">
        <v>64</v>
      </c>
      <c r="H36" s="25" t="s">
        <v>64</v>
      </c>
      <c r="I36" s="25" t="s">
        <v>39</v>
      </c>
      <c r="J36" s="25" t="s">
        <v>309</v>
      </c>
      <c r="K36" s="25" t="s">
        <v>64</v>
      </c>
      <c r="L36" s="25" t="s">
        <v>64</v>
      </c>
      <c r="M36" s="25" t="s">
        <v>41</v>
      </c>
      <c r="N36" s="26" t="str">
        <f t="shared" si="20"/>
        <v>elegansXelegans</v>
      </c>
      <c r="O36" s="26" t="str">
        <f t="shared" si="3"/>
        <v>elegansXelegans</v>
      </c>
      <c r="P36" s="27">
        <v>43630</v>
      </c>
      <c r="Q36" s="25" t="s">
        <v>66</v>
      </c>
      <c r="R36" s="28" t="s">
        <v>98</v>
      </c>
      <c r="S36" s="25" t="str">
        <f t="shared" si="21"/>
        <v>B.1XB.20</v>
      </c>
      <c r="T36" s="25" t="str">
        <f t="shared" si="22"/>
        <v>Conspecifics-elegansXelegans-LaxeXLaxe</v>
      </c>
      <c r="U36" s="25">
        <v>4</v>
      </c>
      <c r="V36" s="25">
        <v>0</v>
      </c>
      <c r="W36" s="25">
        <v>0</v>
      </c>
      <c r="X36" s="25">
        <v>0</v>
      </c>
      <c r="Y36" s="29" t="s">
        <v>6</v>
      </c>
      <c r="Z36" s="25" t="str">
        <f t="shared" si="4"/>
        <v>N</v>
      </c>
      <c r="AA36" s="25" t="str">
        <f t="shared" si="19"/>
        <v>NA</v>
      </c>
      <c r="AB36" s="25" t="str">
        <f t="shared" si="19"/>
        <v>NA</v>
      </c>
      <c r="AC36" s="25" t="str">
        <f t="shared" si="19"/>
        <v>NA</v>
      </c>
      <c r="AD36" s="25" t="str">
        <f t="shared" si="19"/>
        <v>NA</v>
      </c>
      <c r="AE36" s="25" t="str">
        <f t="shared" si="19"/>
        <v>NA</v>
      </c>
      <c r="AF36" s="25" t="str">
        <f t="shared" si="19"/>
        <v>NA</v>
      </c>
      <c r="AG36" s="25" t="str">
        <f t="shared" si="19"/>
        <v>NA</v>
      </c>
      <c r="AH36" s="25" t="str">
        <f t="shared" si="19"/>
        <v>NA</v>
      </c>
      <c r="AI36" s="29" t="s">
        <v>6</v>
      </c>
      <c r="AJ36" s="25" t="s">
        <v>6</v>
      </c>
      <c r="AK36" s="25" t="s">
        <v>6</v>
      </c>
      <c r="AL36" s="25" t="s">
        <v>6</v>
      </c>
      <c r="AM36" s="25" t="s">
        <v>6</v>
      </c>
      <c r="AN36" s="25" t="s">
        <v>6</v>
      </c>
    </row>
    <row r="37" spans="1:40" x14ac:dyDescent="0.25">
      <c r="A37" s="25" t="s">
        <v>59</v>
      </c>
      <c r="B37" s="25">
        <v>2019</v>
      </c>
      <c r="C37" s="25" t="s">
        <v>38</v>
      </c>
      <c r="D37" s="25" t="s">
        <v>699</v>
      </c>
      <c r="E37" s="25" t="s">
        <v>39</v>
      </c>
      <c r="F37" s="25" t="s">
        <v>309</v>
      </c>
      <c r="G37" s="25" t="s">
        <v>64</v>
      </c>
      <c r="H37" s="25" t="s">
        <v>64</v>
      </c>
      <c r="I37" s="25" t="s">
        <v>39</v>
      </c>
      <c r="J37" s="25" t="s">
        <v>309</v>
      </c>
      <c r="K37" s="25" t="s">
        <v>64</v>
      </c>
      <c r="L37" s="25" t="s">
        <v>64</v>
      </c>
      <c r="M37" s="25" t="s">
        <v>41</v>
      </c>
      <c r="N37" s="26" t="str">
        <f t="shared" si="20"/>
        <v>elegansXelegans</v>
      </c>
      <c r="O37" s="26" t="str">
        <f t="shared" si="3"/>
        <v>elegansXelegans</v>
      </c>
      <c r="P37" s="27">
        <v>43630</v>
      </c>
      <c r="Q37" s="25" t="s">
        <v>81</v>
      </c>
      <c r="R37" s="28" t="s">
        <v>98</v>
      </c>
      <c r="S37" s="25" t="str">
        <f t="shared" si="21"/>
        <v>B.9XB.20</v>
      </c>
      <c r="T37" s="25" t="str">
        <f t="shared" si="22"/>
        <v>Conspecifics-elegansXelegans-LaxeXLaxe</v>
      </c>
      <c r="U37" s="25">
        <v>1</v>
      </c>
      <c r="V37" s="25">
        <v>0</v>
      </c>
      <c r="W37" s="25">
        <v>0</v>
      </c>
      <c r="X37" s="25">
        <v>0</v>
      </c>
      <c r="Y37" s="29" t="s">
        <v>6</v>
      </c>
      <c r="Z37" s="25" t="str">
        <f t="shared" si="4"/>
        <v>N</v>
      </c>
      <c r="AA37" s="25" t="str">
        <f t="shared" si="19"/>
        <v>NA</v>
      </c>
      <c r="AB37" s="25" t="str">
        <f t="shared" si="19"/>
        <v>NA</v>
      </c>
      <c r="AC37" s="25" t="str">
        <f t="shared" si="19"/>
        <v>NA</v>
      </c>
      <c r="AD37" s="25" t="str">
        <f t="shared" si="19"/>
        <v>NA</v>
      </c>
      <c r="AE37" s="25" t="str">
        <f t="shared" si="19"/>
        <v>NA</v>
      </c>
      <c r="AF37" s="25" t="str">
        <f t="shared" si="19"/>
        <v>NA</v>
      </c>
      <c r="AG37" s="25" t="str">
        <f t="shared" si="19"/>
        <v>NA</v>
      </c>
      <c r="AH37" s="25" t="str">
        <f t="shared" si="19"/>
        <v>NA</v>
      </c>
      <c r="AI37" s="29" t="s">
        <v>6</v>
      </c>
      <c r="AJ37" s="25" t="s">
        <v>6</v>
      </c>
      <c r="AK37" s="25" t="s">
        <v>6</v>
      </c>
      <c r="AL37" s="25" t="s">
        <v>6</v>
      </c>
      <c r="AM37" s="25" t="s">
        <v>6</v>
      </c>
      <c r="AN37" s="25" t="s">
        <v>6</v>
      </c>
    </row>
    <row r="38" spans="1:40" x14ac:dyDescent="0.25">
      <c r="A38" s="25" t="s">
        <v>59</v>
      </c>
      <c r="B38" s="25">
        <v>2019</v>
      </c>
      <c r="C38" s="25" t="s">
        <v>38</v>
      </c>
      <c r="D38" s="25" t="s">
        <v>699</v>
      </c>
      <c r="E38" s="25" t="s">
        <v>39</v>
      </c>
      <c r="F38" s="25" t="s">
        <v>309</v>
      </c>
      <c r="G38" s="25" t="s">
        <v>64</v>
      </c>
      <c r="H38" s="25" t="s">
        <v>64</v>
      </c>
      <c r="I38" s="25" t="s">
        <v>39</v>
      </c>
      <c r="J38" s="25" t="s">
        <v>309</v>
      </c>
      <c r="K38" s="25" t="s">
        <v>64</v>
      </c>
      <c r="L38" s="25" t="s">
        <v>64</v>
      </c>
      <c r="M38" s="25" t="s">
        <v>43</v>
      </c>
      <c r="N38" s="26" t="str">
        <f t="shared" si="20"/>
        <v>elegansXelegans</v>
      </c>
      <c r="O38" s="26" t="str">
        <f t="shared" si="3"/>
        <v>elegansXelegans</v>
      </c>
      <c r="P38" s="27">
        <v>43630</v>
      </c>
      <c r="Q38" s="25" t="s">
        <v>66</v>
      </c>
      <c r="R38" s="28" t="s">
        <v>97</v>
      </c>
      <c r="S38" s="25" t="str">
        <f t="shared" si="21"/>
        <v>B.1XB.8</v>
      </c>
      <c r="T38" s="25" t="str">
        <f t="shared" si="22"/>
        <v>Conspecifics-elegansXelegans-LaxeXLaxe</v>
      </c>
      <c r="U38" s="25">
        <v>1</v>
      </c>
      <c r="V38" s="25">
        <v>1</v>
      </c>
      <c r="W38" s="25">
        <v>0</v>
      </c>
      <c r="X38" s="25">
        <v>0</v>
      </c>
      <c r="Y38" s="29" t="s">
        <v>6</v>
      </c>
      <c r="Z38" s="25" t="str">
        <f t="shared" si="4"/>
        <v>N</v>
      </c>
      <c r="AA38" s="25" t="str">
        <f t="shared" si="19"/>
        <v>NA</v>
      </c>
      <c r="AB38" s="25" t="str">
        <f t="shared" si="19"/>
        <v>NA</v>
      </c>
      <c r="AC38" s="25" t="str">
        <f t="shared" si="19"/>
        <v>NA</v>
      </c>
      <c r="AD38" s="25" t="str">
        <f t="shared" si="19"/>
        <v>NA</v>
      </c>
      <c r="AE38" s="25" t="str">
        <f t="shared" si="19"/>
        <v>NA</v>
      </c>
      <c r="AF38" s="25" t="str">
        <f t="shared" si="19"/>
        <v>NA</v>
      </c>
      <c r="AG38" s="25" t="str">
        <f t="shared" si="19"/>
        <v>NA</v>
      </c>
      <c r="AH38" s="25" t="str">
        <f t="shared" si="19"/>
        <v>NA</v>
      </c>
      <c r="AI38" s="29" t="s">
        <v>6</v>
      </c>
      <c r="AJ38" s="25" t="s">
        <v>6</v>
      </c>
      <c r="AK38" s="25" t="s">
        <v>6</v>
      </c>
      <c r="AL38" s="25" t="s">
        <v>6</v>
      </c>
      <c r="AM38" s="25" t="s">
        <v>6</v>
      </c>
      <c r="AN38" s="25" t="s">
        <v>6</v>
      </c>
    </row>
    <row r="39" spans="1:40" x14ac:dyDescent="0.25">
      <c r="A39" s="25" t="s">
        <v>42</v>
      </c>
      <c r="B39" s="25">
        <v>2019</v>
      </c>
      <c r="C39" s="25" t="s">
        <v>38</v>
      </c>
      <c r="D39" s="25" t="s">
        <v>699</v>
      </c>
      <c r="E39" s="25" t="s">
        <v>39</v>
      </c>
      <c r="F39" s="25" t="s">
        <v>309</v>
      </c>
      <c r="G39" s="25" t="s">
        <v>64</v>
      </c>
      <c r="H39" s="25" t="s">
        <v>64</v>
      </c>
      <c r="I39" s="25" t="s">
        <v>39</v>
      </c>
      <c r="J39" s="25" t="s">
        <v>309</v>
      </c>
      <c r="K39" s="25" t="s">
        <v>64</v>
      </c>
      <c r="L39" s="25" t="s">
        <v>64</v>
      </c>
      <c r="M39" s="25" t="s">
        <v>41</v>
      </c>
      <c r="N39" s="26" t="str">
        <f t="shared" si="20"/>
        <v>elegansXelegans</v>
      </c>
      <c r="O39" s="26" t="str">
        <f t="shared" si="3"/>
        <v>elegansXelegans</v>
      </c>
      <c r="P39" s="27">
        <v>43632</v>
      </c>
      <c r="Q39" s="25" t="s">
        <v>100</v>
      </c>
      <c r="R39" s="28" t="s">
        <v>99</v>
      </c>
      <c r="S39" s="25" t="str">
        <f t="shared" si="21"/>
        <v>B.31XB.11</v>
      </c>
      <c r="T39" s="25" t="str">
        <f t="shared" si="22"/>
        <v>Conspecifics-elegansXelegans-LaxeXLaxe</v>
      </c>
      <c r="U39" s="25">
        <v>1</v>
      </c>
      <c r="V39" s="25">
        <v>1</v>
      </c>
      <c r="W39" s="25">
        <v>1</v>
      </c>
      <c r="X39" s="25">
        <v>1</v>
      </c>
      <c r="Y39" s="29" t="s">
        <v>6</v>
      </c>
      <c r="Z39" s="25" t="s">
        <v>47</v>
      </c>
      <c r="AA39" s="25">
        <v>0</v>
      </c>
      <c r="AB39" s="25" t="str">
        <f t="shared" ref="AB39:AH39" si="23">IF($AA39=0,"NA","")</f>
        <v>NA</v>
      </c>
      <c r="AC39" s="25" t="str">
        <f t="shared" si="23"/>
        <v>NA</v>
      </c>
      <c r="AD39" s="25" t="str">
        <f t="shared" si="23"/>
        <v>NA</v>
      </c>
      <c r="AE39" s="25" t="str">
        <f t="shared" si="23"/>
        <v>NA</v>
      </c>
      <c r="AF39" s="25" t="str">
        <f t="shared" si="23"/>
        <v>NA</v>
      </c>
      <c r="AG39" s="25" t="str">
        <f t="shared" si="23"/>
        <v>NA</v>
      </c>
      <c r="AH39" s="25" t="str">
        <f t="shared" si="23"/>
        <v>NA</v>
      </c>
      <c r="AI39" s="29" t="s">
        <v>6</v>
      </c>
      <c r="AJ39" s="25" t="s">
        <v>6</v>
      </c>
      <c r="AK39" s="25" t="s">
        <v>6</v>
      </c>
      <c r="AL39" s="25" t="s">
        <v>6</v>
      </c>
      <c r="AM39" s="25" t="s">
        <v>6</v>
      </c>
      <c r="AN39" s="25" t="s">
        <v>6</v>
      </c>
    </row>
    <row r="40" spans="1:40" x14ac:dyDescent="0.25">
      <c r="A40" s="25" t="s">
        <v>42</v>
      </c>
      <c r="B40" s="25">
        <v>2019</v>
      </c>
      <c r="C40" s="25" t="s">
        <v>38</v>
      </c>
      <c r="D40" s="25" t="s">
        <v>699</v>
      </c>
      <c r="E40" s="25" t="s">
        <v>39</v>
      </c>
      <c r="F40" s="25" t="s">
        <v>309</v>
      </c>
      <c r="G40" s="25" t="s">
        <v>64</v>
      </c>
      <c r="H40" s="25" t="s">
        <v>64</v>
      </c>
      <c r="I40" s="25" t="s">
        <v>39</v>
      </c>
      <c r="J40" s="25" t="s">
        <v>309</v>
      </c>
      <c r="K40" s="25" t="s">
        <v>64</v>
      </c>
      <c r="L40" s="25" t="s">
        <v>64</v>
      </c>
      <c r="M40" s="25" t="s">
        <v>43</v>
      </c>
      <c r="N40" s="26" t="str">
        <f t="shared" si="20"/>
        <v>elegansXelegans</v>
      </c>
      <c r="O40" s="26" t="str">
        <f t="shared" si="3"/>
        <v>elegansXelegans</v>
      </c>
      <c r="P40" s="27">
        <v>43632</v>
      </c>
      <c r="Q40" s="25" t="s">
        <v>97</v>
      </c>
      <c r="R40" s="28" t="s">
        <v>93</v>
      </c>
      <c r="S40" s="25" t="str">
        <f t="shared" si="21"/>
        <v>B.8XB.15</v>
      </c>
      <c r="T40" s="25" t="str">
        <f t="shared" si="22"/>
        <v>Conspecifics-elegansXelegans-LaxeXLaxe</v>
      </c>
      <c r="U40" s="25" t="s">
        <v>6</v>
      </c>
      <c r="V40" s="25" t="s">
        <v>6</v>
      </c>
      <c r="W40" s="25" t="s">
        <v>6</v>
      </c>
      <c r="X40" s="25" t="s">
        <v>6</v>
      </c>
      <c r="Y40" s="29" t="s">
        <v>101</v>
      </c>
      <c r="Z40" s="25" t="s">
        <v>47</v>
      </c>
      <c r="AA40" s="25">
        <v>3</v>
      </c>
      <c r="AB40" s="25">
        <v>3</v>
      </c>
      <c r="AC40" s="25">
        <v>65</v>
      </c>
      <c r="AD40" s="25">
        <v>197</v>
      </c>
      <c r="AE40" s="25">
        <v>55</v>
      </c>
      <c r="AF40" s="25">
        <v>124</v>
      </c>
      <c r="AG40" s="25">
        <v>87</v>
      </c>
      <c r="AH40" s="25">
        <v>51</v>
      </c>
      <c r="AI40" s="29" t="s">
        <v>6</v>
      </c>
      <c r="AJ40" s="25">
        <f t="shared" si="5"/>
        <v>207</v>
      </c>
      <c r="AK40" s="25">
        <f t="shared" si="5"/>
        <v>372</v>
      </c>
      <c r="AL40" s="25">
        <f t="shared" si="6"/>
        <v>579</v>
      </c>
      <c r="AM40" s="25">
        <f t="shared" si="7"/>
        <v>193</v>
      </c>
      <c r="AN40" s="25">
        <f t="shared" si="8"/>
        <v>0.35751295336787564</v>
      </c>
    </row>
    <row r="41" spans="1:40" x14ac:dyDescent="0.25">
      <c r="A41" s="25" t="s">
        <v>42</v>
      </c>
      <c r="B41" s="25">
        <v>2019</v>
      </c>
      <c r="C41" s="25" t="s">
        <v>38</v>
      </c>
      <c r="D41" s="25" t="s">
        <v>699</v>
      </c>
      <c r="E41" s="25" t="s">
        <v>39</v>
      </c>
      <c r="F41" s="25" t="s">
        <v>309</v>
      </c>
      <c r="G41" s="25" t="s">
        <v>64</v>
      </c>
      <c r="H41" s="25" t="s">
        <v>64</v>
      </c>
      <c r="I41" s="25" t="s">
        <v>39</v>
      </c>
      <c r="J41" s="25" t="s">
        <v>309</v>
      </c>
      <c r="K41" s="25" t="s">
        <v>64</v>
      </c>
      <c r="L41" s="25" t="s">
        <v>64</v>
      </c>
      <c r="M41" s="25" t="s">
        <v>41</v>
      </c>
      <c r="N41" s="26" t="str">
        <f t="shared" si="20"/>
        <v>elegansXelegans</v>
      </c>
      <c r="O41" s="26" t="str">
        <f t="shared" si="3"/>
        <v>elegansXelegans</v>
      </c>
      <c r="P41" s="27">
        <v>43632</v>
      </c>
      <c r="Q41" s="25" t="s">
        <v>103</v>
      </c>
      <c r="R41" s="28" t="s">
        <v>102</v>
      </c>
      <c r="S41" s="25" t="str">
        <f t="shared" si="21"/>
        <v xml:space="preserve">B.26XB.16 </v>
      </c>
      <c r="T41" s="25" t="str">
        <f t="shared" si="22"/>
        <v>Conspecifics-elegansXelegans-LaxeXLaxe</v>
      </c>
      <c r="U41" s="25">
        <v>1</v>
      </c>
      <c r="V41" s="25">
        <v>0</v>
      </c>
      <c r="W41" s="25">
        <v>0</v>
      </c>
      <c r="X41" s="25">
        <v>0</v>
      </c>
      <c r="Y41" s="29" t="s">
        <v>6</v>
      </c>
      <c r="Z41" s="25" t="str">
        <f t="shared" ref="Z41:Z46" si="24">IF(X41=1,"Y","N")</f>
        <v>N</v>
      </c>
      <c r="AA41" s="25" t="str">
        <f t="shared" ref="AA41:AH41" si="25">IF($Z41="N","NA","")</f>
        <v>NA</v>
      </c>
      <c r="AB41" s="25" t="str">
        <f t="shared" si="25"/>
        <v>NA</v>
      </c>
      <c r="AC41" s="25" t="str">
        <f t="shared" si="25"/>
        <v>NA</v>
      </c>
      <c r="AD41" s="25" t="str">
        <f t="shared" si="25"/>
        <v>NA</v>
      </c>
      <c r="AE41" s="25" t="str">
        <f t="shared" si="25"/>
        <v>NA</v>
      </c>
      <c r="AF41" s="25" t="str">
        <f t="shared" si="25"/>
        <v>NA</v>
      </c>
      <c r="AG41" s="25" t="str">
        <f t="shared" si="25"/>
        <v>NA</v>
      </c>
      <c r="AH41" s="25" t="str">
        <f t="shared" si="25"/>
        <v>NA</v>
      </c>
      <c r="AI41" s="29" t="s">
        <v>6</v>
      </c>
      <c r="AJ41" s="25" t="s">
        <v>6</v>
      </c>
      <c r="AK41" s="25" t="s">
        <v>6</v>
      </c>
      <c r="AL41" s="25" t="s">
        <v>6</v>
      </c>
      <c r="AM41" s="25" t="s">
        <v>6</v>
      </c>
      <c r="AN41" s="25" t="s">
        <v>6</v>
      </c>
    </row>
    <row r="42" spans="1:40" x14ac:dyDescent="0.25">
      <c r="A42" s="25" t="s">
        <v>42</v>
      </c>
      <c r="B42" s="25">
        <v>2019</v>
      </c>
      <c r="C42" s="25" t="s">
        <v>38</v>
      </c>
      <c r="D42" s="25" t="s">
        <v>699</v>
      </c>
      <c r="E42" s="25" t="s">
        <v>39</v>
      </c>
      <c r="F42" s="25" t="s">
        <v>309</v>
      </c>
      <c r="G42" s="25" t="s">
        <v>64</v>
      </c>
      <c r="H42" s="25" t="s">
        <v>64</v>
      </c>
      <c r="I42" s="25" t="s">
        <v>39</v>
      </c>
      <c r="J42" s="25" t="s">
        <v>309</v>
      </c>
      <c r="K42" s="25" t="s">
        <v>64</v>
      </c>
      <c r="L42" s="25" t="s">
        <v>64</v>
      </c>
      <c r="M42" s="25" t="s">
        <v>41</v>
      </c>
      <c r="N42" s="26" t="str">
        <f t="shared" si="20"/>
        <v>elegansXelegans</v>
      </c>
      <c r="O42" s="26" t="str">
        <f t="shared" si="3"/>
        <v>elegansXelegans</v>
      </c>
      <c r="P42" s="27">
        <v>43632</v>
      </c>
      <c r="Q42" s="25" t="s">
        <v>89</v>
      </c>
      <c r="R42" s="28" t="s">
        <v>104</v>
      </c>
      <c r="S42" s="25" t="str">
        <f t="shared" si="21"/>
        <v>B.25XB.16</v>
      </c>
      <c r="T42" s="25" t="str">
        <f t="shared" si="22"/>
        <v>Conspecifics-elegansXelegans-LaxeXLaxe</v>
      </c>
      <c r="U42" s="25">
        <v>1</v>
      </c>
      <c r="V42" s="25">
        <v>1</v>
      </c>
      <c r="W42" s="25">
        <v>1</v>
      </c>
      <c r="X42" s="25">
        <v>1</v>
      </c>
      <c r="Y42" s="29" t="s">
        <v>6</v>
      </c>
      <c r="Z42" s="25" t="s">
        <v>47</v>
      </c>
      <c r="AA42" s="25">
        <v>0</v>
      </c>
      <c r="AB42" s="25" t="str">
        <f t="shared" ref="AB42:AH42" si="26">IF($AA42=0,"NA","")</f>
        <v>NA</v>
      </c>
      <c r="AC42" s="25" t="str">
        <f t="shared" si="26"/>
        <v>NA</v>
      </c>
      <c r="AD42" s="25" t="str">
        <f t="shared" si="26"/>
        <v>NA</v>
      </c>
      <c r="AE42" s="25" t="str">
        <f t="shared" si="26"/>
        <v>NA</v>
      </c>
      <c r="AF42" s="25" t="str">
        <f t="shared" si="26"/>
        <v>NA</v>
      </c>
      <c r="AG42" s="25" t="str">
        <f t="shared" si="26"/>
        <v>NA</v>
      </c>
      <c r="AH42" s="25" t="str">
        <f t="shared" si="26"/>
        <v>NA</v>
      </c>
      <c r="AI42" s="29" t="s">
        <v>6</v>
      </c>
      <c r="AJ42" s="25" t="s">
        <v>6</v>
      </c>
      <c r="AK42" s="25" t="s">
        <v>6</v>
      </c>
      <c r="AL42" s="25" t="s">
        <v>6</v>
      </c>
      <c r="AM42" s="25" t="s">
        <v>6</v>
      </c>
      <c r="AN42" s="25" t="s">
        <v>6</v>
      </c>
    </row>
    <row r="43" spans="1:40" x14ac:dyDescent="0.25">
      <c r="A43" s="25" t="s">
        <v>59</v>
      </c>
      <c r="B43" s="25">
        <v>2019</v>
      </c>
      <c r="C43" s="25" t="s">
        <v>38</v>
      </c>
      <c r="D43" s="25" t="s">
        <v>700</v>
      </c>
      <c r="E43" s="25" t="s">
        <v>39</v>
      </c>
      <c r="F43" s="25" t="s">
        <v>309</v>
      </c>
      <c r="G43" s="25" t="s">
        <v>64</v>
      </c>
      <c r="H43" s="25" t="s">
        <v>64</v>
      </c>
      <c r="I43" s="25" t="s">
        <v>60</v>
      </c>
      <c r="J43" s="25" t="s">
        <v>40</v>
      </c>
      <c r="K43" s="25" t="s">
        <v>62</v>
      </c>
      <c r="L43" s="25" t="s">
        <v>62</v>
      </c>
      <c r="M43" s="25" t="s">
        <v>41</v>
      </c>
      <c r="N43" s="26" t="str">
        <f t="shared" si="20"/>
        <v>elegansXgraellsii</v>
      </c>
      <c r="O43" s="26" t="str">
        <f t="shared" si="3"/>
        <v>elegansXgraellsii</v>
      </c>
      <c r="P43" s="27">
        <v>43642</v>
      </c>
      <c r="Q43" s="25" t="s">
        <v>108</v>
      </c>
      <c r="R43" s="28" t="s">
        <v>107</v>
      </c>
      <c r="S43" s="25" t="str">
        <f t="shared" si="21"/>
        <v>B.38XA.24</v>
      </c>
      <c r="T43" s="25" t="str">
        <f t="shared" si="22"/>
        <v>Heterospecifics-elegansXgraellsii-LaxeXMontalvo</v>
      </c>
      <c r="U43" s="25">
        <v>1</v>
      </c>
      <c r="V43" s="25">
        <v>1</v>
      </c>
      <c r="W43" s="25">
        <v>1</v>
      </c>
      <c r="X43" s="25">
        <v>1</v>
      </c>
      <c r="Y43" s="29" t="s">
        <v>6</v>
      </c>
      <c r="Z43" s="25" t="s">
        <v>47</v>
      </c>
      <c r="AA43" s="25">
        <v>0</v>
      </c>
      <c r="AB43" s="25" t="str">
        <f t="shared" ref="AB43:AH43" si="27">IF($AA43=0,"NA","")</f>
        <v>NA</v>
      </c>
      <c r="AC43" s="25" t="str">
        <f t="shared" si="27"/>
        <v>NA</v>
      </c>
      <c r="AD43" s="25" t="str">
        <f t="shared" si="27"/>
        <v>NA</v>
      </c>
      <c r="AE43" s="25" t="str">
        <f t="shared" si="27"/>
        <v>NA</v>
      </c>
      <c r="AF43" s="25" t="str">
        <f t="shared" si="27"/>
        <v>NA</v>
      </c>
      <c r="AG43" s="25" t="str">
        <f t="shared" si="27"/>
        <v>NA</v>
      </c>
      <c r="AH43" s="25" t="str">
        <f t="shared" si="27"/>
        <v>NA</v>
      </c>
      <c r="AI43" s="29" t="s">
        <v>6</v>
      </c>
      <c r="AJ43" s="25" t="s">
        <v>6</v>
      </c>
      <c r="AK43" s="25" t="s">
        <v>6</v>
      </c>
      <c r="AL43" s="25" t="s">
        <v>6</v>
      </c>
      <c r="AM43" s="25" t="s">
        <v>6</v>
      </c>
      <c r="AN43" s="25" t="s">
        <v>6</v>
      </c>
    </row>
    <row r="44" spans="1:40" x14ac:dyDescent="0.25">
      <c r="A44" s="25" t="s">
        <v>59</v>
      </c>
      <c r="B44" s="25">
        <v>2019</v>
      </c>
      <c r="C44" s="25" t="s">
        <v>38</v>
      </c>
      <c r="D44" s="25" t="s">
        <v>700</v>
      </c>
      <c r="E44" s="25" t="s">
        <v>39</v>
      </c>
      <c r="F44" s="25" t="s">
        <v>309</v>
      </c>
      <c r="G44" s="25" t="s">
        <v>64</v>
      </c>
      <c r="H44" s="25" t="s">
        <v>64</v>
      </c>
      <c r="I44" s="25" t="s">
        <v>60</v>
      </c>
      <c r="J44" s="25" t="s">
        <v>40</v>
      </c>
      <c r="K44" s="25" t="s">
        <v>62</v>
      </c>
      <c r="L44" s="25" t="s">
        <v>62</v>
      </c>
      <c r="M44" s="25" t="s">
        <v>41</v>
      </c>
      <c r="N44" s="26" t="str">
        <f t="shared" si="20"/>
        <v>elegansXgraellsii</v>
      </c>
      <c r="O44" s="26" t="str">
        <f t="shared" si="3"/>
        <v>elegansXgraellsii</v>
      </c>
      <c r="P44" s="27">
        <v>43642</v>
      </c>
      <c r="Q44" s="25" t="s">
        <v>110</v>
      </c>
      <c r="R44" s="28" t="s">
        <v>109</v>
      </c>
      <c r="S44" s="25" t="str">
        <f t="shared" si="21"/>
        <v>B.32XA.25</v>
      </c>
      <c r="T44" s="25" t="str">
        <f t="shared" si="22"/>
        <v>Heterospecifics-elegansXgraellsii-LaxeXMontalvo</v>
      </c>
      <c r="U44" s="25">
        <v>1</v>
      </c>
      <c r="V44" s="25">
        <v>1</v>
      </c>
      <c r="W44" s="25">
        <v>1</v>
      </c>
      <c r="X44" s="25">
        <v>1</v>
      </c>
      <c r="Y44" s="29" t="s">
        <v>6</v>
      </c>
      <c r="Z44" s="25" t="str">
        <f t="shared" si="24"/>
        <v>Y</v>
      </c>
      <c r="AA44" s="25">
        <v>3</v>
      </c>
      <c r="AB44" s="25">
        <v>3</v>
      </c>
      <c r="AC44" s="25">
        <v>0</v>
      </c>
      <c r="AD44" s="25">
        <v>19</v>
      </c>
      <c r="AE44" s="25" t="s">
        <v>6</v>
      </c>
      <c r="AF44" s="25" t="s">
        <v>6</v>
      </c>
      <c r="AG44" s="25" t="s">
        <v>6</v>
      </c>
      <c r="AH44" s="25" t="s">
        <v>6</v>
      </c>
      <c r="AI44" s="29" t="s">
        <v>111</v>
      </c>
      <c r="AJ44" s="25">
        <f>AC44</f>
        <v>0</v>
      </c>
      <c r="AK44" s="25">
        <f>AD44</f>
        <v>19</v>
      </c>
      <c r="AL44" s="25">
        <f t="shared" si="6"/>
        <v>19</v>
      </c>
      <c r="AM44" s="25">
        <f t="shared" si="7"/>
        <v>6.333333333333333</v>
      </c>
      <c r="AN44" s="25">
        <f t="shared" si="8"/>
        <v>0</v>
      </c>
    </row>
    <row r="45" spans="1:40" x14ac:dyDescent="0.25">
      <c r="A45" s="25" t="s">
        <v>59</v>
      </c>
      <c r="B45" s="25">
        <v>2019</v>
      </c>
      <c r="C45" s="25" t="s">
        <v>38</v>
      </c>
      <c r="D45" s="25" t="s">
        <v>700</v>
      </c>
      <c r="E45" s="25" t="s">
        <v>39</v>
      </c>
      <c r="F45" s="25" t="s">
        <v>309</v>
      </c>
      <c r="G45" s="25" t="s">
        <v>64</v>
      </c>
      <c r="H45" s="25" t="s">
        <v>64</v>
      </c>
      <c r="I45" s="25" t="s">
        <v>60</v>
      </c>
      <c r="J45" s="25" t="s">
        <v>40</v>
      </c>
      <c r="K45" s="25" t="s">
        <v>62</v>
      </c>
      <c r="L45" s="25" t="s">
        <v>62</v>
      </c>
      <c r="M45" s="25" t="s">
        <v>41</v>
      </c>
      <c r="N45" s="26" t="str">
        <f t="shared" si="20"/>
        <v>elegansXgraellsii</v>
      </c>
      <c r="O45" s="26" t="str">
        <f t="shared" si="3"/>
        <v>elegansXgraellsii</v>
      </c>
      <c r="P45" s="27">
        <v>43642</v>
      </c>
      <c r="Q45" s="25" t="s">
        <v>110</v>
      </c>
      <c r="R45" s="28" t="s">
        <v>112</v>
      </c>
      <c r="S45" s="25" t="str">
        <f t="shared" si="21"/>
        <v>B.32XA.26</v>
      </c>
      <c r="T45" s="25" t="str">
        <f t="shared" si="22"/>
        <v>Heterospecifics-elegansXgraellsii-LaxeXMontalvo</v>
      </c>
      <c r="U45" s="25">
        <v>1</v>
      </c>
      <c r="V45" s="25">
        <v>1</v>
      </c>
      <c r="W45" s="25">
        <v>1</v>
      </c>
      <c r="X45" s="25">
        <v>1</v>
      </c>
      <c r="Y45" s="29" t="s">
        <v>6</v>
      </c>
      <c r="Z45" s="25" t="str">
        <f t="shared" si="24"/>
        <v>Y</v>
      </c>
      <c r="AA45" s="25">
        <v>3</v>
      </c>
      <c r="AB45" s="25">
        <v>3</v>
      </c>
      <c r="AC45" s="25">
        <v>2</v>
      </c>
      <c r="AD45" s="25">
        <v>1</v>
      </c>
      <c r="AE45" s="25" t="s">
        <v>6</v>
      </c>
      <c r="AF45" s="25" t="s">
        <v>6</v>
      </c>
      <c r="AG45" s="25" t="s">
        <v>6</v>
      </c>
      <c r="AH45" s="25" t="s">
        <v>6</v>
      </c>
      <c r="AI45" s="29" t="s">
        <v>111</v>
      </c>
      <c r="AJ45" s="25">
        <f>AC45</f>
        <v>2</v>
      </c>
      <c r="AK45" s="25">
        <f>AD45</f>
        <v>1</v>
      </c>
      <c r="AL45" s="25">
        <f t="shared" si="6"/>
        <v>3</v>
      </c>
      <c r="AM45" s="25">
        <f t="shared" si="7"/>
        <v>1</v>
      </c>
      <c r="AN45" s="25">
        <f t="shared" si="8"/>
        <v>0.66666666666666663</v>
      </c>
    </row>
    <row r="46" spans="1:40" x14ac:dyDescent="0.25">
      <c r="A46" s="25" t="s">
        <v>59</v>
      </c>
      <c r="B46" s="25">
        <v>2019</v>
      </c>
      <c r="C46" s="25" t="s">
        <v>38</v>
      </c>
      <c r="D46" s="25" t="s">
        <v>700</v>
      </c>
      <c r="E46" s="25" t="s">
        <v>39</v>
      </c>
      <c r="F46" s="25" t="s">
        <v>309</v>
      </c>
      <c r="G46" s="25" t="s">
        <v>64</v>
      </c>
      <c r="H46" s="25" t="s">
        <v>64</v>
      </c>
      <c r="I46" s="25" t="s">
        <v>60</v>
      </c>
      <c r="J46" s="25" t="s">
        <v>40</v>
      </c>
      <c r="K46" s="25" t="s">
        <v>62</v>
      </c>
      <c r="L46" s="25" t="s">
        <v>62</v>
      </c>
      <c r="M46" s="25" t="s">
        <v>48</v>
      </c>
      <c r="N46" s="26" t="str">
        <f t="shared" si="20"/>
        <v>elegansXgraellsii</v>
      </c>
      <c r="O46" s="26" t="str">
        <f t="shared" si="3"/>
        <v>elegansXgraellsii</v>
      </c>
      <c r="P46" s="27">
        <v>43642</v>
      </c>
      <c r="Q46" s="25" t="s">
        <v>105</v>
      </c>
      <c r="R46" s="28" t="s">
        <v>112</v>
      </c>
      <c r="S46" s="25" t="str">
        <f t="shared" si="21"/>
        <v>B.37XA.26</v>
      </c>
      <c r="T46" s="25" t="str">
        <f t="shared" si="22"/>
        <v>Heterospecifics-elegansXgraellsii-LaxeXMontalvo</v>
      </c>
      <c r="U46" s="25">
        <v>1</v>
      </c>
      <c r="V46" s="25">
        <v>0</v>
      </c>
      <c r="W46" s="25">
        <v>0</v>
      </c>
      <c r="X46" s="25">
        <v>0</v>
      </c>
      <c r="Y46" s="29" t="s">
        <v>6</v>
      </c>
      <c r="Z46" s="25" t="str">
        <f t="shared" si="24"/>
        <v>N</v>
      </c>
      <c r="AA46" s="25" t="str">
        <f t="shared" ref="AA46:AH46" si="28">IF($Z46="N","NA","")</f>
        <v>NA</v>
      </c>
      <c r="AB46" s="25" t="str">
        <f t="shared" si="28"/>
        <v>NA</v>
      </c>
      <c r="AC46" s="25" t="str">
        <f t="shared" si="28"/>
        <v>NA</v>
      </c>
      <c r="AD46" s="25" t="str">
        <f t="shared" si="28"/>
        <v>NA</v>
      </c>
      <c r="AE46" s="25" t="str">
        <f t="shared" si="28"/>
        <v>NA</v>
      </c>
      <c r="AF46" s="25" t="str">
        <f t="shared" si="28"/>
        <v>NA</v>
      </c>
      <c r="AG46" s="25" t="str">
        <f t="shared" si="28"/>
        <v>NA</v>
      </c>
      <c r="AH46" s="25" t="str">
        <f t="shared" si="28"/>
        <v>NA</v>
      </c>
      <c r="AI46" s="29" t="s">
        <v>6</v>
      </c>
      <c r="AJ46" s="25" t="s">
        <v>6</v>
      </c>
      <c r="AK46" s="25" t="s">
        <v>6</v>
      </c>
      <c r="AL46" s="25" t="s">
        <v>6</v>
      </c>
      <c r="AM46" s="25" t="s">
        <v>6</v>
      </c>
      <c r="AN46" s="25" t="s">
        <v>6</v>
      </c>
    </row>
    <row r="47" spans="1:40" x14ac:dyDescent="0.25">
      <c r="A47" s="25" t="s">
        <v>59</v>
      </c>
      <c r="B47" s="25">
        <v>2019</v>
      </c>
      <c r="C47" s="25" t="s">
        <v>38</v>
      </c>
      <c r="D47" s="25" t="s">
        <v>700</v>
      </c>
      <c r="E47" s="25" t="s">
        <v>39</v>
      </c>
      <c r="F47" s="25" t="s">
        <v>309</v>
      </c>
      <c r="G47" s="25" t="s">
        <v>64</v>
      </c>
      <c r="H47" s="25" t="s">
        <v>64</v>
      </c>
      <c r="I47" s="25" t="s">
        <v>60</v>
      </c>
      <c r="J47" s="25" t="s">
        <v>40</v>
      </c>
      <c r="K47" s="25" t="s">
        <v>62</v>
      </c>
      <c r="L47" s="25" t="s">
        <v>62</v>
      </c>
      <c r="M47" s="25" t="s">
        <v>41</v>
      </c>
      <c r="N47" s="26" t="str">
        <f t="shared" si="20"/>
        <v>elegansXgraellsii</v>
      </c>
      <c r="O47" s="26" t="str">
        <f t="shared" si="3"/>
        <v>elegansXgraellsii</v>
      </c>
      <c r="P47" s="27">
        <v>43642</v>
      </c>
      <c r="Q47" s="25" t="s">
        <v>114</v>
      </c>
      <c r="R47" s="28" t="s">
        <v>113</v>
      </c>
      <c r="S47" s="25" t="str">
        <f t="shared" si="21"/>
        <v>B.35XA.27</v>
      </c>
      <c r="T47" s="25" t="str">
        <f t="shared" si="22"/>
        <v>Heterospecifics-elegansXgraellsii-LaxeXMontalvo</v>
      </c>
      <c r="U47" s="25">
        <v>2</v>
      </c>
      <c r="V47" s="25">
        <v>2</v>
      </c>
      <c r="W47" s="25">
        <v>1</v>
      </c>
      <c r="X47" s="25">
        <v>1</v>
      </c>
      <c r="Y47" s="29" t="s">
        <v>6</v>
      </c>
      <c r="Z47" s="25" t="s">
        <v>47</v>
      </c>
      <c r="AA47" s="25">
        <v>3</v>
      </c>
      <c r="AB47" s="25">
        <v>3</v>
      </c>
      <c r="AC47" s="25">
        <v>5</v>
      </c>
      <c r="AD47" s="25">
        <v>42</v>
      </c>
      <c r="AE47" s="25" t="s">
        <v>6</v>
      </c>
      <c r="AF47" s="25" t="s">
        <v>6</v>
      </c>
      <c r="AG47" s="25" t="s">
        <v>6</v>
      </c>
      <c r="AH47" s="25" t="s">
        <v>6</v>
      </c>
      <c r="AI47" s="29" t="s">
        <v>111</v>
      </c>
      <c r="AJ47" s="25">
        <f>AC47</f>
        <v>5</v>
      </c>
      <c r="AK47" s="25">
        <f>AD47</f>
        <v>42</v>
      </c>
      <c r="AL47" s="25">
        <f>AJ47+AK47</f>
        <v>47</v>
      </c>
      <c r="AM47" s="25">
        <f>AL47/AA47</f>
        <v>15.666666666666666</v>
      </c>
      <c r="AN47" s="25">
        <f>AJ47/AL47</f>
        <v>0.10638297872340426</v>
      </c>
    </row>
    <row r="48" spans="1:40" x14ac:dyDescent="0.25">
      <c r="A48" s="25" t="s">
        <v>59</v>
      </c>
      <c r="B48" s="25">
        <v>2019</v>
      </c>
      <c r="C48" s="25" t="s">
        <v>38</v>
      </c>
      <c r="D48" s="25" t="s">
        <v>700</v>
      </c>
      <c r="E48" s="25" t="s">
        <v>39</v>
      </c>
      <c r="F48" s="25" t="s">
        <v>309</v>
      </c>
      <c r="G48" s="25" t="s">
        <v>64</v>
      </c>
      <c r="H48" s="25" t="s">
        <v>64</v>
      </c>
      <c r="I48" s="25" t="s">
        <v>60</v>
      </c>
      <c r="J48" s="25" t="s">
        <v>40</v>
      </c>
      <c r="K48" s="25" t="s">
        <v>62</v>
      </c>
      <c r="L48" s="25" t="s">
        <v>62</v>
      </c>
      <c r="M48" s="25" t="s">
        <v>41</v>
      </c>
      <c r="N48" s="26" t="str">
        <f t="shared" si="20"/>
        <v>elegansXgraellsii</v>
      </c>
      <c r="O48" s="26" t="str">
        <f t="shared" si="3"/>
        <v>elegansXgraellsii</v>
      </c>
      <c r="P48" s="27">
        <v>43642</v>
      </c>
      <c r="Q48" s="25" t="s">
        <v>115</v>
      </c>
      <c r="R48" s="28" t="s">
        <v>113</v>
      </c>
      <c r="S48" s="25" t="str">
        <f t="shared" si="21"/>
        <v>B.41XA.27</v>
      </c>
      <c r="T48" s="25" t="str">
        <f t="shared" si="22"/>
        <v>Heterospecifics-elegansXgraellsii-LaxeXMontalvo</v>
      </c>
      <c r="U48" s="25">
        <v>1</v>
      </c>
      <c r="V48" s="25">
        <v>1</v>
      </c>
      <c r="W48" s="25">
        <v>1</v>
      </c>
      <c r="X48" s="25">
        <v>1</v>
      </c>
      <c r="Y48" s="29" t="s">
        <v>6</v>
      </c>
      <c r="Z48" s="25" t="str">
        <f t="shared" ref="Z48:Z63" si="29">IF(X48=1,"Y","N")</f>
        <v>Y</v>
      </c>
      <c r="AA48" s="25">
        <v>3</v>
      </c>
      <c r="AB48" s="25">
        <v>3</v>
      </c>
      <c r="AC48" s="25">
        <v>5</v>
      </c>
      <c r="AD48" s="25">
        <v>42</v>
      </c>
      <c r="AE48" s="25" t="s">
        <v>6</v>
      </c>
      <c r="AF48" s="25" t="s">
        <v>6</v>
      </c>
      <c r="AG48" s="25" t="s">
        <v>6</v>
      </c>
      <c r="AH48" s="25" t="s">
        <v>6</v>
      </c>
      <c r="AI48" s="29" t="s">
        <v>111</v>
      </c>
      <c r="AJ48" s="25">
        <f t="shared" ref="AJ48:AK48" si="30">AC48</f>
        <v>5</v>
      </c>
      <c r="AK48" s="25">
        <f t="shared" si="30"/>
        <v>42</v>
      </c>
      <c r="AL48" s="25">
        <f t="shared" si="6"/>
        <v>47</v>
      </c>
      <c r="AM48" s="25">
        <f t="shared" si="7"/>
        <v>15.666666666666666</v>
      </c>
      <c r="AN48" s="25">
        <f t="shared" si="8"/>
        <v>0.10638297872340426</v>
      </c>
    </row>
    <row r="49" spans="1:40" x14ac:dyDescent="0.25">
      <c r="A49" s="25" t="s">
        <v>59</v>
      </c>
      <c r="B49" s="25">
        <v>2019</v>
      </c>
      <c r="C49" s="25" t="s">
        <v>38</v>
      </c>
      <c r="D49" s="25" t="s">
        <v>700</v>
      </c>
      <c r="E49" s="25" t="s">
        <v>39</v>
      </c>
      <c r="F49" s="25" t="s">
        <v>309</v>
      </c>
      <c r="G49" s="25" t="s">
        <v>64</v>
      </c>
      <c r="H49" s="25" t="s">
        <v>64</v>
      </c>
      <c r="I49" s="25" t="s">
        <v>60</v>
      </c>
      <c r="J49" s="25" t="s">
        <v>40</v>
      </c>
      <c r="K49" s="25" t="s">
        <v>62</v>
      </c>
      <c r="L49" s="25" t="s">
        <v>62</v>
      </c>
      <c r="M49" s="25" t="s">
        <v>41</v>
      </c>
      <c r="N49" s="26" t="str">
        <f t="shared" si="20"/>
        <v>elegansXgraellsii</v>
      </c>
      <c r="O49" s="26" t="str">
        <f t="shared" si="3"/>
        <v>elegansXgraellsii</v>
      </c>
      <c r="P49" s="27">
        <v>43642</v>
      </c>
      <c r="Q49" s="25" t="s">
        <v>117</v>
      </c>
      <c r="R49" s="28" t="s">
        <v>116</v>
      </c>
      <c r="S49" s="25" t="str">
        <f t="shared" si="21"/>
        <v>B.33XA.28</v>
      </c>
      <c r="T49" s="25" t="str">
        <f t="shared" si="22"/>
        <v>Heterospecifics-elegansXgraellsii-LaxeXMontalvo</v>
      </c>
      <c r="U49" s="25">
        <v>1</v>
      </c>
      <c r="V49" s="25">
        <v>1</v>
      </c>
      <c r="W49" s="25">
        <v>1</v>
      </c>
      <c r="X49" s="25">
        <v>1</v>
      </c>
      <c r="Y49" s="29" t="s">
        <v>6</v>
      </c>
      <c r="Z49" s="25" t="s">
        <v>47</v>
      </c>
      <c r="AA49" s="25">
        <v>0</v>
      </c>
      <c r="AB49" s="25" t="str">
        <f t="shared" ref="AB49:AH49" si="31">IF($AA49=0,"NA","")</f>
        <v>NA</v>
      </c>
      <c r="AC49" s="25" t="str">
        <f t="shared" si="31"/>
        <v>NA</v>
      </c>
      <c r="AD49" s="25" t="str">
        <f t="shared" si="31"/>
        <v>NA</v>
      </c>
      <c r="AE49" s="25" t="str">
        <f t="shared" si="31"/>
        <v>NA</v>
      </c>
      <c r="AF49" s="25" t="str">
        <f t="shared" si="31"/>
        <v>NA</v>
      </c>
      <c r="AG49" s="25" t="str">
        <f t="shared" si="31"/>
        <v>NA</v>
      </c>
      <c r="AH49" s="25" t="str">
        <f t="shared" si="31"/>
        <v>NA</v>
      </c>
      <c r="AI49" s="29" t="s">
        <v>6</v>
      </c>
      <c r="AJ49" s="25" t="s">
        <v>6</v>
      </c>
      <c r="AK49" s="25" t="s">
        <v>6</v>
      </c>
      <c r="AL49" s="25" t="s">
        <v>6</v>
      </c>
      <c r="AM49" s="25" t="s">
        <v>6</v>
      </c>
      <c r="AN49" s="25" t="s">
        <v>6</v>
      </c>
    </row>
    <row r="50" spans="1:40" x14ac:dyDescent="0.25">
      <c r="A50" s="25" t="s">
        <v>59</v>
      </c>
      <c r="B50" s="25">
        <v>2019</v>
      </c>
      <c r="C50" s="25" t="s">
        <v>38</v>
      </c>
      <c r="D50" s="25" t="s">
        <v>700</v>
      </c>
      <c r="E50" s="25" t="s">
        <v>39</v>
      </c>
      <c r="F50" s="25" t="s">
        <v>309</v>
      </c>
      <c r="G50" s="25" t="s">
        <v>64</v>
      </c>
      <c r="H50" s="25" t="s">
        <v>64</v>
      </c>
      <c r="I50" s="25" t="s">
        <v>60</v>
      </c>
      <c r="J50" s="25" t="s">
        <v>40</v>
      </c>
      <c r="K50" s="25" t="s">
        <v>62</v>
      </c>
      <c r="L50" s="25" t="s">
        <v>62</v>
      </c>
      <c r="M50" s="25" t="s">
        <v>41</v>
      </c>
      <c r="N50" s="26" t="str">
        <f t="shared" si="20"/>
        <v>elegansXgraellsii</v>
      </c>
      <c r="O50" s="26" t="str">
        <f t="shared" si="3"/>
        <v>elegansXgraellsii</v>
      </c>
      <c r="P50" s="27">
        <v>43642</v>
      </c>
      <c r="Q50" s="25" t="s">
        <v>110</v>
      </c>
      <c r="R50" s="28" t="s">
        <v>118</v>
      </c>
      <c r="S50" s="25" t="str">
        <f t="shared" si="21"/>
        <v>B.32XA.29</v>
      </c>
      <c r="T50" s="25" t="str">
        <f t="shared" si="22"/>
        <v>Heterospecifics-elegansXgraellsii-LaxeXMontalvo</v>
      </c>
      <c r="U50" s="25">
        <v>1</v>
      </c>
      <c r="V50" s="25">
        <v>1</v>
      </c>
      <c r="W50" s="25">
        <v>4</v>
      </c>
      <c r="X50" s="25">
        <v>1</v>
      </c>
      <c r="Y50" s="29" t="s">
        <v>6</v>
      </c>
      <c r="Z50" s="25" t="str">
        <f t="shared" si="29"/>
        <v>Y</v>
      </c>
      <c r="AA50" s="25">
        <v>3</v>
      </c>
      <c r="AB50" s="25">
        <v>1</v>
      </c>
      <c r="AC50" s="25">
        <v>1</v>
      </c>
      <c r="AD50" s="25">
        <v>9</v>
      </c>
      <c r="AE50" s="25" t="s">
        <v>6</v>
      </c>
      <c r="AF50" s="25" t="s">
        <v>6</v>
      </c>
      <c r="AG50" s="25" t="s">
        <v>6</v>
      </c>
      <c r="AH50" s="25" t="s">
        <v>6</v>
      </c>
      <c r="AI50" s="29" t="s">
        <v>6</v>
      </c>
      <c r="AJ50" s="25">
        <f>AC50</f>
        <v>1</v>
      </c>
      <c r="AK50" s="25">
        <f>AD50</f>
        <v>9</v>
      </c>
      <c r="AL50" s="25">
        <f t="shared" si="6"/>
        <v>10</v>
      </c>
      <c r="AM50" s="25">
        <f t="shared" si="7"/>
        <v>3.3333333333333335</v>
      </c>
      <c r="AN50" s="25">
        <f t="shared" si="8"/>
        <v>0.1</v>
      </c>
    </row>
    <row r="51" spans="1:40" x14ac:dyDescent="0.25">
      <c r="A51" s="25" t="s">
        <v>59</v>
      </c>
      <c r="B51" s="25">
        <v>2019</v>
      </c>
      <c r="C51" s="25" t="s">
        <v>38</v>
      </c>
      <c r="D51" s="25" t="s">
        <v>700</v>
      </c>
      <c r="E51" s="25" t="s">
        <v>39</v>
      </c>
      <c r="F51" s="25" t="s">
        <v>309</v>
      </c>
      <c r="G51" s="25" t="s">
        <v>64</v>
      </c>
      <c r="H51" s="25" t="s">
        <v>64</v>
      </c>
      <c r="I51" s="25" t="s">
        <v>60</v>
      </c>
      <c r="J51" s="25" t="s">
        <v>40</v>
      </c>
      <c r="K51" s="25" t="s">
        <v>62</v>
      </c>
      <c r="L51" s="25" t="s">
        <v>62</v>
      </c>
      <c r="M51" s="25" t="s">
        <v>41</v>
      </c>
      <c r="N51" s="26" t="str">
        <f t="shared" si="20"/>
        <v>elegansXgraellsii</v>
      </c>
      <c r="O51" s="26" t="str">
        <f t="shared" si="3"/>
        <v>elegansXgraellsii</v>
      </c>
      <c r="P51" s="27">
        <v>43642</v>
      </c>
      <c r="Q51" s="25" t="s">
        <v>114</v>
      </c>
      <c r="R51" s="28" t="s">
        <v>118</v>
      </c>
      <c r="S51" s="25" t="str">
        <f t="shared" si="21"/>
        <v>B.35XA.29</v>
      </c>
      <c r="T51" s="25" t="str">
        <f t="shared" si="22"/>
        <v>Heterospecifics-elegansXgraellsii-LaxeXMontalvo</v>
      </c>
      <c r="U51" s="25">
        <v>1</v>
      </c>
      <c r="V51" s="25">
        <v>0</v>
      </c>
      <c r="W51" s="25">
        <v>0</v>
      </c>
      <c r="X51" s="25">
        <v>0</v>
      </c>
      <c r="Y51" s="29" t="s">
        <v>6</v>
      </c>
      <c r="Z51" s="25" t="str">
        <f t="shared" si="29"/>
        <v>N</v>
      </c>
      <c r="AA51" s="25" t="str">
        <f t="shared" ref="AA51:AH52" si="32">IF($Z51="N","NA","")</f>
        <v>NA</v>
      </c>
      <c r="AB51" s="25" t="str">
        <f t="shared" si="32"/>
        <v>NA</v>
      </c>
      <c r="AC51" s="25" t="str">
        <f t="shared" si="32"/>
        <v>NA</v>
      </c>
      <c r="AD51" s="25" t="str">
        <f t="shared" si="32"/>
        <v>NA</v>
      </c>
      <c r="AE51" s="25" t="str">
        <f t="shared" si="32"/>
        <v>NA</v>
      </c>
      <c r="AF51" s="25" t="str">
        <f t="shared" si="32"/>
        <v>NA</v>
      </c>
      <c r="AG51" s="25" t="str">
        <f t="shared" si="32"/>
        <v>NA</v>
      </c>
      <c r="AH51" s="25" t="str">
        <f t="shared" si="32"/>
        <v>NA</v>
      </c>
      <c r="AI51" s="29" t="s">
        <v>6</v>
      </c>
      <c r="AJ51" s="25" t="s">
        <v>6</v>
      </c>
      <c r="AK51" s="25" t="s">
        <v>6</v>
      </c>
      <c r="AL51" s="25" t="s">
        <v>6</v>
      </c>
      <c r="AM51" s="25" t="s">
        <v>6</v>
      </c>
      <c r="AN51" s="25" t="s">
        <v>6</v>
      </c>
    </row>
    <row r="52" spans="1:40" x14ac:dyDescent="0.25">
      <c r="A52" s="25" t="s">
        <v>59</v>
      </c>
      <c r="B52" s="25">
        <v>2019</v>
      </c>
      <c r="C52" s="25" t="s">
        <v>38</v>
      </c>
      <c r="D52" s="25" t="s">
        <v>700</v>
      </c>
      <c r="E52" s="25" t="s">
        <v>39</v>
      </c>
      <c r="F52" s="25" t="s">
        <v>309</v>
      </c>
      <c r="G52" s="25" t="s">
        <v>64</v>
      </c>
      <c r="H52" s="25" t="s">
        <v>64</v>
      </c>
      <c r="I52" s="25" t="s">
        <v>60</v>
      </c>
      <c r="J52" s="25" t="s">
        <v>40</v>
      </c>
      <c r="K52" s="25" t="s">
        <v>62</v>
      </c>
      <c r="L52" s="25" t="s">
        <v>62</v>
      </c>
      <c r="M52" s="25" t="s">
        <v>41</v>
      </c>
      <c r="N52" s="26" t="str">
        <f t="shared" si="20"/>
        <v>elegansXgraellsii</v>
      </c>
      <c r="O52" s="26" t="str">
        <f t="shared" si="3"/>
        <v>elegansXgraellsii</v>
      </c>
      <c r="P52" s="27">
        <v>43642</v>
      </c>
      <c r="Q52" s="25" t="s">
        <v>105</v>
      </c>
      <c r="R52" s="28" t="s">
        <v>118</v>
      </c>
      <c r="S52" s="25" t="str">
        <f t="shared" si="21"/>
        <v>B.37XA.29</v>
      </c>
      <c r="T52" s="25" t="str">
        <f t="shared" si="22"/>
        <v>Heterospecifics-elegansXgraellsii-LaxeXMontalvo</v>
      </c>
      <c r="U52" s="25">
        <v>1</v>
      </c>
      <c r="V52" s="25">
        <v>0</v>
      </c>
      <c r="W52" s="25">
        <v>0</v>
      </c>
      <c r="X52" s="25">
        <v>0</v>
      </c>
      <c r="Y52" s="29" t="s">
        <v>6</v>
      </c>
      <c r="Z52" s="25" t="str">
        <f t="shared" si="29"/>
        <v>N</v>
      </c>
      <c r="AA52" s="25" t="str">
        <f t="shared" si="32"/>
        <v>NA</v>
      </c>
      <c r="AB52" s="25" t="str">
        <f t="shared" si="32"/>
        <v>NA</v>
      </c>
      <c r="AC52" s="25" t="str">
        <f t="shared" si="32"/>
        <v>NA</v>
      </c>
      <c r="AD52" s="25" t="str">
        <f t="shared" si="32"/>
        <v>NA</v>
      </c>
      <c r="AE52" s="25" t="str">
        <f t="shared" si="32"/>
        <v>NA</v>
      </c>
      <c r="AF52" s="25" t="str">
        <f t="shared" si="32"/>
        <v>NA</v>
      </c>
      <c r="AG52" s="25" t="str">
        <f t="shared" si="32"/>
        <v>NA</v>
      </c>
      <c r="AH52" s="25" t="str">
        <f t="shared" si="32"/>
        <v>NA</v>
      </c>
      <c r="AI52" s="29" t="s">
        <v>6</v>
      </c>
      <c r="AJ52" s="25" t="s">
        <v>6</v>
      </c>
      <c r="AK52" s="25" t="s">
        <v>6</v>
      </c>
      <c r="AL52" s="25" t="s">
        <v>6</v>
      </c>
      <c r="AM52" s="25" t="s">
        <v>6</v>
      </c>
      <c r="AN52" s="25" t="s">
        <v>6</v>
      </c>
    </row>
    <row r="53" spans="1:40" x14ac:dyDescent="0.25">
      <c r="A53" s="25" t="s">
        <v>59</v>
      </c>
      <c r="B53" s="25">
        <v>2019</v>
      </c>
      <c r="C53" s="25" t="s">
        <v>38</v>
      </c>
      <c r="D53" s="25" t="s">
        <v>700</v>
      </c>
      <c r="E53" s="25" t="s">
        <v>39</v>
      </c>
      <c r="F53" s="25" t="s">
        <v>309</v>
      </c>
      <c r="G53" s="25" t="s">
        <v>64</v>
      </c>
      <c r="H53" s="25" t="s">
        <v>64</v>
      </c>
      <c r="I53" s="25" t="s">
        <v>60</v>
      </c>
      <c r="J53" s="25" t="s">
        <v>40</v>
      </c>
      <c r="K53" s="25" t="s">
        <v>62</v>
      </c>
      <c r="L53" s="25" t="s">
        <v>62</v>
      </c>
      <c r="M53" s="25" t="s">
        <v>41</v>
      </c>
      <c r="N53" s="26" t="str">
        <f t="shared" si="20"/>
        <v>elegansXgraellsii</v>
      </c>
      <c r="O53" s="26" t="str">
        <f t="shared" si="3"/>
        <v>elegansXgraellsii</v>
      </c>
      <c r="P53" s="27">
        <v>43642</v>
      </c>
      <c r="Q53" s="25" t="s">
        <v>120</v>
      </c>
      <c r="R53" s="28" t="s">
        <v>119</v>
      </c>
      <c r="S53" s="25" t="str">
        <f t="shared" si="21"/>
        <v>B.39XA.30</v>
      </c>
      <c r="T53" s="25" t="str">
        <f t="shared" si="22"/>
        <v>Heterospecifics-elegansXgraellsii-LaxeXMontalvo</v>
      </c>
      <c r="U53" s="25">
        <v>1</v>
      </c>
      <c r="V53" s="25">
        <v>1</v>
      </c>
      <c r="W53" s="25">
        <v>1</v>
      </c>
      <c r="X53" s="25">
        <v>1</v>
      </c>
      <c r="Y53" s="29" t="s">
        <v>6</v>
      </c>
      <c r="Z53" s="25" t="str">
        <f t="shared" si="29"/>
        <v>Y</v>
      </c>
      <c r="AA53" s="25">
        <v>3</v>
      </c>
      <c r="AB53" s="25">
        <v>3</v>
      </c>
      <c r="AC53" s="25">
        <v>447</v>
      </c>
      <c r="AD53" s="25">
        <v>33</v>
      </c>
      <c r="AE53" s="25" t="s">
        <v>6</v>
      </c>
      <c r="AF53" s="25" t="s">
        <v>6</v>
      </c>
      <c r="AG53" s="25" t="s">
        <v>6</v>
      </c>
      <c r="AH53" s="25" t="s">
        <v>6</v>
      </c>
      <c r="AI53" s="29" t="s">
        <v>111</v>
      </c>
      <c r="AJ53" s="25">
        <f>AC53</f>
        <v>447</v>
      </c>
      <c r="AK53" s="25">
        <f>AD53</f>
        <v>33</v>
      </c>
      <c r="AL53" s="25">
        <f t="shared" si="6"/>
        <v>480</v>
      </c>
      <c r="AM53" s="25">
        <f t="shared" si="7"/>
        <v>160</v>
      </c>
      <c r="AN53" s="25">
        <f t="shared" si="8"/>
        <v>0.93125000000000002</v>
      </c>
    </row>
    <row r="54" spans="1:40" x14ac:dyDescent="0.25">
      <c r="A54" s="25" t="s">
        <v>59</v>
      </c>
      <c r="B54" s="25">
        <v>2019</v>
      </c>
      <c r="C54" s="25" t="s">
        <v>38</v>
      </c>
      <c r="D54" s="25" t="s">
        <v>700</v>
      </c>
      <c r="E54" s="25" t="s">
        <v>39</v>
      </c>
      <c r="F54" s="25" t="s">
        <v>309</v>
      </c>
      <c r="G54" s="25" t="s">
        <v>64</v>
      </c>
      <c r="H54" s="25" t="s">
        <v>64</v>
      </c>
      <c r="I54" s="25" t="s">
        <v>60</v>
      </c>
      <c r="J54" s="25" t="s">
        <v>40</v>
      </c>
      <c r="K54" s="25" t="s">
        <v>62</v>
      </c>
      <c r="L54" s="25" t="s">
        <v>62</v>
      </c>
      <c r="M54" s="25" t="s">
        <v>41</v>
      </c>
      <c r="N54" s="26" t="str">
        <f t="shared" si="20"/>
        <v>elegansXgraellsii</v>
      </c>
      <c r="O54" s="26" t="str">
        <f t="shared" si="3"/>
        <v>elegansXgraellsii</v>
      </c>
      <c r="P54" s="27">
        <v>43642</v>
      </c>
      <c r="Q54" s="25" t="s">
        <v>110</v>
      </c>
      <c r="R54" s="28" t="s">
        <v>121</v>
      </c>
      <c r="S54" s="25" t="str">
        <f t="shared" si="21"/>
        <v>B.32XA.31</v>
      </c>
      <c r="T54" s="25" t="str">
        <f t="shared" si="22"/>
        <v>Heterospecifics-elegansXgraellsii-LaxeXMontalvo</v>
      </c>
      <c r="U54" s="25">
        <v>3</v>
      </c>
      <c r="V54" s="25">
        <v>3</v>
      </c>
      <c r="W54" s="25">
        <v>3</v>
      </c>
      <c r="X54" s="25">
        <v>3</v>
      </c>
      <c r="Y54" s="29" t="s">
        <v>122</v>
      </c>
      <c r="Z54" s="25" t="str">
        <f t="shared" si="29"/>
        <v>N</v>
      </c>
      <c r="AA54" s="25" t="str">
        <f t="shared" ref="AA54:AH54" si="33">IF($Z54="N","NA","")</f>
        <v>NA</v>
      </c>
      <c r="AB54" s="25" t="str">
        <f t="shared" si="33"/>
        <v>NA</v>
      </c>
      <c r="AC54" s="25" t="str">
        <f t="shared" si="33"/>
        <v>NA</v>
      </c>
      <c r="AD54" s="25" t="str">
        <f t="shared" si="33"/>
        <v>NA</v>
      </c>
      <c r="AE54" s="25" t="str">
        <f t="shared" si="33"/>
        <v>NA</v>
      </c>
      <c r="AF54" s="25" t="str">
        <f t="shared" si="33"/>
        <v>NA</v>
      </c>
      <c r="AG54" s="25" t="str">
        <f t="shared" si="33"/>
        <v>NA</v>
      </c>
      <c r="AH54" s="25" t="str">
        <f t="shared" si="33"/>
        <v>NA</v>
      </c>
      <c r="AI54" s="29" t="s">
        <v>6</v>
      </c>
      <c r="AJ54" s="25" t="s">
        <v>6</v>
      </c>
      <c r="AK54" s="25" t="s">
        <v>6</v>
      </c>
      <c r="AL54" s="25" t="s">
        <v>6</v>
      </c>
      <c r="AM54" s="25" t="s">
        <v>6</v>
      </c>
      <c r="AN54" s="25" t="s">
        <v>6</v>
      </c>
    </row>
    <row r="55" spans="1:40" x14ac:dyDescent="0.25">
      <c r="A55" s="25" t="s">
        <v>59</v>
      </c>
      <c r="B55" s="25">
        <v>2019</v>
      </c>
      <c r="C55" s="25" t="s">
        <v>38</v>
      </c>
      <c r="D55" s="25" t="s">
        <v>700</v>
      </c>
      <c r="E55" s="25" t="s">
        <v>39</v>
      </c>
      <c r="F55" s="25" t="s">
        <v>309</v>
      </c>
      <c r="G55" s="25" t="s">
        <v>64</v>
      </c>
      <c r="H55" s="25" t="s">
        <v>64</v>
      </c>
      <c r="I55" s="25" t="s">
        <v>60</v>
      </c>
      <c r="J55" s="25" t="s">
        <v>40</v>
      </c>
      <c r="K55" s="25" t="s">
        <v>62</v>
      </c>
      <c r="L55" s="25" t="s">
        <v>62</v>
      </c>
      <c r="M55" s="25" t="s">
        <v>41</v>
      </c>
      <c r="N55" s="26" t="str">
        <f t="shared" si="20"/>
        <v>elegansXgraellsii</v>
      </c>
      <c r="O55" s="26" t="str">
        <f t="shared" si="3"/>
        <v>elegansXgraellsii</v>
      </c>
      <c r="P55" s="27">
        <v>43642</v>
      </c>
      <c r="Q55" s="25" t="s">
        <v>114</v>
      </c>
      <c r="R55" s="28" t="s">
        <v>121</v>
      </c>
      <c r="S55" s="25" t="str">
        <f t="shared" si="21"/>
        <v>B.35XA.31</v>
      </c>
      <c r="T55" s="25" t="str">
        <f t="shared" si="22"/>
        <v>Heterospecifics-elegansXgraellsii-LaxeXMontalvo</v>
      </c>
      <c r="U55" s="25">
        <v>1</v>
      </c>
      <c r="V55" s="25">
        <v>1</v>
      </c>
      <c r="W55" s="25">
        <v>1</v>
      </c>
      <c r="X55" s="25">
        <v>1</v>
      </c>
      <c r="Y55" s="29" t="s">
        <v>6</v>
      </c>
      <c r="Z55" s="25" t="str">
        <f t="shared" si="29"/>
        <v>Y</v>
      </c>
      <c r="AA55" s="25">
        <v>3</v>
      </c>
      <c r="AB55" s="25">
        <v>3</v>
      </c>
      <c r="AC55" s="25">
        <v>542</v>
      </c>
      <c r="AD55" s="25">
        <v>8</v>
      </c>
      <c r="AE55" s="25" t="s">
        <v>6</v>
      </c>
      <c r="AF55" s="25" t="s">
        <v>6</v>
      </c>
      <c r="AG55" s="25" t="s">
        <v>6</v>
      </c>
      <c r="AH55" s="25" t="s">
        <v>6</v>
      </c>
      <c r="AI55" s="29" t="s">
        <v>111</v>
      </c>
      <c r="AJ55" s="25">
        <f>AC55</f>
        <v>542</v>
      </c>
      <c r="AK55" s="25">
        <f>AD55</f>
        <v>8</v>
      </c>
      <c r="AL55" s="25">
        <f t="shared" si="6"/>
        <v>550</v>
      </c>
      <c r="AM55" s="25">
        <f t="shared" si="7"/>
        <v>183.33333333333334</v>
      </c>
      <c r="AN55" s="25">
        <f t="shared" si="8"/>
        <v>0.98545454545454547</v>
      </c>
    </row>
    <row r="56" spans="1:40" x14ac:dyDescent="0.25">
      <c r="A56" s="25" t="s">
        <v>59</v>
      </c>
      <c r="B56" s="25">
        <v>2019</v>
      </c>
      <c r="C56" s="25" t="s">
        <v>38</v>
      </c>
      <c r="D56" s="25" t="s">
        <v>700</v>
      </c>
      <c r="E56" s="25" t="s">
        <v>39</v>
      </c>
      <c r="F56" s="25" t="s">
        <v>309</v>
      </c>
      <c r="G56" s="25" t="s">
        <v>64</v>
      </c>
      <c r="H56" s="25" t="s">
        <v>64</v>
      </c>
      <c r="I56" s="25" t="s">
        <v>60</v>
      </c>
      <c r="J56" s="25" t="s">
        <v>40</v>
      </c>
      <c r="K56" s="25" t="s">
        <v>123</v>
      </c>
      <c r="L56" s="25" t="s">
        <v>123</v>
      </c>
      <c r="M56" s="25" t="s">
        <v>41</v>
      </c>
      <c r="N56" s="26" t="str">
        <f t="shared" si="20"/>
        <v>elegansXgraellsii</v>
      </c>
      <c r="O56" s="26" t="str">
        <f t="shared" si="3"/>
        <v>elegansXgraellsii</v>
      </c>
      <c r="P56" s="27">
        <v>43642</v>
      </c>
      <c r="Q56" s="25" t="s">
        <v>125</v>
      </c>
      <c r="R56" s="28" t="s">
        <v>124</v>
      </c>
      <c r="S56" s="25" t="str">
        <f t="shared" si="21"/>
        <v>B.42XC.10</v>
      </c>
      <c r="T56" s="25" t="str">
        <f t="shared" si="22"/>
        <v>Heterospecifics-elegansXgraellsii-LaxeXCachadas</v>
      </c>
      <c r="U56" s="25">
        <v>1</v>
      </c>
      <c r="V56" s="25">
        <v>1</v>
      </c>
      <c r="W56" s="25">
        <v>0</v>
      </c>
      <c r="X56" s="25">
        <v>0</v>
      </c>
      <c r="Y56" s="29" t="s">
        <v>6</v>
      </c>
      <c r="Z56" s="25" t="str">
        <f t="shared" si="29"/>
        <v>N</v>
      </c>
      <c r="AA56" s="25" t="str">
        <f t="shared" ref="AA56:AH57" si="34">IF($Z56="N","NA","")</f>
        <v>NA</v>
      </c>
      <c r="AB56" s="25" t="str">
        <f t="shared" si="34"/>
        <v>NA</v>
      </c>
      <c r="AC56" s="25" t="str">
        <f t="shared" si="34"/>
        <v>NA</v>
      </c>
      <c r="AD56" s="25" t="str">
        <f t="shared" si="34"/>
        <v>NA</v>
      </c>
      <c r="AE56" s="25" t="str">
        <f t="shared" si="34"/>
        <v>NA</v>
      </c>
      <c r="AF56" s="25" t="str">
        <f t="shared" si="34"/>
        <v>NA</v>
      </c>
      <c r="AG56" s="25" t="str">
        <f t="shared" si="34"/>
        <v>NA</v>
      </c>
      <c r="AH56" s="25" t="str">
        <f t="shared" si="34"/>
        <v>NA</v>
      </c>
      <c r="AI56" s="29" t="s">
        <v>6</v>
      </c>
      <c r="AJ56" s="25" t="s">
        <v>6</v>
      </c>
      <c r="AK56" s="25" t="s">
        <v>6</v>
      </c>
      <c r="AL56" s="25" t="s">
        <v>6</v>
      </c>
      <c r="AM56" s="25" t="s">
        <v>6</v>
      </c>
      <c r="AN56" s="25" t="s">
        <v>6</v>
      </c>
    </row>
    <row r="57" spans="1:40" x14ac:dyDescent="0.25">
      <c r="A57" s="25" t="s">
        <v>59</v>
      </c>
      <c r="B57" s="25">
        <v>2019</v>
      </c>
      <c r="C57" s="25" t="s">
        <v>38</v>
      </c>
      <c r="D57" s="25" t="s">
        <v>700</v>
      </c>
      <c r="E57" s="25" t="s">
        <v>39</v>
      </c>
      <c r="F57" s="25" t="s">
        <v>309</v>
      </c>
      <c r="G57" s="25" t="s">
        <v>64</v>
      </c>
      <c r="H57" s="25" t="s">
        <v>64</v>
      </c>
      <c r="I57" s="25" t="s">
        <v>60</v>
      </c>
      <c r="J57" s="25" t="s">
        <v>40</v>
      </c>
      <c r="K57" s="25" t="s">
        <v>123</v>
      </c>
      <c r="L57" s="25" t="s">
        <v>123</v>
      </c>
      <c r="M57" s="25" t="s">
        <v>41</v>
      </c>
      <c r="N57" s="26" t="str">
        <f t="shared" si="20"/>
        <v>elegansXgraellsii</v>
      </c>
      <c r="O57" s="26" t="str">
        <f t="shared" si="3"/>
        <v>elegansXgraellsii</v>
      </c>
      <c r="P57" s="27">
        <v>43642</v>
      </c>
      <c r="Q57" s="25" t="s">
        <v>126</v>
      </c>
      <c r="R57" s="28" t="s">
        <v>124</v>
      </c>
      <c r="S57" s="25" t="str">
        <f t="shared" si="21"/>
        <v>B.53XC.10</v>
      </c>
      <c r="T57" s="25" t="str">
        <f t="shared" si="22"/>
        <v>Heterospecifics-elegansXgraellsii-LaxeXCachadas</v>
      </c>
      <c r="U57" s="25">
        <v>1</v>
      </c>
      <c r="V57" s="25">
        <v>1</v>
      </c>
      <c r="W57" s="25">
        <v>0</v>
      </c>
      <c r="X57" s="25">
        <v>0</v>
      </c>
      <c r="Y57" s="29" t="s">
        <v>6</v>
      </c>
      <c r="Z57" s="25" t="str">
        <f t="shared" si="29"/>
        <v>N</v>
      </c>
      <c r="AA57" s="25" t="str">
        <f t="shared" si="34"/>
        <v>NA</v>
      </c>
      <c r="AB57" s="25" t="str">
        <f t="shared" si="34"/>
        <v>NA</v>
      </c>
      <c r="AC57" s="25" t="str">
        <f t="shared" si="34"/>
        <v>NA</v>
      </c>
      <c r="AD57" s="25" t="str">
        <f t="shared" si="34"/>
        <v>NA</v>
      </c>
      <c r="AE57" s="25" t="str">
        <f t="shared" si="34"/>
        <v>NA</v>
      </c>
      <c r="AF57" s="25" t="str">
        <f t="shared" si="34"/>
        <v>NA</v>
      </c>
      <c r="AG57" s="25" t="str">
        <f t="shared" si="34"/>
        <v>NA</v>
      </c>
      <c r="AH57" s="25" t="str">
        <f t="shared" si="34"/>
        <v>NA</v>
      </c>
      <c r="AI57" s="29" t="s">
        <v>6</v>
      </c>
      <c r="AJ57" s="25" t="s">
        <v>6</v>
      </c>
      <c r="AK57" s="25" t="s">
        <v>6</v>
      </c>
      <c r="AL57" s="25" t="s">
        <v>6</v>
      </c>
      <c r="AM57" s="25" t="s">
        <v>6</v>
      </c>
      <c r="AN57" s="25" t="s">
        <v>6</v>
      </c>
    </row>
    <row r="58" spans="1:40" x14ac:dyDescent="0.25">
      <c r="A58" s="25" t="s">
        <v>59</v>
      </c>
      <c r="B58" s="25">
        <v>2019</v>
      </c>
      <c r="C58" s="25" t="s">
        <v>38</v>
      </c>
      <c r="D58" s="25" t="s">
        <v>700</v>
      </c>
      <c r="E58" s="25" t="s">
        <v>39</v>
      </c>
      <c r="F58" s="25" t="s">
        <v>309</v>
      </c>
      <c r="G58" s="25" t="s">
        <v>64</v>
      </c>
      <c r="H58" s="25" t="s">
        <v>64</v>
      </c>
      <c r="I58" s="25" t="s">
        <v>60</v>
      </c>
      <c r="J58" s="25" t="s">
        <v>40</v>
      </c>
      <c r="K58" s="25" t="s">
        <v>123</v>
      </c>
      <c r="L58" s="25" t="s">
        <v>123</v>
      </c>
      <c r="M58" s="25" t="s">
        <v>41</v>
      </c>
      <c r="N58" s="26" t="str">
        <f t="shared" si="20"/>
        <v>elegansXgraellsii</v>
      </c>
      <c r="O58" s="26" t="str">
        <f t="shared" ref="O58:O117" si="35">N58</f>
        <v>elegansXgraellsii</v>
      </c>
      <c r="P58" s="27">
        <v>43642</v>
      </c>
      <c r="Q58" s="25" t="s">
        <v>126</v>
      </c>
      <c r="R58" s="28" t="s">
        <v>127</v>
      </c>
      <c r="S58" s="25" t="str">
        <f t="shared" si="21"/>
        <v>B.53XC.11</v>
      </c>
      <c r="T58" s="25" t="str">
        <f t="shared" si="22"/>
        <v>Heterospecifics-elegansXgraellsii-LaxeXCachadas</v>
      </c>
      <c r="U58" s="25">
        <v>5</v>
      </c>
      <c r="V58" s="25">
        <v>1</v>
      </c>
      <c r="W58" s="25">
        <v>1</v>
      </c>
      <c r="X58" s="25">
        <v>1</v>
      </c>
      <c r="Y58" s="29" t="s">
        <v>6</v>
      </c>
      <c r="Z58" s="25" t="str">
        <f t="shared" si="29"/>
        <v>Y</v>
      </c>
      <c r="AA58" s="25">
        <v>3</v>
      </c>
      <c r="AB58" s="25">
        <v>3</v>
      </c>
      <c r="AC58" s="25">
        <v>434</v>
      </c>
      <c r="AD58" s="25">
        <v>89</v>
      </c>
      <c r="AE58" s="25" t="s">
        <v>6</v>
      </c>
      <c r="AF58" s="25" t="s">
        <v>6</v>
      </c>
      <c r="AG58" s="25" t="s">
        <v>6</v>
      </c>
      <c r="AH58" s="25" t="s">
        <v>6</v>
      </c>
      <c r="AI58" s="29" t="s">
        <v>111</v>
      </c>
      <c r="AJ58" s="25">
        <f t="shared" ref="AJ58:AK61" si="36">AC58</f>
        <v>434</v>
      </c>
      <c r="AK58" s="25">
        <f t="shared" si="36"/>
        <v>89</v>
      </c>
      <c r="AL58" s="25">
        <f t="shared" ref="AL58:AL100" si="37">AJ58+AK58</f>
        <v>523</v>
      </c>
      <c r="AM58" s="25">
        <f t="shared" ref="AM58:AM117" si="38">AL58/AA58</f>
        <v>174.33333333333334</v>
      </c>
      <c r="AN58" s="25">
        <f t="shared" ref="AN58:AN100" si="39">AJ58/AL58</f>
        <v>0.82982791586998084</v>
      </c>
    </row>
    <row r="59" spans="1:40" x14ac:dyDescent="0.25">
      <c r="A59" s="25" t="s">
        <v>59</v>
      </c>
      <c r="B59" s="25">
        <v>2019</v>
      </c>
      <c r="C59" s="25" t="s">
        <v>38</v>
      </c>
      <c r="D59" s="25" t="s">
        <v>700</v>
      </c>
      <c r="E59" s="25" t="s">
        <v>39</v>
      </c>
      <c r="F59" s="25" t="s">
        <v>309</v>
      </c>
      <c r="G59" s="25" t="s">
        <v>64</v>
      </c>
      <c r="H59" s="25" t="s">
        <v>64</v>
      </c>
      <c r="I59" s="25" t="s">
        <v>60</v>
      </c>
      <c r="J59" s="25" t="s">
        <v>40</v>
      </c>
      <c r="K59" s="25" t="s">
        <v>123</v>
      </c>
      <c r="L59" s="25" t="s">
        <v>123</v>
      </c>
      <c r="M59" s="25" t="s">
        <v>41</v>
      </c>
      <c r="N59" s="26" t="str">
        <f t="shared" si="20"/>
        <v>elegansXgraellsii</v>
      </c>
      <c r="O59" s="26" t="str">
        <f t="shared" si="35"/>
        <v>elegansXgraellsii</v>
      </c>
      <c r="P59" s="27">
        <v>43642</v>
      </c>
      <c r="Q59" s="25" t="s">
        <v>129</v>
      </c>
      <c r="R59" s="28" t="s">
        <v>128</v>
      </c>
      <c r="S59" s="25" t="str">
        <f t="shared" si="21"/>
        <v>B.50XC.13</v>
      </c>
      <c r="T59" s="25" t="str">
        <f t="shared" si="22"/>
        <v>Heterospecifics-elegansXgraellsii-LaxeXCachadas</v>
      </c>
      <c r="U59" s="25">
        <v>1</v>
      </c>
      <c r="V59" s="25">
        <v>1</v>
      </c>
      <c r="W59" s="25">
        <v>1</v>
      </c>
      <c r="X59" s="25">
        <v>1</v>
      </c>
      <c r="Y59" s="29" t="s">
        <v>6</v>
      </c>
      <c r="Z59" s="25" t="str">
        <f t="shared" si="29"/>
        <v>Y</v>
      </c>
      <c r="AA59" s="25">
        <v>3</v>
      </c>
      <c r="AB59" s="25">
        <v>3</v>
      </c>
      <c r="AC59" s="25">
        <v>81</v>
      </c>
      <c r="AD59" s="25">
        <v>2</v>
      </c>
      <c r="AE59" s="25" t="s">
        <v>6</v>
      </c>
      <c r="AF59" s="25" t="s">
        <v>6</v>
      </c>
      <c r="AG59" s="25" t="s">
        <v>6</v>
      </c>
      <c r="AH59" s="25" t="s">
        <v>6</v>
      </c>
      <c r="AI59" s="29" t="s">
        <v>111</v>
      </c>
      <c r="AJ59" s="25">
        <f t="shared" si="36"/>
        <v>81</v>
      </c>
      <c r="AK59" s="25">
        <f t="shared" si="36"/>
        <v>2</v>
      </c>
      <c r="AL59" s="25">
        <f t="shared" si="37"/>
        <v>83</v>
      </c>
      <c r="AM59" s="25">
        <f t="shared" si="38"/>
        <v>27.666666666666668</v>
      </c>
      <c r="AN59" s="25">
        <f t="shared" si="39"/>
        <v>0.97590361445783136</v>
      </c>
    </row>
    <row r="60" spans="1:40" x14ac:dyDescent="0.25">
      <c r="A60" s="25" t="s">
        <v>59</v>
      </c>
      <c r="B60" s="25">
        <v>2019</v>
      </c>
      <c r="C60" s="25" t="s">
        <v>38</v>
      </c>
      <c r="D60" s="25" t="s">
        <v>700</v>
      </c>
      <c r="E60" s="25" t="s">
        <v>39</v>
      </c>
      <c r="F60" s="25" t="s">
        <v>309</v>
      </c>
      <c r="G60" s="25" t="s">
        <v>64</v>
      </c>
      <c r="H60" s="25" t="s">
        <v>64</v>
      </c>
      <c r="I60" s="25" t="s">
        <v>60</v>
      </c>
      <c r="J60" s="25" t="s">
        <v>40</v>
      </c>
      <c r="K60" s="25" t="s">
        <v>123</v>
      </c>
      <c r="L60" s="25" t="s">
        <v>123</v>
      </c>
      <c r="M60" s="25" t="s">
        <v>41</v>
      </c>
      <c r="N60" s="26" t="str">
        <f t="shared" si="20"/>
        <v>elegansXgraellsii</v>
      </c>
      <c r="O60" s="26" t="str">
        <f t="shared" si="35"/>
        <v>elegansXgraellsii</v>
      </c>
      <c r="P60" s="27">
        <v>43642</v>
      </c>
      <c r="Q60" s="25" t="s">
        <v>131</v>
      </c>
      <c r="R60" s="28" t="s">
        <v>130</v>
      </c>
      <c r="S60" s="25" t="str">
        <f t="shared" si="21"/>
        <v>B.52XC.14</v>
      </c>
      <c r="T60" s="25" t="str">
        <f t="shared" si="22"/>
        <v>Heterospecifics-elegansXgraellsii-LaxeXCachadas</v>
      </c>
      <c r="U60" s="25">
        <v>3</v>
      </c>
      <c r="V60" s="25">
        <v>1</v>
      </c>
      <c r="W60" s="25">
        <v>1</v>
      </c>
      <c r="X60" s="25">
        <v>1</v>
      </c>
      <c r="Y60" s="29" t="s">
        <v>6</v>
      </c>
      <c r="Z60" s="25" t="str">
        <f t="shared" si="29"/>
        <v>Y</v>
      </c>
      <c r="AA60" s="25">
        <v>3</v>
      </c>
      <c r="AB60" s="25">
        <v>3</v>
      </c>
      <c r="AC60" s="25">
        <v>70</v>
      </c>
      <c r="AD60" s="25">
        <v>478</v>
      </c>
      <c r="AE60" s="25" t="s">
        <v>6</v>
      </c>
      <c r="AF60" s="25" t="s">
        <v>6</v>
      </c>
      <c r="AG60" s="25" t="s">
        <v>6</v>
      </c>
      <c r="AH60" s="25" t="s">
        <v>6</v>
      </c>
      <c r="AI60" s="29" t="s">
        <v>111</v>
      </c>
      <c r="AJ60" s="25">
        <f t="shared" si="36"/>
        <v>70</v>
      </c>
      <c r="AK60" s="25">
        <f t="shared" si="36"/>
        <v>478</v>
      </c>
      <c r="AL60" s="25">
        <f t="shared" si="37"/>
        <v>548</v>
      </c>
      <c r="AM60" s="25">
        <f t="shared" si="38"/>
        <v>182.66666666666666</v>
      </c>
      <c r="AN60" s="25">
        <f t="shared" si="39"/>
        <v>0.12773722627737227</v>
      </c>
    </row>
    <row r="61" spans="1:40" x14ac:dyDescent="0.25">
      <c r="A61" s="25" t="s">
        <v>59</v>
      </c>
      <c r="B61" s="25">
        <v>2019</v>
      </c>
      <c r="C61" s="25" t="s">
        <v>38</v>
      </c>
      <c r="D61" s="25" t="s">
        <v>700</v>
      </c>
      <c r="E61" s="25" t="s">
        <v>39</v>
      </c>
      <c r="F61" s="25" t="s">
        <v>309</v>
      </c>
      <c r="G61" s="25" t="s">
        <v>64</v>
      </c>
      <c r="H61" s="25" t="s">
        <v>64</v>
      </c>
      <c r="I61" s="25" t="s">
        <v>60</v>
      </c>
      <c r="J61" s="25" t="s">
        <v>40</v>
      </c>
      <c r="K61" s="25" t="s">
        <v>123</v>
      </c>
      <c r="L61" s="25" t="s">
        <v>123</v>
      </c>
      <c r="M61" s="25" t="s">
        <v>41</v>
      </c>
      <c r="N61" s="26" t="str">
        <f t="shared" si="20"/>
        <v>elegansXgraellsii</v>
      </c>
      <c r="O61" s="26" t="str">
        <f t="shared" si="35"/>
        <v>elegansXgraellsii</v>
      </c>
      <c r="P61" s="27">
        <v>43642</v>
      </c>
      <c r="Q61" s="25" t="s">
        <v>133</v>
      </c>
      <c r="R61" s="28" t="s">
        <v>132</v>
      </c>
      <c r="S61" s="25" t="str">
        <f t="shared" si="21"/>
        <v>B.55XC.18</v>
      </c>
      <c r="T61" s="25" t="str">
        <f t="shared" si="22"/>
        <v>Heterospecifics-elegansXgraellsii-LaxeXCachadas</v>
      </c>
      <c r="U61" s="25">
        <v>1</v>
      </c>
      <c r="V61" s="25">
        <v>1</v>
      </c>
      <c r="W61" s="25">
        <v>1</v>
      </c>
      <c r="X61" s="25">
        <v>1</v>
      </c>
      <c r="Y61" s="29" t="s">
        <v>6</v>
      </c>
      <c r="Z61" s="25" t="str">
        <f t="shared" si="29"/>
        <v>Y</v>
      </c>
      <c r="AA61" s="25">
        <v>3</v>
      </c>
      <c r="AB61" s="25">
        <v>3</v>
      </c>
      <c r="AC61" s="25">
        <v>714</v>
      </c>
      <c r="AD61" s="25">
        <v>31</v>
      </c>
      <c r="AE61" s="25" t="s">
        <v>6</v>
      </c>
      <c r="AF61" s="25" t="s">
        <v>6</v>
      </c>
      <c r="AG61" s="25" t="s">
        <v>6</v>
      </c>
      <c r="AH61" s="25" t="s">
        <v>6</v>
      </c>
      <c r="AI61" s="29" t="s">
        <v>111</v>
      </c>
      <c r="AJ61" s="25">
        <f t="shared" si="36"/>
        <v>714</v>
      </c>
      <c r="AK61" s="25">
        <f t="shared" si="36"/>
        <v>31</v>
      </c>
      <c r="AL61" s="25">
        <f t="shared" si="37"/>
        <v>745</v>
      </c>
      <c r="AM61" s="25">
        <f t="shared" si="38"/>
        <v>248.33333333333334</v>
      </c>
      <c r="AN61" s="25">
        <f t="shared" si="39"/>
        <v>0.95838926174496641</v>
      </c>
    </row>
    <row r="62" spans="1:40" x14ac:dyDescent="0.25">
      <c r="A62" s="25" t="s">
        <v>59</v>
      </c>
      <c r="B62" s="25">
        <v>2019</v>
      </c>
      <c r="C62" s="25" t="s">
        <v>38</v>
      </c>
      <c r="D62" s="25" t="s">
        <v>700</v>
      </c>
      <c r="E62" s="25" t="s">
        <v>39</v>
      </c>
      <c r="F62" s="25" t="s">
        <v>309</v>
      </c>
      <c r="G62" s="25" t="s">
        <v>64</v>
      </c>
      <c r="H62" s="25" t="s">
        <v>64</v>
      </c>
      <c r="I62" s="25" t="s">
        <v>60</v>
      </c>
      <c r="J62" s="25" t="s">
        <v>40</v>
      </c>
      <c r="K62" s="25" t="s">
        <v>123</v>
      </c>
      <c r="L62" s="25" t="s">
        <v>123</v>
      </c>
      <c r="M62" s="25" t="s">
        <v>48</v>
      </c>
      <c r="N62" s="26" t="str">
        <f t="shared" si="20"/>
        <v>elegansXgraellsii</v>
      </c>
      <c r="O62" s="26" t="str">
        <f t="shared" si="35"/>
        <v>elegansXgraellsii</v>
      </c>
      <c r="P62" s="27">
        <v>43642</v>
      </c>
      <c r="Q62" s="25" t="s">
        <v>135</v>
      </c>
      <c r="R62" s="28" t="s">
        <v>134</v>
      </c>
      <c r="S62" s="25" t="str">
        <f t="shared" si="21"/>
        <v>B.49XC.19</v>
      </c>
      <c r="T62" s="25" t="str">
        <f t="shared" si="22"/>
        <v>Heterospecifics-elegansXgraellsii-LaxeXCachadas</v>
      </c>
      <c r="U62" s="25">
        <v>1</v>
      </c>
      <c r="V62" s="25">
        <v>1</v>
      </c>
      <c r="W62" s="25">
        <v>1</v>
      </c>
      <c r="X62" s="25">
        <v>1</v>
      </c>
      <c r="Y62" s="29" t="s">
        <v>6</v>
      </c>
      <c r="Z62" s="25" t="s">
        <v>47</v>
      </c>
      <c r="AA62" s="25">
        <v>0</v>
      </c>
      <c r="AB62" s="25" t="str">
        <f t="shared" ref="AB62:AH62" si="40">IF($AA62=0,"NA","")</f>
        <v>NA</v>
      </c>
      <c r="AC62" s="25" t="str">
        <f t="shared" si="40"/>
        <v>NA</v>
      </c>
      <c r="AD62" s="25" t="str">
        <f t="shared" si="40"/>
        <v>NA</v>
      </c>
      <c r="AE62" s="25" t="str">
        <f t="shared" si="40"/>
        <v>NA</v>
      </c>
      <c r="AF62" s="25" t="str">
        <f t="shared" si="40"/>
        <v>NA</v>
      </c>
      <c r="AG62" s="25" t="str">
        <f t="shared" si="40"/>
        <v>NA</v>
      </c>
      <c r="AH62" s="25" t="str">
        <f t="shared" si="40"/>
        <v>NA</v>
      </c>
      <c r="AI62" s="29" t="s">
        <v>6</v>
      </c>
      <c r="AJ62" s="25" t="s">
        <v>6</v>
      </c>
      <c r="AK62" s="25" t="s">
        <v>6</v>
      </c>
      <c r="AL62" s="25" t="s">
        <v>6</v>
      </c>
      <c r="AM62" s="25" t="s">
        <v>6</v>
      </c>
      <c r="AN62" s="25" t="s">
        <v>6</v>
      </c>
    </row>
    <row r="63" spans="1:40" x14ac:dyDescent="0.25">
      <c r="A63" s="25" t="s">
        <v>59</v>
      </c>
      <c r="B63" s="25">
        <v>2019</v>
      </c>
      <c r="C63" s="25" t="s">
        <v>38</v>
      </c>
      <c r="D63" s="25" t="s">
        <v>700</v>
      </c>
      <c r="E63" s="25" t="s">
        <v>39</v>
      </c>
      <c r="F63" s="25" t="s">
        <v>309</v>
      </c>
      <c r="G63" s="25" t="s">
        <v>64</v>
      </c>
      <c r="H63" s="25" t="s">
        <v>64</v>
      </c>
      <c r="I63" s="25" t="s">
        <v>60</v>
      </c>
      <c r="J63" s="25" t="s">
        <v>40</v>
      </c>
      <c r="K63" s="25" t="s">
        <v>123</v>
      </c>
      <c r="L63" s="25" t="s">
        <v>123</v>
      </c>
      <c r="M63" s="25" t="s">
        <v>41</v>
      </c>
      <c r="N63" s="26" t="str">
        <f t="shared" si="20"/>
        <v>elegansXgraellsii</v>
      </c>
      <c r="O63" s="26" t="str">
        <f t="shared" si="35"/>
        <v>elegansXgraellsii</v>
      </c>
      <c r="P63" s="27">
        <v>43642</v>
      </c>
      <c r="Q63" s="25" t="s">
        <v>135</v>
      </c>
      <c r="R63" s="28" t="s">
        <v>136</v>
      </c>
      <c r="S63" s="25" t="str">
        <f t="shared" si="21"/>
        <v>B.49XC.1</v>
      </c>
      <c r="T63" s="25" t="str">
        <f t="shared" si="22"/>
        <v>Heterospecifics-elegansXgraellsii-LaxeXCachadas</v>
      </c>
      <c r="U63" s="25">
        <v>1</v>
      </c>
      <c r="V63" s="25">
        <v>1</v>
      </c>
      <c r="W63" s="25">
        <v>1</v>
      </c>
      <c r="X63" s="25">
        <v>1</v>
      </c>
      <c r="Y63" s="29" t="s">
        <v>6</v>
      </c>
      <c r="Z63" s="25" t="str">
        <f t="shared" si="29"/>
        <v>Y</v>
      </c>
      <c r="AA63" s="25">
        <v>3</v>
      </c>
      <c r="AB63" s="25">
        <v>3</v>
      </c>
      <c r="AC63" s="25">
        <v>448</v>
      </c>
      <c r="AD63" s="25">
        <v>89</v>
      </c>
      <c r="AE63" s="25" t="s">
        <v>6</v>
      </c>
      <c r="AF63" s="25" t="s">
        <v>6</v>
      </c>
      <c r="AG63" s="25" t="s">
        <v>6</v>
      </c>
      <c r="AH63" s="25" t="s">
        <v>6</v>
      </c>
      <c r="AI63" s="29" t="s">
        <v>111</v>
      </c>
      <c r="AJ63" s="25">
        <f>AC63</f>
        <v>448</v>
      </c>
      <c r="AK63" s="25">
        <f>AD63</f>
        <v>89</v>
      </c>
      <c r="AL63" s="25">
        <f t="shared" si="37"/>
        <v>537</v>
      </c>
      <c r="AM63" s="25">
        <f t="shared" si="38"/>
        <v>179</v>
      </c>
      <c r="AN63" s="25">
        <f t="shared" si="39"/>
        <v>0.83426443202979517</v>
      </c>
    </row>
    <row r="64" spans="1:40" x14ac:dyDescent="0.25">
      <c r="A64" s="25" t="s">
        <v>59</v>
      </c>
      <c r="B64" s="25">
        <v>2019</v>
      </c>
      <c r="C64" s="25" t="s">
        <v>38</v>
      </c>
      <c r="D64" s="25" t="s">
        <v>700</v>
      </c>
      <c r="E64" s="25" t="s">
        <v>39</v>
      </c>
      <c r="F64" s="25" t="s">
        <v>309</v>
      </c>
      <c r="G64" s="25" t="s">
        <v>64</v>
      </c>
      <c r="H64" s="25" t="s">
        <v>64</v>
      </c>
      <c r="I64" s="25" t="s">
        <v>60</v>
      </c>
      <c r="J64" s="25" t="s">
        <v>40</v>
      </c>
      <c r="K64" s="25" t="s">
        <v>123</v>
      </c>
      <c r="L64" s="25" t="s">
        <v>123</v>
      </c>
      <c r="M64" s="25" t="s">
        <v>43</v>
      </c>
      <c r="N64" s="26" t="str">
        <f t="shared" si="20"/>
        <v>elegansXgraellsii</v>
      </c>
      <c r="O64" s="26" t="str">
        <f t="shared" si="35"/>
        <v>elegansXgraellsii</v>
      </c>
      <c r="P64" s="27">
        <v>43642</v>
      </c>
      <c r="Q64" s="25" t="s">
        <v>138</v>
      </c>
      <c r="R64" s="28" t="s">
        <v>137</v>
      </c>
      <c r="S64" s="25" t="str">
        <f t="shared" si="21"/>
        <v>B.47XC.2</v>
      </c>
      <c r="T64" s="25" t="str">
        <f t="shared" si="22"/>
        <v>Heterospecifics-elegansXgraellsii-LaxeXCachadas</v>
      </c>
      <c r="U64" s="25">
        <v>1</v>
      </c>
      <c r="V64" s="25">
        <v>1</v>
      </c>
      <c r="W64" s="25">
        <v>1</v>
      </c>
      <c r="X64" s="25">
        <v>1</v>
      </c>
      <c r="Y64" s="29" t="s">
        <v>106</v>
      </c>
      <c r="Z64" s="25" t="s">
        <v>2</v>
      </c>
      <c r="AA64" s="25" t="str">
        <f t="shared" ref="AA64:AH67" si="41">IF($Z64="N","NA","")</f>
        <v>NA</v>
      </c>
      <c r="AB64" s="25" t="str">
        <f t="shared" si="41"/>
        <v>NA</v>
      </c>
      <c r="AC64" s="25" t="str">
        <f t="shared" si="41"/>
        <v>NA</v>
      </c>
      <c r="AD64" s="25" t="str">
        <f t="shared" si="41"/>
        <v>NA</v>
      </c>
      <c r="AE64" s="25" t="str">
        <f t="shared" si="41"/>
        <v>NA</v>
      </c>
      <c r="AF64" s="25" t="str">
        <f t="shared" si="41"/>
        <v>NA</v>
      </c>
      <c r="AG64" s="25" t="str">
        <f t="shared" si="41"/>
        <v>NA</v>
      </c>
      <c r="AH64" s="25" t="str">
        <f t="shared" si="41"/>
        <v>NA</v>
      </c>
      <c r="AI64" s="29" t="s">
        <v>6</v>
      </c>
      <c r="AJ64" s="25" t="s">
        <v>6</v>
      </c>
      <c r="AK64" s="25" t="s">
        <v>6</v>
      </c>
      <c r="AL64" s="25" t="s">
        <v>6</v>
      </c>
      <c r="AM64" s="25" t="s">
        <v>6</v>
      </c>
      <c r="AN64" s="25" t="s">
        <v>6</v>
      </c>
    </row>
    <row r="65" spans="1:40" x14ac:dyDescent="0.25">
      <c r="A65" s="25" t="s">
        <v>59</v>
      </c>
      <c r="B65" s="25">
        <v>2019</v>
      </c>
      <c r="C65" s="25" t="s">
        <v>38</v>
      </c>
      <c r="D65" s="25" t="s">
        <v>700</v>
      </c>
      <c r="E65" s="25" t="s">
        <v>39</v>
      </c>
      <c r="F65" s="25" t="s">
        <v>309</v>
      </c>
      <c r="G65" s="25" t="s">
        <v>64</v>
      </c>
      <c r="H65" s="25" t="s">
        <v>64</v>
      </c>
      <c r="I65" s="25" t="s">
        <v>60</v>
      </c>
      <c r="J65" s="25" t="s">
        <v>40</v>
      </c>
      <c r="K65" s="25" t="s">
        <v>123</v>
      </c>
      <c r="L65" s="25" t="s">
        <v>123</v>
      </c>
      <c r="M65" s="25" t="s">
        <v>43</v>
      </c>
      <c r="N65" s="26" t="str">
        <f t="shared" si="20"/>
        <v>elegansXgraellsii</v>
      </c>
      <c r="O65" s="26" t="str">
        <f t="shared" si="35"/>
        <v>elegansXgraellsii</v>
      </c>
      <c r="P65" s="27">
        <v>43642</v>
      </c>
      <c r="Q65" s="25" t="s">
        <v>126</v>
      </c>
      <c r="R65" s="28" t="s">
        <v>137</v>
      </c>
      <c r="S65" s="25" t="str">
        <f t="shared" si="21"/>
        <v>B.53XC.2</v>
      </c>
      <c r="T65" s="25" t="str">
        <f t="shared" si="22"/>
        <v>Heterospecifics-elegansXgraellsii-LaxeXCachadas</v>
      </c>
      <c r="U65" s="25">
        <v>4</v>
      </c>
      <c r="V65" s="25">
        <v>0</v>
      </c>
      <c r="W65" s="25">
        <v>0</v>
      </c>
      <c r="X65" s="25">
        <v>0</v>
      </c>
      <c r="Y65" s="29" t="s">
        <v>6</v>
      </c>
      <c r="Z65" s="25" t="str">
        <f t="shared" ref="Z65:Z92" si="42">IF(X65=1,"Y","N")</f>
        <v>N</v>
      </c>
      <c r="AA65" s="25" t="str">
        <f t="shared" si="41"/>
        <v>NA</v>
      </c>
      <c r="AB65" s="25" t="str">
        <f t="shared" si="41"/>
        <v>NA</v>
      </c>
      <c r="AC65" s="25" t="str">
        <f t="shared" si="41"/>
        <v>NA</v>
      </c>
      <c r="AD65" s="25" t="str">
        <f t="shared" si="41"/>
        <v>NA</v>
      </c>
      <c r="AE65" s="25" t="str">
        <f t="shared" si="41"/>
        <v>NA</v>
      </c>
      <c r="AF65" s="25" t="str">
        <f t="shared" si="41"/>
        <v>NA</v>
      </c>
      <c r="AG65" s="25" t="str">
        <f t="shared" si="41"/>
        <v>NA</v>
      </c>
      <c r="AH65" s="25" t="str">
        <f t="shared" si="41"/>
        <v>NA</v>
      </c>
      <c r="AI65" s="29" t="s">
        <v>6</v>
      </c>
      <c r="AJ65" s="25" t="s">
        <v>6</v>
      </c>
      <c r="AK65" s="25" t="s">
        <v>6</v>
      </c>
      <c r="AL65" s="25" t="s">
        <v>6</v>
      </c>
      <c r="AM65" s="25" t="s">
        <v>6</v>
      </c>
      <c r="AN65" s="25" t="s">
        <v>6</v>
      </c>
    </row>
    <row r="66" spans="1:40" x14ac:dyDescent="0.25">
      <c r="A66" s="25" t="s">
        <v>59</v>
      </c>
      <c r="B66" s="25">
        <v>2019</v>
      </c>
      <c r="C66" s="25" t="s">
        <v>38</v>
      </c>
      <c r="D66" s="25" t="s">
        <v>700</v>
      </c>
      <c r="E66" s="25" t="s">
        <v>39</v>
      </c>
      <c r="F66" s="25" t="s">
        <v>309</v>
      </c>
      <c r="G66" s="25" t="s">
        <v>64</v>
      </c>
      <c r="H66" s="25" t="s">
        <v>64</v>
      </c>
      <c r="I66" s="25" t="s">
        <v>60</v>
      </c>
      <c r="J66" s="25" t="s">
        <v>40</v>
      </c>
      <c r="K66" s="25" t="s">
        <v>123</v>
      </c>
      <c r="L66" s="25" t="s">
        <v>123</v>
      </c>
      <c r="M66" s="25" t="s">
        <v>43</v>
      </c>
      <c r="N66" s="26" t="str">
        <f t="shared" ref="N66:N97" si="43">CONCATENATE(E66,"X",I66)</f>
        <v>elegansXgraellsii</v>
      </c>
      <c r="O66" s="26" t="str">
        <f t="shared" si="35"/>
        <v>elegansXgraellsii</v>
      </c>
      <c r="P66" s="27">
        <v>43642</v>
      </c>
      <c r="Q66" s="25" t="s">
        <v>139</v>
      </c>
      <c r="R66" s="28" t="s">
        <v>137</v>
      </c>
      <c r="S66" s="25" t="str">
        <f t="shared" ref="S66:S97" si="44">CONCATENATE(Q66,"X",R66)</f>
        <v>B.56XC.2</v>
      </c>
      <c r="T66" s="25" t="str">
        <f t="shared" ref="T66:T97" si="45">_xlfn.CONCAT(D66,"-",O66,"-",H66,"X",L66)</f>
        <v>Heterospecifics-elegansXgraellsii-LaxeXCachadas</v>
      </c>
      <c r="U66" s="25">
        <v>1</v>
      </c>
      <c r="V66" s="25">
        <v>0</v>
      </c>
      <c r="W66" s="25">
        <v>0</v>
      </c>
      <c r="X66" s="25">
        <v>0</v>
      </c>
      <c r="Y66" s="29" t="s">
        <v>6</v>
      </c>
      <c r="Z66" s="25" t="str">
        <f t="shared" si="42"/>
        <v>N</v>
      </c>
      <c r="AA66" s="25" t="str">
        <f t="shared" si="41"/>
        <v>NA</v>
      </c>
      <c r="AB66" s="25" t="str">
        <f t="shared" si="41"/>
        <v>NA</v>
      </c>
      <c r="AC66" s="25" t="str">
        <f t="shared" si="41"/>
        <v>NA</v>
      </c>
      <c r="AD66" s="25" t="str">
        <f t="shared" si="41"/>
        <v>NA</v>
      </c>
      <c r="AE66" s="25" t="str">
        <f t="shared" si="41"/>
        <v>NA</v>
      </c>
      <c r="AF66" s="25" t="str">
        <f t="shared" si="41"/>
        <v>NA</v>
      </c>
      <c r="AG66" s="25" t="str">
        <f t="shared" si="41"/>
        <v>NA</v>
      </c>
      <c r="AH66" s="25" t="str">
        <f t="shared" si="41"/>
        <v>NA</v>
      </c>
      <c r="AI66" s="29" t="s">
        <v>6</v>
      </c>
      <c r="AJ66" s="25" t="s">
        <v>6</v>
      </c>
      <c r="AK66" s="25" t="s">
        <v>6</v>
      </c>
      <c r="AL66" s="25" t="s">
        <v>6</v>
      </c>
      <c r="AM66" s="25" t="s">
        <v>6</v>
      </c>
      <c r="AN66" s="25" t="s">
        <v>6</v>
      </c>
    </row>
    <row r="67" spans="1:40" x14ac:dyDescent="0.25">
      <c r="A67" s="25" t="s">
        <v>59</v>
      </c>
      <c r="B67" s="25">
        <v>2019</v>
      </c>
      <c r="C67" s="25" t="s">
        <v>38</v>
      </c>
      <c r="D67" s="25" t="s">
        <v>700</v>
      </c>
      <c r="E67" s="25" t="s">
        <v>39</v>
      </c>
      <c r="F67" s="25" t="s">
        <v>309</v>
      </c>
      <c r="G67" s="25" t="s">
        <v>64</v>
      </c>
      <c r="H67" s="25" t="s">
        <v>64</v>
      </c>
      <c r="I67" s="25" t="s">
        <v>60</v>
      </c>
      <c r="J67" s="25" t="s">
        <v>40</v>
      </c>
      <c r="K67" s="25" t="s">
        <v>123</v>
      </c>
      <c r="L67" s="25" t="s">
        <v>123</v>
      </c>
      <c r="M67" s="25" t="s">
        <v>41</v>
      </c>
      <c r="N67" s="26" t="str">
        <f t="shared" si="43"/>
        <v>elegansXgraellsii</v>
      </c>
      <c r="O67" s="26" t="str">
        <f t="shared" si="35"/>
        <v>elegansXgraellsii</v>
      </c>
      <c r="P67" s="27">
        <v>43642</v>
      </c>
      <c r="Q67" s="25" t="s">
        <v>126</v>
      </c>
      <c r="R67" s="28" t="s">
        <v>140</v>
      </c>
      <c r="S67" s="25" t="str">
        <f t="shared" si="44"/>
        <v>B.53XC.3</v>
      </c>
      <c r="T67" s="25" t="str">
        <f t="shared" si="45"/>
        <v>Heterospecifics-elegansXgraellsii-LaxeXCachadas</v>
      </c>
      <c r="U67" s="25">
        <v>1</v>
      </c>
      <c r="V67" s="25">
        <v>0</v>
      </c>
      <c r="W67" s="25">
        <v>0</v>
      </c>
      <c r="X67" s="25">
        <v>0</v>
      </c>
      <c r="Y67" s="29" t="s">
        <v>6</v>
      </c>
      <c r="Z67" s="25" t="str">
        <f t="shared" si="42"/>
        <v>N</v>
      </c>
      <c r="AA67" s="25" t="str">
        <f t="shared" si="41"/>
        <v>NA</v>
      </c>
      <c r="AB67" s="25" t="str">
        <f t="shared" si="41"/>
        <v>NA</v>
      </c>
      <c r="AC67" s="25" t="str">
        <f t="shared" si="41"/>
        <v>NA</v>
      </c>
      <c r="AD67" s="25" t="str">
        <f t="shared" si="41"/>
        <v>NA</v>
      </c>
      <c r="AE67" s="25" t="str">
        <f t="shared" si="41"/>
        <v>NA</v>
      </c>
      <c r="AF67" s="25" t="str">
        <f t="shared" si="41"/>
        <v>NA</v>
      </c>
      <c r="AG67" s="25" t="str">
        <f t="shared" si="41"/>
        <v>NA</v>
      </c>
      <c r="AH67" s="25" t="str">
        <f t="shared" si="41"/>
        <v>NA</v>
      </c>
      <c r="AI67" s="29" t="s">
        <v>6</v>
      </c>
      <c r="AJ67" s="25" t="s">
        <v>6</v>
      </c>
      <c r="AK67" s="25" t="s">
        <v>6</v>
      </c>
      <c r="AL67" s="25" t="s">
        <v>6</v>
      </c>
      <c r="AM67" s="25" t="s">
        <v>6</v>
      </c>
      <c r="AN67" s="25" t="s">
        <v>6</v>
      </c>
    </row>
    <row r="68" spans="1:40" x14ac:dyDescent="0.25">
      <c r="A68" s="25" t="s">
        <v>59</v>
      </c>
      <c r="B68" s="25">
        <v>2019</v>
      </c>
      <c r="C68" s="25" t="s">
        <v>38</v>
      </c>
      <c r="D68" s="25" t="s">
        <v>700</v>
      </c>
      <c r="E68" s="25" t="s">
        <v>39</v>
      </c>
      <c r="F68" s="25" t="s">
        <v>309</v>
      </c>
      <c r="G68" s="25" t="s">
        <v>64</v>
      </c>
      <c r="H68" s="25" t="s">
        <v>64</v>
      </c>
      <c r="I68" s="25" t="s">
        <v>60</v>
      </c>
      <c r="J68" s="25" t="s">
        <v>40</v>
      </c>
      <c r="K68" s="25" t="s">
        <v>123</v>
      </c>
      <c r="L68" s="25" t="s">
        <v>123</v>
      </c>
      <c r="M68" s="25" t="s">
        <v>48</v>
      </c>
      <c r="N68" s="26" t="str">
        <f t="shared" si="43"/>
        <v>elegansXgraellsii</v>
      </c>
      <c r="O68" s="26" t="str">
        <f t="shared" si="35"/>
        <v>elegansXgraellsii</v>
      </c>
      <c r="P68" s="27">
        <v>43642</v>
      </c>
      <c r="Q68" s="25" t="s">
        <v>138</v>
      </c>
      <c r="R68" s="28" t="s">
        <v>141</v>
      </c>
      <c r="S68" s="25" t="str">
        <f t="shared" si="44"/>
        <v>B.47XC.6</v>
      </c>
      <c r="T68" s="25" t="str">
        <f t="shared" si="45"/>
        <v>Heterospecifics-elegansXgraellsii-LaxeXCachadas</v>
      </c>
      <c r="U68" s="25">
        <v>1</v>
      </c>
      <c r="V68" s="25">
        <v>1</v>
      </c>
      <c r="W68" s="25">
        <v>2</v>
      </c>
      <c r="X68" s="25">
        <v>1</v>
      </c>
      <c r="Y68" s="29" t="s">
        <v>6</v>
      </c>
      <c r="Z68" s="25" t="str">
        <f t="shared" si="42"/>
        <v>Y</v>
      </c>
      <c r="AA68" s="25">
        <v>1</v>
      </c>
      <c r="AB68" s="25">
        <v>0</v>
      </c>
      <c r="AC68" s="25">
        <v>0</v>
      </c>
      <c r="AD68" s="25">
        <v>0</v>
      </c>
      <c r="AE68" s="25" t="s">
        <v>6</v>
      </c>
      <c r="AF68" s="25" t="s">
        <v>6</v>
      </c>
      <c r="AG68" s="25" t="s">
        <v>6</v>
      </c>
      <c r="AH68" s="25" t="s">
        <v>6</v>
      </c>
      <c r="AI68" s="29" t="s">
        <v>6</v>
      </c>
      <c r="AJ68" s="25" t="s">
        <v>6</v>
      </c>
      <c r="AK68" s="25" t="s">
        <v>6</v>
      </c>
      <c r="AL68" s="25" t="s">
        <v>6</v>
      </c>
      <c r="AM68" s="25" t="s">
        <v>6</v>
      </c>
      <c r="AN68" s="25" t="s">
        <v>6</v>
      </c>
    </row>
    <row r="69" spans="1:40" x14ac:dyDescent="0.25">
      <c r="A69" s="25" t="s">
        <v>59</v>
      </c>
      <c r="B69" s="25">
        <v>2019</v>
      </c>
      <c r="C69" s="25" t="s">
        <v>38</v>
      </c>
      <c r="D69" s="25" t="s">
        <v>700</v>
      </c>
      <c r="E69" s="25" t="s">
        <v>39</v>
      </c>
      <c r="F69" s="25" t="s">
        <v>309</v>
      </c>
      <c r="G69" s="25" t="s">
        <v>64</v>
      </c>
      <c r="H69" s="25" t="s">
        <v>64</v>
      </c>
      <c r="I69" s="25" t="s">
        <v>60</v>
      </c>
      <c r="J69" s="25" t="s">
        <v>40</v>
      </c>
      <c r="K69" s="25" t="s">
        <v>123</v>
      </c>
      <c r="L69" s="25" t="s">
        <v>123</v>
      </c>
      <c r="M69" s="25" t="s">
        <v>41</v>
      </c>
      <c r="N69" s="26" t="str">
        <f t="shared" si="43"/>
        <v>elegansXgraellsii</v>
      </c>
      <c r="O69" s="26" t="str">
        <f t="shared" si="35"/>
        <v>elegansXgraellsii</v>
      </c>
      <c r="P69" s="27">
        <v>43642</v>
      </c>
      <c r="Q69" s="25" t="s">
        <v>129</v>
      </c>
      <c r="R69" s="28" t="s">
        <v>142</v>
      </c>
      <c r="S69" s="25" t="str">
        <f t="shared" si="44"/>
        <v>B.50XC.9</v>
      </c>
      <c r="T69" s="25" t="str">
        <f t="shared" si="45"/>
        <v>Heterospecifics-elegansXgraellsii-LaxeXCachadas</v>
      </c>
      <c r="U69" s="25">
        <v>1</v>
      </c>
      <c r="V69" s="25">
        <v>1</v>
      </c>
      <c r="W69" s="25">
        <v>0</v>
      </c>
      <c r="X69" s="25">
        <v>0</v>
      </c>
      <c r="Y69" s="29" t="s">
        <v>6</v>
      </c>
      <c r="Z69" s="25" t="str">
        <f t="shared" si="42"/>
        <v>N</v>
      </c>
      <c r="AA69" s="25" t="str">
        <f t="shared" ref="AA69:AH69" si="46">IF($Z69="N","NA","")</f>
        <v>NA</v>
      </c>
      <c r="AB69" s="25" t="str">
        <f t="shared" si="46"/>
        <v>NA</v>
      </c>
      <c r="AC69" s="25" t="str">
        <f t="shared" si="46"/>
        <v>NA</v>
      </c>
      <c r="AD69" s="25" t="str">
        <f t="shared" si="46"/>
        <v>NA</v>
      </c>
      <c r="AE69" s="25" t="str">
        <f t="shared" si="46"/>
        <v>NA</v>
      </c>
      <c r="AF69" s="25" t="str">
        <f t="shared" si="46"/>
        <v>NA</v>
      </c>
      <c r="AG69" s="25" t="str">
        <f t="shared" si="46"/>
        <v>NA</v>
      </c>
      <c r="AH69" s="25" t="str">
        <f t="shared" si="46"/>
        <v>NA</v>
      </c>
      <c r="AI69" s="29" t="s">
        <v>6</v>
      </c>
      <c r="AJ69" s="25" t="s">
        <v>6</v>
      </c>
      <c r="AK69" s="25" t="s">
        <v>6</v>
      </c>
      <c r="AL69" s="25" t="s">
        <v>6</v>
      </c>
      <c r="AM69" s="25" t="s">
        <v>6</v>
      </c>
      <c r="AN69" s="25" t="s">
        <v>6</v>
      </c>
    </row>
    <row r="70" spans="1:40" x14ac:dyDescent="0.25">
      <c r="A70" s="25" t="s">
        <v>59</v>
      </c>
      <c r="B70" s="25">
        <v>2019</v>
      </c>
      <c r="C70" s="25" t="s">
        <v>38</v>
      </c>
      <c r="D70" s="25" t="s">
        <v>699</v>
      </c>
      <c r="E70" s="25" t="s">
        <v>39</v>
      </c>
      <c r="F70" s="25" t="s">
        <v>309</v>
      </c>
      <c r="G70" s="25" t="s">
        <v>64</v>
      </c>
      <c r="H70" s="25" t="s">
        <v>64</v>
      </c>
      <c r="I70" s="25" t="s">
        <v>39</v>
      </c>
      <c r="J70" s="25" t="s">
        <v>309</v>
      </c>
      <c r="K70" s="25" t="s">
        <v>64</v>
      </c>
      <c r="L70" s="25" t="s">
        <v>64</v>
      </c>
      <c r="M70" s="25" t="s">
        <v>41</v>
      </c>
      <c r="N70" s="26" t="str">
        <f t="shared" si="43"/>
        <v>elegansXelegans</v>
      </c>
      <c r="O70" s="26" t="str">
        <f t="shared" si="35"/>
        <v>elegansXelegans</v>
      </c>
      <c r="P70" s="27">
        <v>43643</v>
      </c>
      <c r="Q70" s="25" t="s">
        <v>117</v>
      </c>
      <c r="R70" s="28" t="s">
        <v>143</v>
      </c>
      <c r="S70" s="25" t="str">
        <f t="shared" si="44"/>
        <v>B.33XB.61</v>
      </c>
      <c r="T70" s="25" t="str">
        <f t="shared" si="45"/>
        <v>Conspecifics-elegansXelegans-LaxeXLaxe</v>
      </c>
      <c r="U70" s="25">
        <v>1</v>
      </c>
      <c r="V70" s="25">
        <v>1</v>
      </c>
      <c r="W70" s="25">
        <v>1</v>
      </c>
      <c r="X70" s="25">
        <v>1</v>
      </c>
      <c r="Y70" s="29" t="s">
        <v>6</v>
      </c>
      <c r="Z70" s="25" t="str">
        <f t="shared" si="42"/>
        <v>Y</v>
      </c>
      <c r="AA70" s="25">
        <v>3</v>
      </c>
      <c r="AB70" s="25">
        <v>0</v>
      </c>
      <c r="AC70" s="25">
        <v>0</v>
      </c>
      <c r="AD70" s="25">
        <v>1</v>
      </c>
      <c r="AE70" s="25" t="s">
        <v>6</v>
      </c>
      <c r="AF70" s="25" t="s">
        <v>6</v>
      </c>
      <c r="AG70" s="25" t="s">
        <v>6</v>
      </c>
      <c r="AH70" s="25" t="s">
        <v>6</v>
      </c>
      <c r="AI70" s="29" t="s">
        <v>6</v>
      </c>
      <c r="AJ70" s="25" t="s">
        <v>6</v>
      </c>
      <c r="AK70" s="25" t="s">
        <v>6</v>
      </c>
      <c r="AL70" s="25" t="s">
        <v>6</v>
      </c>
      <c r="AM70" s="25" t="s">
        <v>6</v>
      </c>
      <c r="AN70" s="25" t="s">
        <v>6</v>
      </c>
    </row>
    <row r="71" spans="1:40" x14ac:dyDescent="0.25">
      <c r="A71" s="25" t="s">
        <v>59</v>
      </c>
      <c r="B71" s="25">
        <v>2019</v>
      </c>
      <c r="C71" s="25" t="s">
        <v>38</v>
      </c>
      <c r="D71" s="25" t="s">
        <v>699</v>
      </c>
      <c r="E71" s="25" t="s">
        <v>39</v>
      </c>
      <c r="F71" s="25" t="s">
        <v>309</v>
      </c>
      <c r="G71" s="25" t="s">
        <v>64</v>
      </c>
      <c r="H71" s="25" t="s">
        <v>64</v>
      </c>
      <c r="I71" s="25" t="s">
        <v>39</v>
      </c>
      <c r="J71" s="25" t="s">
        <v>309</v>
      </c>
      <c r="K71" s="25" t="s">
        <v>64</v>
      </c>
      <c r="L71" s="25" t="s">
        <v>64</v>
      </c>
      <c r="M71" s="25" t="s">
        <v>41</v>
      </c>
      <c r="N71" s="26" t="str">
        <f t="shared" si="43"/>
        <v>elegansXelegans</v>
      </c>
      <c r="O71" s="26" t="str">
        <f t="shared" si="35"/>
        <v>elegansXelegans</v>
      </c>
      <c r="P71" s="27">
        <v>43643</v>
      </c>
      <c r="Q71" s="25" t="s">
        <v>145</v>
      </c>
      <c r="R71" s="28" t="s">
        <v>144</v>
      </c>
      <c r="S71" s="25" t="str">
        <f t="shared" si="44"/>
        <v>B.36XB.62</v>
      </c>
      <c r="T71" s="25" t="str">
        <f t="shared" si="45"/>
        <v>Conspecifics-elegansXelegans-LaxeXLaxe</v>
      </c>
      <c r="U71" s="25">
        <v>1</v>
      </c>
      <c r="V71" s="25">
        <v>1</v>
      </c>
      <c r="W71" s="25">
        <v>1</v>
      </c>
      <c r="X71" s="25">
        <v>1</v>
      </c>
      <c r="Y71" s="29" t="s">
        <v>6</v>
      </c>
      <c r="Z71" s="25" t="str">
        <f t="shared" si="42"/>
        <v>Y</v>
      </c>
      <c r="AA71" s="25">
        <v>3</v>
      </c>
      <c r="AB71" s="25">
        <v>3</v>
      </c>
      <c r="AC71" s="25">
        <v>304</v>
      </c>
      <c r="AD71" s="25">
        <v>11</v>
      </c>
      <c r="AE71" s="25" t="s">
        <v>6</v>
      </c>
      <c r="AF71" s="25" t="s">
        <v>6</v>
      </c>
      <c r="AG71" s="25" t="s">
        <v>6</v>
      </c>
      <c r="AH71" s="25" t="s">
        <v>6</v>
      </c>
      <c r="AI71" s="29" t="s">
        <v>111</v>
      </c>
      <c r="AJ71" s="25">
        <f>AC71</f>
        <v>304</v>
      </c>
      <c r="AK71" s="25">
        <f>AD71</f>
        <v>11</v>
      </c>
      <c r="AL71" s="25">
        <f t="shared" si="37"/>
        <v>315</v>
      </c>
      <c r="AM71" s="25">
        <f t="shared" si="38"/>
        <v>105</v>
      </c>
      <c r="AN71" s="25">
        <f t="shared" si="39"/>
        <v>0.96507936507936509</v>
      </c>
    </row>
    <row r="72" spans="1:40" x14ac:dyDescent="0.25">
      <c r="A72" s="25" t="s">
        <v>59</v>
      </c>
      <c r="B72" s="25">
        <v>2019</v>
      </c>
      <c r="C72" s="25" t="s">
        <v>38</v>
      </c>
      <c r="D72" s="25" t="s">
        <v>700</v>
      </c>
      <c r="E72" s="25" t="s">
        <v>60</v>
      </c>
      <c r="F72" s="25" t="s">
        <v>40</v>
      </c>
      <c r="G72" s="25" t="s">
        <v>123</v>
      </c>
      <c r="H72" s="25" t="s">
        <v>123</v>
      </c>
      <c r="I72" s="25" t="s">
        <v>39</v>
      </c>
      <c r="J72" s="25" t="s">
        <v>309</v>
      </c>
      <c r="K72" s="25" t="s">
        <v>64</v>
      </c>
      <c r="L72" s="25" t="s">
        <v>64</v>
      </c>
      <c r="M72" s="25" t="s">
        <v>43</v>
      </c>
      <c r="N72" s="26" t="str">
        <f t="shared" si="43"/>
        <v>graellsiiXelegans</v>
      </c>
      <c r="O72" s="26" t="str">
        <f t="shared" si="35"/>
        <v>graellsiiXelegans</v>
      </c>
      <c r="P72" s="27">
        <v>43643</v>
      </c>
      <c r="Q72" s="25" t="s">
        <v>147</v>
      </c>
      <c r="R72" s="28" t="s">
        <v>146</v>
      </c>
      <c r="S72" s="25" t="str">
        <f t="shared" si="44"/>
        <v>C.26XB.63</v>
      </c>
      <c r="T72" s="25" t="str">
        <f t="shared" si="45"/>
        <v>Heterospecifics-graellsiiXelegans-CachadasXLaxe</v>
      </c>
      <c r="U72" s="25">
        <v>1</v>
      </c>
      <c r="V72" s="25">
        <v>0</v>
      </c>
      <c r="W72" s="25">
        <v>0</v>
      </c>
      <c r="X72" s="25">
        <v>0</v>
      </c>
      <c r="Y72" s="29" t="s">
        <v>6</v>
      </c>
      <c r="Z72" s="25" t="str">
        <f t="shared" si="42"/>
        <v>N</v>
      </c>
      <c r="AA72" s="25" t="str">
        <f t="shared" ref="AA72:AH80" si="47">IF($Z72="N","NA","")</f>
        <v>NA</v>
      </c>
      <c r="AB72" s="25" t="str">
        <f t="shared" si="47"/>
        <v>NA</v>
      </c>
      <c r="AC72" s="25" t="str">
        <f t="shared" si="47"/>
        <v>NA</v>
      </c>
      <c r="AD72" s="25" t="str">
        <f t="shared" si="47"/>
        <v>NA</v>
      </c>
      <c r="AE72" s="25" t="str">
        <f t="shared" si="47"/>
        <v>NA</v>
      </c>
      <c r="AF72" s="25" t="str">
        <f t="shared" si="47"/>
        <v>NA</v>
      </c>
      <c r="AG72" s="25" t="str">
        <f t="shared" si="47"/>
        <v>NA</v>
      </c>
      <c r="AH72" s="25" t="str">
        <f t="shared" si="47"/>
        <v>NA</v>
      </c>
      <c r="AI72" s="29" t="s">
        <v>6</v>
      </c>
      <c r="AJ72" s="25" t="s">
        <v>6</v>
      </c>
      <c r="AK72" s="25" t="s">
        <v>6</v>
      </c>
      <c r="AL72" s="25" t="s">
        <v>6</v>
      </c>
      <c r="AM72" s="25" t="s">
        <v>6</v>
      </c>
      <c r="AN72" s="25" t="s">
        <v>6</v>
      </c>
    </row>
    <row r="73" spans="1:40" x14ac:dyDescent="0.25">
      <c r="A73" s="25" t="s">
        <v>59</v>
      </c>
      <c r="B73" s="25">
        <v>2019</v>
      </c>
      <c r="C73" s="25" t="s">
        <v>38</v>
      </c>
      <c r="D73" s="25" t="s">
        <v>700</v>
      </c>
      <c r="E73" s="25" t="s">
        <v>60</v>
      </c>
      <c r="F73" s="25" t="s">
        <v>40</v>
      </c>
      <c r="G73" s="25" t="s">
        <v>123</v>
      </c>
      <c r="H73" s="25" t="s">
        <v>123</v>
      </c>
      <c r="I73" s="25" t="s">
        <v>39</v>
      </c>
      <c r="J73" s="25" t="s">
        <v>309</v>
      </c>
      <c r="K73" s="25" t="s">
        <v>64</v>
      </c>
      <c r="L73" s="25" t="s">
        <v>64</v>
      </c>
      <c r="M73" s="25" t="s">
        <v>41</v>
      </c>
      <c r="N73" s="26" t="str">
        <f t="shared" si="43"/>
        <v>graellsiiXelegans</v>
      </c>
      <c r="O73" s="26" t="str">
        <f t="shared" si="35"/>
        <v>graellsiiXelegans</v>
      </c>
      <c r="P73" s="27">
        <v>43643</v>
      </c>
      <c r="Q73" s="25" t="s">
        <v>149</v>
      </c>
      <c r="R73" s="28" t="s">
        <v>148</v>
      </c>
      <c r="S73" s="25" t="str">
        <f t="shared" si="44"/>
        <v>C.24XB.64</v>
      </c>
      <c r="T73" s="25" t="str">
        <f t="shared" si="45"/>
        <v>Heterospecifics-graellsiiXelegans-CachadasXLaxe</v>
      </c>
      <c r="U73" s="25">
        <v>1</v>
      </c>
      <c r="V73" s="25">
        <v>0</v>
      </c>
      <c r="W73" s="25">
        <v>0</v>
      </c>
      <c r="X73" s="25">
        <v>0</v>
      </c>
      <c r="Y73" s="29" t="s">
        <v>6</v>
      </c>
      <c r="Z73" s="25" t="str">
        <f t="shared" si="42"/>
        <v>N</v>
      </c>
      <c r="AA73" s="25" t="str">
        <f t="shared" si="47"/>
        <v>NA</v>
      </c>
      <c r="AB73" s="25" t="str">
        <f t="shared" si="47"/>
        <v>NA</v>
      </c>
      <c r="AC73" s="25" t="str">
        <f t="shared" si="47"/>
        <v>NA</v>
      </c>
      <c r="AD73" s="25" t="str">
        <f t="shared" si="47"/>
        <v>NA</v>
      </c>
      <c r="AE73" s="25" t="str">
        <f t="shared" si="47"/>
        <v>NA</v>
      </c>
      <c r="AF73" s="25" t="str">
        <f t="shared" si="47"/>
        <v>NA</v>
      </c>
      <c r="AG73" s="25" t="str">
        <f t="shared" si="47"/>
        <v>NA</v>
      </c>
      <c r="AH73" s="25" t="str">
        <f t="shared" si="47"/>
        <v>NA</v>
      </c>
      <c r="AI73" s="29" t="s">
        <v>6</v>
      </c>
      <c r="AJ73" s="25" t="s">
        <v>6</v>
      </c>
      <c r="AK73" s="25" t="s">
        <v>6</v>
      </c>
      <c r="AL73" s="25" t="s">
        <v>6</v>
      </c>
      <c r="AM73" s="25" t="s">
        <v>6</v>
      </c>
      <c r="AN73" s="25" t="s">
        <v>6</v>
      </c>
    </row>
    <row r="74" spans="1:40" x14ac:dyDescent="0.25">
      <c r="A74" s="25" t="s">
        <v>59</v>
      </c>
      <c r="B74" s="25">
        <v>2019</v>
      </c>
      <c r="C74" s="25" t="s">
        <v>38</v>
      </c>
      <c r="D74" s="25" t="s">
        <v>700</v>
      </c>
      <c r="E74" s="25" t="s">
        <v>60</v>
      </c>
      <c r="F74" s="25" t="s">
        <v>40</v>
      </c>
      <c r="G74" s="25" t="s">
        <v>123</v>
      </c>
      <c r="H74" s="25" t="s">
        <v>123</v>
      </c>
      <c r="I74" s="25" t="s">
        <v>39</v>
      </c>
      <c r="J74" s="25" t="s">
        <v>309</v>
      </c>
      <c r="K74" s="25" t="s">
        <v>64</v>
      </c>
      <c r="L74" s="25" t="s">
        <v>64</v>
      </c>
      <c r="M74" s="25" t="s">
        <v>41</v>
      </c>
      <c r="N74" s="26" t="str">
        <f t="shared" si="43"/>
        <v>graellsiiXelegans</v>
      </c>
      <c r="O74" s="26" t="str">
        <f t="shared" si="35"/>
        <v>graellsiiXelegans</v>
      </c>
      <c r="P74" s="27">
        <v>43643</v>
      </c>
      <c r="Q74" s="25" t="s">
        <v>147</v>
      </c>
      <c r="R74" s="28" t="s">
        <v>148</v>
      </c>
      <c r="S74" s="25" t="str">
        <f t="shared" si="44"/>
        <v>C.26XB.64</v>
      </c>
      <c r="T74" s="25" t="str">
        <f t="shared" si="45"/>
        <v>Heterospecifics-graellsiiXelegans-CachadasXLaxe</v>
      </c>
      <c r="U74" s="25">
        <v>1</v>
      </c>
      <c r="V74" s="25">
        <v>0</v>
      </c>
      <c r="W74" s="25">
        <v>0</v>
      </c>
      <c r="X74" s="25">
        <v>0</v>
      </c>
      <c r="Y74" s="29" t="s">
        <v>6</v>
      </c>
      <c r="Z74" s="25" t="str">
        <f t="shared" si="42"/>
        <v>N</v>
      </c>
      <c r="AA74" s="25" t="str">
        <f t="shared" si="47"/>
        <v>NA</v>
      </c>
      <c r="AB74" s="25" t="str">
        <f t="shared" si="47"/>
        <v>NA</v>
      </c>
      <c r="AC74" s="25" t="str">
        <f t="shared" si="47"/>
        <v>NA</v>
      </c>
      <c r="AD74" s="25" t="str">
        <f t="shared" si="47"/>
        <v>NA</v>
      </c>
      <c r="AE74" s="25" t="str">
        <f t="shared" si="47"/>
        <v>NA</v>
      </c>
      <c r="AF74" s="25" t="str">
        <f t="shared" si="47"/>
        <v>NA</v>
      </c>
      <c r="AG74" s="25" t="str">
        <f t="shared" si="47"/>
        <v>NA</v>
      </c>
      <c r="AH74" s="25" t="str">
        <f t="shared" si="47"/>
        <v>NA</v>
      </c>
      <c r="AI74" s="29" t="s">
        <v>6</v>
      </c>
      <c r="AJ74" s="25" t="s">
        <v>6</v>
      </c>
      <c r="AK74" s="25" t="s">
        <v>6</v>
      </c>
      <c r="AL74" s="25" t="s">
        <v>6</v>
      </c>
      <c r="AM74" s="25" t="s">
        <v>6</v>
      </c>
      <c r="AN74" s="25" t="s">
        <v>6</v>
      </c>
    </row>
    <row r="75" spans="1:40" x14ac:dyDescent="0.25">
      <c r="A75" s="25" t="s">
        <v>59</v>
      </c>
      <c r="B75" s="25">
        <v>2019</v>
      </c>
      <c r="C75" s="25" t="s">
        <v>38</v>
      </c>
      <c r="D75" s="25" t="s">
        <v>700</v>
      </c>
      <c r="E75" s="25" t="s">
        <v>60</v>
      </c>
      <c r="F75" s="25" t="s">
        <v>40</v>
      </c>
      <c r="G75" s="25" t="s">
        <v>123</v>
      </c>
      <c r="H75" s="25" t="s">
        <v>123</v>
      </c>
      <c r="I75" s="25" t="s">
        <v>39</v>
      </c>
      <c r="J75" s="25" t="s">
        <v>309</v>
      </c>
      <c r="K75" s="25" t="s">
        <v>64</v>
      </c>
      <c r="L75" s="25" t="s">
        <v>64</v>
      </c>
      <c r="M75" s="25" t="s">
        <v>41</v>
      </c>
      <c r="N75" s="26" t="str">
        <f t="shared" si="43"/>
        <v>graellsiiXelegans</v>
      </c>
      <c r="O75" s="26" t="str">
        <f t="shared" si="35"/>
        <v>graellsiiXelegans</v>
      </c>
      <c r="P75" s="27">
        <v>43643</v>
      </c>
      <c r="Q75" s="25" t="s">
        <v>150</v>
      </c>
      <c r="R75" s="28" t="s">
        <v>148</v>
      </c>
      <c r="S75" s="25" t="str">
        <f t="shared" si="44"/>
        <v>C.28XB.64</v>
      </c>
      <c r="T75" s="25" t="str">
        <f t="shared" si="45"/>
        <v>Heterospecifics-graellsiiXelegans-CachadasXLaxe</v>
      </c>
      <c r="U75" s="25">
        <v>2</v>
      </c>
      <c r="V75" s="25">
        <v>1</v>
      </c>
      <c r="W75" s="25">
        <v>0</v>
      </c>
      <c r="X75" s="25">
        <v>0</v>
      </c>
      <c r="Y75" s="29" t="s">
        <v>6</v>
      </c>
      <c r="Z75" s="25" t="str">
        <f t="shared" si="42"/>
        <v>N</v>
      </c>
      <c r="AA75" s="25" t="str">
        <f t="shared" si="47"/>
        <v>NA</v>
      </c>
      <c r="AB75" s="25" t="str">
        <f t="shared" si="47"/>
        <v>NA</v>
      </c>
      <c r="AC75" s="25" t="str">
        <f t="shared" si="47"/>
        <v>NA</v>
      </c>
      <c r="AD75" s="25" t="str">
        <f t="shared" si="47"/>
        <v>NA</v>
      </c>
      <c r="AE75" s="25" t="str">
        <f t="shared" si="47"/>
        <v>NA</v>
      </c>
      <c r="AF75" s="25" t="str">
        <f t="shared" si="47"/>
        <v>NA</v>
      </c>
      <c r="AG75" s="25" t="str">
        <f t="shared" si="47"/>
        <v>NA</v>
      </c>
      <c r="AH75" s="25" t="str">
        <f t="shared" si="47"/>
        <v>NA</v>
      </c>
      <c r="AI75" s="29" t="s">
        <v>6</v>
      </c>
      <c r="AJ75" s="25" t="s">
        <v>6</v>
      </c>
      <c r="AK75" s="25" t="s">
        <v>6</v>
      </c>
      <c r="AL75" s="25" t="s">
        <v>6</v>
      </c>
      <c r="AM75" s="25" t="s">
        <v>6</v>
      </c>
      <c r="AN75" s="25" t="s">
        <v>6</v>
      </c>
    </row>
    <row r="76" spans="1:40" x14ac:dyDescent="0.25">
      <c r="A76" s="25" t="s">
        <v>59</v>
      </c>
      <c r="B76" s="25">
        <v>2019</v>
      </c>
      <c r="C76" s="25" t="s">
        <v>38</v>
      </c>
      <c r="D76" s="25" t="s">
        <v>700</v>
      </c>
      <c r="E76" s="25" t="s">
        <v>60</v>
      </c>
      <c r="F76" s="25" t="s">
        <v>40</v>
      </c>
      <c r="G76" s="25" t="s">
        <v>123</v>
      </c>
      <c r="H76" s="25" t="s">
        <v>123</v>
      </c>
      <c r="I76" s="25" t="s">
        <v>39</v>
      </c>
      <c r="J76" s="25" t="s">
        <v>309</v>
      </c>
      <c r="K76" s="25" t="s">
        <v>64</v>
      </c>
      <c r="L76" s="25" t="s">
        <v>64</v>
      </c>
      <c r="M76" s="25" t="s">
        <v>41</v>
      </c>
      <c r="N76" s="26" t="str">
        <f t="shared" si="43"/>
        <v>graellsiiXelegans</v>
      </c>
      <c r="O76" s="26" t="str">
        <f t="shared" si="35"/>
        <v>graellsiiXelegans</v>
      </c>
      <c r="P76" s="27">
        <v>43643</v>
      </c>
      <c r="Q76" s="25" t="s">
        <v>151</v>
      </c>
      <c r="R76" s="28" t="s">
        <v>148</v>
      </c>
      <c r="S76" s="25" t="str">
        <f t="shared" si="44"/>
        <v>C.31XB.64</v>
      </c>
      <c r="T76" s="25" t="str">
        <f t="shared" si="45"/>
        <v>Heterospecifics-graellsiiXelegans-CachadasXLaxe</v>
      </c>
      <c r="U76" s="25">
        <v>1</v>
      </c>
      <c r="V76" s="25">
        <v>0</v>
      </c>
      <c r="W76" s="25">
        <v>0</v>
      </c>
      <c r="X76" s="25">
        <v>0</v>
      </c>
      <c r="Y76" s="29" t="s">
        <v>6</v>
      </c>
      <c r="Z76" s="25" t="str">
        <f t="shared" si="42"/>
        <v>N</v>
      </c>
      <c r="AA76" s="25" t="str">
        <f t="shared" si="47"/>
        <v>NA</v>
      </c>
      <c r="AB76" s="25" t="str">
        <f t="shared" si="47"/>
        <v>NA</v>
      </c>
      <c r="AC76" s="25" t="str">
        <f t="shared" si="47"/>
        <v>NA</v>
      </c>
      <c r="AD76" s="25" t="str">
        <f t="shared" si="47"/>
        <v>NA</v>
      </c>
      <c r="AE76" s="25" t="str">
        <f t="shared" si="47"/>
        <v>NA</v>
      </c>
      <c r="AF76" s="25" t="str">
        <f t="shared" si="47"/>
        <v>NA</v>
      </c>
      <c r="AG76" s="25" t="str">
        <f t="shared" si="47"/>
        <v>NA</v>
      </c>
      <c r="AH76" s="25" t="str">
        <f t="shared" si="47"/>
        <v>NA</v>
      </c>
      <c r="AI76" s="29" t="s">
        <v>6</v>
      </c>
      <c r="AJ76" s="25" t="s">
        <v>6</v>
      </c>
      <c r="AK76" s="25" t="s">
        <v>6</v>
      </c>
      <c r="AL76" s="25" t="s">
        <v>6</v>
      </c>
      <c r="AM76" s="25" t="s">
        <v>6</v>
      </c>
      <c r="AN76" s="25" t="s">
        <v>6</v>
      </c>
    </row>
    <row r="77" spans="1:40" x14ac:dyDescent="0.25">
      <c r="A77" s="25" t="s">
        <v>59</v>
      </c>
      <c r="B77" s="25">
        <v>2019</v>
      </c>
      <c r="C77" s="25" t="s">
        <v>38</v>
      </c>
      <c r="D77" s="25" t="s">
        <v>700</v>
      </c>
      <c r="E77" s="25" t="s">
        <v>60</v>
      </c>
      <c r="F77" s="25" t="s">
        <v>40</v>
      </c>
      <c r="G77" s="25" t="s">
        <v>123</v>
      </c>
      <c r="H77" s="25" t="s">
        <v>123</v>
      </c>
      <c r="I77" s="25" t="s">
        <v>39</v>
      </c>
      <c r="J77" s="25" t="s">
        <v>309</v>
      </c>
      <c r="K77" s="25" t="s">
        <v>64</v>
      </c>
      <c r="L77" s="25" t="s">
        <v>64</v>
      </c>
      <c r="M77" s="25" t="s">
        <v>43</v>
      </c>
      <c r="N77" s="26" t="str">
        <f t="shared" si="43"/>
        <v>graellsiiXelegans</v>
      </c>
      <c r="O77" s="26" t="str">
        <f t="shared" si="35"/>
        <v>graellsiiXelegans</v>
      </c>
      <c r="P77" s="27">
        <v>43643</v>
      </c>
      <c r="Q77" s="25" t="s">
        <v>153</v>
      </c>
      <c r="R77" s="28" t="s">
        <v>152</v>
      </c>
      <c r="S77" s="25" t="str">
        <f t="shared" si="44"/>
        <v>C.23XB.65</v>
      </c>
      <c r="T77" s="25" t="str">
        <f t="shared" si="45"/>
        <v>Heterospecifics-graellsiiXelegans-CachadasXLaxe</v>
      </c>
      <c r="U77" s="25">
        <v>1</v>
      </c>
      <c r="V77" s="25">
        <v>0</v>
      </c>
      <c r="W77" s="25">
        <v>0</v>
      </c>
      <c r="X77" s="25">
        <v>0</v>
      </c>
      <c r="Y77" s="29" t="s">
        <v>6</v>
      </c>
      <c r="Z77" s="25" t="str">
        <f t="shared" si="42"/>
        <v>N</v>
      </c>
      <c r="AA77" s="25" t="str">
        <f t="shared" si="47"/>
        <v>NA</v>
      </c>
      <c r="AB77" s="25" t="str">
        <f t="shared" si="47"/>
        <v>NA</v>
      </c>
      <c r="AC77" s="25" t="str">
        <f t="shared" si="47"/>
        <v>NA</v>
      </c>
      <c r="AD77" s="25" t="str">
        <f t="shared" si="47"/>
        <v>NA</v>
      </c>
      <c r="AE77" s="25" t="str">
        <f t="shared" si="47"/>
        <v>NA</v>
      </c>
      <c r="AF77" s="25" t="str">
        <f t="shared" si="47"/>
        <v>NA</v>
      </c>
      <c r="AG77" s="25" t="str">
        <f t="shared" si="47"/>
        <v>NA</v>
      </c>
      <c r="AH77" s="25" t="str">
        <f t="shared" si="47"/>
        <v>NA</v>
      </c>
      <c r="AI77" s="29" t="s">
        <v>6</v>
      </c>
      <c r="AJ77" s="25" t="s">
        <v>6</v>
      </c>
      <c r="AK77" s="25" t="s">
        <v>6</v>
      </c>
      <c r="AL77" s="25" t="s">
        <v>6</v>
      </c>
      <c r="AM77" s="25" t="s">
        <v>6</v>
      </c>
      <c r="AN77" s="25" t="s">
        <v>6</v>
      </c>
    </row>
    <row r="78" spans="1:40" x14ac:dyDescent="0.25">
      <c r="A78" s="25" t="s">
        <v>59</v>
      </c>
      <c r="B78" s="25">
        <v>2019</v>
      </c>
      <c r="C78" s="25" t="s">
        <v>38</v>
      </c>
      <c r="D78" s="25" t="s">
        <v>700</v>
      </c>
      <c r="E78" s="25" t="s">
        <v>60</v>
      </c>
      <c r="F78" s="25" t="s">
        <v>40</v>
      </c>
      <c r="G78" s="25" t="s">
        <v>123</v>
      </c>
      <c r="H78" s="25" t="s">
        <v>123</v>
      </c>
      <c r="I78" s="25" t="s">
        <v>39</v>
      </c>
      <c r="J78" s="25" t="s">
        <v>309</v>
      </c>
      <c r="K78" s="25" t="s">
        <v>64</v>
      </c>
      <c r="L78" s="25" t="s">
        <v>64</v>
      </c>
      <c r="M78" s="25" t="s">
        <v>43</v>
      </c>
      <c r="N78" s="26" t="str">
        <f t="shared" si="43"/>
        <v>graellsiiXelegans</v>
      </c>
      <c r="O78" s="26" t="str">
        <f t="shared" si="35"/>
        <v>graellsiiXelegans</v>
      </c>
      <c r="P78" s="27">
        <v>43643</v>
      </c>
      <c r="Q78" s="25" t="s">
        <v>154</v>
      </c>
      <c r="R78" s="28" t="s">
        <v>152</v>
      </c>
      <c r="S78" s="25" t="str">
        <f t="shared" si="44"/>
        <v>C.25XB.65</v>
      </c>
      <c r="T78" s="25" t="str">
        <f t="shared" si="45"/>
        <v>Heterospecifics-graellsiiXelegans-CachadasXLaxe</v>
      </c>
      <c r="U78" s="25">
        <v>1</v>
      </c>
      <c r="V78" s="25">
        <v>0</v>
      </c>
      <c r="W78" s="25">
        <v>0</v>
      </c>
      <c r="X78" s="25">
        <v>0</v>
      </c>
      <c r="Y78" s="29" t="s">
        <v>6</v>
      </c>
      <c r="Z78" s="25" t="str">
        <f t="shared" si="42"/>
        <v>N</v>
      </c>
      <c r="AA78" s="25" t="str">
        <f t="shared" si="47"/>
        <v>NA</v>
      </c>
      <c r="AB78" s="25" t="str">
        <f t="shared" si="47"/>
        <v>NA</v>
      </c>
      <c r="AC78" s="25" t="str">
        <f t="shared" si="47"/>
        <v>NA</v>
      </c>
      <c r="AD78" s="25" t="str">
        <f t="shared" si="47"/>
        <v>NA</v>
      </c>
      <c r="AE78" s="25" t="str">
        <f t="shared" si="47"/>
        <v>NA</v>
      </c>
      <c r="AF78" s="25" t="str">
        <f t="shared" si="47"/>
        <v>NA</v>
      </c>
      <c r="AG78" s="25" t="str">
        <f t="shared" si="47"/>
        <v>NA</v>
      </c>
      <c r="AH78" s="25" t="str">
        <f t="shared" si="47"/>
        <v>NA</v>
      </c>
      <c r="AI78" s="29" t="s">
        <v>6</v>
      </c>
      <c r="AJ78" s="25" t="s">
        <v>6</v>
      </c>
      <c r="AK78" s="25" t="s">
        <v>6</v>
      </c>
      <c r="AL78" s="25" t="s">
        <v>6</v>
      </c>
      <c r="AM78" s="25" t="s">
        <v>6</v>
      </c>
      <c r="AN78" s="25" t="s">
        <v>6</v>
      </c>
    </row>
    <row r="79" spans="1:40" x14ac:dyDescent="0.25">
      <c r="A79" s="25" t="s">
        <v>59</v>
      </c>
      <c r="B79" s="25">
        <v>2019</v>
      </c>
      <c r="C79" s="25" t="s">
        <v>38</v>
      </c>
      <c r="D79" s="25" t="s">
        <v>700</v>
      </c>
      <c r="E79" s="25" t="s">
        <v>60</v>
      </c>
      <c r="F79" s="25" t="s">
        <v>40</v>
      </c>
      <c r="G79" s="25" t="s">
        <v>123</v>
      </c>
      <c r="H79" s="25" t="s">
        <v>123</v>
      </c>
      <c r="I79" s="25" t="s">
        <v>39</v>
      </c>
      <c r="J79" s="25" t="s">
        <v>309</v>
      </c>
      <c r="K79" s="25" t="s">
        <v>64</v>
      </c>
      <c r="L79" s="25" t="s">
        <v>64</v>
      </c>
      <c r="M79" s="25" t="s">
        <v>43</v>
      </c>
      <c r="N79" s="26" t="str">
        <f t="shared" si="43"/>
        <v>graellsiiXelegans</v>
      </c>
      <c r="O79" s="26" t="str">
        <f t="shared" si="35"/>
        <v>graellsiiXelegans</v>
      </c>
      <c r="P79" s="27">
        <v>43643</v>
      </c>
      <c r="Q79" s="25" t="s">
        <v>151</v>
      </c>
      <c r="R79" s="28" t="s">
        <v>152</v>
      </c>
      <c r="S79" s="25" t="str">
        <f t="shared" si="44"/>
        <v>C.31XB.65</v>
      </c>
      <c r="T79" s="25" t="str">
        <f t="shared" si="45"/>
        <v>Heterospecifics-graellsiiXelegans-CachadasXLaxe</v>
      </c>
      <c r="U79" s="25">
        <v>1</v>
      </c>
      <c r="V79" s="25">
        <v>0</v>
      </c>
      <c r="W79" s="25">
        <v>0</v>
      </c>
      <c r="X79" s="25">
        <v>0</v>
      </c>
      <c r="Y79" s="29" t="s">
        <v>6</v>
      </c>
      <c r="Z79" s="25" t="str">
        <f t="shared" si="42"/>
        <v>N</v>
      </c>
      <c r="AA79" s="25" t="str">
        <f t="shared" si="47"/>
        <v>NA</v>
      </c>
      <c r="AB79" s="25" t="str">
        <f t="shared" si="47"/>
        <v>NA</v>
      </c>
      <c r="AC79" s="25" t="str">
        <f t="shared" si="47"/>
        <v>NA</v>
      </c>
      <c r="AD79" s="25" t="str">
        <f t="shared" si="47"/>
        <v>NA</v>
      </c>
      <c r="AE79" s="25" t="str">
        <f t="shared" si="47"/>
        <v>NA</v>
      </c>
      <c r="AF79" s="25" t="str">
        <f t="shared" si="47"/>
        <v>NA</v>
      </c>
      <c r="AG79" s="25" t="str">
        <f t="shared" si="47"/>
        <v>NA</v>
      </c>
      <c r="AH79" s="25" t="str">
        <f t="shared" si="47"/>
        <v>NA</v>
      </c>
      <c r="AI79" s="29" t="s">
        <v>6</v>
      </c>
      <c r="AJ79" s="25" t="s">
        <v>6</v>
      </c>
      <c r="AK79" s="25" t="s">
        <v>6</v>
      </c>
      <c r="AL79" s="25" t="s">
        <v>6</v>
      </c>
      <c r="AM79" s="25" t="s">
        <v>6</v>
      </c>
      <c r="AN79" s="25" t="s">
        <v>6</v>
      </c>
    </row>
    <row r="80" spans="1:40" x14ac:dyDescent="0.25">
      <c r="A80" s="25" t="s">
        <v>59</v>
      </c>
      <c r="B80" s="25">
        <v>2019</v>
      </c>
      <c r="C80" s="25" t="s">
        <v>38</v>
      </c>
      <c r="D80" s="25" t="s">
        <v>700</v>
      </c>
      <c r="E80" s="25" t="s">
        <v>60</v>
      </c>
      <c r="F80" s="25" t="s">
        <v>40</v>
      </c>
      <c r="G80" s="25" t="s">
        <v>123</v>
      </c>
      <c r="H80" s="25" t="s">
        <v>123</v>
      </c>
      <c r="I80" s="25" t="s">
        <v>39</v>
      </c>
      <c r="J80" s="25" t="s">
        <v>309</v>
      </c>
      <c r="K80" s="25" t="s">
        <v>64</v>
      </c>
      <c r="L80" s="25" t="s">
        <v>64</v>
      </c>
      <c r="M80" s="25" t="s">
        <v>43</v>
      </c>
      <c r="N80" s="26" t="str">
        <f t="shared" si="43"/>
        <v>graellsiiXelegans</v>
      </c>
      <c r="O80" s="26" t="str">
        <f t="shared" si="35"/>
        <v>graellsiiXelegans</v>
      </c>
      <c r="P80" s="27">
        <v>43643</v>
      </c>
      <c r="Q80" s="25" t="s">
        <v>154</v>
      </c>
      <c r="R80" s="28" t="s">
        <v>155</v>
      </c>
      <c r="S80" s="25" t="str">
        <f t="shared" si="44"/>
        <v>C.25XB.66</v>
      </c>
      <c r="T80" s="25" t="str">
        <f t="shared" si="45"/>
        <v>Heterospecifics-graellsiiXelegans-CachadasXLaxe</v>
      </c>
      <c r="U80" s="25">
        <v>1</v>
      </c>
      <c r="V80" s="25">
        <v>0</v>
      </c>
      <c r="W80" s="25">
        <v>0</v>
      </c>
      <c r="X80" s="25">
        <v>0</v>
      </c>
      <c r="Y80" s="29" t="s">
        <v>6</v>
      </c>
      <c r="Z80" s="25" t="str">
        <f t="shared" si="42"/>
        <v>N</v>
      </c>
      <c r="AA80" s="25" t="str">
        <f t="shared" si="47"/>
        <v>NA</v>
      </c>
      <c r="AB80" s="25" t="str">
        <f t="shared" si="47"/>
        <v>NA</v>
      </c>
      <c r="AC80" s="25" t="str">
        <f t="shared" si="47"/>
        <v>NA</v>
      </c>
      <c r="AD80" s="25" t="str">
        <f t="shared" si="47"/>
        <v>NA</v>
      </c>
      <c r="AE80" s="25" t="str">
        <f t="shared" si="47"/>
        <v>NA</v>
      </c>
      <c r="AF80" s="25" t="str">
        <f t="shared" si="47"/>
        <v>NA</v>
      </c>
      <c r="AG80" s="25" t="str">
        <f t="shared" si="47"/>
        <v>NA</v>
      </c>
      <c r="AH80" s="25" t="str">
        <f t="shared" si="47"/>
        <v>NA</v>
      </c>
      <c r="AI80" s="29" t="s">
        <v>6</v>
      </c>
      <c r="AJ80" s="25" t="s">
        <v>6</v>
      </c>
      <c r="AK80" s="25" t="s">
        <v>6</v>
      </c>
      <c r="AL80" s="25" t="s">
        <v>6</v>
      </c>
      <c r="AM80" s="25" t="s">
        <v>6</v>
      </c>
      <c r="AN80" s="25" t="s">
        <v>6</v>
      </c>
    </row>
    <row r="81" spans="1:40" x14ac:dyDescent="0.25">
      <c r="A81" s="25" t="s">
        <v>59</v>
      </c>
      <c r="B81" s="25">
        <v>2019</v>
      </c>
      <c r="C81" s="25" t="s">
        <v>38</v>
      </c>
      <c r="D81" s="25" t="s">
        <v>699</v>
      </c>
      <c r="E81" s="25" t="s">
        <v>39</v>
      </c>
      <c r="F81" s="25" t="s">
        <v>309</v>
      </c>
      <c r="G81" s="25" t="s">
        <v>64</v>
      </c>
      <c r="H81" s="25" t="s">
        <v>64</v>
      </c>
      <c r="I81" s="25" t="s">
        <v>39</v>
      </c>
      <c r="J81" s="25" t="s">
        <v>309</v>
      </c>
      <c r="K81" s="25" t="s">
        <v>64</v>
      </c>
      <c r="L81" s="25" t="s">
        <v>64</v>
      </c>
      <c r="M81" s="25" t="s">
        <v>41</v>
      </c>
      <c r="N81" s="26" t="str">
        <f t="shared" si="43"/>
        <v>elegansXelegans</v>
      </c>
      <c r="O81" s="26" t="str">
        <f t="shared" si="35"/>
        <v>elegansXelegans</v>
      </c>
      <c r="P81" s="27">
        <v>43643</v>
      </c>
      <c r="Q81" s="25" t="s">
        <v>157</v>
      </c>
      <c r="R81" s="28" t="s">
        <v>156</v>
      </c>
      <c r="S81" s="25" t="str">
        <f t="shared" si="44"/>
        <v>B.76XB.67</v>
      </c>
      <c r="T81" s="25" t="str">
        <f t="shared" si="45"/>
        <v>Conspecifics-elegansXelegans-LaxeXLaxe</v>
      </c>
      <c r="U81" s="25">
        <v>2</v>
      </c>
      <c r="V81" s="25">
        <v>1</v>
      </c>
      <c r="W81" s="25">
        <v>1</v>
      </c>
      <c r="X81" s="25">
        <v>1</v>
      </c>
      <c r="Y81" s="29" t="s">
        <v>6</v>
      </c>
      <c r="Z81" s="25" t="str">
        <f t="shared" si="42"/>
        <v>Y</v>
      </c>
      <c r="AA81" s="25">
        <v>3</v>
      </c>
      <c r="AB81" s="25">
        <v>3</v>
      </c>
      <c r="AC81" s="25">
        <v>264</v>
      </c>
      <c r="AD81" s="25">
        <v>8</v>
      </c>
      <c r="AE81" s="25" t="s">
        <v>6</v>
      </c>
      <c r="AF81" s="25" t="s">
        <v>6</v>
      </c>
      <c r="AG81" s="25" t="s">
        <v>6</v>
      </c>
      <c r="AH81" s="25" t="s">
        <v>6</v>
      </c>
      <c r="AI81" s="29" t="s">
        <v>111</v>
      </c>
      <c r="AJ81" s="25">
        <f>AC81</f>
        <v>264</v>
      </c>
      <c r="AK81" s="25">
        <f>AD81</f>
        <v>8</v>
      </c>
      <c r="AL81" s="25">
        <f t="shared" si="37"/>
        <v>272</v>
      </c>
      <c r="AM81" s="25">
        <f t="shared" si="38"/>
        <v>90.666666666666671</v>
      </c>
      <c r="AN81" s="25">
        <f t="shared" si="39"/>
        <v>0.97058823529411764</v>
      </c>
    </row>
    <row r="82" spans="1:40" x14ac:dyDescent="0.25">
      <c r="A82" s="25" t="s">
        <v>59</v>
      </c>
      <c r="B82" s="25">
        <v>2019</v>
      </c>
      <c r="C82" s="25" t="s">
        <v>38</v>
      </c>
      <c r="D82" s="25" t="s">
        <v>700</v>
      </c>
      <c r="E82" s="25" t="s">
        <v>60</v>
      </c>
      <c r="F82" s="25" t="s">
        <v>40</v>
      </c>
      <c r="G82" s="25" t="s">
        <v>123</v>
      </c>
      <c r="H82" s="25" t="s">
        <v>123</v>
      </c>
      <c r="I82" s="25" t="s">
        <v>39</v>
      </c>
      <c r="J82" s="25" t="s">
        <v>309</v>
      </c>
      <c r="K82" s="25" t="s">
        <v>64</v>
      </c>
      <c r="L82" s="25" t="s">
        <v>64</v>
      </c>
      <c r="M82" s="25" t="s">
        <v>43</v>
      </c>
      <c r="N82" s="26" t="str">
        <f t="shared" si="43"/>
        <v>graellsiiXelegans</v>
      </c>
      <c r="O82" s="26" t="str">
        <f t="shared" si="35"/>
        <v>graellsiiXelegans</v>
      </c>
      <c r="P82" s="27">
        <v>43643</v>
      </c>
      <c r="Q82" s="25" t="s">
        <v>159</v>
      </c>
      <c r="R82" s="28" t="s">
        <v>158</v>
      </c>
      <c r="S82" s="25" t="str">
        <f t="shared" si="44"/>
        <v>C.21XB.68</v>
      </c>
      <c r="T82" s="25" t="str">
        <f t="shared" si="45"/>
        <v>Heterospecifics-graellsiiXelegans-CachadasXLaxe</v>
      </c>
      <c r="U82" s="25">
        <v>1</v>
      </c>
      <c r="V82" s="25">
        <v>0</v>
      </c>
      <c r="W82" s="25">
        <v>0</v>
      </c>
      <c r="X82" s="25">
        <v>0</v>
      </c>
      <c r="Y82" s="29" t="s">
        <v>6</v>
      </c>
      <c r="Z82" s="25" t="str">
        <f t="shared" si="42"/>
        <v>N</v>
      </c>
      <c r="AA82" s="25" t="str">
        <f t="shared" ref="AA82:AH88" si="48">IF($Z82="N","NA","")</f>
        <v>NA</v>
      </c>
      <c r="AB82" s="25" t="str">
        <f t="shared" si="48"/>
        <v>NA</v>
      </c>
      <c r="AC82" s="25" t="str">
        <f t="shared" si="48"/>
        <v>NA</v>
      </c>
      <c r="AD82" s="25" t="str">
        <f t="shared" si="48"/>
        <v>NA</v>
      </c>
      <c r="AE82" s="25" t="str">
        <f t="shared" si="48"/>
        <v>NA</v>
      </c>
      <c r="AF82" s="25" t="str">
        <f t="shared" si="48"/>
        <v>NA</v>
      </c>
      <c r="AG82" s="25" t="str">
        <f t="shared" si="48"/>
        <v>NA</v>
      </c>
      <c r="AH82" s="25" t="str">
        <f t="shared" si="48"/>
        <v>NA</v>
      </c>
      <c r="AI82" s="29" t="s">
        <v>6</v>
      </c>
      <c r="AJ82" s="25" t="s">
        <v>6</v>
      </c>
      <c r="AK82" s="25" t="s">
        <v>6</v>
      </c>
      <c r="AL82" s="25" t="s">
        <v>6</v>
      </c>
      <c r="AM82" s="25" t="s">
        <v>6</v>
      </c>
      <c r="AN82" s="25" t="s">
        <v>6</v>
      </c>
    </row>
    <row r="83" spans="1:40" x14ac:dyDescent="0.25">
      <c r="A83" s="25" t="s">
        <v>59</v>
      </c>
      <c r="B83" s="25">
        <v>2019</v>
      </c>
      <c r="C83" s="25" t="s">
        <v>38</v>
      </c>
      <c r="D83" s="25" t="s">
        <v>700</v>
      </c>
      <c r="E83" s="25" t="s">
        <v>60</v>
      </c>
      <c r="F83" s="25" t="s">
        <v>40</v>
      </c>
      <c r="G83" s="25" t="s">
        <v>123</v>
      </c>
      <c r="H83" s="25" t="s">
        <v>123</v>
      </c>
      <c r="I83" s="25" t="s">
        <v>39</v>
      </c>
      <c r="J83" s="25" t="s">
        <v>309</v>
      </c>
      <c r="K83" s="25" t="s">
        <v>64</v>
      </c>
      <c r="L83" s="25" t="s">
        <v>64</v>
      </c>
      <c r="M83" s="25" t="s">
        <v>43</v>
      </c>
      <c r="N83" s="26" t="str">
        <f t="shared" si="43"/>
        <v>graellsiiXelegans</v>
      </c>
      <c r="O83" s="26" t="str">
        <f t="shared" si="35"/>
        <v>graellsiiXelegans</v>
      </c>
      <c r="P83" s="27">
        <v>43643</v>
      </c>
      <c r="Q83" s="25" t="s">
        <v>153</v>
      </c>
      <c r="R83" s="28" t="s">
        <v>158</v>
      </c>
      <c r="S83" s="25" t="str">
        <f t="shared" si="44"/>
        <v>C.23XB.68</v>
      </c>
      <c r="T83" s="25" t="str">
        <f t="shared" si="45"/>
        <v>Heterospecifics-graellsiiXelegans-CachadasXLaxe</v>
      </c>
      <c r="U83" s="25">
        <v>1</v>
      </c>
      <c r="V83" s="25">
        <v>0</v>
      </c>
      <c r="W83" s="25">
        <v>0</v>
      </c>
      <c r="X83" s="25">
        <v>0</v>
      </c>
      <c r="Y83" s="29" t="s">
        <v>6</v>
      </c>
      <c r="Z83" s="25" t="str">
        <f t="shared" si="42"/>
        <v>N</v>
      </c>
      <c r="AA83" s="25" t="str">
        <f t="shared" si="48"/>
        <v>NA</v>
      </c>
      <c r="AB83" s="25" t="str">
        <f t="shared" si="48"/>
        <v>NA</v>
      </c>
      <c r="AC83" s="25" t="str">
        <f t="shared" si="48"/>
        <v>NA</v>
      </c>
      <c r="AD83" s="25" t="str">
        <f t="shared" si="48"/>
        <v>NA</v>
      </c>
      <c r="AE83" s="25" t="str">
        <f t="shared" si="48"/>
        <v>NA</v>
      </c>
      <c r="AF83" s="25" t="str">
        <f t="shared" si="48"/>
        <v>NA</v>
      </c>
      <c r="AG83" s="25" t="str">
        <f t="shared" si="48"/>
        <v>NA</v>
      </c>
      <c r="AH83" s="25" t="str">
        <f t="shared" si="48"/>
        <v>NA</v>
      </c>
      <c r="AI83" s="29" t="s">
        <v>6</v>
      </c>
      <c r="AJ83" s="25" t="s">
        <v>6</v>
      </c>
      <c r="AK83" s="25" t="s">
        <v>6</v>
      </c>
      <c r="AL83" s="25" t="s">
        <v>6</v>
      </c>
      <c r="AM83" s="25" t="s">
        <v>6</v>
      </c>
      <c r="AN83" s="25" t="s">
        <v>6</v>
      </c>
    </row>
    <row r="84" spans="1:40" x14ac:dyDescent="0.25">
      <c r="A84" s="25" t="s">
        <v>59</v>
      </c>
      <c r="B84" s="25">
        <v>2019</v>
      </c>
      <c r="C84" s="25" t="s">
        <v>38</v>
      </c>
      <c r="D84" s="25" t="s">
        <v>700</v>
      </c>
      <c r="E84" s="25" t="s">
        <v>60</v>
      </c>
      <c r="F84" s="25" t="s">
        <v>40</v>
      </c>
      <c r="G84" s="25" t="s">
        <v>123</v>
      </c>
      <c r="H84" s="25" t="s">
        <v>123</v>
      </c>
      <c r="I84" s="25" t="s">
        <v>39</v>
      </c>
      <c r="J84" s="25" t="s">
        <v>309</v>
      </c>
      <c r="K84" s="25" t="s">
        <v>64</v>
      </c>
      <c r="L84" s="25" t="s">
        <v>64</v>
      </c>
      <c r="M84" s="25" t="s">
        <v>43</v>
      </c>
      <c r="N84" s="26" t="str">
        <f t="shared" si="43"/>
        <v>graellsiiXelegans</v>
      </c>
      <c r="O84" s="26" t="str">
        <f t="shared" si="35"/>
        <v>graellsiiXelegans</v>
      </c>
      <c r="P84" s="27">
        <v>43643</v>
      </c>
      <c r="Q84" s="25" t="s">
        <v>154</v>
      </c>
      <c r="R84" s="28" t="s">
        <v>158</v>
      </c>
      <c r="S84" s="25" t="str">
        <f t="shared" si="44"/>
        <v>C.25XB.68</v>
      </c>
      <c r="T84" s="25" t="str">
        <f t="shared" si="45"/>
        <v>Heterospecifics-graellsiiXelegans-CachadasXLaxe</v>
      </c>
      <c r="U84" s="25">
        <v>2</v>
      </c>
      <c r="V84" s="25">
        <v>0</v>
      </c>
      <c r="W84" s="25">
        <v>0</v>
      </c>
      <c r="X84" s="25">
        <v>0</v>
      </c>
      <c r="Y84" s="29" t="s">
        <v>6</v>
      </c>
      <c r="Z84" s="25" t="str">
        <f t="shared" si="42"/>
        <v>N</v>
      </c>
      <c r="AA84" s="25" t="str">
        <f t="shared" si="48"/>
        <v>NA</v>
      </c>
      <c r="AB84" s="25" t="str">
        <f t="shared" si="48"/>
        <v>NA</v>
      </c>
      <c r="AC84" s="25" t="str">
        <f t="shared" si="48"/>
        <v>NA</v>
      </c>
      <c r="AD84" s="25" t="str">
        <f t="shared" si="48"/>
        <v>NA</v>
      </c>
      <c r="AE84" s="25" t="str">
        <f t="shared" si="48"/>
        <v>NA</v>
      </c>
      <c r="AF84" s="25" t="str">
        <f t="shared" si="48"/>
        <v>NA</v>
      </c>
      <c r="AG84" s="25" t="str">
        <f t="shared" si="48"/>
        <v>NA</v>
      </c>
      <c r="AH84" s="25" t="str">
        <f t="shared" si="48"/>
        <v>NA</v>
      </c>
      <c r="AI84" s="29" t="s">
        <v>6</v>
      </c>
      <c r="AJ84" s="25" t="s">
        <v>6</v>
      </c>
      <c r="AK84" s="25" t="s">
        <v>6</v>
      </c>
      <c r="AL84" s="25" t="s">
        <v>6</v>
      </c>
      <c r="AM84" s="25" t="s">
        <v>6</v>
      </c>
      <c r="AN84" s="25" t="s">
        <v>6</v>
      </c>
    </row>
    <row r="85" spans="1:40" x14ac:dyDescent="0.25">
      <c r="A85" s="25" t="s">
        <v>59</v>
      </c>
      <c r="B85" s="25">
        <v>2019</v>
      </c>
      <c r="C85" s="25" t="s">
        <v>38</v>
      </c>
      <c r="D85" s="25" t="s">
        <v>700</v>
      </c>
      <c r="E85" s="25" t="s">
        <v>60</v>
      </c>
      <c r="F85" s="25" t="s">
        <v>40</v>
      </c>
      <c r="G85" s="25" t="s">
        <v>123</v>
      </c>
      <c r="H85" s="25" t="s">
        <v>123</v>
      </c>
      <c r="I85" s="25" t="s">
        <v>39</v>
      </c>
      <c r="J85" s="25" t="s">
        <v>309</v>
      </c>
      <c r="K85" s="25" t="s">
        <v>64</v>
      </c>
      <c r="L85" s="25" t="s">
        <v>64</v>
      </c>
      <c r="M85" s="25" t="s">
        <v>43</v>
      </c>
      <c r="N85" s="26" t="str">
        <f t="shared" si="43"/>
        <v>graellsiiXelegans</v>
      </c>
      <c r="O85" s="26" t="str">
        <f t="shared" si="35"/>
        <v>graellsiiXelegans</v>
      </c>
      <c r="P85" s="27">
        <v>43643</v>
      </c>
      <c r="Q85" s="25" t="s">
        <v>147</v>
      </c>
      <c r="R85" s="28" t="s">
        <v>158</v>
      </c>
      <c r="S85" s="25" t="str">
        <f t="shared" si="44"/>
        <v>C.26XB.68</v>
      </c>
      <c r="T85" s="25" t="str">
        <f t="shared" si="45"/>
        <v>Heterospecifics-graellsiiXelegans-CachadasXLaxe</v>
      </c>
      <c r="U85" s="25">
        <v>1</v>
      </c>
      <c r="V85" s="25">
        <v>0</v>
      </c>
      <c r="W85" s="25">
        <v>0</v>
      </c>
      <c r="X85" s="25">
        <v>0</v>
      </c>
      <c r="Y85" s="29" t="s">
        <v>6</v>
      </c>
      <c r="Z85" s="25" t="str">
        <f t="shared" si="42"/>
        <v>N</v>
      </c>
      <c r="AA85" s="25" t="str">
        <f t="shared" si="48"/>
        <v>NA</v>
      </c>
      <c r="AB85" s="25" t="str">
        <f t="shared" si="48"/>
        <v>NA</v>
      </c>
      <c r="AC85" s="25" t="str">
        <f t="shared" si="48"/>
        <v>NA</v>
      </c>
      <c r="AD85" s="25" t="str">
        <f t="shared" si="48"/>
        <v>NA</v>
      </c>
      <c r="AE85" s="25" t="str">
        <f t="shared" si="48"/>
        <v>NA</v>
      </c>
      <c r="AF85" s="25" t="str">
        <f t="shared" si="48"/>
        <v>NA</v>
      </c>
      <c r="AG85" s="25" t="str">
        <f t="shared" si="48"/>
        <v>NA</v>
      </c>
      <c r="AH85" s="25" t="str">
        <f t="shared" si="48"/>
        <v>NA</v>
      </c>
      <c r="AI85" s="29" t="s">
        <v>6</v>
      </c>
      <c r="AJ85" s="25" t="s">
        <v>6</v>
      </c>
      <c r="AK85" s="25" t="s">
        <v>6</v>
      </c>
      <c r="AL85" s="25" t="s">
        <v>6</v>
      </c>
      <c r="AM85" s="25" t="s">
        <v>6</v>
      </c>
      <c r="AN85" s="25" t="s">
        <v>6</v>
      </c>
    </row>
    <row r="86" spans="1:40" x14ac:dyDescent="0.25">
      <c r="A86" s="25" t="s">
        <v>59</v>
      </c>
      <c r="B86" s="25">
        <v>2019</v>
      </c>
      <c r="C86" s="25" t="s">
        <v>38</v>
      </c>
      <c r="D86" s="25" t="s">
        <v>700</v>
      </c>
      <c r="E86" s="25" t="s">
        <v>60</v>
      </c>
      <c r="F86" s="25" t="s">
        <v>40</v>
      </c>
      <c r="G86" s="25" t="s">
        <v>123</v>
      </c>
      <c r="H86" s="25" t="s">
        <v>123</v>
      </c>
      <c r="I86" s="25" t="s">
        <v>39</v>
      </c>
      <c r="J86" s="25" t="s">
        <v>309</v>
      </c>
      <c r="K86" s="25" t="s">
        <v>64</v>
      </c>
      <c r="L86" s="25" t="s">
        <v>64</v>
      </c>
      <c r="M86" s="25" t="s">
        <v>41</v>
      </c>
      <c r="N86" s="26" t="str">
        <f t="shared" si="43"/>
        <v>graellsiiXelegans</v>
      </c>
      <c r="O86" s="26" t="str">
        <f t="shared" si="35"/>
        <v>graellsiiXelegans</v>
      </c>
      <c r="P86" s="27">
        <v>43643</v>
      </c>
      <c r="Q86" s="25" t="s">
        <v>140</v>
      </c>
      <c r="R86" s="28" t="s">
        <v>160</v>
      </c>
      <c r="S86" s="25" t="str">
        <f t="shared" si="44"/>
        <v>C.3XB.69</v>
      </c>
      <c r="T86" s="25" t="str">
        <f t="shared" si="45"/>
        <v>Heterospecifics-graellsiiXelegans-CachadasXLaxe</v>
      </c>
      <c r="U86" s="25">
        <v>3</v>
      </c>
      <c r="V86" s="25">
        <v>0</v>
      </c>
      <c r="W86" s="25">
        <v>0</v>
      </c>
      <c r="X86" s="25">
        <v>0</v>
      </c>
      <c r="Y86" s="29" t="s">
        <v>6</v>
      </c>
      <c r="Z86" s="25" t="str">
        <f t="shared" si="42"/>
        <v>N</v>
      </c>
      <c r="AA86" s="25" t="str">
        <f t="shared" si="48"/>
        <v>NA</v>
      </c>
      <c r="AB86" s="25" t="str">
        <f t="shared" si="48"/>
        <v>NA</v>
      </c>
      <c r="AC86" s="25" t="str">
        <f t="shared" si="48"/>
        <v>NA</v>
      </c>
      <c r="AD86" s="25" t="str">
        <f t="shared" si="48"/>
        <v>NA</v>
      </c>
      <c r="AE86" s="25" t="str">
        <f t="shared" si="48"/>
        <v>NA</v>
      </c>
      <c r="AF86" s="25" t="str">
        <f t="shared" si="48"/>
        <v>NA</v>
      </c>
      <c r="AG86" s="25" t="str">
        <f t="shared" si="48"/>
        <v>NA</v>
      </c>
      <c r="AH86" s="25" t="str">
        <f t="shared" si="48"/>
        <v>NA</v>
      </c>
      <c r="AI86" s="29" t="s">
        <v>6</v>
      </c>
      <c r="AJ86" s="25" t="s">
        <v>6</v>
      </c>
      <c r="AK86" s="25" t="s">
        <v>6</v>
      </c>
      <c r="AL86" s="25" t="s">
        <v>6</v>
      </c>
      <c r="AM86" s="25" t="s">
        <v>6</v>
      </c>
      <c r="AN86" s="25" t="s">
        <v>6</v>
      </c>
    </row>
    <row r="87" spans="1:40" x14ac:dyDescent="0.25">
      <c r="A87" s="25" t="s">
        <v>59</v>
      </c>
      <c r="B87" s="25">
        <v>2019</v>
      </c>
      <c r="C87" s="25" t="s">
        <v>38</v>
      </c>
      <c r="D87" s="25" t="s">
        <v>700</v>
      </c>
      <c r="E87" s="25" t="s">
        <v>60</v>
      </c>
      <c r="F87" s="25" t="s">
        <v>40</v>
      </c>
      <c r="G87" s="25" t="s">
        <v>123</v>
      </c>
      <c r="H87" s="25" t="s">
        <v>123</v>
      </c>
      <c r="I87" s="25" t="s">
        <v>39</v>
      </c>
      <c r="J87" s="25" t="s">
        <v>309</v>
      </c>
      <c r="K87" s="25" t="s">
        <v>64</v>
      </c>
      <c r="L87" s="25" t="s">
        <v>64</v>
      </c>
      <c r="M87" s="25" t="s">
        <v>41</v>
      </c>
      <c r="N87" s="26" t="str">
        <f t="shared" si="43"/>
        <v>graellsiiXelegans</v>
      </c>
      <c r="O87" s="26" t="str">
        <f t="shared" si="35"/>
        <v>graellsiiXelegans</v>
      </c>
      <c r="P87" s="27">
        <v>43643</v>
      </c>
      <c r="Q87" s="25" t="s">
        <v>137</v>
      </c>
      <c r="R87" s="28" t="s">
        <v>161</v>
      </c>
      <c r="S87" s="25" t="str">
        <f t="shared" si="44"/>
        <v>C.2XB.70</v>
      </c>
      <c r="T87" s="25" t="str">
        <f t="shared" si="45"/>
        <v>Heterospecifics-graellsiiXelegans-CachadasXLaxe</v>
      </c>
      <c r="U87" s="25">
        <v>1</v>
      </c>
      <c r="V87" s="25">
        <v>0</v>
      </c>
      <c r="W87" s="25">
        <v>0</v>
      </c>
      <c r="X87" s="25">
        <v>0</v>
      </c>
      <c r="Y87" s="29" t="s">
        <v>6</v>
      </c>
      <c r="Z87" s="25" t="str">
        <f t="shared" si="42"/>
        <v>N</v>
      </c>
      <c r="AA87" s="25" t="str">
        <f t="shared" si="48"/>
        <v>NA</v>
      </c>
      <c r="AB87" s="25" t="str">
        <f t="shared" si="48"/>
        <v>NA</v>
      </c>
      <c r="AC87" s="25" t="str">
        <f t="shared" si="48"/>
        <v>NA</v>
      </c>
      <c r="AD87" s="25" t="str">
        <f t="shared" si="48"/>
        <v>NA</v>
      </c>
      <c r="AE87" s="25" t="str">
        <f t="shared" si="48"/>
        <v>NA</v>
      </c>
      <c r="AF87" s="25" t="str">
        <f t="shared" si="48"/>
        <v>NA</v>
      </c>
      <c r="AG87" s="25" t="str">
        <f t="shared" si="48"/>
        <v>NA</v>
      </c>
      <c r="AH87" s="25" t="str">
        <f t="shared" si="48"/>
        <v>NA</v>
      </c>
      <c r="AI87" s="29" t="s">
        <v>6</v>
      </c>
      <c r="AJ87" s="25" t="s">
        <v>6</v>
      </c>
      <c r="AK87" s="25" t="s">
        <v>6</v>
      </c>
      <c r="AL87" s="25" t="s">
        <v>6</v>
      </c>
      <c r="AM87" s="25" t="s">
        <v>6</v>
      </c>
      <c r="AN87" s="25" t="s">
        <v>6</v>
      </c>
    </row>
    <row r="88" spans="1:40" x14ac:dyDescent="0.25">
      <c r="A88" s="25" t="s">
        <v>59</v>
      </c>
      <c r="B88" s="25">
        <v>2019</v>
      </c>
      <c r="C88" s="25" t="s">
        <v>38</v>
      </c>
      <c r="D88" s="25" t="s">
        <v>700</v>
      </c>
      <c r="E88" s="25" t="s">
        <v>60</v>
      </c>
      <c r="F88" s="25" t="s">
        <v>40</v>
      </c>
      <c r="G88" s="25" t="s">
        <v>123</v>
      </c>
      <c r="H88" s="25" t="s">
        <v>123</v>
      </c>
      <c r="I88" s="25" t="s">
        <v>39</v>
      </c>
      <c r="J88" s="25" t="s">
        <v>309</v>
      </c>
      <c r="K88" s="25" t="s">
        <v>64</v>
      </c>
      <c r="L88" s="25" t="s">
        <v>64</v>
      </c>
      <c r="M88" s="25" t="s">
        <v>41</v>
      </c>
      <c r="N88" s="26" t="str">
        <f t="shared" si="43"/>
        <v>graellsiiXelegans</v>
      </c>
      <c r="O88" s="26" t="str">
        <f t="shared" si="35"/>
        <v>graellsiiXelegans</v>
      </c>
      <c r="P88" s="27">
        <v>43643</v>
      </c>
      <c r="Q88" s="25" t="s">
        <v>163</v>
      </c>
      <c r="R88" s="28" t="s">
        <v>162</v>
      </c>
      <c r="S88" s="25" t="str">
        <f t="shared" si="44"/>
        <v>C.33XB.71</v>
      </c>
      <c r="T88" s="25" t="str">
        <f t="shared" si="45"/>
        <v>Heterospecifics-graellsiiXelegans-CachadasXLaxe</v>
      </c>
      <c r="U88" s="25">
        <v>1</v>
      </c>
      <c r="V88" s="25">
        <v>0</v>
      </c>
      <c r="W88" s="25">
        <v>0</v>
      </c>
      <c r="X88" s="25">
        <v>0</v>
      </c>
      <c r="Y88" s="29" t="s">
        <v>6</v>
      </c>
      <c r="Z88" s="25" t="str">
        <f t="shared" si="42"/>
        <v>N</v>
      </c>
      <c r="AA88" s="25" t="str">
        <f t="shared" si="48"/>
        <v>NA</v>
      </c>
      <c r="AB88" s="25" t="str">
        <f t="shared" si="48"/>
        <v>NA</v>
      </c>
      <c r="AC88" s="25" t="str">
        <f t="shared" si="48"/>
        <v>NA</v>
      </c>
      <c r="AD88" s="25" t="str">
        <f t="shared" si="48"/>
        <v>NA</v>
      </c>
      <c r="AE88" s="25" t="str">
        <f t="shared" si="48"/>
        <v>NA</v>
      </c>
      <c r="AF88" s="25" t="str">
        <f t="shared" si="48"/>
        <v>NA</v>
      </c>
      <c r="AG88" s="25" t="str">
        <f t="shared" si="48"/>
        <v>NA</v>
      </c>
      <c r="AH88" s="25" t="str">
        <f t="shared" si="48"/>
        <v>NA</v>
      </c>
      <c r="AI88" s="29" t="s">
        <v>6</v>
      </c>
      <c r="AJ88" s="25" t="s">
        <v>6</v>
      </c>
      <c r="AK88" s="25" t="s">
        <v>6</v>
      </c>
      <c r="AL88" s="25" t="s">
        <v>6</v>
      </c>
      <c r="AM88" s="25" t="s">
        <v>6</v>
      </c>
      <c r="AN88" s="25" t="s">
        <v>6</v>
      </c>
    </row>
    <row r="89" spans="1:40" x14ac:dyDescent="0.25">
      <c r="A89" s="25" t="s">
        <v>59</v>
      </c>
      <c r="B89" s="25">
        <v>2019</v>
      </c>
      <c r="C89" s="25" t="s">
        <v>38</v>
      </c>
      <c r="D89" s="25" t="s">
        <v>699</v>
      </c>
      <c r="E89" s="25" t="s">
        <v>39</v>
      </c>
      <c r="F89" s="25" t="s">
        <v>309</v>
      </c>
      <c r="G89" s="25" t="s">
        <v>64</v>
      </c>
      <c r="H89" s="25" t="s">
        <v>64</v>
      </c>
      <c r="I89" s="25" t="s">
        <v>39</v>
      </c>
      <c r="J89" s="25" t="s">
        <v>309</v>
      </c>
      <c r="K89" s="25" t="s">
        <v>64</v>
      </c>
      <c r="L89" s="25" t="s">
        <v>64</v>
      </c>
      <c r="M89" s="25" t="s">
        <v>41</v>
      </c>
      <c r="N89" s="26" t="str">
        <f t="shared" si="43"/>
        <v>elegansXelegans</v>
      </c>
      <c r="O89" s="26" t="str">
        <f t="shared" si="35"/>
        <v>elegansXelegans</v>
      </c>
      <c r="P89" s="27">
        <v>43643</v>
      </c>
      <c r="Q89" s="25" t="s">
        <v>165</v>
      </c>
      <c r="R89" s="28" t="s">
        <v>164</v>
      </c>
      <c r="S89" s="25" t="str">
        <f t="shared" si="44"/>
        <v>B.77XB.72</v>
      </c>
      <c r="T89" s="25" t="str">
        <f t="shared" si="45"/>
        <v>Conspecifics-elegansXelegans-LaxeXLaxe</v>
      </c>
      <c r="U89" s="25">
        <v>1</v>
      </c>
      <c r="V89" s="25">
        <v>1</v>
      </c>
      <c r="W89" s="25">
        <v>1</v>
      </c>
      <c r="X89" s="25">
        <v>1</v>
      </c>
      <c r="Y89" s="29" t="s">
        <v>6</v>
      </c>
      <c r="Z89" s="25" t="str">
        <f t="shared" si="42"/>
        <v>Y</v>
      </c>
      <c r="AA89" s="25">
        <v>2</v>
      </c>
      <c r="AB89" s="25">
        <v>2</v>
      </c>
      <c r="AC89" s="25">
        <v>216</v>
      </c>
      <c r="AD89" s="25">
        <v>7</v>
      </c>
      <c r="AE89" s="25" t="s">
        <v>6</v>
      </c>
      <c r="AF89" s="25" t="s">
        <v>6</v>
      </c>
      <c r="AG89" s="25" t="s">
        <v>6</v>
      </c>
      <c r="AH89" s="25" t="s">
        <v>6</v>
      </c>
      <c r="AI89" s="29" t="s">
        <v>111</v>
      </c>
      <c r="AJ89" s="25">
        <f>AC89</f>
        <v>216</v>
      </c>
      <c r="AK89" s="25">
        <f>AD89</f>
        <v>7</v>
      </c>
      <c r="AL89" s="25">
        <f t="shared" si="37"/>
        <v>223</v>
      </c>
      <c r="AM89" s="25">
        <f t="shared" si="38"/>
        <v>111.5</v>
      </c>
      <c r="AN89" s="25">
        <f t="shared" si="39"/>
        <v>0.96860986547085204</v>
      </c>
    </row>
    <row r="90" spans="1:40" x14ac:dyDescent="0.25">
      <c r="A90" s="25" t="s">
        <v>59</v>
      </c>
      <c r="B90" s="25">
        <v>2019</v>
      </c>
      <c r="C90" s="25" t="s">
        <v>38</v>
      </c>
      <c r="D90" s="25" t="s">
        <v>700</v>
      </c>
      <c r="E90" s="25" t="s">
        <v>60</v>
      </c>
      <c r="F90" s="25" t="s">
        <v>40</v>
      </c>
      <c r="G90" s="25" t="s">
        <v>123</v>
      </c>
      <c r="H90" s="25" t="s">
        <v>123</v>
      </c>
      <c r="I90" s="25" t="s">
        <v>39</v>
      </c>
      <c r="J90" s="25" t="s">
        <v>309</v>
      </c>
      <c r="K90" s="25" t="s">
        <v>64</v>
      </c>
      <c r="L90" s="25" t="s">
        <v>64</v>
      </c>
      <c r="M90" s="25" t="s">
        <v>41</v>
      </c>
      <c r="N90" s="26" t="str">
        <f t="shared" si="43"/>
        <v>graellsiiXelegans</v>
      </c>
      <c r="O90" s="26" t="str">
        <f t="shared" si="35"/>
        <v>graellsiiXelegans</v>
      </c>
      <c r="P90" s="27">
        <v>43643</v>
      </c>
      <c r="Q90" s="25" t="s">
        <v>150</v>
      </c>
      <c r="R90" s="28" t="s">
        <v>164</v>
      </c>
      <c r="S90" s="25" t="str">
        <f t="shared" si="44"/>
        <v>C.28XB.72</v>
      </c>
      <c r="T90" s="25" t="str">
        <f t="shared" si="45"/>
        <v>Heterospecifics-graellsiiXelegans-CachadasXLaxe</v>
      </c>
      <c r="U90" s="25">
        <v>1</v>
      </c>
      <c r="V90" s="25">
        <v>0</v>
      </c>
      <c r="W90" s="25">
        <v>0</v>
      </c>
      <c r="X90" s="25">
        <v>0</v>
      </c>
      <c r="Y90" s="29" t="s">
        <v>6</v>
      </c>
      <c r="Z90" s="25" t="str">
        <f t="shared" si="42"/>
        <v>N</v>
      </c>
      <c r="AA90" s="25" t="str">
        <f t="shared" ref="AA90:AH93" si="49">IF($Z90="N","NA","")</f>
        <v>NA</v>
      </c>
      <c r="AB90" s="25" t="str">
        <f t="shared" si="49"/>
        <v>NA</v>
      </c>
      <c r="AC90" s="25" t="str">
        <f t="shared" si="49"/>
        <v>NA</v>
      </c>
      <c r="AD90" s="25" t="str">
        <f t="shared" si="49"/>
        <v>NA</v>
      </c>
      <c r="AE90" s="25" t="str">
        <f t="shared" si="49"/>
        <v>NA</v>
      </c>
      <c r="AF90" s="25" t="str">
        <f t="shared" si="49"/>
        <v>NA</v>
      </c>
      <c r="AG90" s="25" t="str">
        <f t="shared" si="49"/>
        <v>NA</v>
      </c>
      <c r="AH90" s="25" t="str">
        <f t="shared" si="49"/>
        <v>NA</v>
      </c>
      <c r="AI90" s="29" t="s">
        <v>6</v>
      </c>
      <c r="AJ90" s="25" t="s">
        <v>6</v>
      </c>
      <c r="AK90" s="25" t="s">
        <v>6</v>
      </c>
      <c r="AL90" s="25" t="s">
        <v>6</v>
      </c>
      <c r="AM90" s="25" t="s">
        <v>6</v>
      </c>
      <c r="AN90" s="25" t="s">
        <v>6</v>
      </c>
    </row>
    <row r="91" spans="1:40" x14ac:dyDescent="0.25">
      <c r="A91" s="25" t="s">
        <v>59</v>
      </c>
      <c r="B91" s="25">
        <v>2019</v>
      </c>
      <c r="C91" s="25" t="s">
        <v>38</v>
      </c>
      <c r="D91" s="25" t="s">
        <v>700</v>
      </c>
      <c r="E91" s="25" t="s">
        <v>60</v>
      </c>
      <c r="F91" s="25" t="s">
        <v>40</v>
      </c>
      <c r="G91" s="25" t="s">
        <v>123</v>
      </c>
      <c r="H91" s="25" t="s">
        <v>123</v>
      </c>
      <c r="I91" s="25" t="s">
        <v>39</v>
      </c>
      <c r="J91" s="25" t="s">
        <v>309</v>
      </c>
      <c r="K91" s="25" t="s">
        <v>64</v>
      </c>
      <c r="L91" s="25" t="s">
        <v>64</v>
      </c>
      <c r="M91" s="25" t="s">
        <v>41</v>
      </c>
      <c r="N91" s="26" t="str">
        <f t="shared" si="43"/>
        <v>graellsiiXelegans</v>
      </c>
      <c r="O91" s="26" t="str">
        <f t="shared" si="35"/>
        <v>graellsiiXelegans</v>
      </c>
      <c r="P91" s="27">
        <v>43643</v>
      </c>
      <c r="Q91" s="25" t="s">
        <v>151</v>
      </c>
      <c r="R91" s="28" t="s">
        <v>166</v>
      </c>
      <c r="S91" s="25" t="str">
        <f t="shared" si="44"/>
        <v>C.31XB.73</v>
      </c>
      <c r="T91" s="25" t="str">
        <f t="shared" si="45"/>
        <v>Heterospecifics-graellsiiXelegans-CachadasXLaxe</v>
      </c>
      <c r="U91" s="25">
        <v>1</v>
      </c>
      <c r="V91" s="25">
        <v>0</v>
      </c>
      <c r="W91" s="25">
        <v>0</v>
      </c>
      <c r="X91" s="25">
        <v>0</v>
      </c>
      <c r="Y91" s="29" t="s">
        <v>6</v>
      </c>
      <c r="Z91" s="25" t="str">
        <f t="shared" si="42"/>
        <v>N</v>
      </c>
      <c r="AA91" s="25" t="str">
        <f t="shared" si="49"/>
        <v>NA</v>
      </c>
      <c r="AB91" s="25" t="str">
        <f t="shared" si="49"/>
        <v>NA</v>
      </c>
      <c r="AC91" s="25" t="str">
        <f t="shared" si="49"/>
        <v>NA</v>
      </c>
      <c r="AD91" s="25" t="str">
        <f t="shared" si="49"/>
        <v>NA</v>
      </c>
      <c r="AE91" s="25" t="str">
        <f t="shared" si="49"/>
        <v>NA</v>
      </c>
      <c r="AF91" s="25" t="str">
        <f t="shared" si="49"/>
        <v>NA</v>
      </c>
      <c r="AG91" s="25" t="str">
        <f t="shared" si="49"/>
        <v>NA</v>
      </c>
      <c r="AH91" s="25" t="str">
        <f t="shared" si="49"/>
        <v>NA</v>
      </c>
      <c r="AI91" s="29" t="s">
        <v>6</v>
      </c>
      <c r="AJ91" s="25" t="s">
        <v>6</v>
      </c>
      <c r="AK91" s="25" t="s">
        <v>6</v>
      </c>
      <c r="AL91" s="25" t="s">
        <v>6</v>
      </c>
      <c r="AM91" s="25" t="s">
        <v>6</v>
      </c>
      <c r="AN91" s="25" t="s">
        <v>6</v>
      </c>
    </row>
    <row r="92" spans="1:40" x14ac:dyDescent="0.25">
      <c r="A92" s="25" t="s">
        <v>59</v>
      </c>
      <c r="B92" s="25">
        <v>2019</v>
      </c>
      <c r="C92" s="25" t="s">
        <v>38</v>
      </c>
      <c r="D92" s="25" t="s">
        <v>700</v>
      </c>
      <c r="E92" s="25" t="s">
        <v>39</v>
      </c>
      <c r="F92" s="25" t="s">
        <v>309</v>
      </c>
      <c r="G92" s="25" t="s">
        <v>64</v>
      </c>
      <c r="H92" s="25" t="s">
        <v>64</v>
      </c>
      <c r="I92" s="25" t="s">
        <v>60</v>
      </c>
      <c r="J92" s="25" t="s">
        <v>40</v>
      </c>
      <c r="K92" s="25" t="s">
        <v>123</v>
      </c>
      <c r="L92" s="25" t="s">
        <v>123</v>
      </c>
      <c r="M92" s="25" t="s">
        <v>41</v>
      </c>
      <c r="N92" s="26" t="str">
        <f t="shared" si="43"/>
        <v>elegansXgraellsii</v>
      </c>
      <c r="O92" s="26" t="str">
        <f t="shared" si="35"/>
        <v>elegansXgraellsii</v>
      </c>
      <c r="P92" s="27">
        <v>43643</v>
      </c>
      <c r="Q92" s="25" t="s">
        <v>167</v>
      </c>
      <c r="R92" s="28" t="s">
        <v>124</v>
      </c>
      <c r="S92" s="25" t="str">
        <f t="shared" si="44"/>
        <v>B.45XC.10</v>
      </c>
      <c r="T92" s="25" t="str">
        <f t="shared" si="45"/>
        <v>Heterospecifics-elegansXgraellsii-LaxeXCachadas</v>
      </c>
      <c r="U92" s="25">
        <v>1</v>
      </c>
      <c r="V92" s="25">
        <v>0</v>
      </c>
      <c r="W92" s="25">
        <v>0</v>
      </c>
      <c r="X92" s="25">
        <v>0</v>
      </c>
      <c r="Y92" s="29" t="s">
        <v>6</v>
      </c>
      <c r="Z92" s="25" t="str">
        <f t="shared" si="42"/>
        <v>N</v>
      </c>
      <c r="AA92" s="25" t="str">
        <f t="shared" si="49"/>
        <v>NA</v>
      </c>
      <c r="AB92" s="25" t="str">
        <f t="shared" si="49"/>
        <v>NA</v>
      </c>
      <c r="AC92" s="25" t="str">
        <f t="shared" si="49"/>
        <v>NA</v>
      </c>
      <c r="AD92" s="25" t="str">
        <f t="shared" si="49"/>
        <v>NA</v>
      </c>
      <c r="AE92" s="25" t="str">
        <f t="shared" si="49"/>
        <v>NA</v>
      </c>
      <c r="AF92" s="25" t="str">
        <f t="shared" si="49"/>
        <v>NA</v>
      </c>
      <c r="AG92" s="25" t="str">
        <f t="shared" si="49"/>
        <v>NA</v>
      </c>
      <c r="AH92" s="25" t="str">
        <f t="shared" si="49"/>
        <v>NA</v>
      </c>
      <c r="AI92" s="29" t="s">
        <v>6</v>
      </c>
      <c r="AJ92" s="25" t="s">
        <v>6</v>
      </c>
      <c r="AK92" s="25" t="s">
        <v>6</v>
      </c>
      <c r="AL92" s="25" t="s">
        <v>6</v>
      </c>
      <c r="AM92" s="25" t="s">
        <v>6</v>
      </c>
      <c r="AN92" s="25" t="s">
        <v>6</v>
      </c>
    </row>
    <row r="93" spans="1:40" x14ac:dyDescent="0.25">
      <c r="A93" s="25" t="s">
        <v>59</v>
      </c>
      <c r="B93" s="25">
        <v>2019</v>
      </c>
      <c r="C93" s="25" t="s">
        <v>38</v>
      </c>
      <c r="D93" s="25" t="s">
        <v>700</v>
      </c>
      <c r="E93" s="25" t="s">
        <v>39</v>
      </c>
      <c r="F93" s="25" t="s">
        <v>309</v>
      </c>
      <c r="G93" s="25" t="s">
        <v>64</v>
      </c>
      <c r="H93" s="25" t="s">
        <v>64</v>
      </c>
      <c r="I93" s="25" t="s">
        <v>60</v>
      </c>
      <c r="J93" s="25" t="s">
        <v>40</v>
      </c>
      <c r="K93" s="25" t="s">
        <v>123</v>
      </c>
      <c r="L93" s="25" t="s">
        <v>123</v>
      </c>
      <c r="M93" s="25" t="s">
        <v>41</v>
      </c>
      <c r="N93" s="26" t="str">
        <f t="shared" si="43"/>
        <v>elegansXgraellsii</v>
      </c>
      <c r="O93" s="26" t="str">
        <f t="shared" si="35"/>
        <v>elegansXgraellsii</v>
      </c>
      <c r="P93" s="27">
        <v>43643</v>
      </c>
      <c r="Q93" s="25" t="s">
        <v>138</v>
      </c>
      <c r="R93" s="28" t="s">
        <v>124</v>
      </c>
      <c r="S93" s="25" t="str">
        <f t="shared" si="44"/>
        <v>B.47XC.10</v>
      </c>
      <c r="T93" s="25" t="str">
        <f t="shared" si="45"/>
        <v>Heterospecifics-elegansXgraellsii-LaxeXCachadas</v>
      </c>
      <c r="U93" s="25">
        <v>3</v>
      </c>
      <c r="V93" s="25">
        <v>1</v>
      </c>
      <c r="W93" s="25">
        <v>1</v>
      </c>
      <c r="X93" s="25">
        <v>0</v>
      </c>
      <c r="Y93" s="29" t="s">
        <v>168</v>
      </c>
      <c r="Z93" s="25" t="s">
        <v>2</v>
      </c>
      <c r="AA93" s="25" t="str">
        <f t="shared" si="49"/>
        <v>NA</v>
      </c>
      <c r="AB93" s="25" t="str">
        <f t="shared" si="49"/>
        <v>NA</v>
      </c>
      <c r="AC93" s="25" t="str">
        <f t="shared" si="49"/>
        <v>NA</v>
      </c>
      <c r="AD93" s="25" t="str">
        <f t="shared" si="49"/>
        <v>NA</v>
      </c>
      <c r="AE93" s="25" t="str">
        <f t="shared" si="49"/>
        <v>NA</v>
      </c>
      <c r="AF93" s="25" t="str">
        <f t="shared" si="49"/>
        <v>NA</v>
      </c>
      <c r="AG93" s="25" t="str">
        <f t="shared" si="49"/>
        <v>NA</v>
      </c>
      <c r="AH93" s="25" t="str">
        <f t="shared" si="49"/>
        <v>NA</v>
      </c>
      <c r="AI93" s="29" t="s">
        <v>6</v>
      </c>
      <c r="AJ93" s="25" t="s">
        <v>6</v>
      </c>
      <c r="AK93" s="25" t="s">
        <v>6</v>
      </c>
      <c r="AL93" s="25" t="s">
        <v>6</v>
      </c>
      <c r="AM93" s="25" t="s">
        <v>6</v>
      </c>
      <c r="AN93" s="25" t="s">
        <v>6</v>
      </c>
    </row>
    <row r="94" spans="1:40" x14ac:dyDescent="0.25">
      <c r="A94" s="25" t="s">
        <v>59</v>
      </c>
      <c r="B94" s="25">
        <v>2019</v>
      </c>
      <c r="C94" s="25" t="s">
        <v>38</v>
      </c>
      <c r="D94" s="25" t="s">
        <v>700</v>
      </c>
      <c r="E94" s="25" t="s">
        <v>39</v>
      </c>
      <c r="F94" s="25" t="s">
        <v>309</v>
      </c>
      <c r="G94" s="25" t="s">
        <v>64</v>
      </c>
      <c r="H94" s="25" t="s">
        <v>64</v>
      </c>
      <c r="I94" s="25" t="s">
        <v>60</v>
      </c>
      <c r="J94" s="25" t="s">
        <v>40</v>
      </c>
      <c r="K94" s="25" t="s">
        <v>123</v>
      </c>
      <c r="L94" s="25" t="s">
        <v>123</v>
      </c>
      <c r="M94" s="25" t="s">
        <v>41</v>
      </c>
      <c r="N94" s="26" t="str">
        <f t="shared" si="43"/>
        <v>elegansXgraellsii</v>
      </c>
      <c r="O94" s="26" t="str">
        <f t="shared" si="35"/>
        <v>elegansXgraellsii</v>
      </c>
      <c r="P94" s="27">
        <v>43643</v>
      </c>
      <c r="Q94" s="25" t="s">
        <v>169</v>
      </c>
      <c r="R94" s="28" t="s">
        <v>124</v>
      </c>
      <c r="S94" s="25" t="str">
        <f t="shared" si="44"/>
        <v>B.75XC.10</v>
      </c>
      <c r="T94" s="25" t="str">
        <f t="shared" si="45"/>
        <v>Heterospecifics-elegansXgraellsii-LaxeXCachadas</v>
      </c>
      <c r="U94" s="25">
        <v>1</v>
      </c>
      <c r="V94" s="25">
        <v>1</v>
      </c>
      <c r="W94" s="25">
        <v>1</v>
      </c>
      <c r="X94" s="25">
        <v>1</v>
      </c>
      <c r="Y94" s="29" t="s">
        <v>6</v>
      </c>
      <c r="Z94" s="25" t="str">
        <f>IF(X94=1,"Y","N")</f>
        <v>Y</v>
      </c>
      <c r="AA94" s="25">
        <v>3</v>
      </c>
      <c r="AB94" s="25">
        <v>3</v>
      </c>
      <c r="AC94" s="25">
        <v>362</v>
      </c>
      <c r="AD94" s="25">
        <v>49</v>
      </c>
      <c r="AE94" s="25" t="s">
        <v>6</v>
      </c>
      <c r="AF94" s="25" t="s">
        <v>6</v>
      </c>
      <c r="AG94" s="25" t="s">
        <v>6</v>
      </c>
      <c r="AH94" s="25" t="s">
        <v>6</v>
      </c>
      <c r="AI94" s="29" t="s">
        <v>111</v>
      </c>
      <c r="AJ94" s="25">
        <f>AC94</f>
        <v>362</v>
      </c>
      <c r="AK94" s="25">
        <f>AD94</f>
        <v>49</v>
      </c>
      <c r="AL94" s="25">
        <f t="shared" si="37"/>
        <v>411</v>
      </c>
      <c r="AM94" s="25">
        <f t="shared" si="38"/>
        <v>137</v>
      </c>
      <c r="AN94" s="25">
        <f t="shared" si="39"/>
        <v>0.88077858880778592</v>
      </c>
    </row>
    <row r="95" spans="1:40" x14ac:dyDescent="0.25">
      <c r="A95" s="25" t="s">
        <v>59</v>
      </c>
      <c r="B95" s="25">
        <v>2019</v>
      </c>
      <c r="C95" s="25" t="s">
        <v>38</v>
      </c>
      <c r="D95" s="25" t="s">
        <v>700</v>
      </c>
      <c r="E95" s="25" t="s">
        <v>39</v>
      </c>
      <c r="F95" s="25" t="s">
        <v>309</v>
      </c>
      <c r="G95" s="25" t="s">
        <v>64</v>
      </c>
      <c r="H95" s="25" t="s">
        <v>64</v>
      </c>
      <c r="I95" s="25" t="s">
        <v>60</v>
      </c>
      <c r="J95" s="25" t="s">
        <v>40</v>
      </c>
      <c r="K95" s="25" t="s">
        <v>123</v>
      </c>
      <c r="L95" s="25" t="s">
        <v>123</v>
      </c>
      <c r="M95" s="25" t="s">
        <v>41</v>
      </c>
      <c r="N95" s="26" t="str">
        <f t="shared" si="43"/>
        <v>elegansXgraellsii</v>
      </c>
      <c r="O95" s="26" t="str">
        <f t="shared" si="35"/>
        <v>elegansXgraellsii</v>
      </c>
      <c r="P95" s="27">
        <v>43643</v>
      </c>
      <c r="Q95" s="25" t="s">
        <v>131</v>
      </c>
      <c r="R95" s="28" t="s">
        <v>170</v>
      </c>
      <c r="S95" s="25" t="str">
        <f t="shared" si="44"/>
        <v>B.52XC.12</v>
      </c>
      <c r="T95" s="25" t="str">
        <f t="shared" si="45"/>
        <v>Heterospecifics-elegansXgraellsii-LaxeXCachadas</v>
      </c>
      <c r="U95" s="25">
        <v>1</v>
      </c>
      <c r="V95" s="25">
        <v>1</v>
      </c>
      <c r="W95" s="25">
        <v>1</v>
      </c>
      <c r="X95" s="25">
        <v>1</v>
      </c>
      <c r="Y95" s="29" t="s">
        <v>6</v>
      </c>
      <c r="Z95" s="25" t="s">
        <v>47</v>
      </c>
      <c r="AA95" s="25">
        <v>0</v>
      </c>
      <c r="AB95" s="25" t="str">
        <f t="shared" ref="AB95:AH95" si="50">IF($AA95=0,"NA","")</f>
        <v>NA</v>
      </c>
      <c r="AC95" s="25" t="str">
        <f t="shared" si="50"/>
        <v>NA</v>
      </c>
      <c r="AD95" s="25" t="str">
        <f t="shared" si="50"/>
        <v>NA</v>
      </c>
      <c r="AE95" s="25" t="str">
        <f t="shared" si="50"/>
        <v>NA</v>
      </c>
      <c r="AF95" s="25" t="str">
        <f t="shared" si="50"/>
        <v>NA</v>
      </c>
      <c r="AG95" s="25" t="str">
        <f t="shared" si="50"/>
        <v>NA</v>
      </c>
      <c r="AH95" s="25" t="str">
        <f t="shared" si="50"/>
        <v>NA</v>
      </c>
      <c r="AI95" s="29" t="s">
        <v>6</v>
      </c>
      <c r="AJ95" s="25" t="s">
        <v>6</v>
      </c>
      <c r="AK95" s="25" t="s">
        <v>6</v>
      </c>
      <c r="AL95" s="25" t="s">
        <v>6</v>
      </c>
      <c r="AM95" s="25" t="s">
        <v>6</v>
      </c>
      <c r="AN95" s="25" t="s">
        <v>6</v>
      </c>
    </row>
    <row r="96" spans="1:40" x14ac:dyDescent="0.25">
      <c r="A96" s="25" t="s">
        <v>59</v>
      </c>
      <c r="B96" s="25">
        <v>2019</v>
      </c>
      <c r="C96" s="25" t="s">
        <v>38</v>
      </c>
      <c r="D96" s="25" t="s">
        <v>700</v>
      </c>
      <c r="E96" s="25" t="s">
        <v>39</v>
      </c>
      <c r="F96" s="25" t="s">
        <v>309</v>
      </c>
      <c r="G96" s="25" t="s">
        <v>64</v>
      </c>
      <c r="H96" s="25" t="s">
        <v>64</v>
      </c>
      <c r="I96" s="25" t="s">
        <v>60</v>
      </c>
      <c r="J96" s="25" t="s">
        <v>40</v>
      </c>
      <c r="K96" s="25" t="s">
        <v>123</v>
      </c>
      <c r="L96" s="25" t="s">
        <v>123</v>
      </c>
      <c r="M96" s="25" t="s">
        <v>41</v>
      </c>
      <c r="N96" s="26" t="str">
        <f t="shared" si="43"/>
        <v>elegansXgraellsii</v>
      </c>
      <c r="O96" s="26" t="str">
        <f t="shared" si="35"/>
        <v>elegansXgraellsii</v>
      </c>
      <c r="P96" s="27">
        <v>43643</v>
      </c>
      <c r="Q96" s="25" t="s">
        <v>135</v>
      </c>
      <c r="R96" s="28" t="s">
        <v>171</v>
      </c>
      <c r="S96" s="25" t="str">
        <f t="shared" si="44"/>
        <v>B.49XC.17</v>
      </c>
      <c r="T96" s="25" t="str">
        <f t="shared" si="45"/>
        <v>Heterospecifics-elegansXgraellsii-LaxeXCachadas</v>
      </c>
      <c r="U96" s="25">
        <v>1</v>
      </c>
      <c r="V96" s="25">
        <v>1</v>
      </c>
      <c r="W96" s="25">
        <v>1</v>
      </c>
      <c r="X96" s="25">
        <v>1</v>
      </c>
      <c r="Y96" s="29" t="s">
        <v>6</v>
      </c>
      <c r="Z96" s="25" t="str">
        <f>IF(X96=1,"Y","N")</f>
        <v>Y</v>
      </c>
      <c r="AA96" s="25">
        <v>3</v>
      </c>
      <c r="AB96" s="25">
        <v>3</v>
      </c>
      <c r="AC96" s="25">
        <v>482</v>
      </c>
      <c r="AD96" s="25">
        <v>0</v>
      </c>
      <c r="AE96" s="25" t="s">
        <v>6</v>
      </c>
      <c r="AF96" s="25" t="s">
        <v>6</v>
      </c>
      <c r="AG96" s="25" t="s">
        <v>6</v>
      </c>
      <c r="AH96" s="25" t="s">
        <v>6</v>
      </c>
      <c r="AI96" s="29" t="s">
        <v>111</v>
      </c>
      <c r="AJ96" s="25">
        <f t="shared" ref="AJ96:AK99" si="51">AC96</f>
        <v>482</v>
      </c>
      <c r="AK96" s="25">
        <f t="shared" si="51"/>
        <v>0</v>
      </c>
      <c r="AL96" s="25">
        <f t="shared" si="37"/>
        <v>482</v>
      </c>
      <c r="AM96" s="25">
        <f t="shared" si="38"/>
        <v>160.66666666666666</v>
      </c>
      <c r="AN96" s="25">
        <f t="shared" si="39"/>
        <v>1</v>
      </c>
    </row>
    <row r="97" spans="1:40" x14ac:dyDescent="0.25">
      <c r="A97" s="25" t="s">
        <v>59</v>
      </c>
      <c r="B97" s="25">
        <v>2019</v>
      </c>
      <c r="C97" s="25" t="s">
        <v>38</v>
      </c>
      <c r="D97" s="25" t="s">
        <v>700</v>
      </c>
      <c r="E97" s="25" t="s">
        <v>39</v>
      </c>
      <c r="F97" s="25" t="s">
        <v>309</v>
      </c>
      <c r="G97" s="25" t="s">
        <v>64</v>
      </c>
      <c r="H97" s="25" t="s">
        <v>64</v>
      </c>
      <c r="I97" s="25" t="s">
        <v>60</v>
      </c>
      <c r="J97" s="25" t="s">
        <v>40</v>
      </c>
      <c r="K97" s="25" t="s">
        <v>123</v>
      </c>
      <c r="L97" s="25" t="s">
        <v>123</v>
      </c>
      <c r="M97" s="25" t="s">
        <v>43</v>
      </c>
      <c r="N97" s="26" t="str">
        <f t="shared" si="43"/>
        <v>elegansXgraellsii</v>
      </c>
      <c r="O97" s="26" t="str">
        <f t="shared" si="35"/>
        <v>elegansXgraellsii</v>
      </c>
      <c r="P97" s="27">
        <v>43643</v>
      </c>
      <c r="Q97" s="25" t="s">
        <v>167</v>
      </c>
      <c r="R97" s="28" t="s">
        <v>137</v>
      </c>
      <c r="S97" s="25" t="str">
        <f t="shared" si="44"/>
        <v>B.45XC.2</v>
      </c>
      <c r="T97" s="25" t="str">
        <f t="shared" si="45"/>
        <v>Heterospecifics-elegansXgraellsii-LaxeXCachadas</v>
      </c>
      <c r="U97" s="25">
        <v>2</v>
      </c>
      <c r="V97" s="25">
        <v>2</v>
      </c>
      <c r="W97" s="25">
        <v>2</v>
      </c>
      <c r="X97" s="25">
        <v>2</v>
      </c>
      <c r="Y97" s="29" t="s">
        <v>172</v>
      </c>
      <c r="Z97" s="25" t="s">
        <v>47</v>
      </c>
      <c r="AA97" s="25">
        <v>3</v>
      </c>
      <c r="AB97" s="25">
        <v>3</v>
      </c>
      <c r="AC97" s="25">
        <v>267</v>
      </c>
      <c r="AD97" s="25">
        <v>49</v>
      </c>
      <c r="AE97" s="25" t="s">
        <v>6</v>
      </c>
      <c r="AF97" s="25" t="s">
        <v>6</v>
      </c>
      <c r="AG97" s="25" t="s">
        <v>6</v>
      </c>
      <c r="AH97" s="25" t="s">
        <v>6</v>
      </c>
      <c r="AI97" s="29" t="s">
        <v>111</v>
      </c>
      <c r="AJ97" s="25">
        <f t="shared" si="51"/>
        <v>267</v>
      </c>
      <c r="AK97" s="25">
        <f t="shared" si="51"/>
        <v>49</v>
      </c>
      <c r="AL97" s="25">
        <f t="shared" si="37"/>
        <v>316</v>
      </c>
      <c r="AM97" s="25">
        <f t="shared" si="38"/>
        <v>105.33333333333333</v>
      </c>
      <c r="AN97" s="25">
        <f t="shared" si="39"/>
        <v>0.84493670886075944</v>
      </c>
    </row>
    <row r="98" spans="1:40" x14ac:dyDescent="0.25">
      <c r="A98" s="25" t="s">
        <v>59</v>
      </c>
      <c r="B98" s="25">
        <v>2019</v>
      </c>
      <c r="C98" s="25" t="s">
        <v>38</v>
      </c>
      <c r="D98" s="25" t="s">
        <v>700</v>
      </c>
      <c r="E98" s="25" t="s">
        <v>39</v>
      </c>
      <c r="F98" s="25" t="s">
        <v>309</v>
      </c>
      <c r="G98" s="25" t="s">
        <v>64</v>
      </c>
      <c r="H98" s="25" t="s">
        <v>64</v>
      </c>
      <c r="I98" s="25" t="s">
        <v>60</v>
      </c>
      <c r="J98" s="25" t="s">
        <v>40</v>
      </c>
      <c r="K98" s="25" t="s">
        <v>123</v>
      </c>
      <c r="L98" s="25" t="s">
        <v>123</v>
      </c>
      <c r="M98" s="25" t="s">
        <v>48</v>
      </c>
      <c r="N98" s="26" t="str">
        <f t="shared" ref="N98:N129" si="52">CONCATENATE(E98,"X",I98)</f>
        <v>elegansXgraellsii</v>
      </c>
      <c r="O98" s="26" t="str">
        <f t="shared" si="35"/>
        <v>elegansXgraellsii</v>
      </c>
      <c r="P98" s="27">
        <v>43643</v>
      </c>
      <c r="Q98" s="25" t="s">
        <v>174</v>
      </c>
      <c r="R98" s="28" t="s">
        <v>173</v>
      </c>
      <c r="S98" s="25" t="str">
        <f t="shared" ref="S98:S129" si="53">CONCATENATE(Q98,"X",R98)</f>
        <v>B.78XC.4</v>
      </c>
      <c r="T98" s="25" t="str">
        <f t="shared" ref="T98:T129" si="54">_xlfn.CONCAT(D98,"-",O98,"-",H98,"X",L98)</f>
        <v>Heterospecifics-elegansXgraellsii-LaxeXCachadas</v>
      </c>
      <c r="U98" s="25">
        <v>1</v>
      </c>
      <c r="V98" s="25">
        <v>1</v>
      </c>
      <c r="W98" s="25">
        <v>1</v>
      </c>
      <c r="X98" s="25">
        <v>1</v>
      </c>
      <c r="Y98" s="29" t="s">
        <v>6</v>
      </c>
      <c r="Z98" s="25" t="str">
        <f>IF(X98=1,"Y","N")</f>
        <v>Y</v>
      </c>
      <c r="AA98" s="25">
        <v>3</v>
      </c>
      <c r="AB98" s="25">
        <v>3</v>
      </c>
      <c r="AC98" s="25">
        <v>443</v>
      </c>
      <c r="AD98" s="25">
        <v>75</v>
      </c>
      <c r="AE98" s="25" t="s">
        <v>6</v>
      </c>
      <c r="AF98" s="25" t="s">
        <v>6</v>
      </c>
      <c r="AG98" s="25" t="s">
        <v>6</v>
      </c>
      <c r="AH98" s="25" t="s">
        <v>6</v>
      </c>
      <c r="AI98" s="29" t="s">
        <v>111</v>
      </c>
      <c r="AJ98" s="25">
        <f t="shared" si="51"/>
        <v>443</v>
      </c>
      <c r="AK98" s="25">
        <f t="shared" si="51"/>
        <v>75</v>
      </c>
      <c r="AL98" s="25">
        <f t="shared" si="37"/>
        <v>518</v>
      </c>
      <c r="AM98" s="25">
        <f t="shared" si="38"/>
        <v>172.66666666666666</v>
      </c>
      <c r="AN98" s="25">
        <f t="shared" si="39"/>
        <v>0.85521235521235517</v>
      </c>
    </row>
    <row r="99" spans="1:40" x14ac:dyDescent="0.25">
      <c r="A99" s="25" t="s">
        <v>59</v>
      </c>
      <c r="B99" s="25">
        <v>2019</v>
      </c>
      <c r="C99" s="25" t="s">
        <v>38</v>
      </c>
      <c r="D99" s="25" t="s">
        <v>700</v>
      </c>
      <c r="E99" s="25" t="s">
        <v>39</v>
      </c>
      <c r="F99" s="25" t="s">
        <v>309</v>
      </c>
      <c r="G99" s="25" t="s">
        <v>64</v>
      </c>
      <c r="H99" s="25" t="s">
        <v>64</v>
      </c>
      <c r="I99" s="25" t="s">
        <v>60</v>
      </c>
      <c r="J99" s="25" t="s">
        <v>40</v>
      </c>
      <c r="K99" s="25" t="s">
        <v>123</v>
      </c>
      <c r="L99" s="25" t="s">
        <v>123</v>
      </c>
      <c r="M99" s="25" t="s">
        <v>41</v>
      </c>
      <c r="N99" s="26" t="str">
        <f t="shared" si="52"/>
        <v>elegansXgraellsii</v>
      </c>
      <c r="O99" s="26" t="str">
        <f t="shared" si="35"/>
        <v>elegansXgraellsii</v>
      </c>
      <c r="P99" s="27">
        <v>43643</v>
      </c>
      <c r="Q99" s="25" t="s">
        <v>117</v>
      </c>
      <c r="R99" s="28" t="s">
        <v>175</v>
      </c>
      <c r="S99" s="25" t="str">
        <f t="shared" si="53"/>
        <v>B.33XC.5</v>
      </c>
      <c r="T99" s="25" t="str">
        <f t="shared" si="54"/>
        <v>Heterospecifics-elegansXgraellsii-LaxeXCachadas</v>
      </c>
      <c r="U99" s="25">
        <v>1</v>
      </c>
      <c r="V99" s="25">
        <v>1</v>
      </c>
      <c r="W99" s="25">
        <v>1</v>
      </c>
      <c r="X99" s="25">
        <v>1</v>
      </c>
      <c r="Y99" s="29" t="s">
        <v>6</v>
      </c>
      <c r="Z99" s="25" t="str">
        <f>IF(X99=1,"Y","N")</f>
        <v>Y</v>
      </c>
      <c r="AA99" s="25">
        <v>3</v>
      </c>
      <c r="AB99" s="25">
        <v>3</v>
      </c>
      <c r="AC99" s="25">
        <v>562</v>
      </c>
      <c r="AD99" s="25">
        <v>25</v>
      </c>
      <c r="AE99" s="25" t="s">
        <v>6</v>
      </c>
      <c r="AF99" s="25" t="s">
        <v>6</v>
      </c>
      <c r="AG99" s="25" t="s">
        <v>6</v>
      </c>
      <c r="AH99" s="25" t="s">
        <v>6</v>
      </c>
      <c r="AI99" s="29" t="s">
        <v>111</v>
      </c>
      <c r="AJ99" s="25">
        <f t="shared" si="51"/>
        <v>562</v>
      </c>
      <c r="AK99" s="25">
        <f t="shared" si="51"/>
        <v>25</v>
      </c>
      <c r="AL99" s="25">
        <f t="shared" si="37"/>
        <v>587</v>
      </c>
      <c r="AM99" s="25">
        <f t="shared" si="38"/>
        <v>195.66666666666666</v>
      </c>
      <c r="AN99" s="25">
        <f t="shared" si="39"/>
        <v>0.95741056218057918</v>
      </c>
    </row>
    <row r="100" spans="1:40" x14ac:dyDescent="0.25">
      <c r="A100" s="25" t="s">
        <v>59</v>
      </c>
      <c r="B100" s="25">
        <v>2019</v>
      </c>
      <c r="C100" s="25" t="s">
        <v>38</v>
      </c>
      <c r="D100" s="25" t="s">
        <v>700</v>
      </c>
      <c r="E100" s="25" t="s">
        <v>39</v>
      </c>
      <c r="F100" s="25" t="s">
        <v>309</v>
      </c>
      <c r="G100" s="25" t="s">
        <v>64</v>
      </c>
      <c r="H100" s="25" t="s">
        <v>64</v>
      </c>
      <c r="I100" s="25" t="s">
        <v>60</v>
      </c>
      <c r="J100" s="25" t="s">
        <v>40</v>
      </c>
      <c r="K100" s="25" t="s">
        <v>123</v>
      </c>
      <c r="L100" s="25" t="s">
        <v>123</v>
      </c>
      <c r="M100" s="25" t="s">
        <v>41</v>
      </c>
      <c r="N100" s="26" t="str">
        <f t="shared" si="52"/>
        <v>elegansXgraellsii</v>
      </c>
      <c r="O100" s="26" t="str">
        <f t="shared" si="35"/>
        <v>elegansXgraellsii</v>
      </c>
      <c r="P100" s="27">
        <v>43643</v>
      </c>
      <c r="Q100" s="25" t="s">
        <v>131</v>
      </c>
      <c r="R100" s="28" t="s">
        <v>176</v>
      </c>
      <c r="S100" s="25" t="str">
        <f t="shared" si="53"/>
        <v>B.52XC.8</v>
      </c>
      <c r="T100" s="25" t="str">
        <f t="shared" si="54"/>
        <v>Heterospecifics-elegansXgraellsii-LaxeXCachadas</v>
      </c>
      <c r="U100" s="25">
        <v>1</v>
      </c>
      <c r="V100" s="25">
        <v>1</v>
      </c>
      <c r="W100" s="25">
        <v>1</v>
      </c>
      <c r="X100" s="25">
        <v>1</v>
      </c>
      <c r="Y100" s="29" t="s">
        <v>6</v>
      </c>
      <c r="Z100" s="25" t="str">
        <f>IF(X100=1,"Y","N")</f>
        <v>Y</v>
      </c>
      <c r="AA100" s="25">
        <v>3</v>
      </c>
      <c r="AB100" s="25">
        <v>1</v>
      </c>
      <c r="AC100" s="25">
        <v>1</v>
      </c>
      <c r="AD100" s="25">
        <v>9</v>
      </c>
      <c r="AE100" s="25">
        <v>0</v>
      </c>
      <c r="AF100" s="25">
        <v>0</v>
      </c>
      <c r="AG100" s="25">
        <v>0</v>
      </c>
      <c r="AH100" s="25">
        <v>0</v>
      </c>
      <c r="AI100" s="29" t="s">
        <v>6</v>
      </c>
      <c r="AJ100" s="25">
        <f t="shared" ref="AJ100:AK117" si="55">AC100+AE100+AG100</f>
        <v>1</v>
      </c>
      <c r="AK100" s="25">
        <f t="shared" si="55"/>
        <v>9</v>
      </c>
      <c r="AL100" s="25">
        <f t="shared" si="37"/>
        <v>10</v>
      </c>
      <c r="AM100" s="25">
        <f t="shared" si="38"/>
        <v>3.3333333333333335</v>
      </c>
      <c r="AN100" s="25">
        <f t="shared" si="39"/>
        <v>0.1</v>
      </c>
    </row>
    <row r="101" spans="1:40" x14ac:dyDescent="0.25">
      <c r="A101" s="25" t="s">
        <v>59</v>
      </c>
      <c r="B101" s="25">
        <v>2019</v>
      </c>
      <c r="C101" s="25" t="s">
        <v>38</v>
      </c>
      <c r="D101" s="25" t="s">
        <v>700</v>
      </c>
      <c r="E101" s="25" t="s">
        <v>39</v>
      </c>
      <c r="F101" s="25" t="s">
        <v>309</v>
      </c>
      <c r="G101" s="25" t="s">
        <v>64</v>
      </c>
      <c r="H101" s="25" t="s">
        <v>64</v>
      </c>
      <c r="I101" s="25" t="s">
        <v>60</v>
      </c>
      <c r="J101" s="25" t="s">
        <v>40</v>
      </c>
      <c r="K101" s="25" t="s">
        <v>123</v>
      </c>
      <c r="L101" s="25" t="s">
        <v>123</v>
      </c>
      <c r="M101" s="25" t="s">
        <v>41</v>
      </c>
      <c r="N101" s="26" t="str">
        <f t="shared" si="52"/>
        <v>elegansXgraellsii</v>
      </c>
      <c r="O101" s="26" t="str">
        <f t="shared" si="35"/>
        <v>elegansXgraellsii</v>
      </c>
      <c r="P101" s="27">
        <v>43643</v>
      </c>
      <c r="Q101" s="25" t="s">
        <v>117</v>
      </c>
      <c r="R101" s="28" t="s">
        <v>142</v>
      </c>
      <c r="S101" s="25" t="str">
        <f t="shared" si="53"/>
        <v>B.33XC.9</v>
      </c>
      <c r="T101" s="25" t="str">
        <f t="shared" si="54"/>
        <v>Heterospecifics-elegansXgraellsii-LaxeXCachadas</v>
      </c>
      <c r="U101" s="25">
        <v>1</v>
      </c>
      <c r="V101" s="25">
        <v>1</v>
      </c>
      <c r="W101" s="25">
        <v>1</v>
      </c>
      <c r="X101" s="25">
        <v>0</v>
      </c>
      <c r="Y101" s="29" t="s">
        <v>6</v>
      </c>
      <c r="Z101" s="25" t="str">
        <f>IF(X101=1,"Y","N")</f>
        <v>N</v>
      </c>
      <c r="AA101" s="25" t="str">
        <f t="shared" ref="AA101:AH101" si="56">IF($Z101="N","NA","")</f>
        <v>NA</v>
      </c>
      <c r="AB101" s="25" t="str">
        <f t="shared" si="56"/>
        <v>NA</v>
      </c>
      <c r="AC101" s="25" t="str">
        <f t="shared" si="56"/>
        <v>NA</v>
      </c>
      <c r="AD101" s="25" t="str">
        <f t="shared" si="56"/>
        <v>NA</v>
      </c>
      <c r="AE101" s="25" t="str">
        <f t="shared" si="56"/>
        <v>NA</v>
      </c>
      <c r="AF101" s="25" t="str">
        <f t="shared" si="56"/>
        <v>NA</v>
      </c>
      <c r="AG101" s="25" t="str">
        <f t="shared" si="56"/>
        <v>NA</v>
      </c>
      <c r="AH101" s="25" t="str">
        <f t="shared" si="56"/>
        <v>NA</v>
      </c>
      <c r="AI101" s="29" t="s">
        <v>6</v>
      </c>
      <c r="AJ101" s="25" t="s">
        <v>6</v>
      </c>
      <c r="AK101" s="25" t="s">
        <v>6</v>
      </c>
      <c r="AL101" s="25" t="s">
        <v>6</v>
      </c>
      <c r="AM101" s="25" t="s">
        <v>6</v>
      </c>
      <c r="AN101" s="25" t="s">
        <v>6</v>
      </c>
    </row>
    <row r="102" spans="1:40" x14ac:dyDescent="0.25">
      <c r="A102" s="25" t="s">
        <v>59</v>
      </c>
      <c r="B102" s="25">
        <v>2019</v>
      </c>
      <c r="C102" s="25" t="s">
        <v>38</v>
      </c>
      <c r="D102" s="25" t="s">
        <v>700</v>
      </c>
      <c r="E102" s="25" t="s">
        <v>39</v>
      </c>
      <c r="F102" s="25" t="s">
        <v>309</v>
      </c>
      <c r="G102" s="25" t="s">
        <v>64</v>
      </c>
      <c r="H102" s="25" t="s">
        <v>64</v>
      </c>
      <c r="I102" s="25" t="s">
        <v>60</v>
      </c>
      <c r="J102" s="25" t="s">
        <v>40</v>
      </c>
      <c r="K102" s="25" t="s">
        <v>123</v>
      </c>
      <c r="L102" s="25" t="s">
        <v>123</v>
      </c>
      <c r="M102" s="25" t="s">
        <v>41</v>
      </c>
      <c r="N102" s="26" t="str">
        <f t="shared" si="52"/>
        <v>elegansXgraellsii</v>
      </c>
      <c r="O102" s="26" t="str">
        <f t="shared" si="35"/>
        <v>elegansXgraellsii</v>
      </c>
      <c r="P102" s="27">
        <v>43643</v>
      </c>
      <c r="Q102" s="25" t="s">
        <v>177</v>
      </c>
      <c r="R102" s="28" t="s">
        <v>142</v>
      </c>
      <c r="S102" s="25" t="str">
        <f t="shared" si="53"/>
        <v>B.43XC.9</v>
      </c>
      <c r="T102" s="25" t="str">
        <f t="shared" si="54"/>
        <v>Heterospecifics-elegansXgraellsii-LaxeXCachadas</v>
      </c>
      <c r="U102" s="25">
        <v>1</v>
      </c>
      <c r="V102" s="25">
        <v>1</v>
      </c>
      <c r="W102" s="25">
        <v>1</v>
      </c>
      <c r="X102" s="25">
        <v>1</v>
      </c>
      <c r="Y102" s="29" t="s">
        <v>6</v>
      </c>
      <c r="Z102" s="25" t="str">
        <f>IF(X102=1,"Y","N")</f>
        <v>Y</v>
      </c>
      <c r="AA102" s="25">
        <v>0</v>
      </c>
      <c r="AB102" s="25" t="str">
        <f t="shared" ref="AB102:AH102" si="57">IF($AA102=0,"NA","")</f>
        <v>NA</v>
      </c>
      <c r="AC102" s="25" t="str">
        <f t="shared" si="57"/>
        <v>NA</v>
      </c>
      <c r="AD102" s="25" t="str">
        <f t="shared" si="57"/>
        <v>NA</v>
      </c>
      <c r="AE102" s="25" t="str">
        <f t="shared" si="57"/>
        <v>NA</v>
      </c>
      <c r="AF102" s="25" t="str">
        <f t="shared" si="57"/>
        <v>NA</v>
      </c>
      <c r="AG102" s="25" t="str">
        <f t="shared" si="57"/>
        <v>NA</v>
      </c>
      <c r="AH102" s="25" t="str">
        <f t="shared" si="57"/>
        <v>NA</v>
      </c>
      <c r="AI102" s="29" t="s">
        <v>6</v>
      </c>
      <c r="AJ102" s="25" t="s">
        <v>6</v>
      </c>
      <c r="AK102" s="25" t="s">
        <v>6</v>
      </c>
      <c r="AL102" s="25" t="s">
        <v>6</v>
      </c>
      <c r="AM102" s="25" t="s">
        <v>6</v>
      </c>
      <c r="AN102" s="25" t="s">
        <v>6</v>
      </c>
    </row>
    <row r="103" spans="1:40" x14ac:dyDescent="0.25">
      <c r="A103" s="25" t="s">
        <v>42</v>
      </c>
      <c r="B103" s="25">
        <v>2019</v>
      </c>
      <c r="C103" s="25" t="s">
        <v>46</v>
      </c>
      <c r="D103" s="25" t="s">
        <v>698</v>
      </c>
      <c r="E103" s="25" t="s">
        <v>178</v>
      </c>
      <c r="F103" s="25" t="s">
        <v>179</v>
      </c>
      <c r="G103" s="25" t="s">
        <v>685</v>
      </c>
      <c r="H103" s="25" t="s">
        <v>685</v>
      </c>
      <c r="I103" s="25" t="s">
        <v>178</v>
      </c>
      <c r="J103" s="25" t="s">
        <v>179</v>
      </c>
      <c r="K103" s="25" t="s">
        <v>685</v>
      </c>
      <c r="L103" s="25" t="s">
        <v>685</v>
      </c>
      <c r="M103" s="25" t="s">
        <v>41</v>
      </c>
      <c r="N103" s="26" t="str">
        <f t="shared" si="52"/>
        <v>hybridXhybrid</v>
      </c>
      <c r="O103" s="26" t="str">
        <f t="shared" si="35"/>
        <v>hybridXhybrid</v>
      </c>
      <c r="P103" s="27">
        <v>43688</v>
      </c>
      <c r="Q103" s="25" t="s">
        <v>71</v>
      </c>
      <c r="R103" s="28" t="s">
        <v>66</v>
      </c>
      <c r="S103" s="25" t="str">
        <f t="shared" si="53"/>
        <v>B.2XB.1</v>
      </c>
      <c r="T103" s="25" t="str">
        <f t="shared" si="54"/>
        <v>Postzygotics-hybridXhybrid-(H:LaxeXMontalvo)X(H:LaxeXMontalvo)</v>
      </c>
      <c r="U103" s="25">
        <v>1</v>
      </c>
      <c r="V103" s="25">
        <v>1</v>
      </c>
      <c r="W103" s="25">
        <v>1</v>
      </c>
      <c r="X103" s="25">
        <v>1</v>
      </c>
      <c r="Y103" s="29" t="s">
        <v>6</v>
      </c>
      <c r="Z103" s="25" t="str">
        <f t="shared" ref="Z103:Z134" si="58">IF(X103=1,"Y","N")</f>
        <v>Y</v>
      </c>
      <c r="AA103" s="25">
        <v>0</v>
      </c>
      <c r="AB103" s="25" t="str">
        <f t="shared" ref="AB103:AH103" si="59">IF($AA103=0,"NA","")</f>
        <v>NA</v>
      </c>
      <c r="AC103" s="25" t="str">
        <f t="shared" si="59"/>
        <v>NA</v>
      </c>
      <c r="AD103" s="25" t="str">
        <f t="shared" si="59"/>
        <v>NA</v>
      </c>
      <c r="AE103" s="25" t="str">
        <f t="shared" si="59"/>
        <v>NA</v>
      </c>
      <c r="AF103" s="25" t="str">
        <f t="shared" si="59"/>
        <v>NA</v>
      </c>
      <c r="AG103" s="25" t="str">
        <f t="shared" si="59"/>
        <v>NA</v>
      </c>
      <c r="AH103" s="25" t="str">
        <f t="shared" si="59"/>
        <v>NA</v>
      </c>
      <c r="AI103" s="29" t="s">
        <v>180</v>
      </c>
      <c r="AJ103" s="25" t="s">
        <v>6</v>
      </c>
      <c r="AK103" s="25" t="s">
        <v>6</v>
      </c>
      <c r="AL103" s="25" t="s">
        <v>6</v>
      </c>
      <c r="AM103" s="25" t="s">
        <v>6</v>
      </c>
      <c r="AN103" s="25" t="s">
        <v>6</v>
      </c>
    </row>
    <row r="104" spans="1:40" x14ac:dyDescent="0.25">
      <c r="A104" s="25" t="s">
        <v>42</v>
      </c>
      <c r="B104" s="25">
        <v>2019</v>
      </c>
      <c r="C104" s="25" t="s">
        <v>46</v>
      </c>
      <c r="D104" s="25" t="s">
        <v>698</v>
      </c>
      <c r="E104" s="25" t="s">
        <v>39</v>
      </c>
      <c r="F104" s="25" t="s">
        <v>63</v>
      </c>
      <c r="G104" s="25" t="s">
        <v>64</v>
      </c>
      <c r="H104" s="25" t="s">
        <v>706</v>
      </c>
      <c r="I104" s="25" t="s">
        <v>178</v>
      </c>
      <c r="J104" s="25" t="s">
        <v>179</v>
      </c>
      <c r="K104" s="25" t="s">
        <v>685</v>
      </c>
      <c r="L104" s="25" t="s">
        <v>685</v>
      </c>
      <c r="M104" s="25" t="s">
        <v>41</v>
      </c>
      <c r="N104" s="26" t="str">
        <f t="shared" si="52"/>
        <v>elegansXhybrid</v>
      </c>
      <c r="O104" s="26" t="str">
        <f t="shared" si="35"/>
        <v>elegansXhybrid</v>
      </c>
      <c r="P104" s="27">
        <v>43688</v>
      </c>
      <c r="Q104" s="25">
        <v>3.1</v>
      </c>
      <c r="R104" s="28" t="s">
        <v>137</v>
      </c>
      <c r="S104" s="25" t="str">
        <f t="shared" si="53"/>
        <v>3.1XC.2</v>
      </c>
      <c r="T104" s="25" t="str">
        <f t="shared" si="54"/>
        <v>Postzygotics-elegansXhybrid-SymEleX(H:LaxeXMontalvo)</v>
      </c>
      <c r="U104" s="25">
        <v>1</v>
      </c>
      <c r="V104" s="25">
        <v>1</v>
      </c>
      <c r="W104" s="25">
        <v>1</v>
      </c>
      <c r="X104" s="25">
        <v>1</v>
      </c>
      <c r="Y104" s="29" t="s">
        <v>6</v>
      </c>
      <c r="Z104" s="25" t="str">
        <f t="shared" si="58"/>
        <v>Y</v>
      </c>
      <c r="AA104" s="25">
        <v>1</v>
      </c>
      <c r="AB104" s="25">
        <v>1</v>
      </c>
      <c r="AC104" s="30">
        <v>369</v>
      </c>
      <c r="AD104" s="25" t="s">
        <v>6</v>
      </c>
      <c r="AE104" s="25" t="s">
        <v>6</v>
      </c>
      <c r="AF104" s="25" t="s">
        <v>6</v>
      </c>
      <c r="AG104" s="25" t="s">
        <v>6</v>
      </c>
      <c r="AH104" s="25" t="s">
        <v>6</v>
      </c>
      <c r="AI104" s="29" t="s">
        <v>180</v>
      </c>
      <c r="AJ104" s="25">
        <f>AC104</f>
        <v>369</v>
      </c>
      <c r="AK104" s="25" t="s">
        <v>6</v>
      </c>
      <c r="AL104" s="25">
        <f>AJ104</f>
        <v>369</v>
      </c>
      <c r="AM104" s="25">
        <f t="shared" si="38"/>
        <v>369</v>
      </c>
      <c r="AN104" s="25" t="s">
        <v>6</v>
      </c>
    </row>
    <row r="105" spans="1:40" x14ac:dyDescent="0.25">
      <c r="A105" s="25" t="s">
        <v>42</v>
      </c>
      <c r="B105" s="25">
        <v>2019</v>
      </c>
      <c r="C105" s="25" t="s">
        <v>46</v>
      </c>
      <c r="D105" s="25" t="s">
        <v>698</v>
      </c>
      <c r="E105" s="25" t="s">
        <v>39</v>
      </c>
      <c r="F105" s="25" t="s">
        <v>63</v>
      </c>
      <c r="G105" s="25" t="s">
        <v>64</v>
      </c>
      <c r="H105" s="25" t="s">
        <v>706</v>
      </c>
      <c r="I105" s="25" t="s">
        <v>178</v>
      </c>
      <c r="J105" s="25" t="s">
        <v>179</v>
      </c>
      <c r="K105" s="25" t="s">
        <v>685</v>
      </c>
      <c r="L105" s="25" t="s">
        <v>685</v>
      </c>
      <c r="M105" s="25" t="s">
        <v>41</v>
      </c>
      <c r="N105" s="26" t="str">
        <f t="shared" si="52"/>
        <v>elegansXhybrid</v>
      </c>
      <c r="O105" s="26" t="str">
        <f t="shared" si="35"/>
        <v>elegansXhybrid</v>
      </c>
      <c r="P105" s="27">
        <v>43688</v>
      </c>
      <c r="Q105" s="25">
        <v>3.1</v>
      </c>
      <c r="R105" s="28" t="s">
        <v>140</v>
      </c>
      <c r="S105" s="25" t="str">
        <f t="shared" si="53"/>
        <v>3.1XC.3</v>
      </c>
      <c r="T105" s="25" t="str">
        <f t="shared" si="54"/>
        <v>Postzygotics-elegansXhybrid-SymEleX(H:LaxeXMontalvo)</v>
      </c>
      <c r="U105" s="25">
        <v>1</v>
      </c>
      <c r="V105" s="25">
        <v>0</v>
      </c>
      <c r="W105" s="25">
        <v>0</v>
      </c>
      <c r="X105" s="25">
        <v>0</v>
      </c>
      <c r="Y105" s="29" t="s">
        <v>6</v>
      </c>
      <c r="Z105" s="25" t="str">
        <f t="shared" si="58"/>
        <v>N</v>
      </c>
      <c r="AA105" s="25" t="str">
        <f t="shared" ref="AA105:AH105" si="60">IF($Z105="N","NA","")</f>
        <v>NA</v>
      </c>
      <c r="AB105" s="25" t="str">
        <f t="shared" si="60"/>
        <v>NA</v>
      </c>
      <c r="AC105" s="25" t="str">
        <f t="shared" si="60"/>
        <v>NA</v>
      </c>
      <c r="AD105" s="25" t="str">
        <f t="shared" si="60"/>
        <v>NA</v>
      </c>
      <c r="AE105" s="25" t="str">
        <f t="shared" si="60"/>
        <v>NA</v>
      </c>
      <c r="AF105" s="25" t="str">
        <f t="shared" si="60"/>
        <v>NA</v>
      </c>
      <c r="AG105" s="25" t="str">
        <f t="shared" si="60"/>
        <v>NA</v>
      </c>
      <c r="AH105" s="25" t="str">
        <f t="shared" si="60"/>
        <v>NA</v>
      </c>
      <c r="AI105" s="29" t="s">
        <v>180</v>
      </c>
      <c r="AJ105" s="25" t="s">
        <v>6</v>
      </c>
      <c r="AK105" s="25" t="s">
        <v>6</v>
      </c>
      <c r="AL105" s="25" t="s">
        <v>6</v>
      </c>
      <c r="AM105" s="25" t="s">
        <v>6</v>
      </c>
      <c r="AN105" s="25" t="s">
        <v>6</v>
      </c>
    </row>
    <row r="106" spans="1:40" x14ac:dyDescent="0.25">
      <c r="A106" s="25" t="s">
        <v>42</v>
      </c>
      <c r="B106" s="25">
        <v>2019</v>
      </c>
      <c r="C106" s="25" t="s">
        <v>46</v>
      </c>
      <c r="D106" s="25" t="s">
        <v>698</v>
      </c>
      <c r="E106" s="25" t="s">
        <v>178</v>
      </c>
      <c r="F106" s="25" t="s">
        <v>179</v>
      </c>
      <c r="G106" s="25" t="s">
        <v>685</v>
      </c>
      <c r="H106" s="25" t="s">
        <v>685</v>
      </c>
      <c r="I106" s="25" t="s">
        <v>178</v>
      </c>
      <c r="J106" s="25" t="s">
        <v>179</v>
      </c>
      <c r="K106" s="25" t="s">
        <v>685</v>
      </c>
      <c r="L106" s="25" t="s">
        <v>685</v>
      </c>
      <c r="M106" s="25" t="s">
        <v>41</v>
      </c>
      <c r="N106" s="26" t="str">
        <f t="shared" si="52"/>
        <v>hybridXhybrid</v>
      </c>
      <c r="O106" s="26" t="str">
        <f t="shared" si="35"/>
        <v>hybridXhybrid</v>
      </c>
      <c r="P106" s="27">
        <v>43688</v>
      </c>
      <c r="Q106" s="25" t="s">
        <v>80</v>
      </c>
      <c r="R106" s="28" t="s">
        <v>140</v>
      </c>
      <c r="S106" s="25" t="str">
        <f t="shared" si="53"/>
        <v>B.4XC.3</v>
      </c>
      <c r="T106" s="25" t="str">
        <f t="shared" si="54"/>
        <v>Postzygotics-hybridXhybrid-(H:LaxeXMontalvo)X(H:LaxeXMontalvo)</v>
      </c>
      <c r="U106" s="25">
        <v>1</v>
      </c>
      <c r="V106" s="25">
        <v>1</v>
      </c>
      <c r="W106" s="25">
        <v>1</v>
      </c>
      <c r="X106" s="25">
        <v>1</v>
      </c>
      <c r="Y106" s="29" t="s">
        <v>6</v>
      </c>
      <c r="Z106" s="25" t="str">
        <f t="shared" si="58"/>
        <v>Y</v>
      </c>
      <c r="AA106" s="25">
        <v>0</v>
      </c>
      <c r="AB106" s="25" t="str">
        <f t="shared" ref="AB106:AH107" si="61">IF($AA106=0,"NA","")</f>
        <v>NA</v>
      </c>
      <c r="AC106" s="25" t="str">
        <f t="shared" si="61"/>
        <v>NA</v>
      </c>
      <c r="AD106" s="25" t="str">
        <f t="shared" si="61"/>
        <v>NA</v>
      </c>
      <c r="AE106" s="25" t="str">
        <f t="shared" si="61"/>
        <v>NA</v>
      </c>
      <c r="AF106" s="25" t="str">
        <f t="shared" si="61"/>
        <v>NA</v>
      </c>
      <c r="AG106" s="25" t="str">
        <f t="shared" si="61"/>
        <v>NA</v>
      </c>
      <c r="AH106" s="25" t="str">
        <f t="shared" si="61"/>
        <v>NA</v>
      </c>
      <c r="AI106" s="29" t="s">
        <v>180</v>
      </c>
      <c r="AJ106" s="25" t="s">
        <v>6</v>
      </c>
      <c r="AK106" s="25" t="s">
        <v>6</v>
      </c>
      <c r="AL106" s="25" t="s">
        <v>6</v>
      </c>
      <c r="AM106" s="25" t="s">
        <v>6</v>
      </c>
      <c r="AN106" s="25" t="s">
        <v>6</v>
      </c>
    </row>
    <row r="107" spans="1:40" x14ac:dyDescent="0.25">
      <c r="A107" s="25" t="s">
        <v>42</v>
      </c>
      <c r="B107" s="25">
        <v>2019</v>
      </c>
      <c r="C107" s="25" t="s">
        <v>46</v>
      </c>
      <c r="D107" s="25" t="s">
        <v>699</v>
      </c>
      <c r="E107" s="25" t="s">
        <v>60</v>
      </c>
      <c r="F107" s="25" t="s">
        <v>40</v>
      </c>
      <c r="G107" s="25" t="s">
        <v>62</v>
      </c>
      <c r="H107" s="25" t="s">
        <v>62</v>
      </c>
      <c r="I107" s="25" t="s">
        <v>60</v>
      </c>
      <c r="J107" s="25" t="s">
        <v>40</v>
      </c>
      <c r="K107" s="25" t="s">
        <v>62</v>
      </c>
      <c r="L107" s="25" t="s">
        <v>62</v>
      </c>
      <c r="M107" s="25" t="s">
        <v>41</v>
      </c>
      <c r="N107" s="26" t="str">
        <f t="shared" si="52"/>
        <v>graellsiiXgraellsii</v>
      </c>
      <c r="O107" s="26" t="str">
        <f t="shared" si="35"/>
        <v>graellsiiXgraellsii</v>
      </c>
      <c r="P107" s="27">
        <v>43689</v>
      </c>
      <c r="Q107" s="25">
        <v>1.3</v>
      </c>
      <c r="R107" s="28">
        <v>1.2</v>
      </c>
      <c r="S107" s="25" t="str">
        <f t="shared" si="53"/>
        <v>1.3X1.2</v>
      </c>
      <c r="T107" s="25" t="str">
        <f t="shared" si="54"/>
        <v>Conspecifics-graellsiiXgraellsii-MontalvoXMontalvo</v>
      </c>
      <c r="U107" s="25">
        <v>1</v>
      </c>
      <c r="V107" s="25">
        <v>1</v>
      </c>
      <c r="W107" s="25">
        <v>1</v>
      </c>
      <c r="X107" s="25">
        <v>1</v>
      </c>
      <c r="Y107" s="29" t="s">
        <v>6</v>
      </c>
      <c r="Z107" s="25" t="str">
        <f t="shared" si="58"/>
        <v>Y</v>
      </c>
      <c r="AA107" s="25">
        <v>0</v>
      </c>
      <c r="AB107" s="25" t="str">
        <f t="shared" si="61"/>
        <v>NA</v>
      </c>
      <c r="AC107" s="25" t="str">
        <f t="shared" si="61"/>
        <v>NA</v>
      </c>
      <c r="AD107" s="25" t="str">
        <f t="shared" si="61"/>
        <v>NA</v>
      </c>
      <c r="AE107" s="25" t="str">
        <f t="shared" si="61"/>
        <v>NA</v>
      </c>
      <c r="AF107" s="25" t="str">
        <f t="shared" si="61"/>
        <v>NA</v>
      </c>
      <c r="AG107" s="25" t="str">
        <f t="shared" si="61"/>
        <v>NA</v>
      </c>
      <c r="AH107" s="25" t="str">
        <f t="shared" si="61"/>
        <v>NA</v>
      </c>
      <c r="AI107" s="29" t="s">
        <v>180</v>
      </c>
      <c r="AJ107" s="25" t="s">
        <v>6</v>
      </c>
      <c r="AK107" s="25" t="s">
        <v>6</v>
      </c>
      <c r="AL107" s="25" t="s">
        <v>6</v>
      </c>
      <c r="AM107" s="25" t="s">
        <v>6</v>
      </c>
      <c r="AN107" s="25" t="s">
        <v>6</v>
      </c>
    </row>
    <row r="108" spans="1:40" x14ac:dyDescent="0.25">
      <c r="A108" s="25" t="s">
        <v>42</v>
      </c>
      <c r="B108" s="25">
        <v>2019</v>
      </c>
      <c r="C108" s="25" t="s">
        <v>46</v>
      </c>
      <c r="D108" s="25" t="s">
        <v>699</v>
      </c>
      <c r="E108" s="25" t="s">
        <v>60</v>
      </c>
      <c r="F108" s="25" t="s">
        <v>40</v>
      </c>
      <c r="G108" s="25" t="s">
        <v>62</v>
      </c>
      <c r="H108" s="25" t="s">
        <v>62</v>
      </c>
      <c r="I108" s="25" t="s">
        <v>60</v>
      </c>
      <c r="J108" s="25" t="s">
        <v>40</v>
      </c>
      <c r="K108" s="25" t="s">
        <v>62</v>
      </c>
      <c r="L108" s="25" t="s">
        <v>62</v>
      </c>
      <c r="M108" s="25" t="s">
        <v>41</v>
      </c>
      <c r="N108" s="26" t="str">
        <f t="shared" si="52"/>
        <v>graellsiiXgraellsii</v>
      </c>
      <c r="O108" s="26" t="str">
        <f t="shared" si="35"/>
        <v>graellsiiXgraellsii</v>
      </c>
      <c r="P108" s="27">
        <v>43689</v>
      </c>
      <c r="Q108" s="25">
        <v>1.9</v>
      </c>
      <c r="R108" s="28">
        <v>1.4</v>
      </c>
      <c r="S108" s="25" t="str">
        <f t="shared" si="53"/>
        <v>1.9X1.4</v>
      </c>
      <c r="T108" s="25" t="str">
        <f t="shared" si="54"/>
        <v>Conspecifics-graellsiiXgraellsii-MontalvoXMontalvo</v>
      </c>
      <c r="U108" s="25">
        <v>1</v>
      </c>
      <c r="V108" s="25">
        <v>1</v>
      </c>
      <c r="W108" s="25">
        <v>1</v>
      </c>
      <c r="X108" s="25">
        <v>1</v>
      </c>
      <c r="Y108" s="29" t="s">
        <v>6</v>
      </c>
      <c r="Z108" s="25" t="str">
        <f t="shared" si="58"/>
        <v>Y</v>
      </c>
      <c r="AA108" s="25">
        <v>3</v>
      </c>
      <c r="AB108" s="25">
        <v>3</v>
      </c>
      <c r="AC108" s="30">
        <v>96</v>
      </c>
      <c r="AD108" s="25" t="s">
        <v>6</v>
      </c>
      <c r="AE108" s="30">
        <v>161</v>
      </c>
      <c r="AF108" s="25" t="s">
        <v>6</v>
      </c>
      <c r="AG108" s="30">
        <v>9</v>
      </c>
      <c r="AH108" s="25" t="s">
        <v>6</v>
      </c>
      <c r="AI108" s="29" t="s">
        <v>180</v>
      </c>
      <c r="AJ108" s="25">
        <f t="shared" si="55"/>
        <v>266</v>
      </c>
      <c r="AK108" s="25" t="s">
        <v>6</v>
      </c>
      <c r="AL108" s="25">
        <f t="shared" ref="AL108:AL109" si="62">AJ108</f>
        <v>266</v>
      </c>
      <c r="AM108" s="25">
        <f t="shared" si="38"/>
        <v>88.666666666666671</v>
      </c>
      <c r="AN108" s="25" t="s">
        <v>6</v>
      </c>
    </row>
    <row r="109" spans="1:40" x14ac:dyDescent="0.25">
      <c r="A109" s="25" t="s">
        <v>42</v>
      </c>
      <c r="B109" s="25">
        <v>2019</v>
      </c>
      <c r="C109" s="25" t="s">
        <v>46</v>
      </c>
      <c r="D109" s="25" t="s">
        <v>699</v>
      </c>
      <c r="E109" s="25" t="s">
        <v>60</v>
      </c>
      <c r="F109" s="25" t="s">
        <v>40</v>
      </c>
      <c r="G109" s="25" t="s">
        <v>62</v>
      </c>
      <c r="H109" s="25" t="s">
        <v>62</v>
      </c>
      <c r="I109" s="25" t="s">
        <v>60</v>
      </c>
      <c r="J109" s="25" t="s">
        <v>40</v>
      </c>
      <c r="K109" s="25" t="s">
        <v>62</v>
      </c>
      <c r="L109" s="25" t="s">
        <v>62</v>
      </c>
      <c r="M109" s="25" t="s">
        <v>41</v>
      </c>
      <c r="N109" s="26" t="str">
        <f t="shared" si="52"/>
        <v>graellsiiXgraellsii</v>
      </c>
      <c r="O109" s="26" t="str">
        <f t="shared" si="35"/>
        <v>graellsiiXgraellsii</v>
      </c>
      <c r="P109" s="27">
        <v>43689</v>
      </c>
      <c r="Q109" s="25">
        <v>1.1000000000000001</v>
      </c>
      <c r="R109" s="28">
        <v>1.6</v>
      </c>
      <c r="S109" s="25" t="str">
        <f t="shared" si="53"/>
        <v>1.1X1.6</v>
      </c>
      <c r="T109" s="25" t="str">
        <f t="shared" si="54"/>
        <v>Conspecifics-graellsiiXgraellsii-MontalvoXMontalvo</v>
      </c>
      <c r="U109" s="25">
        <v>1</v>
      </c>
      <c r="V109" s="25">
        <v>1</v>
      </c>
      <c r="W109" s="25">
        <v>1</v>
      </c>
      <c r="X109" s="25">
        <v>1</v>
      </c>
      <c r="Y109" s="29" t="s">
        <v>6</v>
      </c>
      <c r="Z109" s="25" t="str">
        <f t="shared" si="58"/>
        <v>Y</v>
      </c>
      <c r="AA109" s="25">
        <v>2</v>
      </c>
      <c r="AB109" s="25">
        <v>2</v>
      </c>
      <c r="AC109" s="30">
        <v>13</v>
      </c>
      <c r="AD109" s="25" t="s">
        <v>6</v>
      </c>
      <c r="AE109" s="30">
        <v>96</v>
      </c>
      <c r="AF109" s="25" t="s">
        <v>6</v>
      </c>
      <c r="AG109" s="25" t="s">
        <v>6</v>
      </c>
      <c r="AH109" s="25" t="s">
        <v>6</v>
      </c>
      <c r="AI109" s="29" t="s">
        <v>180</v>
      </c>
      <c r="AJ109" s="25">
        <f>AC109+AE109</f>
        <v>109</v>
      </c>
      <c r="AK109" s="25" t="s">
        <v>6</v>
      </c>
      <c r="AL109" s="25">
        <f t="shared" si="62"/>
        <v>109</v>
      </c>
      <c r="AM109" s="25">
        <f t="shared" si="38"/>
        <v>54.5</v>
      </c>
      <c r="AN109" s="25" t="s">
        <v>6</v>
      </c>
    </row>
    <row r="110" spans="1:40" x14ac:dyDescent="0.25">
      <c r="A110" s="25" t="s">
        <v>42</v>
      </c>
      <c r="B110" s="25">
        <v>2019</v>
      </c>
      <c r="C110" s="25" t="s">
        <v>46</v>
      </c>
      <c r="D110" s="25" t="s">
        <v>699</v>
      </c>
      <c r="E110" s="25" t="s">
        <v>39</v>
      </c>
      <c r="F110" s="25" t="s">
        <v>63</v>
      </c>
      <c r="G110" s="25" t="s">
        <v>64</v>
      </c>
      <c r="H110" s="25" t="s">
        <v>64</v>
      </c>
      <c r="I110" s="25" t="s">
        <v>39</v>
      </c>
      <c r="J110" s="25" t="s">
        <v>63</v>
      </c>
      <c r="K110" s="25" t="s">
        <v>64</v>
      </c>
      <c r="L110" s="25" t="s">
        <v>64</v>
      </c>
      <c r="M110" s="25" t="s">
        <v>43</v>
      </c>
      <c r="N110" s="26" t="str">
        <f t="shared" si="52"/>
        <v>elegansXelegans</v>
      </c>
      <c r="O110" s="26" t="str">
        <f t="shared" si="35"/>
        <v>elegansXelegans</v>
      </c>
      <c r="P110" s="27">
        <v>43689</v>
      </c>
      <c r="Q110" s="25">
        <v>3.5</v>
      </c>
      <c r="R110" s="28">
        <v>3.2</v>
      </c>
      <c r="S110" s="25" t="str">
        <f t="shared" si="53"/>
        <v>3.5X3.2</v>
      </c>
      <c r="T110" s="25" t="str">
        <f t="shared" si="54"/>
        <v>Conspecifics-elegansXelegans-LaxeXLaxe</v>
      </c>
      <c r="U110" s="25">
        <v>2</v>
      </c>
      <c r="V110" s="25">
        <v>1</v>
      </c>
      <c r="W110" s="25">
        <v>1</v>
      </c>
      <c r="X110" s="25">
        <v>1</v>
      </c>
      <c r="Y110" s="29" t="s">
        <v>6</v>
      </c>
      <c r="Z110" s="25" t="str">
        <f t="shared" si="58"/>
        <v>Y</v>
      </c>
      <c r="AA110" s="25">
        <v>0</v>
      </c>
      <c r="AB110" s="25" t="str">
        <f t="shared" ref="AB110:AH110" si="63">IF($AA110=0,"NA","")</f>
        <v>NA</v>
      </c>
      <c r="AC110" s="25" t="str">
        <f t="shared" si="63"/>
        <v>NA</v>
      </c>
      <c r="AD110" s="25" t="str">
        <f t="shared" si="63"/>
        <v>NA</v>
      </c>
      <c r="AE110" s="25" t="str">
        <f t="shared" si="63"/>
        <v>NA</v>
      </c>
      <c r="AF110" s="25" t="str">
        <f t="shared" si="63"/>
        <v>NA</v>
      </c>
      <c r="AG110" s="25" t="str">
        <f t="shared" si="63"/>
        <v>NA</v>
      </c>
      <c r="AH110" s="25" t="str">
        <f t="shared" si="63"/>
        <v>NA</v>
      </c>
      <c r="AI110" s="29" t="s">
        <v>180</v>
      </c>
      <c r="AJ110" s="25" t="s">
        <v>6</v>
      </c>
      <c r="AK110" s="25" t="s">
        <v>6</v>
      </c>
      <c r="AL110" s="25" t="s">
        <v>6</v>
      </c>
      <c r="AM110" s="25" t="s">
        <v>6</v>
      </c>
      <c r="AN110" s="25" t="s">
        <v>6</v>
      </c>
    </row>
    <row r="111" spans="1:40" x14ac:dyDescent="0.25">
      <c r="A111" s="25" t="s">
        <v>42</v>
      </c>
      <c r="B111" s="25">
        <v>2019</v>
      </c>
      <c r="C111" s="25" t="s">
        <v>46</v>
      </c>
      <c r="D111" s="25" t="s">
        <v>698</v>
      </c>
      <c r="E111" s="25" t="s">
        <v>178</v>
      </c>
      <c r="F111" s="25" t="s">
        <v>179</v>
      </c>
      <c r="G111" s="25" t="s">
        <v>685</v>
      </c>
      <c r="H111" s="25" t="s">
        <v>685</v>
      </c>
      <c r="I111" s="25" t="s">
        <v>178</v>
      </c>
      <c r="J111" s="25" t="s">
        <v>179</v>
      </c>
      <c r="K111" s="25" t="s">
        <v>685</v>
      </c>
      <c r="L111" s="25" t="s">
        <v>685</v>
      </c>
      <c r="M111" s="25" t="s">
        <v>41</v>
      </c>
      <c r="N111" s="26" t="str">
        <f t="shared" si="52"/>
        <v>hybridXhybrid</v>
      </c>
      <c r="O111" s="26" t="str">
        <f t="shared" si="35"/>
        <v>hybridXhybrid</v>
      </c>
      <c r="P111" s="27">
        <v>43689</v>
      </c>
      <c r="Q111" s="25" t="s">
        <v>76</v>
      </c>
      <c r="R111" s="28" t="s">
        <v>181</v>
      </c>
      <c r="S111" s="25" t="str">
        <f t="shared" si="53"/>
        <v>A.3XB.5</v>
      </c>
      <c r="T111" s="25" t="str">
        <f t="shared" si="54"/>
        <v>Postzygotics-hybridXhybrid-(H:LaxeXMontalvo)X(H:LaxeXMontalvo)</v>
      </c>
      <c r="U111" s="25">
        <v>1</v>
      </c>
      <c r="V111" s="25">
        <v>1</v>
      </c>
      <c r="W111" s="25">
        <v>1</v>
      </c>
      <c r="X111" s="25">
        <v>1</v>
      </c>
      <c r="Y111" s="29" t="s">
        <v>6</v>
      </c>
      <c r="Z111" s="25" t="str">
        <f t="shared" si="58"/>
        <v>Y</v>
      </c>
      <c r="AA111" s="25">
        <v>3</v>
      </c>
      <c r="AB111" s="25">
        <v>1</v>
      </c>
      <c r="AC111" s="30">
        <v>374</v>
      </c>
      <c r="AD111" s="25" t="s">
        <v>6</v>
      </c>
      <c r="AE111" s="30">
        <v>0</v>
      </c>
      <c r="AF111" s="25" t="s">
        <v>6</v>
      </c>
      <c r="AG111" s="30">
        <v>0</v>
      </c>
      <c r="AH111" s="25" t="s">
        <v>6</v>
      </c>
      <c r="AI111" s="29" t="s">
        <v>180</v>
      </c>
      <c r="AJ111" s="25">
        <f t="shared" si="55"/>
        <v>374</v>
      </c>
      <c r="AK111" s="25" t="s">
        <v>6</v>
      </c>
      <c r="AL111" s="25">
        <f t="shared" ref="AL111:AL115" si="64">AJ111</f>
        <v>374</v>
      </c>
      <c r="AM111" s="25">
        <f t="shared" si="38"/>
        <v>124.66666666666667</v>
      </c>
      <c r="AN111" s="25" t="s">
        <v>6</v>
      </c>
    </row>
    <row r="112" spans="1:40" x14ac:dyDescent="0.25">
      <c r="A112" s="25" t="s">
        <v>42</v>
      </c>
      <c r="B112" s="25">
        <v>2019</v>
      </c>
      <c r="C112" s="25" t="s">
        <v>46</v>
      </c>
      <c r="D112" s="25" t="s">
        <v>698</v>
      </c>
      <c r="E112" s="25" t="s">
        <v>178</v>
      </c>
      <c r="F112" s="25" t="s">
        <v>179</v>
      </c>
      <c r="G112" s="25" t="s">
        <v>685</v>
      </c>
      <c r="H112" s="25" t="s">
        <v>685</v>
      </c>
      <c r="I112" s="25" t="s">
        <v>178</v>
      </c>
      <c r="J112" s="25" t="s">
        <v>179</v>
      </c>
      <c r="K112" s="25" t="s">
        <v>685</v>
      </c>
      <c r="L112" s="25" t="s">
        <v>685</v>
      </c>
      <c r="M112" s="25" t="s">
        <v>41</v>
      </c>
      <c r="N112" s="26" t="str">
        <f t="shared" si="52"/>
        <v>hybridXhybrid</v>
      </c>
      <c r="O112" s="26" t="str">
        <f t="shared" si="35"/>
        <v>hybridXhybrid</v>
      </c>
      <c r="P112" s="27">
        <v>43689</v>
      </c>
      <c r="Q112" s="25" t="s">
        <v>175</v>
      </c>
      <c r="R112" s="28" t="s">
        <v>75</v>
      </c>
      <c r="S112" s="25" t="str">
        <f t="shared" si="53"/>
        <v>C.5XB.7</v>
      </c>
      <c r="T112" s="25" t="str">
        <f t="shared" si="54"/>
        <v>Postzygotics-hybridXhybrid-(H:LaxeXMontalvo)X(H:LaxeXMontalvo)</v>
      </c>
      <c r="U112" s="25">
        <v>1</v>
      </c>
      <c r="V112" s="25">
        <v>1</v>
      </c>
      <c r="W112" s="25">
        <v>1</v>
      </c>
      <c r="X112" s="25">
        <v>1</v>
      </c>
      <c r="Y112" s="29" t="s">
        <v>6</v>
      </c>
      <c r="Z112" s="25" t="str">
        <f t="shared" si="58"/>
        <v>Y</v>
      </c>
      <c r="AA112" s="25">
        <v>3</v>
      </c>
      <c r="AB112" s="25">
        <v>3</v>
      </c>
      <c r="AC112" s="30">
        <v>14</v>
      </c>
      <c r="AD112" s="25" t="s">
        <v>6</v>
      </c>
      <c r="AE112" s="30">
        <v>20</v>
      </c>
      <c r="AF112" s="25" t="s">
        <v>6</v>
      </c>
      <c r="AG112" s="30">
        <v>22</v>
      </c>
      <c r="AH112" s="25" t="s">
        <v>6</v>
      </c>
      <c r="AI112" s="29" t="s">
        <v>180</v>
      </c>
      <c r="AJ112" s="25">
        <f t="shared" si="55"/>
        <v>56</v>
      </c>
      <c r="AK112" s="25" t="s">
        <v>6</v>
      </c>
      <c r="AL112" s="25">
        <f t="shared" si="64"/>
        <v>56</v>
      </c>
      <c r="AM112" s="25">
        <f t="shared" si="38"/>
        <v>18.666666666666668</v>
      </c>
      <c r="AN112" s="25" t="s">
        <v>6</v>
      </c>
    </row>
    <row r="113" spans="1:40" x14ac:dyDescent="0.25">
      <c r="A113" s="25" t="s">
        <v>42</v>
      </c>
      <c r="B113" s="25">
        <v>2019</v>
      </c>
      <c r="C113" s="25" t="s">
        <v>46</v>
      </c>
      <c r="D113" s="25" t="s">
        <v>698</v>
      </c>
      <c r="E113" s="25" t="s">
        <v>178</v>
      </c>
      <c r="F113" s="25" t="s">
        <v>179</v>
      </c>
      <c r="G113" s="25" t="s">
        <v>685</v>
      </c>
      <c r="H113" s="25" t="s">
        <v>685</v>
      </c>
      <c r="I113" s="25" t="s">
        <v>178</v>
      </c>
      <c r="J113" s="25" t="s">
        <v>179</v>
      </c>
      <c r="K113" s="25" t="s">
        <v>685</v>
      </c>
      <c r="L113" s="25" t="s">
        <v>685</v>
      </c>
      <c r="M113" s="25" t="s">
        <v>41</v>
      </c>
      <c r="N113" s="26" t="str">
        <f t="shared" si="52"/>
        <v>hybridXhybrid</v>
      </c>
      <c r="O113" s="26" t="str">
        <f t="shared" si="35"/>
        <v>hybridXhybrid</v>
      </c>
      <c r="P113" s="27">
        <v>43689</v>
      </c>
      <c r="Q113" s="25" t="s">
        <v>124</v>
      </c>
      <c r="R113" s="28" t="s">
        <v>140</v>
      </c>
      <c r="S113" s="25" t="str">
        <f t="shared" si="53"/>
        <v>C.10XC.3</v>
      </c>
      <c r="T113" s="25" t="str">
        <f t="shared" si="54"/>
        <v>Postzygotics-hybridXhybrid-(H:LaxeXMontalvo)X(H:LaxeXMontalvo)</v>
      </c>
      <c r="U113" s="25">
        <v>1</v>
      </c>
      <c r="V113" s="25">
        <v>1</v>
      </c>
      <c r="W113" s="25">
        <v>1</v>
      </c>
      <c r="X113" s="25">
        <v>1</v>
      </c>
      <c r="Y113" s="29" t="s">
        <v>6</v>
      </c>
      <c r="Z113" s="25" t="str">
        <f t="shared" si="58"/>
        <v>Y</v>
      </c>
      <c r="AA113" s="25">
        <v>3</v>
      </c>
      <c r="AB113" s="25">
        <v>0</v>
      </c>
      <c r="AC113" s="30">
        <v>0</v>
      </c>
      <c r="AD113" s="25" t="s">
        <v>6</v>
      </c>
      <c r="AE113" s="30">
        <v>0</v>
      </c>
      <c r="AF113" s="25" t="s">
        <v>6</v>
      </c>
      <c r="AG113" s="30">
        <v>0</v>
      </c>
      <c r="AH113" s="25" t="s">
        <v>6</v>
      </c>
      <c r="AI113" s="29" t="s">
        <v>180</v>
      </c>
      <c r="AJ113" s="25">
        <f t="shared" si="55"/>
        <v>0</v>
      </c>
      <c r="AK113" s="25" t="s">
        <v>6</v>
      </c>
      <c r="AL113" s="25">
        <f t="shared" si="64"/>
        <v>0</v>
      </c>
      <c r="AM113" s="25">
        <f t="shared" si="38"/>
        <v>0</v>
      </c>
      <c r="AN113" s="25" t="s">
        <v>6</v>
      </c>
    </row>
    <row r="114" spans="1:40" x14ac:dyDescent="0.25">
      <c r="A114" s="25" t="s">
        <v>42</v>
      </c>
      <c r="B114" s="25">
        <v>2019</v>
      </c>
      <c r="C114" s="25" t="s">
        <v>46</v>
      </c>
      <c r="D114" s="25" t="s">
        <v>698</v>
      </c>
      <c r="E114" s="25" t="s">
        <v>178</v>
      </c>
      <c r="F114" s="25" t="s">
        <v>179</v>
      </c>
      <c r="G114" s="25" t="s">
        <v>685</v>
      </c>
      <c r="H114" s="25" t="s">
        <v>685</v>
      </c>
      <c r="I114" s="25" t="s">
        <v>178</v>
      </c>
      <c r="J114" s="25" t="s">
        <v>179</v>
      </c>
      <c r="K114" s="25" t="s">
        <v>685</v>
      </c>
      <c r="L114" s="25" t="s">
        <v>685</v>
      </c>
      <c r="M114" s="25" t="s">
        <v>41</v>
      </c>
      <c r="N114" s="26" t="str">
        <f t="shared" si="52"/>
        <v>hybridXhybrid</v>
      </c>
      <c r="O114" s="26" t="str">
        <f t="shared" si="35"/>
        <v>hybridXhybrid</v>
      </c>
      <c r="P114" s="27">
        <v>43689</v>
      </c>
      <c r="Q114" s="25" t="s">
        <v>74</v>
      </c>
      <c r="R114" s="28" t="s">
        <v>173</v>
      </c>
      <c r="S114" s="25" t="str">
        <f t="shared" si="53"/>
        <v>B.6XC.4</v>
      </c>
      <c r="T114" s="25" t="str">
        <f t="shared" si="54"/>
        <v>Postzygotics-hybridXhybrid-(H:LaxeXMontalvo)X(H:LaxeXMontalvo)</v>
      </c>
      <c r="U114" s="25">
        <v>1</v>
      </c>
      <c r="V114" s="25">
        <v>1</v>
      </c>
      <c r="W114" s="25">
        <v>1</v>
      </c>
      <c r="X114" s="25">
        <v>1</v>
      </c>
      <c r="Y114" s="29" t="s">
        <v>6</v>
      </c>
      <c r="Z114" s="25" t="str">
        <f t="shared" si="58"/>
        <v>Y</v>
      </c>
      <c r="AA114" s="25">
        <v>3</v>
      </c>
      <c r="AB114" s="25">
        <v>3</v>
      </c>
      <c r="AC114" s="30">
        <v>577</v>
      </c>
      <c r="AD114" s="25" t="s">
        <v>6</v>
      </c>
      <c r="AE114" s="30">
        <v>1</v>
      </c>
      <c r="AF114" s="25" t="s">
        <v>6</v>
      </c>
      <c r="AG114" s="30">
        <v>393</v>
      </c>
      <c r="AH114" s="25" t="s">
        <v>6</v>
      </c>
      <c r="AI114" s="29" t="s">
        <v>180</v>
      </c>
      <c r="AJ114" s="25">
        <f t="shared" si="55"/>
        <v>971</v>
      </c>
      <c r="AK114" s="25" t="s">
        <v>6</v>
      </c>
      <c r="AL114" s="25">
        <f t="shared" si="64"/>
        <v>971</v>
      </c>
      <c r="AM114" s="25">
        <f t="shared" si="38"/>
        <v>323.66666666666669</v>
      </c>
      <c r="AN114" s="25" t="s">
        <v>6</v>
      </c>
    </row>
    <row r="115" spans="1:40" x14ac:dyDescent="0.25">
      <c r="A115" s="25" t="s">
        <v>42</v>
      </c>
      <c r="B115" s="25">
        <v>2019</v>
      </c>
      <c r="C115" s="25" t="s">
        <v>46</v>
      </c>
      <c r="D115" s="25" t="s">
        <v>698</v>
      </c>
      <c r="E115" s="25" t="s">
        <v>178</v>
      </c>
      <c r="F115" s="25" t="s">
        <v>179</v>
      </c>
      <c r="G115" s="25" t="s">
        <v>685</v>
      </c>
      <c r="H115" s="25" t="s">
        <v>685</v>
      </c>
      <c r="I115" s="25" t="s">
        <v>60</v>
      </c>
      <c r="J115" s="25" t="s">
        <v>40</v>
      </c>
      <c r="K115" s="25" t="s">
        <v>62</v>
      </c>
      <c r="L115" s="25" t="s">
        <v>705</v>
      </c>
      <c r="M115" s="25" t="s">
        <v>41</v>
      </c>
      <c r="N115" s="26" t="str">
        <f t="shared" si="52"/>
        <v>hybridXgraellsii</v>
      </c>
      <c r="O115" s="26" t="str">
        <f t="shared" si="35"/>
        <v>hybridXgraellsii</v>
      </c>
      <c r="P115" s="27">
        <v>43690</v>
      </c>
      <c r="Q115" s="25" t="s">
        <v>85</v>
      </c>
      <c r="R115" s="28">
        <v>1.1100000000000001</v>
      </c>
      <c r="S115" s="25" t="str">
        <f t="shared" si="53"/>
        <v>A.9X1.11</v>
      </c>
      <c r="T115" s="25" t="str">
        <f t="shared" si="54"/>
        <v>Postzygotics-hybridXgraellsii-(H:LaxeXMontalvo)XSymGra</v>
      </c>
      <c r="U115" s="25">
        <v>1</v>
      </c>
      <c r="V115" s="25">
        <v>1</v>
      </c>
      <c r="W115" s="25">
        <v>1</v>
      </c>
      <c r="X115" s="25">
        <v>1</v>
      </c>
      <c r="Y115" s="29" t="s">
        <v>6</v>
      </c>
      <c r="Z115" s="25" t="str">
        <f t="shared" si="58"/>
        <v>Y</v>
      </c>
      <c r="AA115" s="25">
        <v>3</v>
      </c>
      <c r="AB115" s="25">
        <v>3</v>
      </c>
      <c r="AC115" s="30">
        <v>275</v>
      </c>
      <c r="AD115" s="25" t="s">
        <v>6</v>
      </c>
      <c r="AE115" s="30">
        <v>23</v>
      </c>
      <c r="AF115" s="25" t="s">
        <v>6</v>
      </c>
      <c r="AG115" s="30">
        <v>4</v>
      </c>
      <c r="AH115" s="25" t="s">
        <v>6</v>
      </c>
      <c r="AI115" s="29" t="s">
        <v>180</v>
      </c>
      <c r="AJ115" s="25">
        <f t="shared" si="55"/>
        <v>302</v>
      </c>
      <c r="AK115" s="25" t="s">
        <v>6</v>
      </c>
      <c r="AL115" s="25">
        <f t="shared" si="64"/>
        <v>302</v>
      </c>
      <c r="AM115" s="25">
        <f t="shared" si="38"/>
        <v>100.66666666666667</v>
      </c>
      <c r="AN115" s="25" t="s">
        <v>6</v>
      </c>
    </row>
    <row r="116" spans="1:40" x14ac:dyDescent="0.25">
      <c r="A116" s="25" t="s">
        <v>42</v>
      </c>
      <c r="B116" s="25">
        <v>2019</v>
      </c>
      <c r="C116" s="25" t="s">
        <v>46</v>
      </c>
      <c r="D116" s="25" t="s">
        <v>698</v>
      </c>
      <c r="E116" s="25" t="s">
        <v>178</v>
      </c>
      <c r="F116" s="25" t="s">
        <v>179</v>
      </c>
      <c r="G116" s="25" t="s">
        <v>685</v>
      </c>
      <c r="H116" s="25" t="s">
        <v>685</v>
      </c>
      <c r="I116" s="25" t="s">
        <v>60</v>
      </c>
      <c r="J116" s="25" t="s">
        <v>40</v>
      </c>
      <c r="K116" s="25" t="s">
        <v>62</v>
      </c>
      <c r="L116" s="25" t="s">
        <v>705</v>
      </c>
      <c r="M116" s="25" t="s">
        <v>41</v>
      </c>
      <c r="N116" s="26" t="str">
        <f t="shared" si="52"/>
        <v>hybridXgraellsii</v>
      </c>
      <c r="O116" s="26" t="str">
        <f t="shared" si="35"/>
        <v>hybridXgraellsii</v>
      </c>
      <c r="P116" s="27">
        <v>43690</v>
      </c>
      <c r="Q116" s="25" t="s">
        <v>72</v>
      </c>
      <c r="R116" s="28">
        <v>1.1399999999999999</v>
      </c>
      <c r="S116" s="25" t="str">
        <f t="shared" si="53"/>
        <v>A.2X1.14</v>
      </c>
      <c r="T116" s="25" t="str">
        <f t="shared" si="54"/>
        <v>Postzygotics-hybridXgraellsii-(H:LaxeXMontalvo)XSymGra</v>
      </c>
      <c r="U116" s="25">
        <v>1</v>
      </c>
      <c r="V116" s="25">
        <v>1</v>
      </c>
      <c r="W116" s="25">
        <v>1</v>
      </c>
      <c r="X116" s="25">
        <v>1</v>
      </c>
      <c r="Y116" s="29" t="s">
        <v>6</v>
      </c>
      <c r="Z116" s="25" t="str">
        <f t="shared" si="58"/>
        <v>Y</v>
      </c>
      <c r="AA116" s="25">
        <v>0</v>
      </c>
      <c r="AB116" s="25" t="str">
        <f t="shared" ref="AB116:AH116" si="65">IF($AA116=0,"NA","")</f>
        <v>NA</v>
      </c>
      <c r="AC116" s="25" t="str">
        <f t="shared" si="65"/>
        <v>NA</v>
      </c>
      <c r="AD116" s="25" t="str">
        <f t="shared" si="65"/>
        <v>NA</v>
      </c>
      <c r="AE116" s="25" t="str">
        <f t="shared" si="65"/>
        <v>NA</v>
      </c>
      <c r="AF116" s="25" t="str">
        <f t="shared" si="65"/>
        <v>NA</v>
      </c>
      <c r="AG116" s="25" t="str">
        <f t="shared" si="65"/>
        <v>NA</v>
      </c>
      <c r="AH116" s="25" t="str">
        <f t="shared" si="65"/>
        <v>NA</v>
      </c>
      <c r="AI116" s="29" t="s">
        <v>180</v>
      </c>
      <c r="AJ116" s="25" t="s">
        <v>6</v>
      </c>
      <c r="AK116" s="25" t="s">
        <v>6</v>
      </c>
      <c r="AL116" s="25" t="s">
        <v>6</v>
      </c>
      <c r="AM116" s="25" t="s">
        <v>6</v>
      </c>
      <c r="AN116" s="25" t="s">
        <v>6</v>
      </c>
    </row>
    <row r="117" spans="1:40" x14ac:dyDescent="0.25">
      <c r="A117" s="25" t="s">
        <v>42</v>
      </c>
      <c r="B117" s="25">
        <v>2019</v>
      </c>
      <c r="C117" s="25" t="s">
        <v>46</v>
      </c>
      <c r="D117" s="25" t="s">
        <v>698</v>
      </c>
      <c r="E117" s="25" t="s">
        <v>178</v>
      </c>
      <c r="F117" s="25" t="s">
        <v>179</v>
      </c>
      <c r="G117" s="25" t="s">
        <v>685</v>
      </c>
      <c r="H117" s="25" t="s">
        <v>685</v>
      </c>
      <c r="I117" s="25" t="s">
        <v>60</v>
      </c>
      <c r="J117" s="25" t="s">
        <v>40</v>
      </c>
      <c r="K117" s="25" t="s">
        <v>62</v>
      </c>
      <c r="L117" s="25" t="s">
        <v>705</v>
      </c>
      <c r="M117" s="25" t="s">
        <v>41</v>
      </c>
      <c r="N117" s="26" t="str">
        <f t="shared" si="52"/>
        <v>hybridXgraellsii</v>
      </c>
      <c r="O117" s="26" t="str">
        <f t="shared" si="35"/>
        <v>hybridXgraellsii</v>
      </c>
      <c r="P117" s="27">
        <v>43690</v>
      </c>
      <c r="Q117" s="25" t="s">
        <v>74</v>
      </c>
      <c r="R117" s="28">
        <v>1.8</v>
      </c>
      <c r="S117" s="25" t="str">
        <f t="shared" si="53"/>
        <v>B.6X1.8</v>
      </c>
      <c r="T117" s="25" t="str">
        <f t="shared" si="54"/>
        <v>Postzygotics-hybridXgraellsii-(H:LaxeXMontalvo)XSymGra</v>
      </c>
      <c r="U117" s="25">
        <v>1</v>
      </c>
      <c r="V117" s="25">
        <v>1</v>
      </c>
      <c r="W117" s="25">
        <v>1</v>
      </c>
      <c r="X117" s="25">
        <v>1</v>
      </c>
      <c r="Y117" s="29" t="s">
        <v>6</v>
      </c>
      <c r="Z117" s="25" t="str">
        <f t="shared" si="58"/>
        <v>Y</v>
      </c>
      <c r="AA117" s="25">
        <v>3</v>
      </c>
      <c r="AB117" s="25">
        <v>3</v>
      </c>
      <c r="AC117" s="30">
        <v>180</v>
      </c>
      <c r="AD117" s="25" t="s">
        <v>6</v>
      </c>
      <c r="AE117" s="30">
        <v>265</v>
      </c>
      <c r="AF117" s="25" t="s">
        <v>6</v>
      </c>
      <c r="AG117" s="30">
        <v>1</v>
      </c>
      <c r="AH117" s="25" t="s">
        <v>6</v>
      </c>
      <c r="AI117" s="29" t="s">
        <v>180</v>
      </c>
      <c r="AJ117" s="25">
        <f t="shared" si="55"/>
        <v>446</v>
      </c>
      <c r="AK117" s="25" t="s">
        <v>6</v>
      </c>
      <c r="AL117" s="25">
        <f>AJ117</f>
        <v>446</v>
      </c>
      <c r="AM117" s="25">
        <f t="shared" si="38"/>
        <v>148.66666666666666</v>
      </c>
      <c r="AN117" s="25" t="s">
        <v>6</v>
      </c>
    </row>
    <row r="118" spans="1:40" x14ac:dyDescent="0.25">
      <c r="A118" s="25" t="s">
        <v>42</v>
      </c>
      <c r="B118" s="25">
        <v>2019</v>
      </c>
      <c r="C118" s="25" t="s">
        <v>46</v>
      </c>
      <c r="D118" s="25" t="s">
        <v>698</v>
      </c>
      <c r="E118" s="25" t="s">
        <v>178</v>
      </c>
      <c r="F118" s="25" t="s">
        <v>179</v>
      </c>
      <c r="G118" s="25" t="s">
        <v>685</v>
      </c>
      <c r="H118" s="25" t="s">
        <v>685</v>
      </c>
      <c r="I118" s="25" t="s">
        <v>60</v>
      </c>
      <c r="J118" s="25" t="s">
        <v>40</v>
      </c>
      <c r="K118" s="25" t="s">
        <v>62</v>
      </c>
      <c r="L118" s="25" t="s">
        <v>705</v>
      </c>
      <c r="M118" s="25" t="s">
        <v>41</v>
      </c>
      <c r="N118" s="26" t="str">
        <f t="shared" si="52"/>
        <v>hybridXgraellsii</v>
      </c>
      <c r="O118" s="26" t="str">
        <f t="shared" ref="O118:O156" si="66">N118</f>
        <v>hybridXgraellsii</v>
      </c>
      <c r="P118" s="27">
        <v>43690</v>
      </c>
      <c r="Q118" s="25" t="s">
        <v>141</v>
      </c>
      <c r="R118" s="28">
        <v>2.11</v>
      </c>
      <c r="S118" s="25" t="str">
        <f t="shared" si="53"/>
        <v>C.6X2.11</v>
      </c>
      <c r="T118" s="25" t="str">
        <f t="shared" si="54"/>
        <v>Postzygotics-hybridXgraellsii-(H:LaxeXMontalvo)XSymGra</v>
      </c>
      <c r="U118" s="25">
        <v>1</v>
      </c>
      <c r="V118" s="25">
        <v>1</v>
      </c>
      <c r="W118" s="25">
        <v>5</v>
      </c>
      <c r="X118" s="25">
        <v>0</v>
      </c>
      <c r="Y118" s="29" t="s">
        <v>6</v>
      </c>
      <c r="Z118" s="25" t="str">
        <f t="shared" si="58"/>
        <v>N</v>
      </c>
      <c r="AA118" s="25" t="str">
        <f t="shared" ref="AA118:AH118" si="67">IF($Z118="N","NA","")</f>
        <v>NA</v>
      </c>
      <c r="AB118" s="25" t="str">
        <f t="shared" si="67"/>
        <v>NA</v>
      </c>
      <c r="AC118" s="25" t="str">
        <f t="shared" si="67"/>
        <v>NA</v>
      </c>
      <c r="AD118" s="25" t="str">
        <f t="shared" si="67"/>
        <v>NA</v>
      </c>
      <c r="AE118" s="25" t="str">
        <f t="shared" si="67"/>
        <v>NA</v>
      </c>
      <c r="AF118" s="25" t="str">
        <f t="shared" si="67"/>
        <v>NA</v>
      </c>
      <c r="AG118" s="25" t="str">
        <f t="shared" si="67"/>
        <v>NA</v>
      </c>
      <c r="AH118" s="25" t="str">
        <f t="shared" si="67"/>
        <v>NA</v>
      </c>
      <c r="AI118" s="29" t="s">
        <v>180</v>
      </c>
      <c r="AJ118" s="25" t="s">
        <v>6</v>
      </c>
      <c r="AK118" s="25" t="s">
        <v>6</v>
      </c>
      <c r="AL118" s="25" t="s">
        <v>6</v>
      </c>
      <c r="AM118" s="25" t="s">
        <v>6</v>
      </c>
      <c r="AN118" s="25" t="s">
        <v>6</v>
      </c>
    </row>
    <row r="119" spans="1:40" x14ac:dyDescent="0.25">
      <c r="A119" s="25" t="s">
        <v>42</v>
      </c>
      <c r="B119" s="25">
        <v>2019</v>
      </c>
      <c r="C119" s="25" t="s">
        <v>46</v>
      </c>
      <c r="D119" s="25" t="s">
        <v>699</v>
      </c>
      <c r="E119" s="25" t="s">
        <v>39</v>
      </c>
      <c r="F119" s="25" t="s">
        <v>63</v>
      </c>
      <c r="G119" s="25" t="s">
        <v>64</v>
      </c>
      <c r="H119" s="25" t="s">
        <v>64</v>
      </c>
      <c r="I119" s="25" t="s">
        <v>39</v>
      </c>
      <c r="J119" s="25" t="s">
        <v>63</v>
      </c>
      <c r="K119" s="25" t="s">
        <v>64</v>
      </c>
      <c r="L119" s="25" t="s">
        <v>64</v>
      </c>
      <c r="M119" s="25" t="s">
        <v>43</v>
      </c>
      <c r="N119" s="26" t="str">
        <f t="shared" si="52"/>
        <v>elegansXelegans</v>
      </c>
      <c r="O119" s="26" t="str">
        <f t="shared" si="66"/>
        <v>elegansXelegans</v>
      </c>
      <c r="P119" s="27">
        <v>43690</v>
      </c>
      <c r="Q119" s="25">
        <v>3.5</v>
      </c>
      <c r="R119" s="28">
        <v>3.6</v>
      </c>
      <c r="S119" s="25" t="str">
        <f t="shared" si="53"/>
        <v>3.5X3.6</v>
      </c>
      <c r="T119" s="25" t="str">
        <f t="shared" si="54"/>
        <v>Conspecifics-elegansXelegans-LaxeXLaxe</v>
      </c>
      <c r="U119" s="25">
        <v>1</v>
      </c>
      <c r="V119" s="25">
        <v>0</v>
      </c>
      <c r="W119" s="25">
        <v>0</v>
      </c>
      <c r="X119" s="25">
        <v>0</v>
      </c>
      <c r="Y119" s="29" t="s">
        <v>6</v>
      </c>
      <c r="Z119" s="25" t="str">
        <f t="shared" si="58"/>
        <v>N</v>
      </c>
      <c r="AA119" s="25" t="str">
        <f t="shared" ref="AA119:AH119" si="68">IF($Z119="N","NA","")</f>
        <v>NA</v>
      </c>
      <c r="AB119" s="25" t="str">
        <f t="shared" si="68"/>
        <v>NA</v>
      </c>
      <c r="AC119" s="25" t="str">
        <f t="shared" si="68"/>
        <v>NA</v>
      </c>
      <c r="AD119" s="25" t="str">
        <f t="shared" si="68"/>
        <v>NA</v>
      </c>
      <c r="AE119" s="25" t="str">
        <f t="shared" si="68"/>
        <v>NA</v>
      </c>
      <c r="AF119" s="25" t="str">
        <f t="shared" si="68"/>
        <v>NA</v>
      </c>
      <c r="AG119" s="25" t="str">
        <f t="shared" si="68"/>
        <v>NA</v>
      </c>
      <c r="AH119" s="25" t="str">
        <f t="shared" si="68"/>
        <v>NA</v>
      </c>
      <c r="AI119" s="29" t="s">
        <v>180</v>
      </c>
      <c r="AJ119" s="25" t="s">
        <v>6</v>
      </c>
      <c r="AK119" s="25" t="s">
        <v>6</v>
      </c>
      <c r="AL119" s="25" t="s">
        <v>6</v>
      </c>
      <c r="AM119" s="25" t="s">
        <v>6</v>
      </c>
      <c r="AN119" s="25" t="s">
        <v>6</v>
      </c>
    </row>
    <row r="120" spans="1:40" x14ac:dyDescent="0.25">
      <c r="A120" s="25" t="s">
        <v>42</v>
      </c>
      <c r="B120" s="25">
        <v>2019</v>
      </c>
      <c r="C120" s="25" t="s">
        <v>46</v>
      </c>
      <c r="D120" s="25" t="s">
        <v>698</v>
      </c>
      <c r="E120" s="25" t="s">
        <v>39</v>
      </c>
      <c r="F120" s="25" t="s">
        <v>63</v>
      </c>
      <c r="G120" s="25" t="s">
        <v>64</v>
      </c>
      <c r="H120" s="25" t="s">
        <v>706</v>
      </c>
      <c r="I120" s="25" t="s">
        <v>178</v>
      </c>
      <c r="J120" s="25" t="s">
        <v>179</v>
      </c>
      <c r="K120" s="25" t="s">
        <v>685</v>
      </c>
      <c r="L120" s="25" t="s">
        <v>685</v>
      </c>
      <c r="M120" s="25" t="s">
        <v>41</v>
      </c>
      <c r="N120" s="26" t="str">
        <f t="shared" si="52"/>
        <v>elegansXhybrid</v>
      </c>
      <c r="O120" s="26" t="str">
        <f t="shared" si="66"/>
        <v>elegansXhybrid</v>
      </c>
      <c r="P120" s="27">
        <v>43690</v>
      </c>
      <c r="Q120" s="25">
        <v>3.9</v>
      </c>
      <c r="R120" s="28" t="s">
        <v>77</v>
      </c>
      <c r="S120" s="25" t="str">
        <f t="shared" si="53"/>
        <v>3.9XA.4</v>
      </c>
      <c r="T120" s="25" t="str">
        <f t="shared" si="54"/>
        <v>Postzygotics-elegansXhybrid-SymEleX(H:LaxeXMontalvo)</v>
      </c>
      <c r="U120" s="25">
        <v>1</v>
      </c>
      <c r="V120" s="25">
        <v>1</v>
      </c>
      <c r="W120" s="25">
        <v>1</v>
      </c>
      <c r="X120" s="25">
        <v>1</v>
      </c>
      <c r="Y120" s="29" t="s">
        <v>6</v>
      </c>
      <c r="Z120" s="25" t="str">
        <f t="shared" si="58"/>
        <v>Y</v>
      </c>
      <c r="AA120" s="25">
        <v>3</v>
      </c>
      <c r="AB120" s="25">
        <v>3</v>
      </c>
      <c r="AC120" s="30">
        <v>5</v>
      </c>
      <c r="AD120" s="25" t="s">
        <v>6</v>
      </c>
      <c r="AE120" s="30">
        <v>192</v>
      </c>
      <c r="AF120" s="25" t="s">
        <v>6</v>
      </c>
      <c r="AG120" s="30">
        <v>129</v>
      </c>
      <c r="AH120" s="25" t="s">
        <v>6</v>
      </c>
      <c r="AI120" s="29" t="s">
        <v>180</v>
      </c>
      <c r="AJ120" s="25">
        <f t="shared" ref="AJ120:AK177" si="69">AC120+AE120+AG120</f>
        <v>326</v>
      </c>
      <c r="AK120" s="25" t="s">
        <v>6</v>
      </c>
      <c r="AL120" s="25">
        <f t="shared" ref="AL120:AL122" si="70">AJ120</f>
        <v>326</v>
      </c>
      <c r="AM120" s="25">
        <f t="shared" ref="AM120:AM178" si="71">AL120/AA120</f>
        <v>108.66666666666667</v>
      </c>
      <c r="AN120" s="25" t="s">
        <v>6</v>
      </c>
    </row>
    <row r="121" spans="1:40" x14ac:dyDescent="0.25">
      <c r="A121" s="25" t="s">
        <v>42</v>
      </c>
      <c r="B121" s="25">
        <v>2019</v>
      </c>
      <c r="C121" s="25" t="s">
        <v>46</v>
      </c>
      <c r="D121" s="25" t="s">
        <v>698</v>
      </c>
      <c r="E121" s="25" t="s">
        <v>39</v>
      </c>
      <c r="F121" s="25" t="s">
        <v>63</v>
      </c>
      <c r="G121" s="25" t="s">
        <v>64</v>
      </c>
      <c r="H121" s="25" t="s">
        <v>706</v>
      </c>
      <c r="I121" s="25" t="s">
        <v>178</v>
      </c>
      <c r="J121" s="25" t="s">
        <v>179</v>
      </c>
      <c r="K121" s="25" t="s">
        <v>685</v>
      </c>
      <c r="L121" s="25" t="s">
        <v>685</v>
      </c>
      <c r="M121" s="25" t="s">
        <v>41</v>
      </c>
      <c r="N121" s="26" t="str">
        <f t="shared" si="52"/>
        <v>elegansXhybrid</v>
      </c>
      <c r="O121" s="26" t="str">
        <f t="shared" si="66"/>
        <v>elegansXhybrid</v>
      </c>
      <c r="P121" s="27">
        <v>43690</v>
      </c>
      <c r="Q121" s="25">
        <v>3.4</v>
      </c>
      <c r="R121" s="28" t="s">
        <v>85</v>
      </c>
      <c r="S121" s="25" t="str">
        <f t="shared" si="53"/>
        <v>3.4XA.9</v>
      </c>
      <c r="T121" s="25" t="str">
        <f t="shared" si="54"/>
        <v>Postzygotics-elegansXhybrid-SymEleX(H:LaxeXMontalvo)</v>
      </c>
      <c r="U121" s="25">
        <v>1</v>
      </c>
      <c r="V121" s="25">
        <v>1</v>
      </c>
      <c r="W121" s="25">
        <v>1</v>
      </c>
      <c r="X121" s="25">
        <v>1</v>
      </c>
      <c r="Y121" s="29" t="s">
        <v>6</v>
      </c>
      <c r="Z121" s="25" t="str">
        <f t="shared" si="58"/>
        <v>Y</v>
      </c>
      <c r="AA121" s="25">
        <v>3</v>
      </c>
      <c r="AB121" s="25">
        <v>2</v>
      </c>
      <c r="AC121" s="30">
        <v>259</v>
      </c>
      <c r="AD121" s="25" t="s">
        <v>6</v>
      </c>
      <c r="AE121" s="30">
        <v>0</v>
      </c>
      <c r="AF121" s="25" t="s">
        <v>6</v>
      </c>
      <c r="AG121" s="30">
        <v>474</v>
      </c>
      <c r="AH121" s="25" t="s">
        <v>6</v>
      </c>
      <c r="AI121" s="29" t="s">
        <v>180</v>
      </c>
      <c r="AJ121" s="25">
        <f t="shared" si="69"/>
        <v>733</v>
      </c>
      <c r="AK121" s="25" t="s">
        <v>6</v>
      </c>
      <c r="AL121" s="25">
        <f t="shared" si="70"/>
        <v>733</v>
      </c>
      <c r="AM121" s="25">
        <f t="shared" si="71"/>
        <v>244.33333333333334</v>
      </c>
      <c r="AN121" s="25" t="s">
        <v>6</v>
      </c>
    </row>
    <row r="122" spans="1:40" x14ac:dyDescent="0.25">
      <c r="A122" s="25" t="s">
        <v>42</v>
      </c>
      <c r="B122" s="25">
        <v>2019</v>
      </c>
      <c r="C122" s="25" t="s">
        <v>46</v>
      </c>
      <c r="D122" s="25" t="s">
        <v>698</v>
      </c>
      <c r="E122" s="25" t="s">
        <v>39</v>
      </c>
      <c r="F122" s="25" t="s">
        <v>63</v>
      </c>
      <c r="G122" s="25" t="s">
        <v>64</v>
      </c>
      <c r="H122" s="25" t="s">
        <v>706</v>
      </c>
      <c r="I122" s="25" t="s">
        <v>178</v>
      </c>
      <c r="J122" s="25" t="s">
        <v>179</v>
      </c>
      <c r="K122" s="25" t="s">
        <v>685</v>
      </c>
      <c r="L122" s="25" t="s">
        <v>685</v>
      </c>
      <c r="M122" s="25" t="s">
        <v>41</v>
      </c>
      <c r="N122" s="26" t="str">
        <f t="shared" si="52"/>
        <v>elegansXhybrid</v>
      </c>
      <c r="O122" s="26" t="str">
        <f t="shared" si="66"/>
        <v>elegansXhybrid</v>
      </c>
      <c r="P122" s="27">
        <v>43690</v>
      </c>
      <c r="Q122" s="25">
        <v>4.3</v>
      </c>
      <c r="R122" s="28" t="s">
        <v>182</v>
      </c>
      <c r="S122" s="25" t="str">
        <f t="shared" si="53"/>
        <v>4.3XC.7</v>
      </c>
      <c r="T122" s="25" t="str">
        <f t="shared" si="54"/>
        <v>Postzygotics-elegansXhybrid-SymEleX(H:LaxeXMontalvo)</v>
      </c>
      <c r="U122" s="25">
        <v>1</v>
      </c>
      <c r="V122" s="25">
        <v>1</v>
      </c>
      <c r="W122" s="25">
        <v>1</v>
      </c>
      <c r="X122" s="25">
        <v>1</v>
      </c>
      <c r="Y122" s="29" t="s">
        <v>6</v>
      </c>
      <c r="Z122" s="25" t="str">
        <f t="shared" si="58"/>
        <v>Y</v>
      </c>
      <c r="AA122" s="25">
        <v>2</v>
      </c>
      <c r="AB122" s="25">
        <v>2</v>
      </c>
      <c r="AC122" s="30">
        <v>178</v>
      </c>
      <c r="AD122" s="25" t="s">
        <v>6</v>
      </c>
      <c r="AE122" s="30">
        <v>94</v>
      </c>
      <c r="AF122" s="25" t="s">
        <v>6</v>
      </c>
      <c r="AG122" s="25" t="s">
        <v>6</v>
      </c>
      <c r="AH122" s="25" t="s">
        <v>6</v>
      </c>
      <c r="AI122" s="29" t="s">
        <v>180</v>
      </c>
      <c r="AJ122" s="25">
        <f>AC122+AE122</f>
        <v>272</v>
      </c>
      <c r="AK122" s="25" t="s">
        <v>6</v>
      </c>
      <c r="AL122" s="25">
        <f t="shared" si="70"/>
        <v>272</v>
      </c>
      <c r="AM122" s="25">
        <f t="shared" si="71"/>
        <v>136</v>
      </c>
      <c r="AN122" s="25" t="s">
        <v>6</v>
      </c>
    </row>
    <row r="123" spans="1:40" x14ac:dyDescent="0.25">
      <c r="A123" s="25" t="s">
        <v>42</v>
      </c>
      <c r="B123" s="25">
        <v>2019</v>
      </c>
      <c r="C123" s="25" t="s">
        <v>46</v>
      </c>
      <c r="D123" s="25" t="s">
        <v>698</v>
      </c>
      <c r="E123" s="25" t="s">
        <v>178</v>
      </c>
      <c r="F123" s="25" t="s">
        <v>179</v>
      </c>
      <c r="G123" s="25" t="s">
        <v>685</v>
      </c>
      <c r="H123" s="25" t="s">
        <v>685</v>
      </c>
      <c r="I123" s="25" t="s">
        <v>178</v>
      </c>
      <c r="J123" s="25" t="s">
        <v>179</v>
      </c>
      <c r="K123" s="25" t="s">
        <v>685</v>
      </c>
      <c r="L123" s="25" t="s">
        <v>685</v>
      </c>
      <c r="M123" s="25" t="s">
        <v>41</v>
      </c>
      <c r="N123" s="26" t="str">
        <f t="shared" si="52"/>
        <v>hybridXhybrid</v>
      </c>
      <c r="O123" s="26" t="str">
        <f t="shared" si="66"/>
        <v>hybridXhybrid</v>
      </c>
      <c r="P123" s="27">
        <v>43690</v>
      </c>
      <c r="Q123" s="25" t="s">
        <v>85</v>
      </c>
      <c r="R123" s="28" t="s">
        <v>142</v>
      </c>
      <c r="S123" s="25" t="str">
        <f t="shared" si="53"/>
        <v>A.9XC.9</v>
      </c>
      <c r="T123" s="25" t="str">
        <f t="shared" si="54"/>
        <v>Postzygotics-hybridXhybrid-(H:LaxeXMontalvo)X(H:LaxeXMontalvo)</v>
      </c>
      <c r="U123" s="25">
        <v>1</v>
      </c>
      <c r="V123" s="25">
        <v>0</v>
      </c>
      <c r="W123" s="25">
        <v>0</v>
      </c>
      <c r="X123" s="25">
        <v>0</v>
      </c>
      <c r="Y123" s="29" t="s">
        <v>6</v>
      </c>
      <c r="Z123" s="25" t="str">
        <f t="shared" si="58"/>
        <v>N</v>
      </c>
      <c r="AA123" s="25" t="str">
        <f t="shared" ref="AA123:AH123" si="72">IF($Z123="N","NA","")</f>
        <v>NA</v>
      </c>
      <c r="AB123" s="25" t="str">
        <f t="shared" si="72"/>
        <v>NA</v>
      </c>
      <c r="AC123" s="25" t="str">
        <f t="shared" si="72"/>
        <v>NA</v>
      </c>
      <c r="AD123" s="25" t="str">
        <f t="shared" si="72"/>
        <v>NA</v>
      </c>
      <c r="AE123" s="25" t="str">
        <f t="shared" si="72"/>
        <v>NA</v>
      </c>
      <c r="AF123" s="25" t="str">
        <f t="shared" si="72"/>
        <v>NA</v>
      </c>
      <c r="AG123" s="25" t="str">
        <f t="shared" si="72"/>
        <v>NA</v>
      </c>
      <c r="AH123" s="25" t="str">
        <f t="shared" si="72"/>
        <v>NA</v>
      </c>
      <c r="AI123" s="29" t="s">
        <v>180</v>
      </c>
      <c r="AJ123" s="25" t="s">
        <v>6</v>
      </c>
      <c r="AK123" s="25" t="s">
        <v>6</v>
      </c>
      <c r="AL123" s="25" t="s">
        <v>6</v>
      </c>
      <c r="AM123" s="25" t="s">
        <v>6</v>
      </c>
      <c r="AN123" s="25" t="s">
        <v>6</v>
      </c>
    </row>
    <row r="124" spans="1:40" x14ac:dyDescent="0.25">
      <c r="A124" s="25" t="s">
        <v>42</v>
      </c>
      <c r="B124" s="25">
        <v>2019</v>
      </c>
      <c r="C124" s="25" t="s">
        <v>46</v>
      </c>
      <c r="D124" s="25" t="s">
        <v>698</v>
      </c>
      <c r="E124" s="25" t="s">
        <v>178</v>
      </c>
      <c r="F124" s="25" t="s">
        <v>179</v>
      </c>
      <c r="G124" s="25" t="s">
        <v>685</v>
      </c>
      <c r="H124" s="25" t="s">
        <v>685</v>
      </c>
      <c r="I124" s="25" t="s">
        <v>178</v>
      </c>
      <c r="J124" s="25" t="s">
        <v>179</v>
      </c>
      <c r="K124" s="25" t="s">
        <v>685</v>
      </c>
      <c r="L124" s="25" t="s">
        <v>685</v>
      </c>
      <c r="M124" s="25" t="s">
        <v>41</v>
      </c>
      <c r="N124" s="26" t="str">
        <f t="shared" si="52"/>
        <v>hybridXhybrid</v>
      </c>
      <c r="O124" s="26" t="str">
        <f t="shared" si="66"/>
        <v>hybridXhybrid</v>
      </c>
      <c r="P124" s="27">
        <v>43690</v>
      </c>
      <c r="Q124" s="25" t="s">
        <v>74</v>
      </c>
      <c r="R124" s="28" t="s">
        <v>142</v>
      </c>
      <c r="S124" s="25" t="str">
        <f t="shared" si="53"/>
        <v>B.6XC.9</v>
      </c>
      <c r="T124" s="25" t="str">
        <f t="shared" si="54"/>
        <v>Postzygotics-hybridXhybrid-(H:LaxeXMontalvo)X(H:LaxeXMontalvo)</v>
      </c>
      <c r="U124" s="25">
        <v>1</v>
      </c>
      <c r="V124" s="25">
        <v>1</v>
      </c>
      <c r="W124" s="25">
        <v>1</v>
      </c>
      <c r="X124" s="25">
        <v>1</v>
      </c>
      <c r="Y124" s="29" t="s">
        <v>6</v>
      </c>
      <c r="Z124" s="25" t="str">
        <f t="shared" si="58"/>
        <v>Y</v>
      </c>
      <c r="AA124" s="25">
        <v>3</v>
      </c>
      <c r="AB124" s="25">
        <v>3</v>
      </c>
      <c r="AC124" s="30">
        <v>399</v>
      </c>
      <c r="AD124" s="25" t="s">
        <v>6</v>
      </c>
      <c r="AE124" s="30">
        <v>1</v>
      </c>
      <c r="AF124" s="25" t="s">
        <v>6</v>
      </c>
      <c r="AG124" s="30">
        <v>87</v>
      </c>
      <c r="AH124" s="25" t="s">
        <v>6</v>
      </c>
      <c r="AI124" s="29" t="s">
        <v>180</v>
      </c>
      <c r="AJ124" s="25">
        <f t="shared" si="69"/>
        <v>487</v>
      </c>
      <c r="AK124" s="25" t="s">
        <v>6</v>
      </c>
      <c r="AL124" s="25">
        <f>AJ124</f>
        <v>487</v>
      </c>
      <c r="AM124" s="25">
        <f t="shared" si="71"/>
        <v>162.33333333333334</v>
      </c>
      <c r="AN124" s="25" t="s">
        <v>6</v>
      </c>
    </row>
    <row r="125" spans="1:40" x14ac:dyDescent="0.25">
      <c r="A125" s="25" t="s">
        <v>42</v>
      </c>
      <c r="B125" s="25">
        <v>2019</v>
      </c>
      <c r="C125" s="25" t="s">
        <v>46</v>
      </c>
      <c r="D125" s="25" t="s">
        <v>699</v>
      </c>
      <c r="E125" s="25" t="s">
        <v>60</v>
      </c>
      <c r="F125" s="25" t="s">
        <v>40</v>
      </c>
      <c r="G125" s="25" t="s">
        <v>62</v>
      </c>
      <c r="H125" s="25" t="s">
        <v>62</v>
      </c>
      <c r="I125" s="25" t="s">
        <v>60</v>
      </c>
      <c r="J125" s="25" t="s">
        <v>40</v>
      </c>
      <c r="K125" s="25" t="s">
        <v>62</v>
      </c>
      <c r="L125" s="25" t="s">
        <v>62</v>
      </c>
      <c r="M125" s="25" t="s">
        <v>41</v>
      </c>
      <c r="N125" s="26" t="str">
        <f t="shared" si="52"/>
        <v>graellsiiXgraellsii</v>
      </c>
      <c r="O125" s="26" t="str">
        <f t="shared" si="66"/>
        <v>graellsiiXgraellsii</v>
      </c>
      <c r="P125" s="27">
        <v>43691</v>
      </c>
      <c r="Q125" s="25">
        <v>2.4</v>
      </c>
      <c r="R125" s="28">
        <v>1.2</v>
      </c>
      <c r="S125" s="25" t="str">
        <f t="shared" si="53"/>
        <v>2.4X1.2</v>
      </c>
      <c r="T125" s="25" t="str">
        <f t="shared" si="54"/>
        <v>Conspecifics-graellsiiXgraellsii-MontalvoXMontalvo</v>
      </c>
      <c r="U125" s="25">
        <v>1</v>
      </c>
      <c r="V125" s="25">
        <v>1</v>
      </c>
      <c r="W125" s="25">
        <v>1</v>
      </c>
      <c r="X125" s="25">
        <v>1</v>
      </c>
      <c r="Y125" s="29" t="s">
        <v>6</v>
      </c>
      <c r="Z125" s="25" t="str">
        <f t="shared" si="58"/>
        <v>Y</v>
      </c>
      <c r="AA125" s="25">
        <v>0</v>
      </c>
      <c r="AB125" s="25" t="str">
        <f t="shared" ref="AB125:AH125" si="73">IF($AA125=0,"NA","")</f>
        <v>NA</v>
      </c>
      <c r="AC125" s="25" t="str">
        <f t="shared" si="73"/>
        <v>NA</v>
      </c>
      <c r="AD125" s="25" t="str">
        <f t="shared" si="73"/>
        <v>NA</v>
      </c>
      <c r="AE125" s="25" t="str">
        <f t="shared" si="73"/>
        <v>NA</v>
      </c>
      <c r="AF125" s="25" t="str">
        <f t="shared" si="73"/>
        <v>NA</v>
      </c>
      <c r="AG125" s="25" t="str">
        <f t="shared" si="73"/>
        <v>NA</v>
      </c>
      <c r="AH125" s="25" t="str">
        <f t="shared" si="73"/>
        <v>NA</v>
      </c>
      <c r="AI125" s="29" t="s">
        <v>180</v>
      </c>
      <c r="AJ125" s="25" t="s">
        <v>6</v>
      </c>
      <c r="AK125" s="25" t="s">
        <v>6</v>
      </c>
      <c r="AL125" s="25" t="s">
        <v>6</v>
      </c>
      <c r="AM125" s="25" t="s">
        <v>6</v>
      </c>
      <c r="AN125" s="25" t="s">
        <v>6</v>
      </c>
    </row>
    <row r="126" spans="1:40" x14ac:dyDescent="0.25">
      <c r="A126" s="25" t="s">
        <v>42</v>
      </c>
      <c r="B126" s="25">
        <v>2019</v>
      </c>
      <c r="C126" s="25" t="s">
        <v>46</v>
      </c>
      <c r="D126" s="25" t="s">
        <v>699</v>
      </c>
      <c r="E126" s="25" t="s">
        <v>39</v>
      </c>
      <c r="F126" s="25" t="s">
        <v>63</v>
      </c>
      <c r="G126" s="25" t="s">
        <v>64</v>
      </c>
      <c r="H126" s="25" t="s">
        <v>64</v>
      </c>
      <c r="I126" s="25" t="s">
        <v>39</v>
      </c>
      <c r="J126" s="25" t="s">
        <v>63</v>
      </c>
      <c r="K126" s="25" t="s">
        <v>64</v>
      </c>
      <c r="L126" s="25" t="s">
        <v>64</v>
      </c>
      <c r="M126" s="25" t="s">
        <v>43</v>
      </c>
      <c r="N126" s="26" t="str">
        <f t="shared" si="52"/>
        <v>elegansXelegans</v>
      </c>
      <c r="O126" s="26" t="str">
        <f t="shared" si="66"/>
        <v>elegansXelegans</v>
      </c>
      <c r="P126" s="27">
        <v>43691</v>
      </c>
      <c r="Q126" s="25">
        <v>3.4</v>
      </c>
      <c r="R126" s="28">
        <v>3.6</v>
      </c>
      <c r="S126" s="25" t="str">
        <f t="shared" si="53"/>
        <v>3.4X3.6</v>
      </c>
      <c r="T126" s="25" t="str">
        <f t="shared" si="54"/>
        <v>Conspecifics-elegansXelegans-LaxeXLaxe</v>
      </c>
      <c r="U126" s="25">
        <v>1</v>
      </c>
      <c r="V126" s="25">
        <v>1</v>
      </c>
      <c r="W126" s="25">
        <v>1</v>
      </c>
      <c r="X126" s="25">
        <v>1</v>
      </c>
      <c r="Y126" s="29" t="s">
        <v>6</v>
      </c>
      <c r="Z126" s="25" t="str">
        <f t="shared" si="58"/>
        <v>Y</v>
      </c>
      <c r="AA126" s="25">
        <v>3</v>
      </c>
      <c r="AB126" s="25">
        <v>3</v>
      </c>
      <c r="AC126" s="30">
        <v>185</v>
      </c>
      <c r="AD126" s="25" t="s">
        <v>6</v>
      </c>
      <c r="AE126" s="30">
        <v>46</v>
      </c>
      <c r="AF126" s="25" t="s">
        <v>6</v>
      </c>
      <c r="AG126" s="30">
        <v>210</v>
      </c>
      <c r="AH126" s="25" t="s">
        <v>6</v>
      </c>
      <c r="AI126" s="29" t="s">
        <v>180</v>
      </c>
      <c r="AJ126" s="25">
        <f t="shared" si="69"/>
        <v>441</v>
      </c>
      <c r="AK126" s="25" t="s">
        <v>6</v>
      </c>
      <c r="AL126" s="25">
        <f>AJ126</f>
        <v>441</v>
      </c>
      <c r="AM126" s="25">
        <f t="shared" si="71"/>
        <v>147</v>
      </c>
      <c r="AN126" s="25" t="s">
        <v>6</v>
      </c>
    </row>
    <row r="127" spans="1:40" x14ac:dyDescent="0.25">
      <c r="A127" s="25" t="s">
        <v>42</v>
      </c>
      <c r="B127" s="25">
        <v>2019</v>
      </c>
      <c r="C127" s="25" t="s">
        <v>46</v>
      </c>
      <c r="D127" s="25" t="s">
        <v>699</v>
      </c>
      <c r="E127" s="25" t="s">
        <v>39</v>
      </c>
      <c r="F127" s="25" t="s">
        <v>63</v>
      </c>
      <c r="G127" s="25" t="s">
        <v>64</v>
      </c>
      <c r="H127" s="25" t="s">
        <v>64</v>
      </c>
      <c r="I127" s="25" t="s">
        <v>39</v>
      </c>
      <c r="J127" s="25" t="s">
        <v>63</v>
      </c>
      <c r="K127" s="25" t="s">
        <v>64</v>
      </c>
      <c r="L127" s="25" t="s">
        <v>64</v>
      </c>
      <c r="M127" s="25" t="s">
        <v>43</v>
      </c>
      <c r="N127" s="26" t="str">
        <f t="shared" si="52"/>
        <v>elegansXelegans</v>
      </c>
      <c r="O127" s="26" t="str">
        <f t="shared" si="66"/>
        <v>elegansXelegans</v>
      </c>
      <c r="P127" s="27">
        <v>43691</v>
      </c>
      <c r="Q127" s="25">
        <v>3.5</v>
      </c>
      <c r="R127" s="28">
        <v>4.2</v>
      </c>
      <c r="S127" s="25" t="str">
        <f t="shared" si="53"/>
        <v>3.5X4.2</v>
      </c>
      <c r="T127" s="25" t="str">
        <f t="shared" si="54"/>
        <v>Conspecifics-elegansXelegans-LaxeXLaxe</v>
      </c>
      <c r="U127" s="25">
        <v>1</v>
      </c>
      <c r="V127" s="25">
        <v>1</v>
      </c>
      <c r="W127" s="25">
        <v>0</v>
      </c>
      <c r="X127" s="25">
        <v>0</v>
      </c>
      <c r="Y127" s="29" t="s">
        <v>6</v>
      </c>
      <c r="Z127" s="25" t="str">
        <f t="shared" si="58"/>
        <v>N</v>
      </c>
      <c r="AA127" s="25" t="str">
        <f t="shared" ref="AA127:AH127" si="74">IF($Z127="N","NA","")</f>
        <v>NA</v>
      </c>
      <c r="AB127" s="25" t="str">
        <f t="shared" si="74"/>
        <v>NA</v>
      </c>
      <c r="AC127" s="25" t="str">
        <f t="shared" si="74"/>
        <v>NA</v>
      </c>
      <c r="AD127" s="25" t="str">
        <f t="shared" si="74"/>
        <v>NA</v>
      </c>
      <c r="AE127" s="25" t="str">
        <f t="shared" si="74"/>
        <v>NA</v>
      </c>
      <c r="AF127" s="25" t="str">
        <f t="shared" si="74"/>
        <v>NA</v>
      </c>
      <c r="AG127" s="25" t="str">
        <f t="shared" si="74"/>
        <v>NA</v>
      </c>
      <c r="AH127" s="25" t="str">
        <f t="shared" si="74"/>
        <v>NA</v>
      </c>
      <c r="AI127" s="29" t="s">
        <v>180</v>
      </c>
      <c r="AJ127" s="25" t="s">
        <v>6</v>
      </c>
      <c r="AK127" s="25" t="s">
        <v>6</v>
      </c>
      <c r="AL127" s="25" t="s">
        <v>6</v>
      </c>
      <c r="AM127" s="25" t="s">
        <v>6</v>
      </c>
      <c r="AN127" s="25" t="s">
        <v>6</v>
      </c>
    </row>
    <row r="128" spans="1:40" x14ac:dyDescent="0.25">
      <c r="A128" s="25" t="s">
        <v>42</v>
      </c>
      <c r="B128" s="25">
        <v>2019</v>
      </c>
      <c r="C128" s="25" t="s">
        <v>46</v>
      </c>
      <c r="D128" s="25" t="s">
        <v>699</v>
      </c>
      <c r="E128" s="25" t="s">
        <v>60</v>
      </c>
      <c r="F128" s="25" t="s">
        <v>40</v>
      </c>
      <c r="G128" s="25" t="s">
        <v>62</v>
      </c>
      <c r="H128" s="25" t="s">
        <v>62</v>
      </c>
      <c r="I128" s="25" t="s">
        <v>60</v>
      </c>
      <c r="J128" s="25" t="s">
        <v>40</v>
      </c>
      <c r="K128" s="25" t="s">
        <v>62</v>
      </c>
      <c r="L128" s="25" t="s">
        <v>62</v>
      </c>
      <c r="M128" s="25" t="s">
        <v>41</v>
      </c>
      <c r="N128" s="26" t="str">
        <f t="shared" si="52"/>
        <v>graellsiiXgraellsii</v>
      </c>
      <c r="O128" s="26" t="str">
        <f t="shared" si="66"/>
        <v>graellsiiXgraellsii</v>
      </c>
      <c r="P128" s="27">
        <v>43693</v>
      </c>
      <c r="Q128" s="25">
        <v>1.18</v>
      </c>
      <c r="R128" s="28">
        <v>1.17</v>
      </c>
      <c r="S128" s="25" t="str">
        <f t="shared" si="53"/>
        <v>1.18X1.17</v>
      </c>
      <c r="T128" s="25" t="str">
        <f t="shared" si="54"/>
        <v>Conspecifics-graellsiiXgraellsii-MontalvoXMontalvo</v>
      </c>
      <c r="U128" s="25">
        <v>1</v>
      </c>
      <c r="V128" s="25">
        <v>1</v>
      </c>
      <c r="W128" s="25">
        <v>1</v>
      </c>
      <c r="X128" s="25">
        <v>1</v>
      </c>
      <c r="Y128" s="29" t="s">
        <v>6</v>
      </c>
      <c r="Z128" s="25" t="str">
        <f t="shared" si="58"/>
        <v>Y</v>
      </c>
      <c r="AA128" s="25">
        <v>3</v>
      </c>
      <c r="AB128" s="25">
        <v>2</v>
      </c>
      <c r="AC128" s="30">
        <v>0</v>
      </c>
      <c r="AD128" s="25" t="s">
        <v>6</v>
      </c>
      <c r="AE128" s="30">
        <v>54</v>
      </c>
      <c r="AF128" s="25" t="s">
        <v>6</v>
      </c>
      <c r="AG128" s="30">
        <v>94</v>
      </c>
      <c r="AH128" s="25" t="s">
        <v>6</v>
      </c>
      <c r="AI128" s="29" t="s">
        <v>180</v>
      </c>
      <c r="AJ128" s="25">
        <f t="shared" si="69"/>
        <v>148</v>
      </c>
      <c r="AK128" s="25" t="s">
        <v>6</v>
      </c>
      <c r="AL128" s="25">
        <f t="shared" ref="AL128:AL130" si="75">AJ128</f>
        <v>148</v>
      </c>
      <c r="AM128" s="25">
        <f t="shared" si="71"/>
        <v>49.333333333333336</v>
      </c>
      <c r="AN128" s="25" t="s">
        <v>6</v>
      </c>
    </row>
    <row r="129" spans="1:40" x14ac:dyDescent="0.25">
      <c r="A129" s="25" t="s">
        <v>42</v>
      </c>
      <c r="B129" s="25">
        <v>2019</v>
      </c>
      <c r="C129" s="25" t="s">
        <v>46</v>
      </c>
      <c r="D129" s="25" t="s">
        <v>699</v>
      </c>
      <c r="E129" s="25" t="s">
        <v>39</v>
      </c>
      <c r="F129" s="25" t="s">
        <v>63</v>
      </c>
      <c r="G129" s="25" t="s">
        <v>64</v>
      </c>
      <c r="H129" s="25" t="s">
        <v>64</v>
      </c>
      <c r="I129" s="25" t="s">
        <v>39</v>
      </c>
      <c r="J129" s="25" t="s">
        <v>63</v>
      </c>
      <c r="K129" s="25" t="s">
        <v>64</v>
      </c>
      <c r="L129" s="25" t="s">
        <v>64</v>
      </c>
      <c r="M129" s="25" t="s">
        <v>41</v>
      </c>
      <c r="N129" s="26" t="str">
        <f t="shared" si="52"/>
        <v>elegansXelegans</v>
      </c>
      <c r="O129" s="26" t="str">
        <f t="shared" si="66"/>
        <v>elegansXelegans</v>
      </c>
      <c r="P129" s="27">
        <v>43695</v>
      </c>
      <c r="Q129" s="25">
        <v>3.17</v>
      </c>
      <c r="R129" s="28" t="s">
        <v>183</v>
      </c>
      <c r="S129" s="25" t="str">
        <f t="shared" si="53"/>
        <v>3.17X3.10</v>
      </c>
      <c r="T129" s="25" t="str">
        <f t="shared" si="54"/>
        <v>Conspecifics-elegansXelegans-LaxeXLaxe</v>
      </c>
      <c r="U129" s="25">
        <v>1</v>
      </c>
      <c r="V129" s="25">
        <v>1</v>
      </c>
      <c r="W129" s="25">
        <v>1</v>
      </c>
      <c r="X129" s="25">
        <v>1</v>
      </c>
      <c r="Y129" s="29" t="s">
        <v>6</v>
      </c>
      <c r="Z129" s="25" t="str">
        <f t="shared" si="58"/>
        <v>Y</v>
      </c>
      <c r="AA129" s="25">
        <v>3</v>
      </c>
      <c r="AB129" s="25">
        <v>2</v>
      </c>
      <c r="AC129" s="30">
        <v>183</v>
      </c>
      <c r="AD129" s="25" t="s">
        <v>6</v>
      </c>
      <c r="AE129" s="30">
        <v>2</v>
      </c>
      <c r="AF129" s="25" t="s">
        <v>6</v>
      </c>
      <c r="AG129" s="30">
        <v>0</v>
      </c>
      <c r="AH129" s="25" t="s">
        <v>6</v>
      </c>
      <c r="AI129" s="29" t="s">
        <v>180</v>
      </c>
      <c r="AJ129" s="25">
        <f t="shared" si="69"/>
        <v>185</v>
      </c>
      <c r="AK129" s="25" t="s">
        <v>6</v>
      </c>
      <c r="AL129" s="25">
        <f t="shared" si="75"/>
        <v>185</v>
      </c>
      <c r="AM129" s="25">
        <f t="shared" si="71"/>
        <v>61.666666666666664</v>
      </c>
      <c r="AN129" s="25" t="s">
        <v>6</v>
      </c>
    </row>
    <row r="130" spans="1:40" x14ac:dyDescent="0.25">
      <c r="A130" s="25" t="s">
        <v>42</v>
      </c>
      <c r="B130" s="25">
        <v>2019</v>
      </c>
      <c r="C130" s="25" t="s">
        <v>46</v>
      </c>
      <c r="D130" s="25" t="s">
        <v>699</v>
      </c>
      <c r="E130" s="25" t="s">
        <v>39</v>
      </c>
      <c r="F130" s="25" t="s">
        <v>63</v>
      </c>
      <c r="G130" s="25" t="s">
        <v>64</v>
      </c>
      <c r="H130" s="25" t="s">
        <v>64</v>
      </c>
      <c r="I130" s="25" t="s">
        <v>39</v>
      </c>
      <c r="J130" s="25" t="s">
        <v>63</v>
      </c>
      <c r="K130" s="25" t="s">
        <v>64</v>
      </c>
      <c r="L130" s="25" t="s">
        <v>64</v>
      </c>
      <c r="M130" s="25" t="s">
        <v>41</v>
      </c>
      <c r="N130" s="26" t="str">
        <f t="shared" ref="N130:N161" si="76">CONCATENATE(E130,"X",I130)</f>
        <v>elegansXelegans</v>
      </c>
      <c r="O130" s="26" t="str">
        <f t="shared" si="66"/>
        <v>elegansXelegans</v>
      </c>
      <c r="P130" s="27">
        <v>43695</v>
      </c>
      <c r="Q130" s="25">
        <v>4.12</v>
      </c>
      <c r="R130" s="28" t="s">
        <v>184</v>
      </c>
      <c r="S130" s="25" t="str">
        <f t="shared" ref="S130:S161" si="77">CONCATENATE(Q130,"X",R130)</f>
        <v>4.12X3.19</v>
      </c>
      <c r="T130" s="25" t="str">
        <f t="shared" ref="T130:T161" si="78">_xlfn.CONCAT(D130,"-",O130,"-",H130,"X",L130)</f>
        <v>Conspecifics-elegansXelegans-LaxeXLaxe</v>
      </c>
      <c r="U130" s="25">
        <v>1</v>
      </c>
      <c r="V130" s="25">
        <v>1</v>
      </c>
      <c r="W130" s="25">
        <v>1</v>
      </c>
      <c r="X130" s="25">
        <v>1</v>
      </c>
      <c r="Y130" s="29" t="s">
        <v>6</v>
      </c>
      <c r="Z130" s="25" t="str">
        <f t="shared" si="58"/>
        <v>Y</v>
      </c>
      <c r="AA130" s="25">
        <v>3</v>
      </c>
      <c r="AB130" s="25">
        <v>3</v>
      </c>
      <c r="AC130" s="30">
        <v>7</v>
      </c>
      <c r="AD130" s="25" t="s">
        <v>6</v>
      </c>
      <c r="AE130" s="30">
        <v>210</v>
      </c>
      <c r="AF130" s="25" t="s">
        <v>6</v>
      </c>
      <c r="AG130" s="30">
        <v>30</v>
      </c>
      <c r="AH130" s="25" t="s">
        <v>6</v>
      </c>
      <c r="AI130" s="29" t="s">
        <v>180</v>
      </c>
      <c r="AJ130" s="25">
        <f t="shared" si="69"/>
        <v>247</v>
      </c>
      <c r="AK130" s="25" t="s">
        <v>6</v>
      </c>
      <c r="AL130" s="25">
        <f t="shared" si="75"/>
        <v>247</v>
      </c>
      <c r="AM130" s="25">
        <f t="shared" si="71"/>
        <v>82.333333333333329</v>
      </c>
      <c r="AN130" s="25" t="s">
        <v>6</v>
      </c>
    </row>
    <row r="131" spans="1:40" x14ac:dyDescent="0.25">
      <c r="A131" s="25" t="s">
        <v>42</v>
      </c>
      <c r="B131" s="25">
        <v>2019</v>
      </c>
      <c r="C131" s="25" t="s">
        <v>46</v>
      </c>
      <c r="D131" s="25" t="s">
        <v>699</v>
      </c>
      <c r="E131" s="25" t="s">
        <v>39</v>
      </c>
      <c r="F131" s="25" t="s">
        <v>63</v>
      </c>
      <c r="G131" s="25" t="s">
        <v>64</v>
      </c>
      <c r="H131" s="25" t="s">
        <v>64</v>
      </c>
      <c r="I131" s="25" t="s">
        <v>39</v>
      </c>
      <c r="J131" s="25" t="s">
        <v>63</v>
      </c>
      <c r="K131" s="25" t="s">
        <v>64</v>
      </c>
      <c r="L131" s="25" t="s">
        <v>64</v>
      </c>
      <c r="M131" s="25" t="s">
        <v>43</v>
      </c>
      <c r="N131" s="26" t="str">
        <f t="shared" si="76"/>
        <v>elegansXelegans</v>
      </c>
      <c r="O131" s="26" t="str">
        <f t="shared" si="66"/>
        <v>elegansXelegans</v>
      </c>
      <c r="P131" s="27">
        <v>43695</v>
      </c>
      <c r="Q131" s="25">
        <v>3.9</v>
      </c>
      <c r="R131" s="28">
        <v>4.5</v>
      </c>
      <c r="S131" s="25" t="str">
        <f t="shared" si="77"/>
        <v>3.9X4.5</v>
      </c>
      <c r="T131" s="25" t="str">
        <f t="shared" si="78"/>
        <v>Conspecifics-elegansXelegans-LaxeXLaxe</v>
      </c>
      <c r="U131" s="25">
        <v>1</v>
      </c>
      <c r="V131" s="25">
        <v>1</v>
      </c>
      <c r="W131" s="25">
        <v>1</v>
      </c>
      <c r="X131" s="25">
        <v>1</v>
      </c>
      <c r="Y131" s="29" t="s">
        <v>6</v>
      </c>
      <c r="Z131" s="25" t="str">
        <f t="shared" si="58"/>
        <v>Y</v>
      </c>
      <c r="AA131" s="25">
        <v>0</v>
      </c>
      <c r="AB131" s="25" t="str">
        <f t="shared" ref="AB131:AH131" si="79">IF($AA131=0,"NA","")</f>
        <v>NA</v>
      </c>
      <c r="AC131" s="25" t="str">
        <f t="shared" si="79"/>
        <v>NA</v>
      </c>
      <c r="AD131" s="25" t="str">
        <f t="shared" si="79"/>
        <v>NA</v>
      </c>
      <c r="AE131" s="25" t="str">
        <f t="shared" si="79"/>
        <v>NA</v>
      </c>
      <c r="AF131" s="25" t="str">
        <f t="shared" si="79"/>
        <v>NA</v>
      </c>
      <c r="AG131" s="25" t="str">
        <f t="shared" si="79"/>
        <v>NA</v>
      </c>
      <c r="AH131" s="25" t="str">
        <f t="shared" si="79"/>
        <v>NA</v>
      </c>
      <c r="AI131" s="29" t="s">
        <v>180</v>
      </c>
      <c r="AJ131" s="25" t="s">
        <v>6</v>
      </c>
      <c r="AK131" s="25" t="s">
        <v>6</v>
      </c>
      <c r="AL131" s="25" t="s">
        <v>6</v>
      </c>
      <c r="AM131" s="25" t="s">
        <v>6</v>
      </c>
      <c r="AN131" s="25" t="s">
        <v>6</v>
      </c>
    </row>
    <row r="132" spans="1:40" x14ac:dyDescent="0.25">
      <c r="A132" s="25" t="s">
        <v>42</v>
      </c>
      <c r="B132" s="25">
        <v>2019</v>
      </c>
      <c r="C132" s="25" t="s">
        <v>46</v>
      </c>
      <c r="D132" s="25" t="s">
        <v>698</v>
      </c>
      <c r="E132" s="25" t="s">
        <v>39</v>
      </c>
      <c r="F132" s="25" t="s">
        <v>63</v>
      </c>
      <c r="G132" s="25" t="s">
        <v>64</v>
      </c>
      <c r="H132" s="25" t="s">
        <v>706</v>
      </c>
      <c r="I132" s="25" t="s">
        <v>178</v>
      </c>
      <c r="J132" s="25" t="s">
        <v>179</v>
      </c>
      <c r="K132" s="25" t="s">
        <v>685</v>
      </c>
      <c r="L132" s="25" t="s">
        <v>685</v>
      </c>
      <c r="M132" s="25" t="s">
        <v>41</v>
      </c>
      <c r="N132" s="26" t="str">
        <f t="shared" si="76"/>
        <v>elegansXhybrid</v>
      </c>
      <c r="O132" s="26" t="str">
        <f t="shared" si="66"/>
        <v>elegansXhybrid</v>
      </c>
      <c r="P132" s="27">
        <v>43695</v>
      </c>
      <c r="Q132" s="25">
        <v>3.4</v>
      </c>
      <c r="R132" s="28" t="s">
        <v>185</v>
      </c>
      <c r="S132" s="25" t="str">
        <f t="shared" si="77"/>
        <v>3.4XB.10</v>
      </c>
      <c r="T132" s="25" t="str">
        <f t="shared" si="78"/>
        <v>Postzygotics-elegansXhybrid-SymEleX(H:LaxeXMontalvo)</v>
      </c>
      <c r="U132" s="25">
        <v>1</v>
      </c>
      <c r="V132" s="25">
        <v>1</v>
      </c>
      <c r="W132" s="25">
        <v>1</v>
      </c>
      <c r="X132" s="25">
        <v>1</v>
      </c>
      <c r="Y132" s="29" t="s">
        <v>6</v>
      </c>
      <c r="Z132" s="25" t="str">
        <f t="shared" si="58"/>
        <v>Y</v>
      </c>
      <c r="AA132" s="25">
        <v>3</v>
      </c>
      <c r="AB132" s="25">
        <v>2</v>
      </c>
      <c r="AC132" s="30">
        <v>3</v>
      </c>
      <c r="AD132" s="25" t="s">
        <v>6</v>
      </c>
      <c r="AE132" s="30">
        <v>3</v>
      </c>
      <c r="AF132" s="25" t="s">
        <v>6</v>
      </c>
      <c r="AG132" s="30">
        <v>0</v>
      </c>
      <c r="AH132" s="25" t="s">
        <v>6</v>
      </c>
      <c r="AI132" s="29" t="s">
        <v>180</v>
      </c>
      <c r="AJ132" s="25">
        <f t="shared" si="69"/>
        <v>6</v>
      </c>
      <c r="AK132" s="25" t="s">
        <v>6</v>
      </c>
      <c r="AL132" s="25">
        <f t="shared" ref="AL132:AL135" si="80">AJ132</f>
        <v>6</v>
      </c>
      <c r="AM132" s="25">
        <f t="shared" si="71"/>
        <v>2</v>
      </c>
      <c r="AN132" s="25" t="s">
        <v>6</v>
      </c>
    </row>
    <row r="133" spans="1:40" x14ac:dyDescent="0.25">
      <c r="A133" s="25" t="s">
        <v>42</v>
      </c>
      <c r="B133" s="25">
        <v>2019</v>
      </c>
      <c r="C133" s="25" t="s">
        <v>46</v>
      </c>
      <c r="D133" s="25" t="s">
        <v>699</v>
      </c>
      <c r="E133" s="25" t="s">
        <v>60</v>
      </c>
      <c r="F133" s="25" t="s">
        <v>40</v>
      </c>
      <c r="G133" s="25" t="s">
        <v>62</v>
      </c>
      <c r="H133" s="25" t="s">
        <v>62</v>
      </c>
      <c r="I133" s="25" t="s">
        <v>60</v>
      </c>
      <c r="J133" s="25" t="s">
        <v>40</v>
      </c>
      <c r="K133" s="25" t="s">
        <v>62</v>
      </c>
      <c r="L133" s="25" t="s">
        <v>62</v>
      </c>
      <c r="M133" s="25" t="s">
        <v>41</v>
      </c>
      <c r="N133" s="26" t="str">
        <f t="shared" si="76"/>
        <v>graellsiiXgraellsii</v>
      </c>
      <c r="O133" s="26" t="str">
        <f t="shared" si="66"/>
        <v>graellsiiXgraellsii</v>
      </c>
      <c r="P133" s="27">
        <v>43696</v>
      </c>
      <c r="Q133" s="25">
        <v>1.27</v>
      </c>
      <c r="R133" s="28" t="s">
        <v>186</v>
      </c>
      <c r="S133" s="25" t="str">
        <f t="shared" si="77"/>
        <v>1.27X1.20</v>
      </c>
      <c r="T133" s="25" t="str">
        <f t="shared" si="78"/>
        <v>Conspecifics-graellsiiXgraellsii-MontalvoXMontalvo</v>
      </c>
      <c r="U133" s="25">
        <v>1</v>
      </c>
      <c r="V133" s="25">
        <v>1</v>
      </c>
      <c r="W133" s="25">
        <v>1</v>
      </c>
      <c r="X133" s="25">
        <v>1</v>
      </c>
      <c r="Y133" s="29" t="s">
        <v>6</v>
      </c>
      <c r="Z133" s="25" t="str">
        <f t="shared" si="58"/>
        <v>Y</v>
      </c>
      <c r="AA133" s="25">
        <v>3</v>
      </c>
      <c r="AB133" s="25">
        <v>3</v>
      </c>
      <c r="AC133" s="30">
        <v>437</v>
      </c>
      <c r="AD133" s="25" t="s">
        <v>6</v>
      </c>
      <c r="AE133" s="30">
        <v>35</v>
      </c>
      <c r="AF133" s="25" t="s">
        <v>6</v>
      </c>
      <c r="AG133" s="30">
        <v>69</v>
      </c>
      <c r="AH133" s="25" t="s">
        <v>6</v>
      </c>
      <c r="AI133" s="29" t="s">
        <v>180</v>
      </c>
      <c r="AJ133" s="25">
        <f t="shared" si="69"/>
        <v>541</v>
      </c>
      <c r="AK133" s="25" t="s">
        <v>6</v>
      </c>
      <c r="AL133" s="25">
        <f t="shared" si="80"/>
        <v>541</v>
      </c>
      <c r="AM133" s="25">
        <f t="shared" si="71"/>
        <v>180.33333333333334</v>
      </c>
      <c r="AN133" s="25" t="s">
        <v>6</v>
      </c>
    </row>
    <row r="134" spans="1:40" x14ac:dyDescent="0.25">
      <c r="A134" s="25" t="s">
        <v>42</v>
      </c>
      <c r="B134" s="25">
        <v>2019</v>
      </c>
      <c r="C134" s="25" t="s">
        <v>46</v>
      </c>
      <c r="D134" s="25" t="s">
        <v>700</v>
      </c>
      <c r="E134" s="25" t="s">
        <v>39</v>
      </c>
      <c r="F134" s="25" t="s">
        <v>63</v>
      </c>
      <c r="G134" s="25" t="s">
        <v>64</v>
      </c>
      <c r="H134" s="25" t="s">
        <v>64</v>
      </c>
      <c r="I134" s="25" t="s">
        <v>60</v>
      </c>
      <c r="J134" s="25" t="s">
        <v>40</v>
      </c>
      <c r="K134" s="25" t="s">
        <v>62</v>
      </c>
      <c r="L134" s="25" t="s">
        <v>62</v>
      </c>
      <c r="M134" s="25" t="s">
        <v>41</v>
      </c>
      <c r="N134" s="26" t="str">
        <f t="shared" si="76"/>
        <v>elegansXgraellsii</v>
      </c>
      <c r="O134" s="26" t="str">
        <f t="shared" si="66"/>
        <v>elegansXgraellsii</v>
      </c>
      <c r="P134" s="27">
        <v>43696</v>
      </c>
      <c r="Q134" s="25">
        <v>3.16</v>
      </c>
      <c r="R134" s="28" t="s">
        <v>187</v>
      </c>
      <c r="S134" s="25" t="str">
        <f t="shared" si="77"/>
        <v>3.16X2.5</v>
      </c>
      <c r="T134" s="25" t="str">
        <f t="shared" si="78"/>
        <v>Heterospecifics-elegansXgraellsii-LaxeXMontalvo</v>
      </c>
      <c r="U134" s="25">
        <v>1</v>
      </c>
      <c r="V134" s="25">
        <v>1</v>
      </c>
      <c r="W134" s="25">
        <v>1</v>
      </c>
      <c r="X134" s="25">
        <v>1</v>
      </c>
      <c r="Y134" s="29" t="s">
        <v>6</v>
      </c>
      <c r="Z134" s="25" t="str">
        <f t="shared" si="58"/>
        <v>Y</v>
      </c>
      <c r="AA134" s="25">
        <v>3</v>
      </c>
      <c r="AB134" s="25">
        <v>3</v>
      </c>
      <c r="AC134" s="30">
        <v>650</v>
      </c>
      <c r="AD134" s="25" t="s">
        <v>6</v>
      </c>
      <c r="AE134" s="30">
        <v>12</v>
      </c>
      <c r="AF134" s="25" t="s">
        <v>6</v>
      </c>
      <c r="AG134" s="30">
        <v>2</v>
      </c>
      <c r="AH134" s="25" t="s">
        <v>6</v>
      </c>
      <c r="AI134" s="29" t="s">
        <v>180</v>
      </c>
      <c r="AJ134" s="25">
        <f t="shared" si="69"/>
        <v>664</v>
      </c>
      <c r="AK134" s="25" t="s">
        <v>6</v>
      </c>
      <c r="AL134" s="25">
        <f t="shared" si="80"/>
        <v>664</v>
      </c>
      <c r="AM134" s="25">
        <f t="shared" si="71"/>
        <v>221.33333333333334</v>
      </c>
      <c r="AN134" s="25" t="s">
        <v>6</v>
      </c>
    </row>
    <row r="135" spans="1:40" x14ac:dyDescent="0.25">
      <c r="A135" s="25" t="s">
        <v>42</v>
      </c>
      <c r="B135" s="25">
        <v>2019</v>
      </c>
      <c r="C135" s="25" t="s">
        <v>46</v>
      </c>
      <c r="D135" s="25" t="s">
        <v>699</v>
      </c>
      <c r="E135" s="25" t="s">
        <v>39</v>
      </c>
      <c r="F135" s="25" t="s">
        <v>63</v>
      </c>
      <c r="G135" s="25" t="s">
        <v>64</v>
      </c>
      <c r="H135" s="25" t="s">
        <v>64</v>
      </c>
      <c r="I135" s="25" t="s">
        <v>39</v>
      </c>
      <c r="J135" s="25" t="s">
        <v>49</v>
      </c>
      <c r="K135" s="25" t="s">
        <v>64</v>
      </c>
      <c r="L135" s="25" t="s">
        <v>64</v>
      </c>
      <c r="M135" s="25" t="s">
        <v>41</v>
      </c>
      <c r="N135" s="26" t="str">
        <f t="shared" si="76"/>
        <v>elegansXelegans</v>
      </c>
      <c r="O135" s="26" t="str">
        <f t="shared" si="66"/>
        <v>elegansXelegans</v>
      </c>
      <c r="P135" s="27">
        <v>43696</v>
      </c>
      <c r="Q135" s="25">
        <v>3.21</v>
      </c>
      <c r="R135" s="28" t="s">
        <v>188</v>
      </c>
      <c r="S135" s="25" t="str">
        <f t="shared" si="77"/>
        <v>3.21X3.13</v>
      </c>
      <c r="T135" s="25" t="str">
        <f t="shared" si="78"/>
        <v>Conspecifics-elegansXelegans-LaxeXLaxe</v>
      </c>
      <c r="U135" s="25" t="s">
        <v>6</v>
      </c>
      <c r="V135" s="25" t="s">
        <v>6</v>
      </c>
      <c r="W135" s="25" t="s">
        <v>6</v>
      </c>
      <c r="X135" s="25" t="s">
        <v>6</v>
      </c>
      <c r="Y135" s="29" t="s">
        <v>101</v>
      </c>
      <c r="Z135" s="25" t="s">
        <v>47</v>
      </c>
      <c r="AA135" s="25">
        <v>3</v>
      </c>
      <c r="AB135" s="25">
        <v>2</v>
      </c>
      <c r="AC135" s="30">
        <v>235</v>
      </c>
      <c r="AD135" s="25" t="s">
        <v>6</v>
      </c>
      <c r="AE135" s="30">
        <v>142</v>
      </c>
      <c r="AF135" s="25" t="s">
        <v>6</v>
      </c>
      <c r="AG135" s="30">
        <v>0</v>
      </c>
      <c r="AH135" s="25" t="s">
        <v>6</v>
      </c>
      <c r="AI135" s="29" t="s">
        <v>180</v>
      </c>
      <c r="AJ135" s="25">
        <f t="shared" si="69"/>
        <v>377</v>
      </c>
      <c r="AK135" s="25" t="s">
        <v>6</v>
      </c>
      <c r="AL135" s="25">
        <f t="shared" si="80"/>
        <v>377</v>
      </c>
      <c r="AM135" s="25">
        <f t="shared" si="71"/>
        <v>125.66666666666667</v>
      </c>
      <c r="AN135" s="25" t="s">
        <v>6</v>
      </c>
    </row>
    <row r="136" spans="1:40" x14ac:dyDescent="0.25">
      <c r="A136" s="25" t="s">
        <v>42</v>
      </c>
      <c r="B136" s="25">
        <v>2019</v>
      </c>
      <c r="C136" s="25" t="s">
        <v>46</v>
      </c>
      <c r="D136" s="25" t="s">
        <v>698</v>
      </c>
      <c r="E136" s="25" t="s">
        <v>178</v>
      </c>
      <c r="F136" s="25" t="s">
        <v>63</v>
      </c>
      <c r="G136" s="25" t="s">
        <v>685</v>
      </c>
      <c r="H136" s="25" t="s">
        <v>685</v>
      </c>
      <c r="I136" s="25" t="s">
        <v>39</v>
      </c>
      <c r="J136" s="25" t="s">
        <v>63</v>
      </c>
      <c r="K136" s="25" t="s">
        <v>64</v>
      </c>
      <c r="L136" s="25" t="s">
        <v>706</v>
      </c>
      <c r="M136" s="25" t="s">
        <v>41</v>
      </c>
      <c r="N136" s="26" t="str">
        <f t="shared" si="76"/>
        <v>hybridXelegans</v>
      </c>
      <c r="O136" s="26" t="str">
        <f t="shared" si="66"/>
        <v>hybridXelegans</v>
      </c>
      <c r="P136" s="27">
        <v>43696</v>
      </c>
      <c r="Q136" s="25" t="s">
        <v>65</v>
      </c>
      <c r="R136" s="28" t="s">
        <v>188</v>
      </c>
      <c r="S136" s="25" t="str">
        <f t="shared" si="77"/>
        <v>A.12X3.13</v>
      </c>
      <c r="T136" s="25" t="str">
        <f t="shared" si="78"/>
        <v>Postzygotics-hybridXelegans-(H:LaxeXMontalvo)XSymEle</v>
      </c>
      <c r="U136" s="25">
        <v>1</v>
      </c>
      <c r="V136" s="25">
        <v>1</v>
      </c>
      <c r="W136" s="25">
        <v>0</v>
      </c>
      <c r="X136" s="25">
        <v>0</v>
      </c>
      <c r="Y136" s="29" t="s">
        <v>6</v>
      </c>
      <c r="Z136" s="25" t="str">
        <f>IF(X136=1,"Y","N")</f>
        <v>N</v>
      </c>
      <c r="AA136" s="25" t="str">
        <f t="shared" ref="AA136:AH136" si="81">IF($Z136="N","NA","")</f>
        <v>NA</v>
      </c>
      <c r="AB136" s="25" t="str">
        <f t="shared" si="81"/>
        <v>NA</v>
      </c>
      <c r="AC136" s="25" t="str">
        <f t="shared" si="81"/>
        <v>NA</v>
      </c>
      <c r="AD136" s="25" t="str">
        <f t="shared" si="81"/>
        <v>NA</v>
      </c>
      <c r="AE136" s="25" t="str">
        <f t="shared" si="81"/>
        <v>NA</v>
      </c>
      <c r="AF136" s="25" t="str">
        <f t="shared" si="81"/>
        <v>NA</v>
      </c>
      <c r="AG136" s="25" t="str">
        <f t="shared" si="81"/>
        <v>NA</v>
      </c>
      <c r="AH136" s="25" t="str">
        <f t="shared" si="81"/>
        <v>NA</v>
      </c>
      <c r="AI136" s="29" t="s">
        <v>180</v>
      </c>
      <c r="AJ136" s="25" t="s">
        <v>6</v>
      </c>
      <c r="AK136" s="25" t="s">
        <v>6</v>
      </c>
      <c r="AL136" s="25" t="s">
        <v>6</v>
      </c>
      <c r="AM136" s="25" t="s">
        <v>6</v>
      </c>
      <c r="AN136" s="25" t="s">
        <v>6</v>
      </c>
    </row>
    <row r="137" spans="1:40" x14ac:dyDescent="0.25">
      <c r="A137" s="25" t="s">
        <v>42</v>
      </c>
      <c r="B137" s="25">
        <v>2019</v>
      </c>
      <c r="C137" s="25" t="s">
        <v>46</v>
      </c>
      <c r="D137" s="25" t="s">
        <v>699</v>
      </c>
      <c r="E137" s="25" t="s">
        <v>60</v>
      </c>
      <c r="F137" s="25" t="s">
        <v>40</v>
      </c>
      <c r="G137" s="25" t="s">
        <v>62</v>
      </c>
      <c r="H137" s="25" t="s">
        <v>62</v>
      </c>
      <c r="I137" s="25" t="s">
        <v>60</v>
      </c>
      <c r="J137" s="25" t="s">
        <v>49</v>
      </c>
      <c r="K137" s="25" t="s">
        <v>62</v>
      </c>
      <c r="L137" s="25" t="s">
        <v>62</v>
      </c>
      <c r="M137" s="25" t="s">
        <v>41</v>
      </c>
      <c r="N137" s="26" t="str">
        <f t="shared" si="76"/>
        <v>graellsiiXgraellsii</v>
      </c>
      <c r="O137" s="26" t="str">
        <f t="shared" si="66"/>
        <v>graellsiiXgraellsii</v>
      </c>
      <c r="P137" s="27">
        <v>43697</v>
      </c>
      <c r="Q137" s="25">
        <v>2.6</v>
      </c>
      <c r="R137" s="28" t="s">
        <v>189</v>
      </c>
      <c r="S137" s="25" t="str">
        <f t="shared" si="77"/>
        <v>2.6X2.8</v>
      </c>
      <c r="T137" s="25" t="str">
        <f t="shared" si="78"/>
        <v>Conspecifics-graellsiiXgraellsii-MontalvoXMontalvo</v>
      </c>
      <c r="U137" s="25" t="s">
        <v>6</v>
      </c>
      <c r="V137" s="25" t="s">
        <v>6</v>
      </c>
      <c r="W137" s="25" t="s">
        <v>6</v>
      </c>
      <c r="X137" s="25" t="s">
        <v>6</v>
      </c>
      <c r="Y137" s="29" t="s">
        <v>101</v>
      </c>
      <c r="Z137" s="25" t="s">
        <v>47</v>
      </c>
      <c r="AA137" s="25">
        <v>3</v>
      </c>
      <c r="AB137" s="25">
        <v>1</v>
      </c>
      <c r="AC137" s="30">
        <v>461</v>
      </c>
      <c r="AD137" s="25" t="s">
        <v>6</v>
      </c>
      <c r="AE137" s="30">
        <v>0</v>
      </c>
      <c r="AF137" s="25" t="s">
        <v>6</v>
      </c>
      <c r="AG137" s="30">
        <v>0</v>
      </c>
      <c r="AH137" s="25" t="s">
        <v>6</v>
      </c>
      <c r="AI137" s="29" t="s">
        <v>180</v>
      </c>
      <c r="AJ137" s="25">
        <f t="shared" si="69"/>
        <v>461</v>
      </c>
      <c r="AK137" s="25" t="s">
        <v>6</v>
      </c>
      <c r="AL137" s="25">
        <f t="shared" ref="AL137:AL141" si="82">AJ137</f>
        <v>461</v>
      </c>
      <c r="AM137" s="25">
        <f t="shared" si="71"/>
        <v>153.66666666666666</v>
      </c>
      <c r="AN137" s="25" t="s">
        <v>6</v>
      </c>
    </row>
    <row r="138" spans="1:40" x14ac:dyDescent="0.25">
      <c r="A138" s="25" t="s">
        <v>42</v>
      </c>
      <c r="B138" s="25">
        <v>2019</v>
      </c>
      <c r="C138" s="25" t="s">
        <v>46</v>
      </c>
      <c r="D138" s="25" t="s">
        <v>698</v>
      </c>
      <c r="E138" s="25" t="s">
        <v>178</v>
      </c>
      <c r="F138" s="25" t="s">
        <v>179</v>
      </c>
      <c r="G138" s="25" t="s">
        <v>685</v>
      </c>
      <c r="H138" s="25" t="s">
        <v>685</v>
      </c>
      <c r="I138" s="25" t="s">
        <v>178</v>
      </c>
      <c r="J138" s="25" t="s">
        <v>49</v>
      </c>
      <c r="K138" s="25" t="s">
        <v>685</v>
      </c>
      <c r="L138" s="25" t="s">
        <v>685</v>
      </c>
      <c r="M138" s="25" t="s">
        <v>41</v>
      </c>
      <c r="N138" s="26" t="str">
        <f t="shared" si="76"/>
        <v>hybridXhybrid</v>
      </c>
      <c r="O138" s="26" t="str">
        <f t="shared" si="66"/>
        <v>hybridXhybrid</v>
      </c>
      <c r="P138" s="27">
        <v>43697</v>
      </c>
      <c r="Q138" s="25" t="s">
        <v>113</v>
      </c>
      <c r="R138" s="28" t="s">
        <v>190</v>
      </c>
      <c r="S138" s="25" t="str">
        <f t="shared" si="77"/>
        <v>A.27XB.12</v>
      </c>
      <c r="T138" s="25" t="str">
        <f t="shared" si="78"/>
        <v>Postzygotics-hybridXhybrid-(H:LaxeXMontalvo)X(H:LaxeXMontalvo)</v>
      </c>
      <c r="U138" s="25" t="s">
        <v>6</v>
      </c>
      <c r="V138" s="25" t="s">
        <v>6</v>
      </c>
      <c r="W138" s="25" t="s">
        <v>6</v>
      </c>
      <c r="X138" s="25" t="s">
        <v>6</v>
      </c>
      <c r="Y138" s="29" t="s">
        <v>101</v>
      </c>
      <c r="Z138" s="25" t="s">
        <v>47</v>
      </c>
      <c r="AA138" s="25">
        <v>3</v>
      </c>
      <c r="AB138" s="25">
        <v>3</v>
      </c>
      <c r="AC138" s="30">
        <v>8</v>
      </c>
      <c r="AD138" s="25" t="s">
        <v>6</v>
      </c>
      <c r="AE138" s="30">
        <v>8</v>
      </c>
      <c r="AF138" s="25" t="s">
        <v>6</v>
      </c>
      <c r="AG138" s="30">
        <v>13</v>
      </c>
      <c r="AH138" s="25" t="s">
        <v>6</v>
      </c>
      <c r="AI138" s="29" t="s">
        <v>180</v>
      </c>
      <c r="AJ138" s="25">
        <f t="shared" si="69"/>
        <v>29</v>
      </c>
      <c r="AK138" s="25" t="s">
        <v>6</v>
      </c>
      <c r="AL138" s="25">
        <f t="shared" si="82"/>
        <v>29</v>
      </c>
      <c r="AM138" s="25">
        <f t="shared" si="71"/>
        <v>9.6666666666666661</v>
      </c>
      <c r="AN138" s="25" t="s">
        <v>6</v>
      </c>
    </row>
    <row r="139" spans="1:40" x14ac:dyDescent="0.25">
      <c r="A139" s="25" t="s">
        <v>42</v>
      </c>
      <c r="B139" s="25">
        <v>2019</v>
      </c>
      <c r="C139" s="25" t="s">
        <v>46</v>
      </c>
      <c r="D139" s="25" t="s">
        <v>698</v>
      </c>
      <c r="E139" s="25" t="s">
        <v>178</v>
      </c>
      <c r="F139" s="25" t="s">
        <v>179</v>
      </c>
      <c r="G139" s="25" t="s">
        <v>685</v>
      </c>
      <c r="H139" s="25" t="s">
        <v>685</v>
      </c>
      <c r="I139" s="25" t="s">
        <v>178</v>
      </c>
      <c r="J139" s="25" t="s">
        <v>49</v>
      </c>
      <c r="K139" s="25" t="s">
        <v>685</v>
      </c>
      <c r="L139" s="25" t="s">
        <v>685</v>
      </c>
      <c r="M139" s="25" t="s">
        <v>41</v>
      </c>
      <c r="N139" s="26" t="str">
        <f t="shared" si="76"/>
        <v>hybridXhybrid</v>
      </c>
      <c r="O139" s="26" t="str">
        <f t="shared" si="66"/>
        <v>hybridXhybrid</v>
      </c>
      <c r="P139" s="27">
        <v>43697</v>
      </c>
      <c r="Q139" s="25" t="s">
        <v>118</v>
      </c>
      <c r="R139" s="28" t="s">
        <v>147</v>
      </c>
      <c r="S139" s="25" t="str">
        <f t="shared" si="77"/>
        <v>A.29XC.26</v>
      </c>
      <c r="T139" s="25" t="str">
        <f t="shared" si="78"/>
        <v>Postzygotics-hybridXhybrid-(H:LaxeXMontalvo)X(H:LaxeXMontalvo)</v>
      </c>
      <c r="U139" s="25" t="s">
        <v>6</v>
      </c>
      <c r="V139" s="25" t="s">
        <v>6</v>
      </c>
      <c r="W139" s="25" t="s">
        <v>6</v>
      </c>
      <c r="X139" s="25" t="s">
        <v>6</v>
      </c>
      <c r="Y139" s="29" t="s">
        <v>101</v>
      </c>
      <c r="Z139" s="25" t="s">
        <v>47</v>
      </c>
      <c r="AA139" s="25">
        <v>2</v>
      </c>
      <c r="AB139" s="25">
        <v>1</v>
      </c>
      <c r="AC139" s="30">
        <v>26</v>
      </c>
      <c r="AD139" s="25" t="s">
        <v>6</v>
      </c>
      <c r="AE139" s="30">
        <v>0</v>
      </c>
      <c r="AF139" s="25" t="s">
        <v>6</v>
      </c>
      <c r="AG139" s="25" t="s">
        <v>6</v>
      </c>
      <c r="AH139" s="25" t="s">
        <v>6</v>
      </c>
      <c r="AI139" s="29" t="s">
        <v>180</v>
      </c>
      <c r="AJ139" s="25">
        <f>AC139+AE139</f>
        <v>26</v>
      </c>
      <c r="AK139" s="25" t="s">
        <v>6</v>
      </c>
      <c r="AL139" s="25">
        <f t="shared" si="82"/>
        <v>26</v>
      </c>
      <c r="AM139" s="25">
        <f t="shared" si="71"/>
        <v>13</v>
      </c>
      <c r="AN139" s="25" t="s">
        <v>6</v>
      </c>
    </row>
    <row r="140" spans="1:40" x14ac:dyDescent="0.25">
      <c r="A140" s="25" t="s">
        <v>42</v>
      </c>
      <c r="B140" s="25">
        <v>2019</v>
      </c>
      <c r="C140" s="25" t="s">
        <v>46</v>
      </c>
      <c r="D140" s="25" t="s">
        <v>698</v>
      </c>
      <c r="E140" s="25" t="s">
        <v>178</v>
      </c>
      <c r="F140" s="25" t="s">
        <v>179</v>
      </c>
      <c r="G140" s="25" t="s">
        <v>685</v>
      </c>
      <c r="H140" s="25" t="s">
        <v>685</v>
      </c>
      <c r="I140" s="25" t="s">
        <v>178</v>
      </c>
      <c r="J140" s="25" t="s">
        <v>49</v>
      </c>
      <c r="K140" s="25" t="s">
        <v>685</v>
      </c>
      <c r="L140" s="25" t="s">
        <v>685</v>
      </c>
      <c r="M140" s="25" t="s">
        <v>41</v>
      </c>
      <c r="N140" s="26" t="str">
        <f t="shared" si="76"/>
        <v>hybridXhybrid</v>
      </c>
      <c r="O140" s="26" t="str">
        <f t="shared" si="66"/>
        <v>hybridXhybrid</v>
      </c>
      <c r="P140" s="27">
        <v>43697</v>
      </c>
      <c r="Q140" s="25" t="s">
        <v>113</v>
      </c>
      <c r="R140" s="28" t="s">
        <v>191</v>
      </c>
      <c r="S140" s="25" t="str">
        <f t="shared" si="77"/>
        <v>A.27XC.27</v>
      </c>
      <c r="T140" s="25" t="str">
        <f t="shared" si="78"/>
        <v>Postzygotics-hybridXhybrid-(H:LaxeXMontalvo)X(H:LaxeXMontalvo)</v>
      </c>
      <c r="U140" s="25" t="s">
        <v>6</v>
      </c>
      <c r="V140" s="25" t="s">
        <v>6</v>
      </c>
      <c r="W140" s="25" t="s">
        <v>6</v>
      </c>
      <c r="X140" s="25" t="s">
        <v>6</v>
      </c>
      <c r="Y140" s="29" t="s">
        <v>101</v>
      </c>
      <c r="Z140" s="25" t="s">
        <v>47</v>
      </c>
      <c r="AA140" s="25">
        <v>3</v>
      </c>
      <c r="AB140" s="25">
        <v>1</v>
      </c>
      <c r="AC140" s="30">
        <v>0</v>
      </c>
      <c r="AD140" s="25" t="s">
        <v>6</v>
      </c>
      <c r="AE140" s="30">
        <v>0</v>
      </c>
      <c r="AF140" s="25" t="s">
        <v>6</v>
      </c>
      <c r="AG140" s="30">
        <v>5</v>
      </c>
      <c r="AH140" s="25" t="s">
        <v>6</v>
      </c>
      <c r="AI140" s="29" t="s">
        <v>180</v>
      </c>
      <c r="AJ140" s="25">
        <f t="shared" si="69"/>
        <v>5</v>
      </c>
      <c r="AK140" s="25" t="s">
        <v>6</v>
      </c>
      <c r="AL140" s="25">
        <f t="shared" si="82"/>
        <v>5</v>
      </c>
      <c r="AM140" s="25">
        <f t="shared" si="71"/>
        <v>1.6666666666666667</v>
      </c>
      <c r="AN140" s="25" t="s">
        <v>6</v>
      </c>
    </row>
    <row r="141" spans="1:40" x14ac:dyDescent="0.25">
      <c r="A141" s="25" t="s">
        <v>42</v>
      </c>
      <c r="B141" s="25">
        <v>2019</v>
      </c>
      <c r="C141" s="25" t="s">
        <v>46</v>
      </c>
      <c r="D141" s="25" t="s">
        <v>698</v>
      </c>
      <c r="E141" s="25" t="s">
        <v>178</v>
      </c>
      <c r="F141" s="25" t="s">
        <v>179</v>
      </c>
      <c r="G141" s="25" t="s">
        <v>685</v>
      </c>
      <c r="H141" s="25" t="s">
        <v>685</v>
      </c>
      <c r="I141" s="25" t="s">
        <v>178</v>
      </c>
      <c r="J141" s="25" t="s">
        <v>49</v>
      </c>
      <c r="K141" s="25" t="s">
        <v>685</v>
      </c>
      <c r="L141" s="25" t="s">
        <v>685</v>
      </c>
      <c r="M141" s="25" t="s">
        <v>41</v>
      </c>
      <c r="N141" s="26" t="str">
        <f t="shared" si="76"/>
        <v>hybridXhybrid</v>
      </c>
      <c r="O141" s="26" t="str">
        <f t="shared" si="66"/>
        <v>hybridXhybrid</v>
      </c>
      <c r="P141" s="27">
        <v>43699</v>
      </c>
      <c r="Q141" s="25" t="s">
        <v>118</v>
      </c>
      <c r="R141" s="28" t="s">
        <v>68</v>
      </c>
      <c r="S141" s="25" t="str">
        <f t="shared" si="77"/>
        <v>A.29XA.20</v>
      </c>
      <c r="T141" s="25" t="str">
        <f t="shared" si="78"/>
        <v>Postzygotics-hybridXhybrid-(H:LaxeXMontalvo)X(H:LaxeXMontalvo)</v>
      </c>
      <c r="U141" s="25" t="s">
        <v>6</v>
      </c>
      <c r="V141" s="25" t="s">
        <v>6</v>
      </c>
      <c r="W141" s="25" t="s">
        <v>6</v>
      </c>
      <c r="X141" s="25" t="s">
        <v>6</v>
      </c>
      <c r="Y141" s="29" t="s">
        <v>101</v>
      </c>
      <c r="Z141" s="25" t="s">
        <v>47</v>
      </c>
      <c r="AA141" s="25">
        <v>3</v>
      </c>
      <c r="AB141" s="25">
        <v>2</v>
      </c>
      <c r="AC141" s="30">
        <v>0</v>
      </c>
      <c r="AD141" s="25" t="s">
        <v>6</v>
      </c>
      <c r="AE141" s="30">
        <v>90</v>
      </c>
      <c r="AF141" s="25" t="s">
        <v>6</v>
      </c>
      <c r="AG141" s="30">
        <v>17</v>
      </c>
      <c r="AH141" s="25" t="s">
        <v>6</v>
      </c>
      <c r="AI141" s="29" t="s">
        <v>180</v>
      </c>
      <c r="AJ141" s="25">
        <f t="shared" si="69"/>
        <v>107</v>
      </c>
      <c r="AK141" s="25" t="s">
        <v>6</v>
      </c>
      <c r="AL141" s="25">
        <f t="shared" si="82"/>
        <v>107</v>
      </c>
      <c r="AM141" s="25">
        <f t="shared" si="71"/>
        <v>35.666666666666664</v>
      </c>
      <c r="AN141" s="25" t="s">
        <v>6</v>
      </c>
    </row>
    <row r="142" spans="1:40" x14ac:dyDescent="0.25">
      <c r="A142" s="25" t="s">
        <v>42</v>
      </c>
      <c r="B142" s="25">
        <v>2019</v>
      </c>
      <c r="C142" s="25" t="s">
        <v>46</v>
      </c>
      <c r="D142" s="25" t="s">
        <v>698</v>
      </c>
      <c r="E142" s="25" t="s">
        <v>39</v>
      </c>
      <c r="F142" s="25" t="s">
        <v>63</v>
      </c>
      <c r="G142" s="25" t="s">
        <v>64</v>
      </c>
      <c r="H142" s="25" t="s">
        <v>706</v>
      </c>
      <c r="I142" s="25" t="s">
        <v>178</v>
      </c>
      <c r="J142" s="25" t="s">
        <v>179</v>
      </c>
      <c r="K142" s="25" t="s">
        <v>685</v>
      </c>
      <c r="L142" s="25" t="s">
        <v>685</v>
      </c>
      <c r="M142" s="25" t="s">
        <v>41</v>
      </c>
      <c r="N142" s="26" t="str">
        <f t="shared" si="76"/>
        <v>elegansXhybrid</v>
      </c>
      <c r="O142" s="26" t="str">
        <f t="shared" si="66"/>
        <v>elegansXhybrid</v>
      </c>
      <c r="P142" s="27">
        <v>43699</v>
      </c>
      <c r="Q142" s="25">
        <v>4.12</v>
      </c>
      <c r="R142" s="28" t="s">
        <v>116</v>
      </c>
      <c r="S142" s="25" t="str">
        <f t="shared" si="77"/>
        <v>4.12XA.28</v>
      </c>
      <c r="T142" s="25" t="str">
        <f t="shared" si="78"/>
        <v>Postzygotics-elegansXhybrid-SymEleX(H:LaxeXMontalvo)</v>
      </c>
      <c r="U142" s="25">
        <v>2</v>
      </c>
      <c r="V142" s="25">
        <v>0</v>
      </c>
      <c r="W142" s="25">
        <v>0</v>
      </c>
      <c r="X142" s="25">
        <v>0</v>
      </c>
      <c r="Y142" s="29" t="s">
        <v>6</v>
      </c>
      <c r="Z142" s="25" t="str">
        <f>IF(X142=1,"Y","N")</f>
        <v>N</v>
      </c>
      <c r="AA142" s="25" t="str">
        <f t="shared" ref="AA142:AH143" si="83">IF($Z142="N","NA","")</f>
        <v>NA</v>
      </c>
      <c r="AB142" s="25" t="str">
        <f t="shared" si="83"/>
        <v>NA</v>
      </c>
      <c r="AC142" s="25" t="str">
        <f t="shared" si="83"/>
        <v>NA</v>
      </c>
      <c r="AD142" s="25" t="str">
        <f t="shared" si="83"/>
        <v>NA</v>
      </c>
      <c r="AE142" s="25" t="str">
        <f t="shared" si="83"/>
        <v>NA</v>
      </c>
      <c r="AF142" s="25" t="str">
        <f t="shared" si="83"/>
        <v>NA</v>
      </c>
      <c r="AG142" s="25" t="str">
        <f t="shared" si="83"/>
        <v>NA</v>
      </c>
      <c r="AH142" s="25" t="str">
        <f t="shared" si="83"/>
        <v>NA</v>
      </c>
      <c r="AI142" s="29" t="s">
        <v>180</v>
      </c>
      <c r="AJ142" s="25" t="s">
        <v>6</v>
      </c>
      <c r="AK142" s="25" t="s">
        <v>6</v>
      </c>
      <c r="AL142" s="25" t="s">
        <v>6</v>
      </c>
      <c r="AM142" s="25" t="s">
        <v>6</v>
      </c>
      <c r="AN142" s="25" t="s">
        <v>6</v>
      </c>
    </row>
    <row r="143" spans="1:40" x14ac:dyDescent="0.25">
      <c r="A143" s="25" t="s">
        <v>42</v>
      </c>
      <c r="B143" s="25">
        <v>2019</v>
      </c>
      <c r="C143" s="25" t="s">
        <v>46</v>
      </c>
      <c r="D143" s="25" t="s">
        <v>698</v>
      </c>
      <c r="E143" s="25" t="s">
        <v>39</v>
      </c>
      <c r="F143" s="25" t="s">
        <v>63</v>
      </c>
      <c r="G143" s="25" t="s">
        <v>64</v>
      </c>
      <c r="H143" s="25" t="s">
        <v>706</v>
      </c>
      <c r="I143" s="25" t="s">
        <v>178</v>
      </c>
      <c r="J143" s="25" t="s">
        <v>179</v>
      </c>
      <c r="K143" s="25" t="s">
        <v>685</v>
      </c>
      <c r="L143" s="25" t="s">
        <v>685</v>
      </c>
      <c r="M143" s="25" t="s">
        <v>41</v>
      </c>
      <c r="N143" s="26" t="str">
        <f t="shared" si="76"/>
        <v>elegansXhybrid</v>
      </c>
      <c r="O143" s="26" t="str">
        <f t="shared" si="66"/>
        <v>elegansXhybrid</v>
      </c>
      <c r="P143" s="27">
        <v>43699</v>
      </c>
      <c r="Q143" s="25">
        <v>4.12</v>
      </c>
      <c r="R143" s="28" t="s">
        <v>118</v>
      </c>
      <c r="S143" s="25" t="str">
        <f t="shared" si="77"/>
        <v>4.12XA.29</v>
      </c>
      <c r="T143" s="25" t="str">
        <f t="shared" si="78"/>
        <v>Postzygotics-elegansXhybrid-SymEleX(H:LaxeXMontalvo)</v>
      </c>
      <c r="U143" s="25">
        <v>3</v>
      </c>
      <c r="V143" s="25">
        <v>0</v>
      </c>
      <c r="W143" s="25">
        <v>0</v>
      </c>
      <c r="X143" s="25">
        <v>0</v>
      </c>
      <c r="Y143" s="29" t="s">
        <v>6</v>
      </c>
      <c r="Z143" s="25" t="str">
        <f>IF(X143=1,"Y","N")</f>
        <v>N</v>
      </c>
      <c r="AA143" s="25" t="str">
        <f t="shared" si="83"/>
        <v>NA</v>
      </c>
      <c r="AB143" s="25" t="str">
        <f t="shared" si="83"/>
        <v>NA</v>
      </c>
      <c r="AC143" s="25" t="str">
        <f t="shared" si="83"/>
        <v>NA</v>
      </c>
      <c r="AD143" s="25" t="str">
        <f t="shared" si="83"/>
        <v>NA</v>
      </c>
      <c r="AE143" s="25" t="str">
        <f t="shared" si="83"/>
        <v>NA</v>
      </c>
      <c r="AF143" s="25" t="str">
        <f t="shared" si="83"/>
        <v>NA</v>
      </c>
      <c r="AG143" s="25" t="str">
        <f t="shared" si="83"/>
        <v>NA</v>
      </c>
      <c r="AH143" s="25" t="str">
        <f t="shared" si="83"/>
        <v>NA</v>
      </c>
      <c r="AI143" s="29" t="s">
        <v>180</v>
      </c>
      <c r="AJ143" s="25" t="s">
        <v>6</v>
      </c>
      <c r="AK143" s="25" t="s">
        <v>6</v>
      </c>
      <c r="AL143" s="25" t="s">
        <v>6</v>
      </c>
      <c r="AM143" s="25" t="s">
        <v>6</v>
      </c>
      <c r="AN143" s="25" t="s">
        <v>6</v>
      </c>
    </row>
    <row r="144" spans="1:40" x14ac:dyDescent="0.25">
      <c r="A144" s="25" t="s">
        <v>42</v>
      </c>
      <c r="B144" s="25">
        <v>2019</v>
      </c>
      <c r="C144" s="25" t="s">
        <v>46</v>
      </c>
      <c r="D144" s="25" t="s">
        <v>698</v>
      </c>
      <c r="E144" s="25" t="s">
        <v>178</v>
      </c>
      <c r="F144" s="25" t="s">
        <v>179</v>
      </c>
      <c r="G144" s="25" t="s">
        <v>685</v>
      </c>
      <c r="H144" s="25" t="s">
        <v>685</v>
      </c>
      <c r="I144" s="25" t="s">
        <v>178</v>
      </c>
      <c r="J144" s="25" t="s">
        <v>49</v>
      </c>
      <c r="K144" s="25" t="s">
        <v>685</v>
      </c>
      <c r="L144" s="25" t="s">
        <v>685</v>
      </c>
      <c r="M144" s="25" t="s">
        <v>41</v>
      </c>
      <c r="N144" s="26" t="str">
        <f t="shared" si="76"/>
        <v>hybridXhybrid</v>
      </c>
      <c r="O144" s="26" t="str">
        <f t="shared" si="66"/>
        <v>hybridXhybrid</v>
      </c>
      <c r="P144" s="27">
        <v>43699</v>
      </c>
      <c r="Q144" s="25" t="s">
        <v>121</v>
      </c>
      <c r="R144" s="28" t="s">
        <v>119</v>
      </c>
      <c r="S144" s="25" t="str">
        <f t="shared" si="77"/>
        <v>A.31XA.30</v>
      </c>
      <c r="T144" s="25" t="str">
        <f t="shared" si="78"/>
        <v>Postzygotics-hybridXhybrid-(H:LaxeXMontalvo)X(H:LaxeXMontalvo)</v>
      </c>
      <c r="U144" s="25" t="s">
        <v>6</v>
      </c>
      <c r="V144" s="25" t="s">
        <v>6</v>
      </c>
      <c r="W144" s="25" t="s">
        <v>6</v>
      </c>
      <c r="X144" s="25" t="s">
        <v>6</v>
      </c>
      <c r="Y144" s="29" t="s">
        <v>101</v>
      </c>
      <c r="Z144" s="25" t="s">
        <v>47</v>
      </c>
      <c r="AA144" s="25">
        <v>3</v>
      </c>
      <c r="AB144" s="25">
        <v>2</v>
      </c>
      <c r="AC144" s="30">
        <v>0</v>
      </c>
      <c r="AD144" s="25" t="s">
        <v>6</v>
      </c>
      <c r="AE144" s="30">
        <v>109</v>
      </c>
      <c r="AF144" s="25" t="s">
        <v>6</v>
      </c>
      <c r="AG144" s="30">
        <v>6</v>
      </c>
      <c r="AH144" s="25" t="s">
        <v>6</v>
      </c>
      <c r="AI144" s="29" t="s">
        <v>180</v>
      </c>
      <c r="AJ144" s="25">
        <f t="shared" si="69"/>
        <v>115</v>
      </c>
      <c r="AK144" s="25" t="s">
        <v>6</v>
      </c>
      <c r="AL144" s="25">
        <f t="shared" ref="AL144:AL156" si="84">AJ144</f>
        <v>115</v>
      </c>
      <c r="AM144" s="25">
        <f t="shared" si="71"/>
        <v>38.333333333333336</v>
      </c>
      <c r="AN144" s="25" t="s">
        <v>6</v>
      </c>
    </row>
    <row r="145" spans="1:40" x14ac:dyDescent="0.25">
      <c r="A145" s="25" t="s">
        <v>42</v>
      </c>
      <c r="B145" s="25">
        <v>2019</v>
      </c>
      <c r="C145" s="25" t="s">
        <v>46</v>
      </c>
      <c r="D145" s="25" t="s">
        <v>698</v>
      </c>
      <c r="E145" s="25" t="s">
        <v>178</v>
      </c>
      <c r="F145" s="25" t="s">
        <v>179</v>
      </c>
      <c r="G145" s="25" t="s">
        <v>685</v>
      </c>
      <c r="H145" s="25" t="s">
        <v>685</v>
      </c>
      <c r="I145" s="25" t="s">
        <v>178</v>
      </c>
      <c r="J145" s="25" t="s">
        <v>49</v>
      </c>
      <c r="K145" s="25" t="s">
        <v>685</v>
      </c>
      <c r="L145" s="25" t="s">
        <v>685</v>
      </c>
      <c r="M145" s="25" t="s">
        <v>41</v>
      </c>
      <c r="N145" s="26" t="str">
        <f t="shared" si="76"/>
        <v>hybridXhybrid</v>
      </c>
      <c r="O145" s="26" t="str">
        <f t="shared" si="66"/>
        <v>hybridXhybrid</v>
      </c>
      <c r="P145" s="27">
        <v>43699</v>
      </c>
      <c r="Q145" s="25" t="s">
        <v>154</v>
      </c>
      <c r="R145" s="28" t="s">
        <v>192</v>
      </c>
      <c r="S145" s="25" t="str">
        <f t="shared" si="77"/>
        <v>C.25XC.30</v>
      </c>
      <c r="T145" s="25" t="str">
        <f t="shared" si="78"/>
        <v>Postzygotics-hybridXhybrid-(H:LaxeXMontalvo)X(H:LaxeXMontalvo)</v>
      </c>
      <c r="U145" s="25" t="s">
        <v>6</v>
      </c>
      <c r="V145" s="25" t="s">
        <v>6</v>
      </c>
      <c r="W145" s="25" t="s">
        <v>6</v>
      </c>
      <c r="X145" s="25" t="s">
        <v>6</v>
      </c>
      <c r="Y145" s="29" t="s">
        <v>101</v>
      </c>
      <c r="Z145" s="25" t="s">
        <v>47</v>
      </c>
      <c r="AA145" s="25">
        <v>3</v>
      </c>
      <c r="AB145" s="25">
        <v>2</v>
      </c>
      <c r="AC145" s="30">
        <v>271</v>
      </c>
      <c r="AD145" s="25" t="s">
        <v>6</v>
      </c>
      <c r="AE145" s="30">
        <v>33</v>
      </c>
      <c r="AF145" s="25" t="s">
        <v>6</v>
      </c>
      <c r="AG145" s="30">
        <v>0</v>
      </c>
      <c r="AH145" s="25" t="s">
        <v>6</v>
      </c>
      <c r="AI145" s="29" t="s">
        <v>180</v>
      </c>
      <c r="AJ145" s="25">
        <f t="shared" si="69"/>
        <v>304</v>
      </c>
      <c r="AK145" s="25" t="s">
        <v>6</v>
      </c>
      <c r="AL145" s="25">
        <f t="shared" si="84"/>
        <v>304</v>
      </c>
      <c r="AM145" s="25">
        <f t="shared" si="71"/>
        <v>101.33333333333333</v>
      </c>
      <c r="AN145" s="25" t="s">
        <v>6</v>
      </c>
    </row>
    <row r="146" spans="1:40" x14ac:dyDescent="0.25">
      <c r="A146" s="25" t="s">
        <v>42</v>
      </c>
      <c r="B146" s="25">
        <v>2019</v>
      </c>
      <c r="C146" s="25" t="s">
        <v>46</v>
      </c>
      <c r="D146" s="25" t="s">
        <v>698</v>
      </c>
      <c r="E146" s="25" t="s">
        <v>178</v>
      </c>
      <c r="F146" s="25" t="s">
        <v>179</v>
      </c>
      <c r="G146" s="25" t="s">
        <v>685</v>
      </c>
      <c r="H146" s="25" t="s">
        <v>685</v>
      </c>
      <c r="I146" s="25" t="s">
        <v>60</v>
      </c>
      <c r="J146" s="25" t="s">
        <v>49</v>
      </c>
      <c r="K146" s="25" t="s">
        <v>62</v>
      </c>
      <c r="L146" s="25" t="s">
        <v>705</v>
      </c>
      <c r="M146" s="25" t="s">
        <v>41</v>
      </c>
      <c r="N146" s="26" t="str">
        <f t="shared" si="76"/>
        <v>hybridXgraellsii</v>
      </c>
      <c r="O146" s="26" t="str">
        <f t="shared" si="66"/>
        <v>hybridXgraellsii</v>
      </c>
      <c r="P146" s="27">
        <v>43700</v>
      </c>
      <c r="Q146" s="25" t="s">
        <v>118</v>
      </c>
      <c r="R146" s="28" t="s">
        <v>193</v>
      </c>
      <c r="S146" s="25" t="str">
        <f t="shared" si="77"/>
        <v>A.29X2.15</v>
      </c>
      <c r="T146" s="25" t="str">
        <f t="shared" si="78"/>
        <v>Postzygotics-hybridXgraellsii-(H:LaxeXMontalvo)XSymGra</v>
      </c>
      <c r="U146" s="25" t="s">
        <v>6</v>
      </c>
      <c r="V146" s="25" t="s">
        <v>6</v>
      </c>
      <c r="W146" s="25" t="s">
        <v>6</v>
      </c>
      <c r="X146" s="25" t="s">
        <v>6</v>
      </c>
      <c r="Y146" s="29" t="s">
        <v>101</v>
      </c>
      <c r="Z146" s="25" t="s">
        <v>47</v>
      </c>
      <c r="AA146" s="25">
        <v>3</v>
      </c>
      <c r="AB146" s="25">
        <v>2</v>
      </c>
      <c r="AC146" s="30">
        <v>281</v>
      </c>
      <c r="AD146" s="25" t="s">
        <v>6</v>
      </c>
      <c r="AE146" s="30">
        <v>0</v>
      </c>
      <c r="AF146" s="25" t="s">
        <v>6</v>
      </c>
      <c r="AG146" s="30">
        <v>46</v>
      </c>
      <c r="AH146" s="25" t="s">
        <v>6</v>
      </c>
      <c r="AI146" s="29" t="s">
        <v>180</v>
      </c>
      <c r="AJ146" s="25">
        <f t="shared" si="69"/>
        <v>327</v>
      </c>
      <c r="AK146" s="25" t="s">
        <v>6</v>
      </c>
      <c r="AL146" s="25">
        <f t="shared" si="84"/>
        <v>327</v>
      </c>
      <c r="AM146" s="25">
        <f t="shared" si="71"/>
        <v>109</v>
      </c>
      <c r="AN146" s="25" t="s">
        <v>6</v>
      </c>
    </row>
    <row r="147" spans="1:40" x14ac:dyDescent="0.25">
      <c r="A147" s="25" t="s">
        <v>42</v>
      </c>
      <c r="B147" s="25">
        <v>2019</v>
      </c>
      <c r="C147" s="25" t="s">
        <v>46</v>
      </c>
      <c r="D147" s="25" t="s">
        <v>698</v>
      </c>
      <c r="E147" s="25" t="s">
        <v>39</v>
      </c>
      <c r="F147" s="25" t="s">
        <v>63</v>
      </c>
      <c r="G147" s="25" t="s">
        <v>64</v>
      </c>
      <c r="H147" s="25" t="s">
        <v>706</v>
      </c>
      <c r="I147" s="25" t="s">
        <v>178</v>
      </c>
      <c r="J147" s="25" t="s">
        <v>49</v>
      </c>
      <c r="K147" s="25" t="s">
        <v>685</v>
      </c>
      <c r="L147" s="25" t="s">
        <v>685</v>
      </c>
      <c r="M147" s="25" t="s">
        <v>41</v>
      </c>
      <c r="N147" s="26" t="str">
        <f t="shared" si="76"/>
        <v>elegansXhybrid</v>
      </c>
      <c r="O147" s="26" t="str">
        <f t="shared" si="66"/>
        <v>elegansXhybrid</v>
      </c>
      <c r="P147" s="27">
        <v>43700</v>
      </c>
      <c r="Q147" s="25">
        <v>4.12</v>
      </c>
      <c r="R147" s="28" t="s">
        <v>194</v>
      </c>
      <c r="S147" s="25" t="str">
        <f t="shared" si="77"/>
        <v>4.12XC.29</v>
      </c>
      <c r="T147" s="25" t="str">
        <f t="shared" si="78"/>
        <v>Postzygotics-elegansXhybrid-SymEleX(H:LaxeXMontalvo)</v>
      </c>
      <c r="U147" s="25" t="s">
        <v>6</v>
      </c>
      <c r="V147" s="25" t="s">
        <v>6</v>
      </c>
      <c r="W147" s="25" t="s">
        <v>6</v>
      </c>
      <c r="X147" s="25" t="s">
        <v>6</v>
      </c>
      <c r="Y147" s="29" t="s">
        <v>101</v>
      </c>
      <c r="Z147" s="25" t="s">
        <v>47</v>
      </c>
      <c r="AA147" s="25">
        <v>3</v>
      </c>
      <c r="AB147" s="25">
        <v>2</v>
      </c>
      <c r="AC147" s="30">
        <v>569</v>
      </c>
      <c r="AD147" s="25" t="s">
        <v>6</v>
      </c>
      <c r="AE147" s="30">
        <v>0</v>
      </c>
      <c r="AF147" s="25" t="s">
        <v>6</v>
      </c>
      <c r="AG147" s="30">
        <v>2</v>
      </c>
      <c r="AH147" s="25" t="s">
        <v>6</v>
      </c>
      <c r="AI147" s="29" t="s">
        <v>180</v>
      </c>
      <c r="AJ147" s="25">
        <f t="shared" si="69"/>
        <v>571</v>
      </c>
      <c r="AK147" s="25" t="s">
        <v>6</v>
      </c>
      <c r="AL147" s="25">
        <f t="shared" si="84"/>
        <v>571</v>
      </c>
      <c r="AM147" s="25">
        <f t="shared" si="71"/>
        <v>190.33333333333334</v>
      </c>
      <c r="AN147" s="25" t="s">
        <v>6</v>
      </c>
    </row>
    <row r="148" spans="1:40" x14ac:dyDescent="0.25">
      <c r="A148" s="25" t="s">
        <v>42</v>
      </c>
      <c r="B148" s="25">
        <v>2019</v>
      </c>
      <c r="C148" s="25" t="s">
        <v>46</v>
      </c>
      <c r="D148" s="25" t="s">
        <v>699</v>
      </c>
      <c r="E148" s="25" t="s">
        <v>60</v>
      </c>
      <c r="F148" s="25" t="s">
        <v>40</v>
      </c>
      <c r="G148" s="25" t="s">
        <v>62</v>
      </c>
      <c r="H148" s="25" t="s">
        <v>62</v>
      </c>
      <c r="I148" s="25" t="s">
        <v>60</v>
      </c>
      <c r="J148" s="25" t="s">
        <v>49</v>
      </c>
      <c r="K148" s="25" t="s">
        <v>62</v>
      </c>
      <c r="L148" s="25" t="s">
        <v>62</v>
      </c>
      <c r="M148" s="25" t="s">
        <v>41</v>
      </c>
      <c r="N148" s="26" t="str">
        <f t="shared" si="76"/>
        <v>graellsiiXgraellsii</v>
      </c>
      <c r="O148" s="26" t="str">
        <f t="shared" si="66"/>
        <v>graellsiiXgraellsii</v>
      </c>
      <c r="P148" s="27">
        <v>43702</v>
      </c>
      <c r="Q148" s="25">
        <v>2.23</v>
      </c>
      <c r="R148" s="28" t="s">
        <v>195</v>
      </c>
      <c r="S148" s="25" t="str">
        <f t="shared" si="77"/>
        <v>2.23X1.29</v>
      </c>
      <c r="T148" s="25" t="str">
        <f t="shared" si="78"/>
        <v>Conspecifics-graellsiiXgraellsii-MontalvoXMontalvo</v>
      </c>
      <c r="U148" s="25" t="s">
        <v>6</v>
      </c>
      <c r="V148" s="25" t="s">
        <v>6</v>
      </c>
      <c r="W148" s="25" t="s">
        <v>6</v>
      </c>
      <c r="X148" s="25" t="s">
        <v>6</v>
      </c>
      <c r="Y148" s="29" t="s">
        <v>101</v>
      </c>
      <c r="Z148" s="25" t="s">
        <v>47</v>
      </c>
      <c r="AA148" s="25">
        <v>3</v>
      </c>
      <c r="AB148" s="25">
        <v>3</v>
      </c>
      <c r="AC148" s="30">
        <v>1</v>
      </c>
      <c r="AD148" s="25" t="s">
        <v>6</v>
      </c>
      <c r="AE148" s="30">
        <v>4</v>
      </c>
      <c r="AF148" s="25" t="s">
        <v>6</v>
      </c>
      <c r="AG148" s="30">
        <v>96</v>
      </c>
      <c r="AH148" s="25" t="s">
        <v>6</v>
      </c>
      <c r="AI148" s="29" t="s">
        <v>180</v>
      </c>
      <c r="AJ148" s="25">
        <f t="shared" si="69"/>
        <v>101</v>
      </c>
      <c r="AK148" s="25" t="s">
        <v>6</v>
      </c>
      <c r="AL148" s="25">
        <f t="shared" si="84"/>
        <v>101</v>
      </c>
      <c r="AM148" s="25">
        <f t="shared" si="71"/>
        <v>33.666666666666664</v>
      </c>
      <c r="AN148" s="25" t="s">
        <v>6</v>
      </c>
    </row>
    <row r="149" spans="1:40" x14ac:dyDescent="0.25">
      <c r="A149" s="25" t="s">
        <v>42</v>
      </c>
      <c r="B149" s="25">
        <v>2019</v>
      </c>
      <c r="C149" s="25" t="s">
        <v>46</v>
      </c>
      <c r="D149" s="25" t="s">
        <v>699</v>
      </c>
      <c r="E149" s="25" t="s">
        <v>39</v>
      </c>
      <c r="F149" s="25" t="s">
        <v>63</v>
      </c>
      <c r="G149" s="25" t="s">
        <v>64</v>
      </c>
      <c r="H149" s="25" t="s">
        <v>64</v>
      </c>
      <c r="I149" s="25" t="s">
        <v>39</v>
      </c>
      <c r="J149" s="25" t="s">
        <v>49</v>
      </c>
      <c r="K149" s="25" t="s">
        <v>64</v>
      </c>
      <c r="L149" s="25" t="s">
        <v>64</v>
      </c>
      <c r="M149" s="25" t="s">
        <v>43</v>
      </c>
      <c r="N149" s="26" t="str">
        <f t="shared" si="76"/>
        <v>elegansXelegans</v>
      </c>
      <c r="O149" s="26" t="str">
        <f t="shared" si="66"/>
        <v>elegansXelegans</v>
      </c>
      <c r="P149" s="27">
        <v>43702</v>
      </c>
      <c r="Q149" s="25">
        <v>3.27</v>
      </c>
      <c r="R149" s="28" t="s">
        <v>196</v>
      </c>
      <c r="S149" s="25" t="str">
        <f t="shared" si="77"/>
        <v>3.27X3.34</v>
      </c>
      <c r="T149" s="25" t="str">
        <f t="shared" si="78"/>
        <v>Conspecifics-elegansXelegans-LaxeXLaxe</v>
      </c>
      <c r="U149" s="25" t="s">
        <v>6</v>
      </c>
      <c r="V149" s="25" t="s">
        <v>6</v>
      </c>
      <c r="W149" s="25" t="s">
        <v>6</v>
      </c>
      <c r="X149" s="25" t="s">
        <v>6</v>
      </c>
      <c r="Y149" s="29" t="s">
        <v>101</v>
      </c>
      <c r="Z149" s="25" t="s">
        <v>47</v>
      </c>
      <c r="AA149" s="25">
        <v>3</v>
      </c>
      <c r="AB149" s="25">
        <v>2</v>
      </c>
      <c r="AC149" s="30">
        <v>0</v>
      </c>
      <c r="AD149" s="25" t="s">
        <v>6</v>
      </c>
      <c r="AE149" s="30">
        <v>301</v>
      </c>
      <c r="AF149" s="25" t="s">
        <v>6</v>
      </c>
      <c r="AG149" s="30">
        <v>31</v>
      </c>
      <c r="AH149" s="25" t="s">
        <v>6</v>
      </c>
      <c r="AI149" s="29" t="s">
        <v>180</v>
      </c>
      <c r="AJ149" s="25">
        <f t="shared" si="69"/>
        <v>332</v>
      </c>
      <c r="AK149" s="25" t="s">
        <v>6</v>
      </c>
      <c r="AL149" s="25">
        <f t="shared" si="84"/>
        <v>332</v>
      </c>
      <c r="AM149" s="25">
        <f t="shared" si="71"/>
        <v>110.66666666666667</v>
      </c>
      <c r="AN149" s="25" t="s">
        <v>6</v>
      </c>
    </row>
    <row r="150" spans="1:40" x14ac:dyDescent="0.25">
      <c r="A150" s="25" t="s">
        <v>42</v>
      </c>
      <c r="B150" s="25">
        <v>2019</v>
      </c>
      <c r="C150" s="25" t="s">
        <v>46</v>
      </c>
      <c r="D150" s="25" t="s">
        <v>699</v>
      </c>
      <c r="E150" s="25" t="s">
        <v>60</v>
      </c>
      <c r="F150" s="25" t="s">
        <v>40</v>
      </c>
      <c r="G150" s="25" t="s">
        <v>62</v>
      </c>
      <c r="H150" s="25" t="s">
        <v>62</v>
      </c>
      <c r="I150" s="25" t="s">
        <v>60</v>
      </c>
      <c r="J150" s="25" t="s">
        <v>49</v>
      </c>
      <c r="K150" s="25" t="s">
        <v>62</v>
      </c>
      <c r="L150" s="25" t="s">
        <v>62</v>
      </c>
      <c r="M150" s="25" t="s">
        <v>48</v>
      </c>
      <c r="N150" s="26" t="str">
        <f t="shared" si="76"/>
        <v>graellsiiXgraellsii</v>
      </c>
      <c r="O150" s="26" t="str">
        <f t="shared" si="66"/>
        <v>graellsiiXgraellsii</v>
      </c>
      <c r="P150" s="27">
        <v>43703</v>
      </c>
      <c r="Q150" s="25">
        <v>2.23</v>
      </c>
      <c r="R150" s="28" t="s">
        <v>197</v>
      </c>
      <c r="S150" s="25" t="str">
        <f t="shared" si="77"/>
        <v>2.23X2.22</v>
      </c>
      <c r="T150" s="25" t="str">
        <f t="shared" si="78"/>
        <v>Conspecifics-graellsiiXgraellsii-MontalvoXMontalvo</v>
      </c>
      <c r="U150" s="25" t="s">
        <v>6</v>
      </c>
      <c r="V150" s="25" t="s">
        <v>6</v>
      </c>
      <c r="W150" s="25" t="s">
        <v>6</v>
      </c>
      <c r="X150" s="25" t="s">
        <v>6</v>
      </c>
      <c r="Y150" s="29" t="s">
        <v>101</v>
      </c>
      <c r="Z150" s="25" t="s">
        <v>47</v>
      </c>
      <c r="AA150" s="25">
        <v>3</v>
      </c>
      <c r="AB150" s="25">
        <v>2</v>
      </c>
      <c r="AC150" s="30">
        <v>446</v>
      </c>
      <c r="AD150" s="25" t="s">
        <v>6</v>
      </c>
      <c r="AE150" s="30">
        <v>0</v>
      </c>
      <c r="AF150" s="25" t="s">
        <v>6</v>
      </c>
      <c r="AG150" s="30">
        <v>150</v>
      </c>
      <c r="AH150" s="25" t="s">
        <v>6</v>
      </c>
      <c r="AI150" s="29" t="s">
        <v>180</v>
      </c>
      <c r="AJ150" s="25">
        <f t="shared" si="69"/>
        <v>596</v>
      </c>
      <c r="AK150" s="25" t="s">
        <v>6</v>
      </c>
      <c r="AL150" s="25">
        <f t="shared" si="84"/>
        <v>596</v>
      </c>
      <c r="AM150" s="25">
        <f t="shared" si="71"/>
        <v>198.66666666666666</v>
      </c>
      <c r="AN150" s="25" t="s">
        <v>6</v>
      </c>
    </row>
    <row r="151" spans="1:40" x14ac:dyDescent="0.25">
      <c r="A151" s="25" t="s">
        <v>42</v>
      </c>
      <c r="B151" s="25">
        <v>2019</v>
      </c>
      <c r="C151" s="25" t="s">
        <v>46</v>
      </c>
      <c r="D151" s="25" t="s">
        <v>699</v>
      </c>
      <c r="E151" s="25" t="s">
        <v>60</v>
      </c>
      <c r="F151" s="25" t="s">
        <v>40</v>
      </c>
      <c r="G151" s="25" t="s">
        <v>62</v>
      </c>
      <c r="H151" s="25" t="s">
        <v>62</v>
      </c>
      <c r="I151" s="25" t="s">
        <v>60</v>
      </c>
      <c r="J151" s="25" t="s">
        <v>49</v>
      </c>
      <c r="K151" s="25" t="s">
        <v>62</v>
      </c>
      <c r="L151" s="25" t="s">
        <v>62</v>
      </c>
      <c r="M151" s="25" t="s">
        <v>48</v>
      </c>
      <c r="N151" s="26" t="str">
        <f t="shared" si="76"/>
        <v>graellsiiXgraellsii</v>
      </c>
      <c r="O151" s="26" t="str">
        <f t="shared" si="66"/>
        <v>graellsiiXgraellsii</v>
      </c>
      <c r="P151" s="27">
        <v>43703</v>
      </c>
      <c r="Q151" s="25">
        <v>2.23</v>
      </c>
      <c r="R151" s="28" t="s">
        <v>198</v>
      </c>
      <c r="S151" s="25" t="str">
        <f t="shared" si="77"/>
        <v>2.23X2.24</v>
      </c>
      <c r="T151" s="25" t="str">
        <f t="shared" si="78"/>
        <v>Conspecifics-graellsiiXgraellsii-MontalvoXMontalvo</v>
      </c>
      <c r="U151" s="25" t="s">
        <v>6</v>
      </c>
      <c r="V151" s="25" t="s">
        <v>6</v>
      </c>
      <c r="W151" s="25" t="s">
        <v>6</v>
      </c>
      <c r="X151" s="25" t="s">
        <v>6</v>
      </c>
      <c r="Y151" s="29" t="s">
        <v>101</v>
      </c>
      <c r="Z151" s="25" t="s">
        <v>47</v>
      </c>
      <c r="AA151" s="25">
        <v>3</v>
      </c>
      <c r="AB151" s="25">
        <v>2</v>
      </c>
      <c r="AC151" s="30">
        <v>296</v>
      </c>
      <c r="AD151" s="25" t="s">
        <v>6</v>
      </c>
      <c r="AE151" s="30">
        <v>134</v>
      </c>
      <c r="AF151" s="25" t="s">
        <v>6</v>
      </c>
      <c r="AG151" s="30">
        <v>0</v>
      </c>
      <c r="AH151" s="25" t="s">
        <v>6</v>
      </c>
      <c r="AI151" s="29" t="s">
        <v>180</v>
      </c>
      <c r="AJ151" s="25">
        <f t="shared" si="69"/>
        <v>430</v>
      </c>
      <c r="AK151" s="25" t="s">
        <v>6</v>
      </c>
      <c r="AL151" s="25">
        <f t="shared" si="84"/>
        <v>430</v>
      </c>
      <c r="AM151" s="25">
        <f t="shared" si="71"/>
        <v>143.33333333333334</v>
      </c>
      <c r="AN151" s="25" t="s">
        <v>6</v>
      </c>
    </row>
    <row r="152" spans="1:40" x14ac:dyDescent="0.25">
      <c r="A152" s="25" t="s">
        <v>42</v>
      </c>
      <c r="B152" s="25">
        <v>2019</v>
      </c>
      <c r="C152" s="25" t="s">
        <v>46</v>
      </c>
      <c r="D152" s="25" t="s">
        <v>699</v>
      </c>
      <c r="E152" s="25" t="s">
        <v>39</v>
      </c>
      <c r="F152" s="25" t="s">
        <v>63</v>
      </c>
      <c r="G152" s="25" t="s">
        <v>64</v>
      </c>
      <c r="H152" s="25" t="s">
        <v>64</v>
      </c>
      <c r="I152" s="25" t="s">
        <v>39</v>
      </c>
      <c r="J152" s="25" t="s">
        <v>49</v>
      </c>
      <c r="K152" s="25" t="s">
        <v>64</v>
      </c>
      <c r="L152" s="25" t="s">
        <v>64</v>
      </c>
      <c r="M152" s="25" t="s">
        <v>43</v>
      </c>
      <c r="N152" s="26" t="str">
        <f t="shared" si="76"/>
        <v>elegansXelegans</v>
      </c>
      <c r="O152" s="26" t="str">
        <f t="shared" si="66"/>
        <v>elegansXelegans</v>
      </c>
      <c r="P152" s="27">
        <v>43703</v>
      </c>
      <c r="Q152" s="25">
        <v>3.27</v>
      </c>
      <c r="R152" s="28" t="s">
        <v>199</v>
      </c>
      <c r="S152" s="25" t="str">
        <f t="shared" si="77"/>
        <v>3.27X3.31</v>
      </c>
      <c r="T152" s="25" t="str">
        <f t="shared" si="78"/>
        <v>Conspecifics-elegansXelegans-LaxeXLaxe</v>
      </c>
      <c r="U152" s="25" t="s">
        <v>6</v>
      </c>
      <c r="V152" s="25" t="s">
        <v>6</v>
      </c>
      <c r="W152" s="25" t="s">
        <v>6</v>
      </c>
      <c r="X152" s="25" t="s">
        <v>6</v>
      </c>
      <c r="Y152" s="29" t="s">
        <v>101</v>
      </c>
      <c r="Z152" s="25" t="s">
        <v>47</v>
      </c>
      <c r="AA152" s="25">
        <v>2</v>
      </c>
      <c r="AB152" s="25">
        <v>2</v>
      </c>
      <c r="AC152" s="30">
        <v>5</v>
      </c>
      <c r="AD152" s="25" t="s">
        <v>6</v>
      </c>
      <c r="AE152" s="30">
        <v>5</v>
      </c>
      <c r="AF152" s="25" t="s">
        <v>6</v>
      </c>
      <c r="AG152" s="25" t="s">
        <v>6</v>
      </c>
      <c r="AH152" s="25" t="s">
        <v>6</v>
      </c>
      <c r="AI152" s="29" t="s">
        <v>180</v>
      </c>
      <c r="AJ152" s="25">
        <f>AC152+AE152</f>
        <v>10</v>
      </c>
      <c r="AK152" s="25" t="s">
        <v>6</v>
      </c>
      <c r="AL152" s="25">
        <f t="shared" si="84"/>
        <v>10</v>
      </c>
      <c r="AM152" s="25">
        <f t="shared" si="71"/>
        <v>5</v>
      </c>
      <c r="AN152" s="25" t="s">
        <v>6</v>
      </c>
    </row>
    <row r="153" spans="1:40" x14ac:dyDescent="0.25">
      <c r="A153" s="25" t="s">
        <v>42</v>
      </c>
      <c r="B153" s="25">
        <v>2019</v>
      </c>
      <c r="C153" s="25" t="s">
        <v>46</v>
      </c>
      <c r="D153" s="25" t="s">
        <v>699</v>
      </c>
      <c r="E153" s="25" t="s">
        <v>39</v>
      </c>
      <c r="F153" s="25" t="s">
        <v>63</v>
      </c>
      <c r="G153" s="25" t="s">
        <v>64</v>
      </c>
      <c r="H153" s="25" t="s">
        <v>64</v>
      </c>
      <c r="I153" s="25" t="s">
        <v>39</v>
      </c>
      <c r="J153" s="25" t="s">
        <v>49</v>
      </c>
      <c r="K153" s="25" t="s">
        <v>64</v>
      </c>
      <c r="L153" s="25" t="s">
        <v>64</v>
      </c>
      <c r="M153" s="25" t="s">
        <v>43</v>
      </c>
      <c r="N153" s="26" t="str">
        <f t="shared" si="76"/>
        <v>elegansXelegans</v>
      </c>
      <c r="O153" s="26" t="str">
        <f t="shared" si="66"/>
        <v>elegansXelegans</v>
      </c>
      <c r="P153" s="27">
        <v>43704</v>
      </c>
      <c r="Q153" s="25">
        <v>3.43</v>
      </c>
      <c r="R153" s="28" t="s">
        <v>200</v>
      </c>
      <c r="S153" s="25" t="str">
        <f t="shared" si="77"/>
        <v>3.43X3.37</v>
      </c>
      <c r="T153" s="25" t="str">
        <f t="shared" si="78"/>
        <v>Conspecifics-elegansXelegans-LaxeXLaxe</v>
      </c>
      <c r="U153" s="25" t="s">
        <v>6</v>
      </c>
      <c r="V153" s="25" t="s">
        <v>6</v>
      </c>
      <c r="W153" s="25" t="s">
        <v>6</v>
      </c>
      <c r="X153" s="25" t="s">
        <v>6</v>
      </c>
      <c r="Y153" s="29" t="s">
        <v>101</v>
      </c>
      <c r="Z153" s="25" t="s">
        <v>47</v>
      </c>
      <c r="AA153" s="25">
        <v>3</v>
      </c>
      <c r="AB153" s="25">
        <v>0</v>
      </c>
      <c r="AC153" s="30">
        <v>0</v>
      </c>
      <c r="AD153" s="25" t="s">
        <v>6</v>
      </c>
      <c r="AE153" s="30">
        <v>0</v>
      </c>
      <c r="AF153" s="25" t="s">
        <v>6</v>
      </c>
      <c r="AG153" s="30">
        <v>0</v>
      </c>
      <c r="AH153" s="25" t="s">
        <v>6</v>
      </c>
      <c r="AI153" s="29" t="s">
        <v>180</v>
      </c>
      <c r="AJ153" s="25">
        <f t="shared" si="69"/>
        <v>0</v>
      </c>
      <c r="AK153" s="25" t="s">
        <v>6</v>
      </c>
      <c r="AL153" s="25">
        <f t="shared" si="84"/>
        <v>0</v>
      </c>
      <c r="AM153" s="25">
        <f t="shared" si="71"/>
        <v>0</v>
      </c>
      <c r="AN153" s="25" t="s">
        <v>6</v>
      </c>
    </row>
    <row r="154" spans="1:40" x14ac:dyDescent="0.25">
      <c r="A154" s="25" t="s">
        <v>42</v>
      </c>
      <c r="B154" s="25">
        <v>2019</v>
      </c>
      <c r="C154" s="25" t="s">
        <v>46</v>
      </c>
      <c r="D154" s="25" t="s">
        <v>699</v>
      </c>
      <c r="E154" s="25" t="s">
        <v>39</v>
      </c>
      <c r="F154" s="25" t="s">
        <v>63</v>
      </c>
      <c r="G154" s="25" t="s">
        <v>64</v>
      </c>
      <c r="H154" s="25" t="s">
        <v>64</v>
      </c>
      <c r="I154" s="25" t="s">
        <v>39</v>
      </c>
      <c r="J154" s="25" t="s">
        <v>49</v>
      </c>
      <c r="K154" s="25" t="s">
        <v>64</v>
      </c>
      <c r="L154" s="25" t="s">
        <v>64</v>
      </c>
      <c r="M154" s="25" t="s">
        <v>41</v>
      </c>
      <c r="N154" s="26" t="str">
        <f t="shared" si="76"/>
        <v>elegansXelegans</v>
      </c>
      <c r="O154" s="26" t="str">
        <f t="shared" si="66"/>
        <v>elegansXelegans</v>
      </c>
      <c r="P154" s="27">
        <v>43705</v>
      </c>
      <c r="Q154" s="25">
        <v>3.43</v>
      </c>
      <c r="R154" s="28" t="s">
        <v>201</v>
      </c>
      <c r="S154" s="25" t="str">
        <f t="shared" si="77"/>
        <v>3.43X4.22</v>
      </c>
      <c r="T154" s="25" t="str">
        <f t="shared" si="78"/>
        <v>Conspecifics-elegansXelegans-LaxeXLaxe</v>
      </c>
      <c r="U154" s="25" t="s">
        <v>6</v>
      </c>
      <c r="V154" s="25" t="s">
        <v>6</v>
      </c>
      <c r="W154" s="25" t="s">
        <v>6</v>
      </c>
      <c r="X154" s="25" t="s">
        <v>6</v>
      </c>
      <c r="Y154" s="29" t="s">
        <v>101</v>
      </c>
      <c r="Z154" s="25" t="s">
        <v>47</v>
      </c>
      <c r="AA154" s="25">
        <v>2</v>
      </c>
      <c r="AB154" s="25">
        <v>0</v>
      </c>
      <c r="AC154" s="25">
        <v>0</v>
      </c>
      <c r="AD154" s="25" t="s">
        <v>6</v>
      </c>
      <c r="AE154" s="25">
        <v>0</v>
      </c>
      <c r="AF154" s="25" t="s">
        <v>6</v>
      </c>
      <c r="AG154" s="25" t="s">
        <v>6</v>
      </c>
      <c r="AH154" s="25" t="s">
        <v>6</v>
      </c>
      <c r="AI154" s="29" t="s">
        <v>180</v>
      </c>
      <c r="AJ154" s="25">
        <v>0</v>
      </c>
      <c r="AK154" s="25" t="s">
        <v>6</v>
      </c>
      <c r="AL154" s="25">
        <v>0</v>
      </c>
      <c r="AM154" s="25">
        <f t="shared" si="71"/>
        <v>0</v>
      </c>
      <c r="AN154" s="25" t="s">
        <v>6</v>
      </c>
    </row>
    <row r="155" spans="1:40" x14ac:dyDescent="0.25">
      <c r="A155" s="25" t="s">
        <v>42</v>
      </c>
      <c r="B155" s="25">
        <v>2019</v>
      </c>
      <c r="C155" s="25" t="s">
        <v>46</v>
      </c>
      <c r="D155" s="25" t="s">
        <v>698</v>
      </c>
      <c r="E155" s="25" t="s">
        <v>178</v>
      </c>
      <c r="F155" s="25" t="s">
        <v>179</v>
      </c>
      <c r="G155" s="25" t="s">
        <v>685</v>
      </c>
      <c r="H155" s="25" t="s">
        <v>685</v>
      </c>
      <c r="I155" s="25" t="s">
        <v>178</v>
      </c>
      <c r="J155" s="25" t="s">
        <v>49</v>
      </c>
      <c r="K155" s="25" t="s">
        <v>685</v>
      </c>
      <c r="L155" s="25" t="s">
        <v>685</v>
      </c>
      <c r="M155" s="25" t="s">
        <v>41</v>
      </c>
      <c r="N155" s="26" t="str">
        <f t="shared" si="76"/>
        <v>hybridXhybrid</v>
      </c>
      <c r="O155" s="26" t="str">
        <f t="shared" si="66"/>
        <v>hybridXhybrid</v>
      </c>
      <c r="P155" s="27">
        <v>43705</v>
      </c>
      <c r="Q155" s="25" t="s">
        <v>202</v>
      </c>
      <c r="R155" s="28" t="s">
        <v>109</v>
      </c>
      <c r="S155" s="25" t="str">
        <f t="shared" si="77"/>
        <v>C.40XA.25</v>
      </c>
      <c r="T155" s="25" t="str">
        <f t="shared" si="78"/>
        <v>Postzygotics-hybridXhybrid-(H:LaxeXMontalvo)X(H:LaxeXMontalvo)</v>
      </c>
      <c r="U155" s="25" t="s">
        <v>6</v>
      </c>
      <c r="V155" s="25" t="s">
        <v>6</v>
      </c>
      <c r="W155" s="25" t="s">
        <v>6</v>
      </c>
      <c r="X155" s="25" t="s">
        <v>6</v>
      </c>
      <c r="Y155" s="29" t="s">
        <v>101</v>
      </c>
      <c r="Z155" s="25" t="s">
        <v>47</v>
      </c>
      <c r="AA155" s="25">
        <v>3</v>
      </c>
      <c r="AB155" s="25">
        <v>1</v>
      </c>
      <c r="AC155" s="30">
        <v>0</v>
      </c>
      <c r="AD155" s="25" t="s">
        <v>6</v>
      </c>
      <c r="AE155" s="30">
        <v>116</v>
      </c>
      <c r="AF155" s="25" t="s">
        <v>6</v>
      </c>
      <c r="AG155" s="30">
        <v>0</v>
      </c>
      <c r="AH155" s="25" t="s">
        <v>6</v>
      </c>
      <c r="AI155" s="29" t="s">
        <v>180</v>
      </c>
      <c r="AJ155" s="25">
        <f t="shared" si="69"/>
        <v>116</v>
      </c>
      <c r="AK155" s="25" t="s">
        <v>6</v>
      </c>
      <c r="AL155" s="25">
        <f t="shared" si="84"/>
        <v>116</v>
      </c>
      <c r="AM155" s="25">
        <f t="shared" si="71"/>
        <v>38.666666666666664</v>
      </c>
      <c r="AN155" s="25" t="s">
        <v>6</v>
      </c>
    </row>
    <row r="156" spans="1:40" x14ac:dyDescent="0.25">
      <c r="A156" s="25" t="s">
        <v>42</v>
      </c>
      <c r="B156" s="25">
        <v>2019</v>
      </c>
      <c r="C156" s="25" t="s">
        <v>46</v>
      </c>
      <c r="D156" s="25" t="s">
        <v>699</v>
      </c>
      <c r="E156" s="25" t="s">
        <v>39</v>
      </c>
      <c r="F156" s="25" t="s">
        <v>63</v>
      </c>
      <c r="G156" s="25" t="s">
        <v>64</v>
      </c>
      <c r="H156" s="25" t="s">
        <v>64</v>
      </c>
      <c r="I156" s="25" t="s">
        <v>39</v>
      </c>
      <c r="J156" s="25" t="s">
        <v>49</v>
      </c>
      <c r="K156" s="25" t="s">
        <v>64</v>
      </c>
      <c r="L156" s="25" t="s">
        <v>64</v>
      </c>
      <c r="M156" s="25" t="s">
        <v>43</v>
      </c>
      <c r="N156" s="26" t="str">
        <f t="shared" si="76"/>
        <v>elegansXelegans</v>
      </c>
      <c r="O156" s="26" t="str">
        <f t="shared" si="66"/>
        <v>elegansXelegans</v>
      </c>
      <c r="P156" s="27">
        <v>43707</v>
      </c>
      <c r="Q156" s="25">
        <v>3.27</v>
      </c>
      <c r="R156" s="28" t="s">
        <v>203</v>
      </c>
      <c r="S156" s="25" t="str">
        <f t="shared" si="77"/>
        <v>3.27X4.33</v>
      </c>
      <c r="T156" s="25" t="str">
        <f t="shared" si="78"/>
        <v>Conspecifics-elegansXelegans-LaxeXLaxe</v>
      </c>
      <c r="U156" s="25" t="s">
        <v>6</v>
      </c>
      <c r="V156" s="25" t="s">
        <v>6</v>
      </c>
      <c r="W156" s="25" t="s">
        <v>6</v>
      </c>
      <c r="X156" s="25" t="s">
        <v>6</v>
      </c>
      <c r="Y156" s="29" t="s">
        <v>101</v>
      </c>
      <c r="Z156" s="25" t="s">
        <v>47</v>
      </c>
      <c r="AA156" s="25">
        <v>2</v>
      </c>
      <c r="AB156" s="25">
        <v>1</v>
      </c>
      <c r="AC156" s="30">
        <v>0</v>
      </c>
      <c r="AD156" s="25" t="s">
        <v>6</v>
      </c>
      <c r="AE156" s="30">
        <v>1</v>
      </c>
      <c r="AF156" s="25" t="s">
        <v>6</v>
      </c>
      <c r="AG156" s="25" t="s">
        <v>6</v>
      </c>
      <c r="AH156" s="25" t="s">
        <v>6</v>
      </c>
      <c r="AI156" s="29" t="s">
        <v>180</v>
      </c>
      <c r="AJ156" s="25">
        <f>AC156+AE156</f>
        <v>1</v>
      </c>
      <c r="AK156" s="25" t="s">
        <v>6</v>
      </c>
      <c r="AL156" s="25">
        <f t="shared" si="84"/>
        <v>1</v>
      </c>
      <c r="AM156" s="25">
        <f t="shared" si="71"/>
        <v>0.5</v>
      </c>
      <c r="AN156" s="25" t="s">
        <v>6</v>
      </c>
    </row>
    <row r="157" spans="1:40" x14ac:dyDescent="0.25">
      <c r="A157" s="25" t="s">
        <v>204</v>
      </c>
      <c r="B157" s="25">
        <v>2019</v>
      </c>
      <c r="C157" s="25" t="s">
        <v>53</v>
      </c>
      <c r="D157" s="25" t="s">
        <v>698</v>
      </c>
      <c r="E157" s="25" t="s">
        <v>205</v>
      </c>
      <c r="F157" s="25" t="s">
        <v>49</v>
      </c>
      <c r="G157" s="25" t="s">
        <v>685</v>
      </c>
      <c r="H157" s="25" t="s">
        <v>685</v>
      </c>
      <c r="I157" s="25" t="s">
        <v>205</v>
      </c>
      <c r="J157" s="25" t="s">
        <v>49</v>
      </c>
      <c r="K157" s="25" t="s">
        <v>685</v>
      </c>
      <c r="L157" s="25" t="s">
        <v>685</v>
      </c>
      <c r="M157" s="25" t="s">
        <v>41</v>
      </c>
      <c r="N157" s="26" t="str">
        <f t="shared" si="76"/>
        <v>EHXEH</v>
      </c>
      <c r="O157" s="26" t="s">
        <v>457</v>
      </c>
      <c r="P157" s="27">
        <v>43768</v>
      </c>
      <c r="Q157" s="25" t="s">
        <v>207</v>
      </c>
      <c r="R157" s="28" t="s">
        <v>206</v>
      </c>
      <c r="S157" s="25" t="str">
        <f t="shared" si="77"/>
        <v>L.1XK.2</v>
      </c>
      <c r="T157" s="25" t="str">
        <f t="shared" si="78"/>
        <v>Postzygotics-hybridXhybrid-(H:LaxeXMontalvo)X(H:LaxeXMontalvo)</v>
      </c>
      <c r="U157" s="25">
        <v>1</v>
      </c>
      <c r="V157" s="25">
        <v>1</v>
      </c>
      <c r="W157" s="25">
        <v>1</v>
      </c>
      <c r="X157" s="25">
        <v>1</v>
      </c>
      <c r="Y157" s="29" t="s">
        <v>6</v>
      </c>
      <c r="Z157" s="25" t="str">
        <f t="shared" ref="Z157:Z185" si="85">IF(X157=1,"Y","N")</f>
        <v>Y</v>
      </c>
      <c r="AA157" s="25">
        <v>3</v>
      </c>
      <c r="AB157" s="25">
        <v>0</v>
      </c>
      <c r="AC157" s="25">
        <v>0</v>
      </c>
      <c r="AD157" s="25">
        <v>0</v>
      </c>
      <c r="AE157" s="25">
        <v>0</v>
      </c>
      <c r="AF157" s="25">
        <v>0</v>
      </c>
      <c r="AG157" s="25">
        <v>0</v>
      </c>
      <c r="AH157" s="25">
        <v>0</v>
      </c>
      <c r="AI157" s="29" t="s">
        <v>6</v>
      </c>
      <c r="AJ157" s="25">
        <f t="shared" si="69"/>
        <v>0</v>
      </c>
      <c r="AK157" s="25">
        <f t="shared" si="69"/>
        <v>0</v>
      </c>
      <c r="AL157" s="25">
        <f t="shared" ref="AL157:AL186" si="86">AJ157+AK157</f>
        <v>0</v>
      </c>
      <c r="AM157" s="25">
        <f t="shared" si="71"/>
        <v>0</v>
      </c>
      <c r="AN157" s="25" t="s">
        <v>6</v>
      </c>
    </row>
    <row r="158" spans="1:40" x14ac:dyDescent="0.25">
      <c r="A158" s="25" t="s">
        <v>208</v>
      </c>
      <c r="B158" s="25">
        <v>2019</v>
      </c>
      <c r="C158" s="25" t="s">
        <v>53</v>
      </c>
      <c r="D158" s="25" t="s">
        <v>698</v>
      </c>
      <c r="E158" s="25" t="s">
        <v>205</v>
      </c>
      <c r="F158" s="25" t="s">
        <v>49</v>
      </c>
      <c r="G158" s="25" t="s">
        <v>685</v>
      </c>
      <c r="H158" s="25" t="s">
        <v>685</v>
      </c>
      <c r="I158" s="25" t="s">
        <v>209</v>
      </c>
      <c r="J158" s="25" t="s">
        <v>49</v>
      </c>
      <c r="K158" s="25" t="s">
        <v>685</v>
      </c>
      <c r="L158" s="25" t="s">
        <v>685</v>
      </c>
      <c r="M158" s="25" t="s">
        <v>41</v>
      </c>
      <c r="N158" s="26" t="str">
        <f t="shared" si="76"/>
        <v>EHXGH</v>
      </c>
      <c r="O158" s="26" t="s">
        <v>457</v>
      </c>
      <c r="P158" s="27">
        <v>43769</v>
      </c>
      <c r="Q158" s="25" t="s">
        <v>207</v>
      </c>
      <c r="R158" s="28" t="s">
        <v>210</v>
      </c>
      <c r="S158" s="25" t="str">
        <f t="shared" si="77"/>
        <v>L.1XK.6</v>
      </c>
      <c r="T158" s="25" t="str">
        <f t="shared" si="78"/>
        <v>Postzygotics-hybridXhybrid-(H:LaxeXMontalvo)X(H:LaxeXMontalvo)</v>
      </c>
      <c r="U158" s="25">
        <v>1</v>
      </c>
      <c r="V158" s="25">
        <v>1</v>
      </c>
      <c r="W158" s="25">
        <v>1</v>
      </c>
      <c r="X158" s="25">
        <v>1</v>
      </c>
      <c r="Y158" s="29" t="s">
        <v>6</v>
      </c>
      <c r="Z158" s="25" t="str">
        <f t="shared" si="85"/>
        <v>Y</v>
      </c>
      <c r="AA158" s="25">
        <v>3</v>
      </c>
      <c r="AB158" s="25">
        <v>2</v>
      </c>
      <c r="AC158" s="25">
        <v>64</v>
      </c>
      <c r="AD158" s="25">
        <v>98</v>
      </c>
      <c r="AE158" s="25">
        <v>0</v>
      </c>
      <c r="AF158" s="25">
        <v>0</v>
      </c>
      <c r="AG158" s="25">
        <v>0</v>
      </c>
      <c r="AH158" s="25">
        <v>0</v>
      </c>
      <c r="AI158" s="29" t="s">
        <v>6</v>
      </c>
      <c r="AJ158" s="25">
        <f t="shared" si="69"/>
        <v>64</v>
      </c>
      <c r="AK158" s="25">
        <f t="shared" si="69"/>
        <v>98</v>
      </c>
      <c r="AL158" s="25">
        <f t="shared" si="86"/>
        <v>162</v>
      </c>
      <c r="AM158" s="25">
        <f t="shared" si="71"/>
        <v>54</v>
      </c>
      <c r="AN158" s="25">
        <f t="shared" ref="AN158:AN186" si="87">AJ158/AL158</f>
        <v>0.39506172839506171</v>
      </c>
    </row>
    <row r="159" spans="1:40" x14ac:dyDescent="0.25">
      <c r="A159" s="25" t="s">
        <v>204</v>
      </c>
      <c r="B159" s="25">
        <v>2019</v>
      </c>
      <c r="C159" s="25" t="s">
        <v>53</v>
      </c>
      <c r="D159" s="25" t="s">
        <v>698</v>
      </c>
      <c r="E159" s="25" t="s">
        <v>209</v>
      </c>
      <c r="F159" s="25" t="s">
        <v>49</v>
      </c>
      <c r="G159" s="25" t="s">
        <v>685</v>
      </c>
      <c r="H159" s="25" t="s">
        <v>685</v>
      </c>
      <c r="I159" s="25" t="s">
        <v>209</v>
      </c>
      <c r="J159" s="25" t="s">
        <v>49</v>
      </c>
      <c r="K159" s="25" t="s">
        <v>685</v>
      </c>
      <c r="L159" s="25" t="s">
        <v>685</v>
      </c>
      <c r="M159" s="25" t="s">
        <v>41</v>
      </c>
      <c r="N159" s="26" t="str">
        <f t="shared" si="76"/>
        <v>GHXGH</v>
      </c>
      <c r="O159" s="26" t="s">
        <v>457</v>
      </c>
      <c r="P159" s="27">
        <v>43769</v>
      </c>
      <c r="Q159" s="25" t="s">
        <v>212</v>
      </c>
      <c r="R159" s="28" t="s">
        <v>211</v>
      </c>
      <c r="S159" s="25" t="str">
        <f t="shared" si="77"/>
        <v>K.7XK.8</v>
      </c>
      <c r="T159" s="25" t="str">
        <f t="shared" si="78"/>
        <v>Postzygotics-hybridXhybrid-(H:LaxeXMontalvo)X(H:LaxeXMontalvo)</v>
      </c>
      <c r="U159" s="25">
        <v>1</v>
      </c>
      <c r="V159" s="25">
        <v>1</v>
      </c>
      <c r="W159" s="25">
        <v>1</v>
      </c>
      <c r="X159" s="25">
        <v>1</v>
      </c>
      <c r="Y159" s="29" t="s">
        <v>6</v>
      </c>
      <c r="Z159" s="25" t="str">
        <f t="shared" si="85"/>
        <v>Y</v>
      </c>
      <c r="AA159" s="25">
        <v>3</v>
      </c>
      <c r="AB159" s="25">
        <v>3</v>
      </c>
      <c r="AC159" s="25">
        <v>5</v>
      </c>
      <c r="AD159" s="25">
        <v>209</v>
      </c>
      <c r="AE159" s="25">
        <v>0</v>
      </c>
      <c r="AF159" s="25">
        <v>4</v>
      </c>
      <c r="AG159" s="25">
        <v>5</v>
      </c>
      <c r="AH159" s="25">
        <v>42</v>
      </c>
      <c r="AI159" s="29" t="s">
        <v>6</v>
      </c>
      <c r="AJ159" s="25">
        <f t="shared" si="69"/>
        <v>10</v>
      </c>
      <c r="AK159" s="25">
        <f t="shared" si="69"/>
        <v>255</v>
      </c>
      <c r="AL159" s="25">
        <f t="shared" si="86"/>
        <v>265</v>
      </c>
      <c r="AM159" s="25">
        <f t="shared" si="71"/>
        <v>88.333333333333329</v>
      </c>
      <c r="AN159" s="25">
        <f t="shared" si="87"/>
        <v>3.7735849056603772E-2</v>
      </c>
    </row>
    <row r="160" spans="1:40" x14ac:dyDescent="0.25">
      <c r="A160" s="25" t="s">
        <v>204</v>
      </c>
      <c r="B160" s="25">
        <v>2019</v>
      </c>
      <c r="C160" s="25" t="s">
        <v>53</v>
      </c>
      <c r="D160" s="25" t="s">
        <v>698</v>
      </c>
      <c r="E160" s="25" t="s">
        <v>209</v>
      </c>
      <c r="F160" s="25" t="s">
        <v>49</v>
      </c>
      <c r="G160" s="25" t="s">
        <v>685</v>
      </c>
      <c r="H160" s="25" t="s">
        <v>685</v>
      </c>
      <c r="I160" s="25" t="s">
        <v>209</v>
      </c>
      <c r="J160" s="25" t="s">
        <v>49</v>
      </c>
      <c r="K160" s="25" t="s">
        <v>685</v>
      </c>
      <c r="L160" s="25" t="s">
        <v>685</v>
      </c>
      <c r="M160" s="25" t="s">
        <v>41</v>
      </c>
      <c r="N160" s="26" t="str">
        <f t="shared" si="76"/>
        <v>GHXGH</v>
      </c>
      <c r="O160" s="26" t="s">
        <v>457</v>
      </c>
      <c r="P160" s="27">
        <v>43770</v>
      </c>
      <c r="Q160" s="25" t="s">
        <v>212</v>
      </c>
      <c r="R160" s="28" t="s">
        <v>213</v>
      </c>
      <c r="S160" s="25" t="str">
        <f t="shared" si="77"/>
        <v>K.7XK.12</v>
      </c>
      <c r="T160" s="25" t="str">
        <f t="shared" si="78"/>
        <v>Postzygotics-hybridXhybrid-(H:LaxeXMontalvo)X(H:LaxeXMontalvo)</v>
      </c>
      <c r="U160" s="25">
        <v>1</v>
      </c>
      <c r="V160" s="25">
        <v>1</v>
      </c>
      <c r="W160" s="25">
        <v>1</v>
      </c>
      <c r="X160" s="25">
        <v>1</v>
      </c>
      <c r="Y160" s="29" t="s">
        <v>6</v>
      </c>
      <c r="Z160" s="25" t="str">
        <f t="shared" si="85"/>
        <v>Y</v>
      </c>
      <c r="AA160" s="25">
        <v>3</v>
      </c>
      <c r="AB160" s="25">
        <v>2</v>
      </c>
      <c r="AC160" s="25">
        <v>1</v>
      </c>
      <c r="AD160" s="25">
        <v>6</v>
      </c>
      <c r="AE160" s="25">
        <v>0</v>
      </c>
      <c r="AF160" s="25">
        <v>0</v>
      </c>
      <c r="AG160" s="25">
        <v>4</v>
      </c>
      <c r="AH160" s="25">
        <v>181</v>
      </c>
      <c r="AI160" s="29" t="s">
        <v>6</v>
      </c>
      <c r="AJ160" s="25">
        <f t="shared" si="69"/>
        <v>5</v>
      </c>
      <c r="AK160" s="25">
        <f t="shared" si="69"/>
        <v>187</v>
      </c>
      <c r="AL160" s="25">
        <f t="shared" si="86"/>
        <v>192</v>
      </c>
      <c r="AM160" s="25">
        <f t="shared" si="71"/>
        <v>64</v>
      </c>
      <c r="AN160" s="25">
        <f t="shared" si="87"/>
        <v>2.6041666666666668E-2</v>
      </c>
    </row>
    <row r="161" spans="1:40" x14ac:dyDescent="0.25">
      <c r="A161" s="25" t="s">
        <v>208</v>
      </c>
      <c r="B161" s="25">
        <v>2019</v>
      </c>
      <c r="C161" s="25" t="s">
        <v>53</v>
      </c>
      <c r="D161" s="25" t="s">
        <v>698</v>
      </c>
      <c r="E161" s="25" t="s">
        <v>209</v>
      </c>
      <c r="F161" s="25" t="s">
        <v>49</v>
      </c>
      <c r="G161" s="25" t="s">
        <v>685</v>
      </c>
      <c r="H161" s="25" t="s">
        <v>685</v>
      </c>
      <c r="I161" s="25" t="s">
        <v>209</v>
      </c>
      <c r="J161" s="25" t="s">
        <v>49</v>
      </c>
      <c r="K161" s="25" t="s">
        <v>685</v>
      </c>
      <c r="L161" s="25" t="s">
        <v>685</v>
      </c>
      <c r="M161" s="25" t="s">
        <v>41</v>
      </c>
      <c r="N161" s="26" t="str">
        <f t="shared" si="76"/>
        <v>GHXGH</v>
      </c>
      <c r="O161" s="26" t="s">
        <v>457</v>
      </c>
      <c r="P161" s="27">
        <v>43770</v>
      </c>
      <c r="Q161" s="25" t="s">
        <v>207</v>
      </c>
      <c r="R161" s="28" t="s">
        <v>214</v>
      </c>
      <c r="S161" s="25" t="str">
        <f t="shared" si="77"/>
        <v>L.1XK.9</v>
      </c>
      <c r="T161" s="25" t="str">
        <f t="shared" si="78"/>
        <v>Postzygotics-hybridXhybrid-(H:LaxeXMontalvo)X(H:LaxeXMontalvo)</v>
      </c>
      <c r="U161" s="25">
        <v>1</v>
      </c>
      <c r="V161" s="25">
        <v>1</v>
      </c>
      <c r="W161" s="25">
        <v>3</v>
      </c>
      <c r="X161" s="25">
        <v>1</v>
      </c>
      <c r="Y161" s="29" t="s">
        <v>6</v>
      </c>
      <c r="Z161" s="25" t="str">
        <f t="shared" si="85"/>
        <v>Y</v>
      </c>
      <c r="AA161" s="25">
        <v>3</v>
      </c>
      <c r="AB161" s="25">
        <v>0</v>
      </c>
      <c r="AC161" s="25">
        <v>0</v>
      </c>
      <c r="AD161" s="25">
        <v>0</v>
      </c>
      <c r="AE161" s="25">
        <v>0</v>
      </c>
      <c r="AF161" s="25">
        <v>0</v>
      </c>
      <c r="AG161" s="25">
        <v>0</v>
      </c>
      <c r="AH161" s="25">
        <v>0</v>
      </c>
      <c r="AI161" s="29" t="s">
        <v>6</v>
      </c>
      <c r="AJ161" s="25">
        <f t="shared" si="69"/>
        <v>0</v>
      </c>
      <c r="AK161" s="25">
        <f t="shared" si="69"/>
        <v>0</v>
      </c>
      <c r="AL161" s="25">
        <f t="shared" si="86"/>
        <v>0</v>
      </c>
      <c r="AM161" s="25">
        <f t="shared" si="71"/>
        <v>0</v>
      </c>
      <c r="AN161" s="25" t="s">
        <v>6</v>
      </c>
    </row>
    <row r="162" spans="1:40" x14ac:dyDescent="0.25">
      <c r="A162" s="25" t="s">
        <v>204</v>
      </c>
      <c r="B162" s="25">
        <v>2019</v>
      </c>
      <c r="C162" s="25" t="s">
        <v>53</v>
      </c>
      <c r="D162" s="25" t="s">
        <v>698</v>
      </c>
      <c r="E162" s="25" t="s">
        <v>39</v>
      </c>
      <c r="F162" s="25" t="s">
        <v>49</v>
      </c>
      <c r="G162" s="25" t="s">
        <v>64</v>
      </c>
      <c r="H162" s="25" t="s">
        <v>706</v>
      </c>
      <c r="I162" s="25" t="s">
        <v>209</v>
      </c>
      <c r="J162" s="25" t="s">
        <v>49</v>
      </c>
      <c r="K162" s="25" t="s">
        <v>685</v>
      </c>
      <c r="L162" s="25" t="s">
        <v>685</v>
      </c>
      <c r="M162" s="25" t="s">
        <v>41</v>
      </c>
      <c r="N162" s="26" t="str">
        <f t="shared" ref="N162:N186" si="88">CONCATENATE(E162,"X",I162)</f>
        <v>elegansXGH</v>
      </c>
      <c r="O162" s="26" t="s">
        <v>458</v>
      </c>
      <c r="P162" s="27">
        <v>43770</v>
      </c>
      <c r="Q162" s="25" t="s">
        <v>70</v>
      </c>
      <c r="R162" s="28" t="s">
        <v>215</v>
      </c>
      <c r="S162" s="25" t="str">
        <f t="shared" ref="S162:S186" si="89">CONCATENATE(Q162,"X",R162)</f>
        <v>A.1XL.2</v>
      </c>
      <c r="T162" s="25" t="str">
        <f t="shared" ref="T162:T186" si="90">_xlfn.CONCAT(D162,"-",O162,"-",H162,"X",L162)</f>
        <v>Postzygotics-elegansXhybrid-SymEleX(H:LaxeXMontalvo)</v>
      </c>
      <c r="U162" s="25">
        <v>1</v>
      </c>
      <c r="V162" s="25">
        <v>1</v>
      </c>
      <c r="W162" s="25">
        <v>1</v>
      </c>
      <c r="X162" s="25">
        <v>1</v>
      </c>
      <c r="Y162" s="29" t="s">
        <v>6</v>
      </c>
      <c r="Z162" s="25" t="str">
        <f t="shared" si="85"/>
        <v>Y</v>
      </c>
      <c r="AA162" s="25">
        <v>3</v>
      </c>
      <c r="AB162" s="25">
        <v>2</v>
      </c>
      <c r="AC162" s="25">
        <v>0</v>
      </c>
      <c r="AD162" s="25">
        <v>0</v>
      </c>
      <c r="AE162" s="25">
        <v>1</v>
      </c>
      <c r="AF162" s="25">
        <v>0</v>
      </c>
      <c r="AG162" s="25">
        <v>2</v>
      </c>
      <c r="AH162" s="25">
        <v>0</v>
      </c>
      <c r="AI162" s="29" t="s">
        <v>6</v>
      </c>
      <c r="AJ162" s="25">
        <f t="shared" si="69"/>
        <v>3</v>
      </c>
      <c r="AK162" s="25">
        <f t="shared" si="69"/>
        <v>0</v>
      </c>
      <c r="AL162" s="25">
        <f t="shared" si="86"/>
        <v>3</v>
      </c>
      <c r="AM162" s="25">
        <f t="shared" si="71"/>
        <v>1</v>
      </c>
      <c r="AN162" s="25">
        <f t="shared" si="87"/>
        <v>1</v>
      </c>
    </row>
    <row r="163" spans="1:40" x14ac:dyDescent="0.25">
      <c r="A163" s="25" t="s">
        <v>204</v>
      </c>
      <c r="B163" s="25">
        <v>2019</v>
      </c>
      <c r="C163" s="25" t="s">
        <v>53</v>
      </c>
      <c r="D163" s="25" t="s">
        <v>698</v>
      </c>
      <c r="E163" s="25" t="s">
        <v>39</v>
      </c>
      <c r="F163" s="25" t="s">
        <v>49</v>
      </c>
      <c r="G163" s="25" t="s">
        <v>64</v>
      </c>
      <c r="H163" s="25" t="s">
        <v>706</v>
      </c>
      <c r="I163" s="25" t="s">
        <v>216</v>
      </c>
      <c r="J163" s="25" t="s">
        <v>49</v>
      </c>
      <c r="K163" s="25" t="s">
        <v>685</v>
      </c>
      <c r="L163" s="25" t="s">
        <v>685</v>
      </c>
      <c r="M163" s="25" t="s">
        <v>41</v>
      </c>
      <c r="N163" s="26" t="str">
        <f t="shared" si="88"/>
        <v>elegansXHH</v>
      </c>
      <c r="O163" s="26" t="s">
        <v>458</v>
      </c>
      <c r="P163" s="27">
        <v>43770</v>
      </c>
      <c r="Q163" s="25" t="s">
        <v>76</v>
      </c>
      <c r="R163" s="28" t="s">
        <v>217</v>
      </c>
      <c r="S163" s="25" t="str">
        <f t="shared" si="89"/>
        <v>A.3XN.1</v>
      </c>
      <c r="T163" s="25" t="str">
        <f t="shared" si="90"/>
        <v>Postzygotics-elegansXhybrid-SymEleX(H:LaxeXMontalvo)</v>
      </c>
      <c r="U163" s="25">
        <v>1</v>
      </c>
      <c r="V163" s="25">
        <v>1</v>
      </c>
      <c r="W163" s="25">
        <v>1</v>
      </c>
      <c r="X163" s="25">
        <v>1</v>
      </c>
      <c r="Y163" s="29" t="s">
        <v>6</v>
      </c>
      <c r="Z163" s="25" t="str">
        <f t="shared" si="85"/>
        <v>Y</v>
      </c>
      <c r="AA163" s="25">
        <v>3</v>
      </c>
      <c r="AB163" s="25">
        <v>0</v>
      </c>
      <c r="AC163" s="25">
        <v>0</v>
      </c>
      <c r="AD163" s="25">
        <v>0</v>
      </c>
      <c r="AE163" s="25">
        <v>0</v>
      </c>
      <c r="AF163" s="25">
        <v>0</v>
      </c>
      <c r="AG163" s="25">
        <v>0</v>
      </c>
      <c r="AH163" s="25">
        <v>0</v>
      </c>
      <c r="AI163" s="29" t="s">
        <v>6</v>
      </c>
      <c r="AJ163" s="25">
        <f t="shared" si="69"/>
        <v>0</v>
      </c>
      <c r="AK163" s="25">
        <f t="shared" si="69"/>
        <v>0</v>
      </c>
      <c r="AL163" s="25">
        <f t="shared" si="86"/>
        <v>0</v>
      </c>
      <c r="AM163" s="25">
        <f t="shared" si="71"/>
        <v>0</v>
      </c>
      <c r="AN163" s="25" t="s">
        <v>6</v>
      </c>
    </row>
    <row r="164" spans="1:40" x14ac:dyDescent="0.25">
      <c r="A164" s="25" t="s">
        <v>204</v>
      </c>
      <c r="B164" s="25">
        <v>2019</v>
      </c>
      <c r="C164" s="25" t="s">
        <v>53</v>
      </c>
      <c r="D164" s="25" t="s">
        <v>698</v>
      </c>
      <c r="E164" s="25" t="s">
        <v>209</v>
      </c>
      <c r="F164" s="25" t="s">
        <v>49</v>
      </c>
      <c r="G164" s="25" t="s">
        <v>685</v>
      </c>
      <c r="H164" s="25" t="s">
        <v>685</v>
      </c>
      <c r="I164" s="25" t="s">
        <v>209</v>
      </c>
      <c r="J164" s="25" t="s">
        <v>49</v>
      </c>
      <c r="K164" s="25" t="s">
        <v>685</v>
      </c>
      <c r="L164" s="25" t="s">
        <v>685</v>
      </c>
      <c r="M164" s="25" t="s">
        <v>41</v>
      </c>
      <c r="N164" s="26" t="str">
        <f t="shared" si="88"/>
        <v>GHXGH</v>
      </c>
      <c r="O164" s="26" t="s">
        <v>457</v>
      </c>
      <c r="P164" s="27">
        <v>43772</v>
      </c>
      <c r="Q164" s="25" t="s">
        <v>212</v>
      </c>
      <c r="R164" s="28" t="s">
        <v>218</v>
      </c>
      <c r="S164" s="25" t="str">
        <f t="shared" si="89"/>
        <v>K.7XK.13</v>
      </c>
      <c r="T164" s="25" t="str">
        <f t="shared" si="90"/>
        <v>Postzygotics-hybridXhybrid-(H:LaxeXMontalvo)X(H:LaxeXMontalvo)</v>
      </c>
      <c r="U164" s="25">
        <v>1</v>
      </c>
      <c r="V164" s="25">
        <v>1</v>
      </c>
      <c r="W164" s="25">
        <v>1</v>
      </c>
      <c r="X164" s="25">
        <v>1</v>
      </c>
      <c r="Y164" s="29" t="s">
        <v>6</v>
      </c>
      <c r="Z164" s="25" t="str">
        <f t="shared" si="85"/>
        <v>Y</v>
      </c>
      <c r="AA164" s="25">
        <v>0</v>
      </c>
      <c r="AB164" s="25" t="str">
        <f t="shared" ref="AB164:AH164" si="91">IF($AA164=0,"NA","")</f>
        <v>NA</v>
      </c>
      <c r="AC164" s="25" t="str">
        <f t="shared" si="91"/>
        <v>NA</v>
      </c>
      <c r="AD164" s="25" t="str">
        <f t="shared" si="91"/>
        <v>NA</v>
      </c>
      <c r="AE164" s="25" t="str">
        <f t="shared" si="91"/>
        <v>NA</v>
      </c>
      <c r="AF164" s="25" t="str">
        <f t="shared" si="91"/>
        <v>NA</v>
      </c>
      <c r="AG164" s="25" t="str">
        <f t="shared" si="91"/>
        <v>NA</v>
      </c>
      <c r="AH164" s="25" t="str">
        <f t="shared" si="91"/>
        <v>NA</v>
      </c>
      <c r="AI164" s="29" t="s">
        <v>6</v>
      </c>
      <c r="AJ164" s="25" t="s">
        <v>6</v>
      </c>
      <c r="AK164" s="25" t="s">
        <v>6</v>
      </c>
      <c r="AL164" s="25" t="s">
        <v>6</v>
      </c>
      <c r="AM164" s="25" t="s">
        <v>6</v>
      </c>
      <c r="AN164" s="25" t="s">
        <v>6</v>
      </c>
    </row>
    <row r="165" spans="1:40" x14ac:dyDescent="0.25">
      <c r="A165" s="25" t="s">
        <v>204</v>
      </c>
      <c r="B165" s="25">
        <v>2019</v>
      </c>
      <c r="C165" s="25" t="s">
        <v>53</v>
      </c>
      <c r="D165" s="25" t="s">
        <v>698</v>
      </c>
      <c r="E165" s="25" t="s">
        <v>209</v>
      </c>
      <c r="F165" s="25" t="s">
        <v>49</v>
      </c>
      <c r="G165" s="25" t="s">
        <v>685</v>
      </c>
      <c r="H165" s="25" t="s">
        <v>685</v>
      </c>
      <c r="I165" s="25" t="s">
        <v>39</v>
      </c>
      <c r="J165" s="25" t="s">
        <v>49</v>
      </c>
      <c r="K165" s="25" t="s">
        <v>64</v>
      </c>
      <c r="L165" s="25" t="s">
        <v>706</v>
      </c>
      <c r="M165" s="25" t="s">
        <v>41</v>
      </c>
      <c r="N165" s="26" t="str">
        <f t="shared" si="88"/>
        <v>GHXelegans</v>
      </c>
      <c r="O165" s="26" t="s">
        <v>384</v>
      </c>
      <c r="P165" s="27">
        <v>43773</v>
      </c>
      <c r="Q165" s="25" t="s">
        <v>219</v>
      </c>
      <c r="R165" s="28" t="s">
        <v>66</v>
      </c>
      <c r="S165" s="25" t="str">
        <f t="shared" si="89"/>
        <v>K.14XB.1</v>
      </c>
      <c r="T165" s="25" t="str">
        <f t="shared" si="90"/>
        <v>Postzygotics-hybridXelegans-(H:LaxeXMontalvo)XSymEle</v>
      </c>
      <c r="U165" s="25">
        <v>10</v>
      </c>
      <c r="V165" s="25">
        <v>0</v>
      </c>
      <c r="W165" s="25">
        <v>0</v>
      </c>
      <c r="X165" s="25">
        <v>0</v>
      </c>
      <c r="Y165" s="29" t="s">
        <v>6</v>
      </c>
      <c r="Z165" s="25" t="str">
        <f t="shared" si="85"/>
        <v>N</v>
      </c>
      <c r="AA165" s="25" t="str">
        <f t="shared" ref="AA165:AH166" si="92">IF($Z165="N","NA","")</f>
        <v>NA</v>
      </c>
      <c r="AB165" s="25" t="str">
        <f t="shared" si="92"/>
        <v>NA</v>
      </c>
      <c r="AC165" s="25" t="str">
        <f t="shared" si="92"/>
        <v>NA</v>
      </c>
      <c r="AD165" s="25" t="str">
        <f t="shared" si="92"/>
        <v>NA</v>
      </c>
      <c r="AE165" s="25" t="str">
        <f t="shared" si="92"/>
        <v>NA</v>
      </c>
      <c r="AF165" s="25" t="str">
        <f t="shared" si="92"/>
        <v>NA</v>
      </c>
      <c r="AG165" s="25" t="str">
        <f t="shared" si="92"/>
        <v>NA</v>
      </c>
      <c r="AH165" s="25" t="str">
        <f t="shared" si="92"/>
        <v>NA</v>
      </c>
      <c r="AI165" s="29" t="s">
        <v>6</v>
      </c>
      <c r="AJ165" s="25" t="s">
        <v>6</v>
      </c>
      <c r="AK165" s="25" t="s">
        <v>6</v>
      </c>
      <c r="AL165" s="25" t="s">
        <v>6</v>
      </c>
      <c r="AM165" s="25" t="s">
        <v>6</v>
      </c>
      <c r="AN165" s="25" t="s">
        <v>6</v>
      </c>
    </row>
    <row r="166" spans="1:40" x14ac:dyDescent="0.25">
      <c r="A166" s="25" t="s">
        <v>204</v>
      </c>
      <c r="B166" s="25">
        <v>2019</v>
      </c>
      <c r="C166" s="25" t="s">
        <v>53</v>
      </c>
      <c r="D166" s="25" t="s">
        <v>698</v>
      </c>
      <c r="E166" s="25" t="s">
        <v>209</v>
      </c>
      <c r="F166" s="25" t="s">
        <v>49</v>
      </c>
      <c r="G166" s="25" t="s">
        <v>685</v>
      </c>
      <c r="H166" s="25" t="s">
        <v>685</v>
      </c>
      <c r="I166" s="25" t="s">
        <v>39</v>
      </c>
      <c r="J166" s="25" t="s">
        <v>49</v>
      </c>
      <c r="K166" s="25" t="s">
        <v>64</v>
      </c>
      <c r="L166" s="25" t="s">
        <v>706</v>
      </c>
      <c r="M166" s="25" t="s">
        <v>41</v>
      </c>
      <c r="N166" s="26" t="str">
        <f t="shared" si="88"/>
        <v>GHXelegans</v>
      </c>
      <c r="O166" s="26" t="s">
        <v>384</v>
      </c>
      <c r="P166" s="27">
        <v>43773</v>
      </c>
      <c r="Q166" s="25" t="s">
        <v>212</v>
      </c>
      <c r="R166" s="28" t="s">
        <v>66</v>
      </c>
      <c r="S166" s="25" t="str">
        <f t="shared" si="89"/>
        <v>K.7XB.1</v>
      </c>
      <c r="T166" s="25" t="str">
        <f t="shared" si="90"/>
        <v>Postzygotics-hybridXelegans-(H:LaxeXMontalvo)XSymEle</v>
      </c>
      <c r="U166" s="25">
        <v>6</v>
      </c>
      <c r="V166" s="25">
        <v>0</v>
      </c>
      <c r="W166" s="25">
        <v>0</v>
      </c>
      <c r="X166" s="25">
        <v>0</v>
      </c>
      <c r="Y166" s="29" t="s">
        <v>6</v>
      </c>
      <c r="Z166" s="25" t="str">
        <f t="shared" si="85"/>
        <v>N</v>
      </c>
      <c r="AA166" s="25" t="str">
        <f t="shared" si="92"/>
        <v>NA</v>
      </c>
      <c r="AB166" s="25" t="str">
        <f t="shared" si="92"/>
        <v>NA</v>
      </c>
      <c r="AC166" s="25" t="str">
        <f t="shared" si="92"/>
        <v>NA</v>
      </c>
      <c r="AD166" s="25" t="str">
        <f t="shared" si="92"/>
        <v>NA</v>
      </c>
      <c r="AE166" s="25" t="str">
        <f t="shared" si="92"/>
        <v>NA</v>
      </c>
      <c r="AF166" s="25" t="str">
        <f t="shared" si="92"/>
        <v>NA</v>
      </c>
      <c r="AG166" s="25" t="str">
        <f t="shared" si="92"/>
        <v>NA</v>
      </c>
      <c r="AH166" s="25" t="str">
        <f t="shared" si="92"/>
        <v>NA</v>
      </c>
      <c r="AI166" s="29" t="s">
        <v>6</v>
      </c>
      <c r="AJ166" s="25" t="s">
        <v>6</v>
      </c>
      <c r="AK166" s="25" t="s">
        <v>6</v>
      </c>
      <c r="AL166" s="25" t="s">
        <v>6</v>
      </c>
      <c r="AM166" s="25" t="s">
        <v>6</v>
      </c>
      <c r="AN166" s="25" t="s">
        <v>6</v>
      </c>
    </row>
    <row r="167" spans="1:40" x14ac:dyDescent="0.25">
      <c r="A167" s="25" t="s">
        <v>204</v>
      </c>
      <c r="B167" s="25">
        <v>2019</v>
      </c>
      <c r="C167" s="25" t="s">
        <v>53</v>
      </c>
      <c r="D167" s="25" t="s">
        <v>698</v>
      </c>
      <c r="E167" s="25" t="s">
        <v>209</v>
      </c>
      <c r="F167" s="25" t="s">
        <v>49</v>
      </c>
      <c r="G167" s="25" t="s">
        <v>685</v>
      </c>
      <c r="H167" s="25" t="s">
        <v>685</v>
      </c>
      <c r="I167" s="25" t="s">
        <v>209</v>
      </c>
      <c r="J167" s="25" t="s">
        <v>49</v>
      </c>
      <c r="K167" s="25" t="s">
        <v>685</v>
      </c>
      <c r="L167" s="25" t="s">
        <v>685</v>
      </c>
      <c r="M167" s="25" t="s">
        <v>41</v>
      </c>
      <c r="N167" s="26" t="str">
        <f t="shared" si="88"/>
        <v>GHXGH</v>
      </c>
      <c r="O167" s="26" t="s">
        <v>457</v>
      </c>
      <c r="P167" s="27">
        <v>43773</v>
      </c>
      <c r="Q167" s="25" t="s">
        <v>221</v>
      </c>
      <c r="R167" s="28" t="s">
        <v>220</v>
      </c>
      <c r="S167" s="25" t="str">
        <f t="shared" si="89"/>
        <v>K.10XK.17</v>
      </c>
      <c r="T167" s="25" t="str">
        <f t="shared" si="90"/>
        <v>Postzygotics-hybridXhybrid-(H:LaxeXMontalvo)X(H:LaxeXMontalvo)</v>
      </c>
      <c r="U167" s="25">
        <v>1</v>
      </c>
      <c r="V167" s="25">
        <v>1</v>
      </c>
      <c r="W167" s="25">
        <v>1</v>
      </c>
      <c r="X167" s="25">
        <v>1</v>
      </c>
      <c r="Y167" s="29" t="s">
        <v>6</v>
      </c>
      <c r="Z167" s="25" t="str">
        <f t="shared" si="85"/>
        <v>Y</v>
      </c>
      <c r="AA167" s="25">
        <v>3</v>
      </c>
      <c r="AB167" s="25">
        <v>2</v>
      </c>
      <c r="AC167" s="25">
        <v>29</v>
      </c>
      <c r="AD167" s="25">
        <v>14</v>
      </c>
      <c r="AE167" s="25">
        <v>0</v>
      </c>
      <c r="AF167" s="25">
        <v>0</v>
      </c>
      <c r="AG167" s="25">
        <v>8</v>
      </c>
      <c r="AH167" s="25">
        <v>35</v>
      </c>
      <c r="AI167" s="29" t="s">
        <v>6</v>
      </c>
      <c r="AJ167" s="25">
        <f t="shared" si="69"/>
        <v>37</v>
      </c>
      <c r="AK167" s="25">
        <f t="shared" si="69"/>
        <v>49</v>
      </c>
      <c r="AL167" s="25">
        <f t="shared" si="86"/>
        <v>86</v>
      </c>
      <c r="AM167" s="25">
        <f t="shared" si="71"/>
        <v>28.666666666666668</v>
      </c>
      <c r="AN167" s="25">
        <f t="shared" si="87"/>
        <v>0.43023255813953487</v>
      </c>
    </row>
    <row r="168" spans="1:40" x14ac:dyDescent="0.25">
      <c r="A168" s="25" t="s">
        <v>204</v>
      </c>
      <c r="B168" s="25">
        <v>2019</v>
      </c>
      <c r="C168" s="25" t="s">
        <v>53</v>
      </c>
      <c r="D168" s="25" t="s">
        <v>698</v>
      </c>
      <c r="E168" s="25" t="s">
        <v>209</v>
      </c>
      <c r="F168" s="25" t="s">
        <v>49</v>
      </c>
      <c r="G168" s="25" t="s">
        <v>685</v>
      </c>
      <c r="H168" s="25" t="s">
        <v>685</v>
      </c>
      <c r="I168" s="25" t="s">
        <v>39</v>
      </c>
      <c r="J168" s="25" t="s">
        <v>49</v>
      </c>
      <c r="K168" s="25" t="s">
        <v>64</v>
      </c>
      <c r="L168" s="25" t="s">
        <v>706</v>
      </c>
      <c r="M168" s="25" t="s">
        <v>41</v>
      </c>
      <c r="N168" s="26" t="str">
        <f t="shared" si="88"/>
        <v>GHXelegans</v>
      </c>
      <c r="O168" s="26" t="s">
        <v>384</v>
      </c>
      <c r="P168" s="27">
        <v>43774</v>
      </c>
      <c r="Q168" s="25" t="s">
        <v>222</v>
      </c>
      <c r="R168" s="28" t="s">
        <v>66</v>
      </c>
      <c r="S168" s="25" t="str">
        <f t="shared" si="89"/>
        <v>K.19XB.1</v>
      </c>
      <c r="T168" s="25" t="str">
        <f t="shared" si="90"/>
        <v>Postzygotics-hybridXelegans-(H:LaxeXMontalvo)XSymEle</v>
      </c>
      <c r="U168" s="25">
        <v>2</v>
      </c>
      <c r="V168" s="25">
        <v>0</v>
      </c>
      <c r="W168" s="25">
        <v>0</v>
      </c>
      <c r="X168" s="25">
        <v>0</v>
      </c>
      <c r="Y168" s="29" t="s">
        <v>6</v>
      </c>
      <c r="Z168" s="25" t="str">
        <f t="shared" si="85"/>
        <v>N</v>
      </c>
      <c r="AA168" s="25" t="str">
        <f t="shared" ref="AA168:AH169" si="93">IF($Z168="N","NA","")</f>
        <v>NA</v>
      </c>
      <c r="AB168" s="25" t="str">
        <f t="shared" si="93"/>
        <v>NA</v>
      </c>
      <c r="AC168" s="25" t="str">
        <f t="shared" si="93"/>
        <v>NA</v>
      </c>
      <c r="AD168" s="25" t="str">
        <f t="shared" si="93"/>
        <v>NA</v>
      </c>
      <c r="AE168" s="25" t="str">
        <f t="shared" si="93"/>
        <v>NA</v>
      </c>
      <c r="AF168" s="25" t="str">
        <f t="shared" si="93"/>
        <v>NA</v>
      </c>
      <c r="AG168" s="25" t="str">
        <f t="shared" si="93"/>
        <v>NA</v>
      </c>
      <c r="AH168" s="25" t="str">
        <f t="shared" si="93"/>
        <v>NA</v>
      </c>
      <c r="AI168" s="29" t="s">
        <v>6</v>
      </c>
      <c r="AJ168" s="25" t="s">
        <v>6</v>
      </c>
      <c r="AK168" s="25" t="s">
        <v>6</v>
      </c>
      <c r="AL168" s="25" t="s">
        <v>6</v>
      </c>
      <c r="AM168" s="25" t="s">
        <v>6</v>
      </c>
      <c r="AN168" s="25" t="s">
        <v>6</v>
      </c>
    </row>
    <row r="169" spans="1:40" x14ac:dyDescent="0.25">
      <c r="A169" s="25" t="s">
        <v>204</v>
      </c>
      <c r="B169" s="25">
        <v>2019</v>
      </c>
      <c r="C169" s="25" t="s">
        <v>53</v>
      </c>
      <c r="D169" s="25" t="s">
        <v>698</v>
      </c>
      <c r="E169" s="25" t="s">
        <v>205</v>
      </c>
      <c r="F169" s="25" t="s">
        <v>49</v>
      </c>
      <c r="G169" s="25" t="s">
        <v>685</v>
      </c>
      <c r="H169" s="25" t="s">
        <v>685</v>
      </c>
      <c r="I169" s="25" t="s">
        <v>39</v>
      </c>
      <c r="J169" s="25" t="s">
        <v>49</v>
      </c>
      <c r="K169" s="25" t="s">
        <v>64</v>
      </c>
      <c r="L169" s="25" t="s">
        <v>706</v>
      </c>
      <c r="M169" s="25" t="s">
        <v>41</v>
      </c>
      <c r="N169" s="26" t="str">
        <f t="shared" si="88"/>
        <v>EHXelegans</v>
      </c>
      <c r="O169" s="26" t="s">
        <v>384</v>
      </c>
      <c r="P169" s="27">
        <v>43774</v>
      </c>
      <c r="Q169" s="25" t="s">
        <v>223</v>
      </c>
      <c r="R169" s="28" t="s">
        <v>66</v>
      </c>
      <c r="S169" s="25" t="str">
        <f t="shared" si="89"/>
        <v>L.3XB.1</v>
      </c>
      <c r="T169" s="25" t="str">
        <f t="shared" si="90"/>
        <v>Postzygotics-hybridXelegans-(H:LaxeXMontalvo)XSymEle</v>
      </c>
      <c r="U169" s="25">
        <v>1</v>
      </c>
      <c r="V169" s="25">
        <v>0</v>
      </c>
      <c r="W169" s="25">
        <v>0</v>
      </c>
      <c r="X169" s="25">
        <v>0</v>
      </c>
      <c r="Y169" s="29" t="s">
        <v>6</v>
      </c>
      <c r="Z169" s="25" t="str">
        <f t="shared" si="85"/>
        <v>N</v>
      </c>
      <c r="AA169" s="25" t="str">
        <f t="shared" si="93"/>
        <v>NA</v>
      </c>
      <c r="AB169" s="25" t="str">
        <f t="shared" si="93"/>
        <v>NA</v>
      </c>
      <c r="AC169" s="25" t="str">
        <f t="shared" si="93"/>
        <v>NA</v>
      </c>
      <c r="AD169" s="25" t="str">
        <f t="shared" si="93"/>
        <v>NA</v>
      </c>
      <c r="AE169" s="25" t="str">
        <f t="shared" si="93"/>
        <v>NA</v>
      </c>
      <c r="AF169" s="25" t="str">
        <f t="shared" si="93"/>
        <v>NA</v>
      </c>
      <c r="AG169" s="25" t="str">
        <f t="shared" si="93"/>
        <v>NA</v>
      </c>
      <c r="AH169" s="25" t="str">
        <f t="shared" si="93"/>
        <v>NA</v>
      </c>
      <c r="AI169" s="29" t="s">
        <v>6</v>
      </c>
      <c r="AJ169" s="25" t="s">
        <v>6</v>
      </c>
      <c r="AK169" s="25" t="s">
        <v>6</v>
      </c>
      <c r="AL169" s="25" t="s">
        <v>6</v>
      </c>
      <c r="AM169" s="25" t="s">
        <v>6</v>
      </c>
      <c r="AN169" s="25" t="s">
        <v>6</v>
      </c>
    </row>
    <row r="170" spans="1:40" x14ac:dyDescent="0.25">
      <c r="A170" s="25" t="s">
        <v>208</v>
      </c>
      <c r="B170" s="25">
        <v>2019</v>
      </c>
      <c r="C170" s="25" t="s">
        <v>53</v>
      </c>
      <c r="D170" s="25" t="s">
        <v>698</v>
      </c>
      <c r="E170" s="25" t="s">
        <v>205</v>
      </c>
      <c r="F170" s="25" t="s">
        <v>49</v>
      </c>
      <c r="G170" s="25" t="s">
        <v>685</v>
      </c>
      <c r="H170" s="25" t="s">
        <v>685</v>
      </c>
      <c r="I170" s="25" t="s">
        <v>39</v>
      </c>
      <c r="J170" s="25" t="s">
        <v>49</v>
      </c>
      <c r="K170" s="25" t="s">
        <v>64</v>
      </c>
      <c r="L170" s="25" t="s">
        <v>706</v>
      </c>
      <c r="M170" s="25" t="s">
        <v>41</v>
      </c>
      <c r="N170" s="26" t="str">
        <f t="shared" si="88"/>
        <v>EHXelegans</v>
      </c>
      <c r="O170" s="26" t="s">
        <v>384</v>
      </c>
      <c r="P170" s="27">
        <v>43777</v>
      </c>
      <c r="Q170" s="25" t="s">
        <v>226</v>
      </c>
      <c r="R170" s="28" t="s">
        <v>84</v>
      </c>
      <c r="S170" s="25" t="str">
        <f t="shared" si="89"/>
        <v>L4XA.8</v>
      </c>
      <c r="T170" s="25" t="str">
        <f t="shared" si="90"/>
        <v>Postzygotics-hybridXelegans-(H:LaxeXMontalvo)XSymEle</v>
      </c>
      <c r="U170" s="25">
        <v>1</v>
      </c>
      <c r="V170" s="25">
        <v>1</v>
      </c>
      <c r="W170" s="25">
        <v>1</v>
      </c>
      <c r="X170" s="25">
        <v>1</v>
      </c>
      <c r="Y170" s="29" t="s">
        <v>6</v>
      </c>
      <c r="Z170" s="25" t="str">
        <f t="shared" si="85"/>
        <v>Y</v>
      </c>
      <c r="AA170" s="25">
        <v>3</v>
      </c>
      <c r="AB170" s="25">
        <v>2</v>
      </c>
      <c r="AC170" s="25">
        <v>104</v>
      </c>
      <c r="AD170" s="25">
        <v>5</v>
      </c>
      <c r="AE170" s="25">
        <v>312</v>
      </c>
      <c r="AF170" s="25">
        <v>2</v>
      </c>
      <c r="AG170" s="25">
        <v>0</v>
      </c>
      <c r="AH170" s="25">
        <v>0</v>
      </c>
      <c r="AI170" s="29" t="s">
        <v>6</v>
      </c>
      <c r="AJ170" s="25">
        <f t="shared" si="69"/>
        <v>416</v>
      </c>
      <c r="AK170" s="25">
        <f t="shared" si="69"/>
        <v>7</v>
      </c>
      <c r="AL170" s="25">
        <f t="shared" si="86"/>
        <v>423</v>
      </c>
      <c r="AM170" s="25">
        <f t="shared" si="71"/>
        <v>141</v>
      </c>
      <c r="AN170" s="25">
        <f t="shared" si="87"/>
        <v>0.98345153664302598</v>
      </c>
    </row>
    <row r="171" spans="1:40" x14ac:dyDescent="0.25">
      <c r="A171" s="25" t="s">
        <v>204</v>
      </c>
      <c r="B171" s="25">
        <v>2019</v>
      </c>
      <c r="C171" s="25" t="s">
        <v>53</v>
      </c>
      <c r="D171" s="25" t="s">
        <v>698</v>
      </c>
      <c r="E171" s="25" t="s">
        <v>39</v>
      </c>
      <c r="F171" s="25" t="s">
        <v>49</v>
      </c>
      <c r="G171" s="25" t="s">
        <v>64</v>
      </c>
      <c r="H171" s="25" t="s">
        <v>706</v>
      </c>
      <c r="I171" s="25" t="s">
        <v>209</v>
      </c>
      <c r="J171" s="25" t="s">
        <v>49</v>
      </c>
      <c r="K171" s="25" t="s">
        <v>685</v>
      </c>
      <c r="L171" s="25" t="s">
        <v>685</v>
      </c>
      <c r="M171" s="25" t="s">
        <v>41</v>
      </c>
      <c r="N171" s="26" t="str">
        <f t="shared" si="88"/>
        <v>elegansXGH</v>
      </c>
      <c r="O171" s="26" t="s">
        <v>458</v>
      </c>
      <c r="P171" s="27">
        <v>43777</v>
      </c>
      <c r="Q171" s="25" t="s">
        <v>225</v>
      </c>
      <c r="R171" s="28" t="s">
        <v>224</v>
      </c>
      <c r="S171" s="25" t="str">
        <f t="shared" si="89"/>
        <v>A.10XK.16</v>
      </c>
      <c r="T171" s="25" t="str">
        <f t="shared" si="90"/>
        <v>Postzygotics-elegansXhybrid-SymEleX(H:LaxeXMontalvo)</v>
      </c>
      <c r="U171" s="25">
        <v>2</v>
      </c>
      <c r="V171" s="25">
        <v>1</v>
      </c>
      <c r="W171" s="25">
        <v>1</v>
      </c>
      <c r="X171" s="25">
        <v>1</v>
      </c>
      <c r="Y171" s="29" t="s">
        <v>6</v>
      </c>
      <c r="Z171" s="25" t="str">
        <f t="shared" si="85"/>
        <v>Y</v>
      </c>
      <c r="AA171" s="25">
        <v>3</v>
      </c>
      <c r="AB171" s="25">
        <v>1</v>
      </c>
      <c r="AC171" s="25">
        <v>0</v>
      </c>
      <c r="AD171" s="25">
        <v>0</v>
      </c>
      <c r="AE171" s="25">
        <v>0</v>
      </c>
      <c r="AF171" s="25">
        <v>0</v>
      </c>
      <c r="AG171" s="25">
        <v>13</v>
      </c>
      <c r="AH171" s="25">
        <v>37</v>
      </c>
      <c r="AI171" s="29" t="s">
        <v>6</v>
      </c>
      <c r="AJ171" s="25">
        <f t="shared" si="69"/>
        <v>13</v>
      </c>
      <c r="AK171" s="25">
        <f t="shared" si="69"/>
        <v>37</v>
      </c>
      <c r="AL171" s="25">
        <f t="shared" si="86"/>
        <v>50</v>
      </c>
      <c r="AM171" s="25">
        <f t="shared" si="71"/>
        <v>16.666666666666668</v>
      </c>
      <c r="AN171" s="25">
        <f t="shared" si="87"/>
        <v>0.26</v>
      </c>
    </row>
    <row r="172" spans="1:40" x14ac:dyDescent="0.25">
      <c r="A172" s="25" t="s">
        <v>208</v>
      </c>
      <c r="B172" s="25">
        <v>2019</v>
      </c>
      <c r="C172" s="25" t="s">
        <v>53</v>
      </c>
      <c r="D172" s="25" t="s">
        <v>698</v>
      </c>
      <c r="E172" s="25" t="s">
        <v>39</v>
      </c>
      <c r="F172" s="25" t="s">
        <v>49</v>
      </c>
      <c r="G172" s="25" t="s">
        <v>64</v>
      </c>
      <c r="H172" s="25" t="s">
        <v>706</v>
      </c>
      <c r="I172" s="25" t="s">
        <v>209</v>
      </c>
      <c r="J172" s="25" t="s">
        <v>49</v>
      </c>
      <c r="K172" s="25" t="s">
        <v>685</v>
      </c>
      <c r="L172" s="25" t="s">
        <v>685</v>
      </c>
      <c r="M172" s="25" t="s">
        <v>41</v>
      </c>
      <c r="N172" s="26" t="str">
        <f t="shared" si="88"/>
        <v>elegansXGH</v>
      </c>
      <c r="O172" s="26" t="s">
        <v>458</v>
      </c>
      <c r="P172" s="27">
        <v>43777</v>
      </c>
      <c r="Q172" s="25" t="s">
        <v>85</v>
      </c>
      <c r="R172" s="28" t="s">
        <v>227</v>
      </c>
      <c r="S172" s="25" t="str">
        <f t="shared" si="89"/>
        <v>A.9XK.20</v>
      </c>
      <c r="T172" s="25" t="str">
        <f t="shared" si="90"/>
        <v>Postzygotics-elegansXhybrid-SymEleX(H:LaxeXMontalvo)</v>
      </c>
      <c r="U172" s="25">
        <v>1</v>
      </c>
      <c r="V172" s="25">
        <v>1</v>
      </c>
      <c r="W172" s="25">
        <v>1</v>
      </c>
      <c r="X172" s="25">
        <v>0</v>
      </c>
      <c r="Y172" s="29" t="s">
        <v>6</v>
      </c>
      <c r="Z172" s="25" t="str">
        <f t="shared" si="85"/>
        <v>N</v>
      </c>
      <c r="AA172" s="25" t="str">
        <f t="shared" ref="AA172:AH173" si="94">IF($Z172="N","NA","")</f>
        <v>NA</v>
      </c>
      <c r="AB172" s="25" t="str">
        <f t="shared" si="94"/>
        <v>NA</v>
      </c>
      <c r="AC172" s="25" t="str">
        <f t="shared" si="94"/>
        <v>NA</v>
      </c>
      <c r="AD172" s="25" t="str">
        <f t="shared" si="94"/>
        <v>NA</v>
      </c>
      <c r="AE172" s="25" t="str">
        <f t="shared" si="94"/>
        <v>NA</v>
      </c>
      <c r="AF172" s="25" t="str">
        <f t="shared" si="94"/>
        <v>NA</v>
      </c>
      <c r="AG172" s="25" t="str">
        <f t="shared" si="94"/>
        <v>NA</v>
      </c>
      <c r="AH172" s="25" t="str">
        <f t="shared" si="94"/>
        <v>NA</v>
      </c>
      <c r="AI172" s="29" t="s">
        <v>6</v>
      </c>
      <c r="AJ172" s="25" t="s">
        <v>6</v>
      </c>
      <c r="AK172" s="25" t="s">
        <v>6</v>
      </c>
      <c r="AL172" s="25" t="s">
        <v>6</v>
      </c>
      <c r="AM172" s="25" t="s">
        <v>6</v>
      </c>
      <c r="AN172" s="25" t="s">
        <v>6</v>
      </c>
    </row>
    <row r="173" spans="1:40" x14ac:dyDescent="0.25">
      <c r="A173" s="25" t="s">
        <v>204</v>
      </c>
      <c r="B173" s="25">
        <v>2019</v>
      </c>
      <c r="C173" s="25" t="s">
        <v>53</v>
      </c>
      <c r="D173" s="25" t="s">
        <v>698</v>
      </c>
      <c r="E173" s="25" t="s">
        <v>39</v>
      </c>
      <c r="F173" s="25" t="s">
        <v>49</v>
      </c>
      <c r="G173" s="25" t="s">
        <v>64</v>
      </c>
      <c r="H173" s="25" t="s">
        <v>706</v>
      </c>
      <c r="I173" s="25" t="s">
        <v>209</v>
      </c>
      <c r="J173" s="25" t="s">
        <v>49</v>
      </c>
      <c r="K173" s="25" t="s">
        <v>685</v>
      </c>
      <c r="L173" s="25" t="s">
        <v>685</v>
      </c>
      <c r="M173" s="25" t="s">
        <v>41</v>
      </c>
      <c r="N173" s="26" t="str">
        <f t="shared" si="88"/>
        <v>elegansXGH</v>
      </c>
      <c r="O173" s="26" t="s">
        <v>458</v>
      </c>
      <c r="P173" s="27">
        <v>43777</v>
      </c>
      <c r="Q173" s="25" t="s">
        <v>225</v>
      </c>
      <c r="R173" s="28" t="s">
        <v>228</v>
      </c>
      <c r="S173" s="25" t="str">
        <f t="shared" si="89"/>
        <v>A.10XK.21</v>
      </c>
      <c r="T173" s="25" t="str">
        <f t="shared" si="90"/>
        <v>Postzygotics-elegansXhybrid-SymEleX(H:LaxeXMontalvo)</v>
      </c>
      <c r="U173" s="25">
        <v>1</v>
      </c>
      <c r="V173" s="25">
        <v>0</v>
      </c>
      <c r="W173" s="25">
        <v>0</v>
      </c>
      <c r="X173" s="25">
        <v>0</v>
      </c>
      <c r="Y173" s="29" t="s">
        <v>6</v>
      </c>
      <c r="Z173" s="25" t="str">
        <f t="shared" si="85"/>
        <v>N</v>
      </c>
      <c r="AA173" s="25" t="str">
        <f t="shared" si="94"/>
        <v>NA</v>
      </c>
      <c r="AB173" s="25" t="str">
        <f t="shared" si="94"/>
        <v>NA</v>
      </c>
      <c r="AC173" s="25" t="str">
        <f t="shared" si="94"/>
        <v>NA</v>
      </c>
      <c r="AD173" s="25" t="str">
        <f t="shared" si="94"/>
        <v>NA</v>
      </c>
      <c r="AE173" s="25" t="str">
        <f t="shared" si="94"/>
        <v>NA</v>
      </c>
      <c r="AF173" s="25" t="str">
        <f t="shared" si="94"/>
        <v>NA</v>
      </c>
      <c r="AG173" s="25" t="str">
        <f t="shared" si="94"/>
        <v>NA</v>
      </c>
      <c r="AH173" s="25" t="str">
        <f t="shared" si="94"/>
        <v>NA</v>
      </c>
      <c r="AI173" s="29" t="s">
        <v>6</v>
      </c>
      <c r="AJ173" s="25" t="s">
        <v>6</v>
      </c>
      <c r="AK173" s="25" t="s">
        <v>6</v>
      </c>
      <c r="AL173" s="25" t="s">
        <v>6</v>
      </c>
      <c r="AM173" s="25" t="s">
        <v>6</v>
      </c>
      <c r="AN173" s="25" t="s">
        <v>6</v>
      </c>
    </row>
    <row r="174" spans="1:40" x14ac:dyDescent="0.25">
      <c r="A174" s="25" t="s">
        <v>231</v>
      </c>
      <c r="B174" s="25">
        <v>2019</v>
      </c>
      <c r="C174" s="25" t="s">
        <v>53</v>
      </c>
      <c r="D174" s="25" t="s">
        <v>698</v>
      </c>
      <c r="E174" s="25" t="s">
        <v>60</v>
      </c>
      <c r="F174" s="25" t="s">
        <v>49</v>
      </c>
      <c r="G174" s="25" t="s">
        <v>62</v>
      </c>
      <c r="H174" s="25" t="s">
        <v>705</v>
      </c>
      <c r="I174" s="25" t="s">
        <v>209</v>
      </c>
      <c r="J174" s="25" t="s">
        <v>49</v>
      </c>
      <c r="K174" s="25" t="s">
        <v>685</v>
      </c>
      <c r="L174" s="25" t="s">
        <v>685</v>
      </c>
      <c r="M174" s="25" t="s">
        <v>41</v>
      </c>
      <c r="N174" s="26" t="str">
        <f t="shared" si="88"/>
        <v>graellsiiXGH</v>
      </c>
      <c r="O174" s="26" t="s">
        <v>372</v>
      </c>
      <c r="P174" s="27">
        <v>43778</v>
      </c>
      <c r="Q174" s="25" t="s">
        <v>232</v>
      </c>
      <c r="R174" s="28" t="s">
        <v>228</v>
      </c>
      <c r="S174" s="25" t="str">
        <f t="shared" si="89"/>
        <v>D.2XK.21</v>
      </c>
      <c r="T174" s="25" t="str">
        <f t="shared" si="90"/>
        <v>Postzygotics-graellsiiXhybrid-SymGraX(H:LaxeXMontalvo)</v>
      </c>
      <c r="U174" s="25">
        <v>3</v>
      </c>
      <c r="V174" s="25">
        <v>1</v>
      </c>
      <c r="W174" s="25">
        <v>1</v>
      </c>
      <c r="X174" s="25">
        <v>1</v>
      </c>
      <c r="Y174" s="29" t="s">
        <v>6</v>
      </c>
      <c r="Z174" s="25" t="str">
        <f t="shared" si="85"/>
        <v>Y</v>
      </c>
      <c r="AA174" s="25">
        <v>3</v>
      </c>
      <c r="AB174" s="25">
        <v>3</v>
      </c>
      <c r="AC174" s="25">
        <v>7</v>
      </c>
      <c r="AD174" s="25">
        <v>29</v>
      </c>
      <c r="AE174" s="25">
        <v>0</v>
      </c>
      <c r="AF174" s="25">
        <v>45</v>
      </c>
      <c r="AG174" s="25">
        <v>9</v>
      </c>
      <c r="AH174" s="25">
        <v>26</v>
      </c>
      <c r="AI174" s="29" t="s">
        <v>6</v>
      </c>
      <c r="AJ174" s="25">
        <f t="shared" si="69"/>
        <v>16</v>
      </c>
      <c r="AK174" s="25">
        <f t="shared" si="69"/>
        <v>100</v>
      </c>
      <c r="AL174" s="25">
        <f t="shared" si="86"/>
        <v>116</v>
      </c>
      <c r="AM174" s="25">
        <f t="shared" si="71"/>
        <v>38.666666666666664</v>
      </c>
      <c r="AN174" s="25">
        <f t="shared" si="87"/>
        <v>0.13793103448275862</v>
      </c>
    </row>
    <row r="175" spans="1:40" x14ac:dyDescent="0.25">
      <c r="A175" s="25" t="s">
        <v>208</v>
      </c>
      <c r="B175" s="25">
        <v>2019</v>
      </c>
      <c r="C175" s="25" t="s">
        <v>53</v>
      </c>
      <c r="D175" s="25" t="s">
        <v>699</v>
      </c>
      <c r="E175" s="25" t="s">
        <v>39</v>
      </c>
      <c r="F175" s="25" t="s">
        <v>49</v>
      </c>
      <c r="G175" s="25" t="s">
        <v>64</v>
      </c>
      <c r="H175" s="25" t="s">
        <v>64</v>
      </c>
      <c r="I175" s="25" t="s">
        <v>39</v>
      </c>
      <c r="J175" s="25" t="s">
        <v>49</v>
      </c>
      <c r="K175" s="25" t="s">
        <v>64</v>
      </c>
      <c r="L175" s="25" t="s">
        <v>64</v>
      </c>
      <c r="M175" s="25" t="s">
        <v>41</v>
      </c>
      <c r="N175" s="26" t="str">
        <f t="shared" si="88"/>
        <v>elegansXelegans</v>
      </c>
      <c r="O175" s="26" t="s">
        <v>377</v>
      </c>
      <c r="P175" s="27">
        <v>43779</v>
      </c>
      <c r="Q175" s="25" t="s">
        <v>225</v>
      </c>
      <c r="R175" s="28" t="s">
        <v>71</v>
      </c>
      <c r="S175" s="25" t="str">
        <f t="shared" si="89"/>
        <v>A.10XB.2</v>
      </c>
      <c r="T175" s="25" t="str">
        <f t="shared" si="90"/>
        <v>Conspecifics-elegansXelegans-LaxeXLaxe</v>
      </c>
      <c r="U175" s="25">
        <v>1</v>
      </c>
      <c r="V175" s="25">
        <v>1</v>
      </c>
      <c r="W175" s="25">
        <v>3</v>
      </c>
      <c r="X175" s="25">
        <v>1</v>
      </c>
      <c r="Y175" s="29" t="s">
        <v>6</v>
      </c>
      <c r="Z175" s="25" t="str">
        <f t="shared" si="85"/>
        <v>Y</v>
      </c>
      <c r="AA175" s="25">
        <v>3</v>
      </c>
      <c r="AB175" s="25">
        <v>1</v>
      </c>
      <c r="AC175" s="25">
        <v>337</v>
      </c>
      <c r="AD175" s="25">
        <v>3</v>
      </c>
      <c r="AE175" s="25">
        <v>0</v>
      </c>
      <c r="AF175" s="25">
        <v>0</v>
      </c>
      <c r="AG175" s="25">
        <v>0</v>
      </c>
      <c r="AH175" s="25">
        <v>0</v>
      </c>
      <c r="AI175" s="29" t="s">
        <v>6</v>
      </c>
      <c r="AJ175" s="25">
        <f t="shared" si="69"/>
        <v>337</v>
      </c>
      <c r="AK175" s="25">
        <f t="shared" si="69"/>
        <v>3</v>
      </c>
      <c r="AL175" s="25">
        <f t="shared" si="86"/>
        <v>340</v>
      </c>
      <c r="AM175" s="25">
        <f t="shared" si="71"/>
        <v>113.33333333333333</v>
      </c>
      <c r="AN175" s="25">
        <f t="shared" si="87"/>
        <v>0.99117647058823533</v>
      </c>
    </row>
    <row r="176" spans="1:40" x14ac:dyDescent="0.25">
      <c r="A176" s="25" t="s">
        <v>208</v>
      </c>
      <c r="B176" s="25">
        <v>2019</v>
      </c>
      <c r="C176" s="25" t="s">
        <v>53</v>
      </c>
      <c r="D176" s="25" t="s">
        <v>698</v>
      </c>
      <c r="E176" s="25" t="s">
        <v>216</v>
      </c>
      <c r="F176" s="25" t="s">
        <v>49</v>
      </c>
      <c r="G176" s="25" t="s">
        <v>685</v>
      </c>
      <c r="H176" s="25" t="s">
        <v>685</v>
      </c>
      <c r="I176" s="25" t="s">
        <v>39</v>
      </c>
      <c r="J176" s="25" t="s">
        <v>49</v>
      </c>
      <c r="K176" s="25" t="s">
        <v>64</v>
      </c>
      <c r="L176" s="25" t="s">
        <v>706</v>
      </c>
      <c r="M176" s="25" t="s">
        <v>41</v>
      </c>
      <c r="N176" s="26" t="str">
        <f t="shared" si="88"/>
        <v>HHXelegans</v>
      </c>
      <c r="O176" s="26" t="s">
        <v>384</v>
      </c>
      <c r="P176" s="27">
        <v>43779</v>
      </c>
      <c r="Q176" s="25" t="s">
        <v>82</v>
      </c>
      <c r="R176" s="28" t="s">
        <v>233</v>
      </c>
      <c r="S176" s="25" t="str">
        <f t="shared" si="89"/>
        <v>A.7XF.1</v>
      </c>
      <c r="T176" s="25" t="str">
        <f t="shared" si="90"/>
        <v>Postzygotics-hybridXelegans-(H:LaxeXMontalvo)XSymEle</v>
      </c>
      <c r="U176" s="25">
        <v>1</v>
      </c>
      <c r="V176" s="25">
        <v>0</v>
      </c>
      <c r="W176" s="25">
        <v>0</v>
      </c>
      <c r="X176" s="25">
        <v>0</v>
      </c>
      <c r="Y176" s="29" t="s">
        <v>6</v>
      </c>
      <c r="Z176" s="25" t="str">
        <f t="shared" si="85"/>
        <v>N</v>
      </c>
      <c r="AA176" s="25" t="str">
        <f t="shared" ref="AA176:AH176" si="95">IF($Z176="N","NA","")</f>
        <v>NA</v>
      </c>
      <c r="AB176" s="25" t="str">
        <f t="shared" si="95"/>
        <v>NA</v>
      </c>
      <c r="AC176" s="25" t="str">
        <f t="shared" si="95"/>
        <v>NA</v>
      </c>
      <c r="AD176" s="25" t="str">
        <f t="shared" si="95"/>
        <v>NA</v>
      </c>
      <c r="AE176" s="25" t="str">
        <f t="shared" si="95"/>
        <v>NA</v>
      </c>
      <c r="AF176" s="25" t="str">
        <f t="shared" si="95"/>
        <v>NA</v>
      </c>
      <c r="AG176" s="25" t="str">
        <f t="shared" si="95"/>
        <v>NA</v>
      </c>
      <c r="AH176" s="25" t="str">
        <f t="shared" si="95"/>
        <v>NA</v>
      </c>
      <c r="AI176" s="29" t="s">
        <v>6</v>
      </c>
      <c r="AJ176" s="25" t="s">
        <v>6</v>
      </c>
      <c r="AK176" s="25" t="s">
        <v>6</v>
      </c>
      <c r="AL176" s="25" t="s">
        <v>6</v>
      </c>
      <c r="AM176" s="25" t="s">
        <v>6</v>
      </c>
      <c r="AN176" s="25" t="s">
        <v>6</v>
      </c>
    </row>
    <row r="177" spans="1:40" x14ac:dyDescent="0.25">
      <c r="A177" s="25" t="s">
        <v>208</v>
      </c>
      <c r="B177" s="25">
        <v>2019</v>
      </c>
      <c r="C177" s="25" t="s">
        <v>53</v>
      </c>
      <c r="D177" s="25" t="s">
        <v>698</v>
      </c>
      <c r="E177" s="25" t="s">
        <v>216</v>
      </c>
      <c r="F177" s="25" t="s">
        <v>49</v>
      </c>
      <c r="G177" s="25" t="s">
        <v>685</v>
      </c>
      <c r="H177" s="25" t="s">
        <v>685</v>
      </c>
      <c r="I177" s="25" t="s">
        <v>39</v>
      </c>
      <c r="J177" s="25" t="s">
        <v>49</v>
      </c>
      <c r="K177" s="25" t="s">
        <v>64</v>
      </c>
      <c r="L177" s="25" t="s">
        <v>706</v>
      </c>
      <c r="M177" s="25" t="s">
        <v>41</v>
      </c>
      <c r="N177" s="26" t="str">
        <f t="shared" si="88"/>
        <v>HHXelegans</v>
      </c>
      <c r="O177" s="26" t="s">
        <v>384</v>
      </c>
      <c r="P177" s="27">
        <v>43779</v>
      </c>
      <c r="Q177" s="25" t="s">
        <v>85</v>
      </c>
      <c r="R177" s="28" t="s">
        <v>233</v>
      </c>
      <c r="S177" s="25" t="str">
        <f t="shared" si="89"/>
        <v>A.9XF.1</v>
      </c>
      <c r="T177" s="25" t="str">
        <f t="shared" si="90"/>
        <v>Postzygotics-hybridXelegans-(H:LaxeXMontalvo)XSymEle</v>
      </c>
      <c r="U177" s="25">
        <v>1</v>
      </c>
      <c r="V177" s="25">
        <v>1</v>
      </c>
      <c r="W177" s="25">
        <v>3</v>
      </c>
      <c r="X177" s="25">
        <v>1</v>
      </c>
      <c r="Y177" s="29" t="s">
        <v>6</v>
      </c>
      <c r="Z177" s="25" t="str">
        <f t="shared" si="85"/>
        <v>Y</v>
      </c>
      <c r="AA177" s="25">
        <v>3</v>
      </c>
      <c r="AB177" s="25">
        <v>1</v>
      </c>
      <c r="AC177" s="25">
        <v>0</v>
      </c>
      <c r="AD177" s="25">
        <v>0</v>
      </c>
      <c r="AE177" s="25">
        <v>0</v>
      </c>
      <c r="AF177" s="25">
        <v>4</v>
      </c>
      <c r="AG177" s="25">
        <v>0</v>
      </c>
      <c r="AH177" s="25">
        <v>0</v>
      </c>
      <c r="AI177" s="29" t="s">
        <v>6</v>
      </c>
      <c r="AJ177" s="25">
        <f t="shared" si="69"/>
        <v>0</v>
      </c>
      <c r="AK177" s="25">
        <f t="shared" si="69"/>
        <v>4</v>
      </c>
      <c r="AL177" s="25">
        <f t="shared" si="86"/>
        <v>4</v>
      </c>
      <c r="AM177" s="25">
        <f t="shared" si="71"/>
        <v>1.3333333333333333</v>
      </c>
      <c r="AN177" s="25">
        <f t="shared" si="87"/>
        <v>0</v>
      </c>
    </row>
    <row r="178" spans="1:40" x14ac:dyDescent="0.25">
      <c r="A178" s="25" t="s">
        <v>208</v>
      </c>
      <c r="B178" s="25">
        <v>2019</v>
      </c>
      <c r="C178" s="25" t="s">
        <v>53</v>
      </c>
      <c r="D178" s="25" t="s">
        <v>698</v>
      </c>
      <c r="E178" s="25" t="s">
        <v>209</v>
      </c>
      <c r="F178" s="25" t="s">
        <v>49</v>
      </c>
      <c r="G178" s="25" t="s">
        <v>685</v>
      </c>
      <c r="H178" s="25" t="s">
        <v>685</v>
      </c>
      <c r="I178" s="25" t="s">
        <v>216</v>
      </c>
      <c r="J178" s="25" t="s">
        <v>49</v>
      </c>
      <c r="K178" s="25" t="s">
        <v>685</v>
      </c>
      <c r="L178" s="25" t="s">
        <v>685</v>
      </c>
      <c r="M178" s="25" t="s">
        <v>41</v>
      </c>
      <c r="N178" s="26" t="str">
        <f t="shared" si="88"/>
        <v>GHXHH</v>
      </c>
      <c r="O178" s="26" t="s">
        <v>457</v>
      </c>
      <c r="P178" s="27">
        <v>43779</v>
      </c>
      <c r="Q178" s="25" t="s">
        <v>230</v>
      </c>
      <c r="R178" s="28" t="s">
        <v>229</v>
      </c>
      <c r="S178" s="25" t="str">
        <f t="shared" si="89"/>
        <v>K.15XQ.1</v>
      </c>
      <c r="T178" s="25" t="str">
        <f t="shared" si="90"/>
        <v>Postzygotics-hybridXhybrid-(H:LaxeXMontalvo)X(H:LaxeXMontalvo)</v>
      </c>
      <c r="U178" s="25">
        <v>2</v>
      </c>
      <c r="V178" s="25">
        <v>1</v>
      </c>
      <c r="W178" s="25">
        <v>1</v>
      </c>
      <c r="X178" s="25">
        <v>1</v>
      </c>
      <c r="Y178" s="29" t="s">
        <v>6</v>
      </c>
      <c r="Z178" s="25" t="str">
        <f t="shared" si="85"/>
        <v>Y</v>
      </c>
      <c r="AA178" s="25">
        <v>3</v>
      </c>
      <c r="AB178" s="25">
        <v>3</v>
      </c>
      <c r="AC178" s="25">
        <v>33</v>
      </c>
      <c r="AD178" s="25">
        <v>57</v>
      </c>
      <c r="AE178" s="25">
        <v>18</v>
      </c>
      <c r="AF178" s="25">
        <v>61</v>
      </c>
      <c r="AG178" s="25">
        <v>4</v>
      </c>
      <c r="AH178" s="25">
        <v>9</v>
      </c>
      <c r="AI178" s="29" t="s">
        <v>6</v>
      </c>
      <c r="AJ178" s="25">
        <f t="shared" ref="AJ178:AK186" si="96">AC178+AE178+AG178</f>
        <v>55</v>
      </c>
      <c r="AK178" s="25">
        <f t="shared" si="96"/>
        <v>127</v>
      </c>
      <c r="AL178" s="25">
        <f t="shared" si="86"/>
        <v>182</v>
      </c>
      <c r="AM178" s="25">
        <f t="shared" si="71"/>
        <v>60.666666666666664</v>
      </c>
      <c r="AN178" s="25">
        <f t="shared" si="87"/>
        <v>0.30219780219780218</v>
      </c>
    </row>
    <row r="179" spans="1:40" x14ac:dyDescent="0.25">
      <c r="A179" s="25" t="s">
        <v>208</v>
      </c>
      <c r="B179" s="25">
        <v>2019</v>
      </c>
      <c r="C179" s="25" t="s">
        <v>53</v>
      </c>
      <c r="D179" s="25" t="s">
        <v>698</v>
      </c>
      <c r="E179" s="25" t="s">
        <v>39</v>
      </c>
      <c r="F179" s="25" t="s">
        <v>49</v>
      </c>
      <c r="G179" s="25" t="s">
        <v>64</v>
      </c>
      <c r="H179" s="25" t="s">
        <v>706</v>
      </c>
      <c r="I179" s="25" t="s">
        <v>205</v>
      </c>
      <c r="J179" s="25" t="s">
        <v>49</v>
      </c>
      <c r="K179" s="25" t="s">
        <v>685</v>
      </c>
      <c r="L179" s="25" t="s">
        <v>685</v>
      </c>
      <c r="M179" s="25" t="s">
        <v>41</v>
      </c>
      <c r="N179" s="26" t="str">
        <f t="shared" si="88"/>
        <v>elegansXEH</v>
      </c>
      <c r="O179" s="26" t="s">
        <v>458</v>
      </c>
      <c r="P179" s="27">
        <v>43780</v>
      </c>
      <c r="Q179" s="25" t="s">
        <v>225</v>
      </c>
      <c r="R179" s="28" t="s">
        <v>234</v>
      </c>
      <c r="S179" s="25" t="str">
        <f t="shared" si="89"/>
        <v>A.10XR.1</v>
      </c>
      <c r="T179" s="25" t="str">
        <f t="shared" si="90"/>
        <v>Postzygotics-elegansXhybrid-SymEleX(H:LaxeXMontalvo)</v>
      </c>
      <c r="U179" s="25">
        <v>1</v>
      </c>
      <c r="V179" s="25">
        <v>1</v>
      </c>
      <c r="W179" s="25">
        <v>1</v>
      </c>
      <c r="X179" s="25">
        <v>1</v>
      </c>
      <c r="Y179" s="29" t="s">
        <v>6</v>
      </c>
      <c r="Z179" s="25" t="str">
        <f t="shared" si="85"/>
        <v>Y</v>
      </c>
      <c r="AA179" s="25">
        <v>3</v>
      </c>
      <c r="AB179" s="25">
        <v>0</v>
      </c>
      <c r="AC179" s="25">
        <v>0</v>
      </c>
      <c r="AD179" s="25">
        <v>0</v>
      </c>
      <c r="AE179" s="25">
        <v>0</v>
      </c>
      <c r="AF179" s="25">
        <v>0</v>
      </c>
      <c r="AG179" s="25">
        <v>0</v>
      </c>
      <c r="AH179" s="25">
        <v>0</v>
      </c>
      <c r="AI179" s="29" t="s">
        <v>6</v>
      </c>
      <c r="AJ179" s="25">
        <f t="shared" si="96"/>
        <v>0</v>
      </c>
      <c r="AK179" s="25">
        <f t="shared" si="96"/>
        <v>0</v>
      </c>
      <c r="AL179" s="25">
        <f t="shared" si="86"/>
        <v>0</v>
      </c>
      <c r="AM179" s="25">
        <f t="shared" ref="AM179:AM186" si="97">AL179/AA179</f>
        <v>0</v>
      </c>
      <c r="AN179" s="25" t="s">
        <v>6</v>
      </c>
    </row>
    <row r="180" spans="1:40" x14ac:dyDescent="0.25">
      <c r="A180" s="25" t="s">
        <v>204</v>
      </c>
      <c r="B180" s="25">
        <v>2019</v>
      </c>
      <c r="C180" s="25" t="s">
        <v>53</v>
      </c>
      <c r="D180" s="25" t="s">
        <v>698</v>
      </c>
      <c r="E180" s="25" t="s">
        <v>205</v>
      </c>
      <c r="F180" s="25" t="s">
        <v>49</v>
      </c>
      <c r="G180" s="25" t="s">
        <v>685</v>
      </c>
      <c r="H180" s="25" t="s">
        <v>685</v>
      </c>
      <c r="I180" s="25" t="s">
        <v>216</v>
      </c>
      <c r="J180" s="25" t="s">
        <v>49</v>
      </c>
      <c r="K180" s="25" t="s">
        <v>685</v>
      </c>
      <c r="L180" s="25" t="s">
        <v>685</v>
      </c>
      <c r="M180" s="25" t="s">
        <v>41</v>
      </c>
      <c r="N180" s="26" t="str">
        <f t="shared" si="88"/>
        <v>EHXHH</v>
      </c>
      <c r="O180" s="26" t="s">
        <v>457</v>
      </c>
      <c r="P180" s="27">
        <v>43786</v>
      </c>
      <c r="Q180" s="25" t="s">
        <v>236</v>
      </c>
      <c r="R180" s="28" t="s">
        <v>235</v>
      </c>
      <c r="S180" s="25" t="str">
        <f t="shared" si="89"/>
        <v>L.7XN.2</v>
      </c>
      <c r="T180" s="25" t="str">
        <f t="shared" si="90"/>
        <v>Postzygotics-hybridXhybrid-(H:LaxeXMontalvo)X(H:LaxeXMontalvo)</v>
      </c>
      <c r="U180" s="25">
        <v>1</v>
      </c>
      <c r="V180" s="25">
        <v>0</v>
      </c>
      <c r="W180" s="25">
        <v>0</v>
      </c>
      <c r="X180" s="25">
        <v>0</v>
      </c>
      <c r="Y180" s="29" t="s">
        <v>6</v>
      </c>
      <c r="Z180" s="25" t="str">
        <f t="shared" si="85"/>
        <v>N</v>
      </c>
      <c r="AA180" s="25" t="str">
        <f t="shared" ref="AA180:AH180" si="98">IF($Z180="N","NA","")</f>
        <v>NA</v>
      </c>
      <c r="AB180" s="25" t="str">
        <f t="shared" si="98"/>
        <v>NA</v>
      </c>
      <c r="AC180" s="25" t="str">
        <f t="shared" si="98"/>
        <v>NA</v>
      </c>
      <c r="AD180" s="25" t="str">
        <f t="shared" si="98"/>
        <v>NA</v>
      </c>
      <c r="AE180" s="25" t="str">
        <f t="shared" si="98"/>
        <v>NA</v>
      </c>
      <c r="AF180" s="25" t="str">
        <f t="shared" si="98"/>
        <v>NA</v>
      </c>
      <c r="AG180" s="25" t="str">
        <f t="shared" si="98"/>
        <v>NA</v>
      </c>
      <c r="AH180" s="25" t="str">
        <f t="shared" si="98"/>
        <v>NA</v>
      </c>
      <c r="AI180" s="29" t="s">
        <v>6</v>
      </c>
      <c r="AJ180" s="25" t="s">
        <v>6</v>
      </c>
      <c r="AK180" s="25" t="s">
        <v>6</v>
      </c>
      <c r="AL180" s="25" t="s">
        <v>6</v>
      </c>
      <c r="AM180" s="25" t="s">
        <v>6</v>
      </c>
      <c r="AN180" s="25" t="s">
        <v>6</v>
      </c>
    </row>
    <row r="181" spans="1:40" x14ac:dyDescent="0.25">
      <c r="A181" s="25" t="s">
        <v>204</v>
      </c>
      <c r="B181" s="25">
        <v>2019</v>
      </c>
      <c r="C181" s="25" t="s">
        <v>53</v>
      </c>
      <c r="D181" s="25" t="s">
        <v>699</v>
      </c>
      <c r="E181" s="25" t="s">
        <v>39</v>
      </c>
      <c r="F181" s="25" t="s">
        <v>49</v>
      </c>
      <c r="G181" s="25" t="s">
        <v>64</v>
      </c>
      <c r="H181" s="25" t="s">
        <v>64</v>
      </c>
      <c r="I181" s="25" t="s">
        <v>39</v>
      </c>
      <c r="J181" s="25" t="s">
        <v>49</v>
      </c>
      <c r="K181" s="25" t="s">
        <v>64</v>
      </c>
      <c r="L181" s="25" t="s">
        <v>64</v>
      </c>
      <c r="M181" s="25" t="s">
        <v>41</v>
      </c>
      <c r="N181" s="26" t="str">
        <f t="shared" si="88"/>
        <v>elegansXelegans</v>
      </c>
      <c r="O181" s="26" t="s">
        <v>377</v>
      </c>
      <c r="P181" s="27">
        <v>43790</v>
      </c>
      <c r="Q181" s="25" t="s">
        <v>237</v>
      </c>
      <c r="R181" s="28" t="s">
        <v>80</v>
      </c>
      <c r="S181" s="25" t="str">
        <f t="shared" si="89"/>
        <v>A.19XB.4</v>
      </c>
      <c r="T181" s="25" t="str">
        <f t="shared" si="90"/>
        <v>Conspecifics-elegansXelegans-LaxeXLaxe</v>
      </c>
      <c r="U181" s="25">
        <v>1</v>
      </c>
      <c r="V181" s="25">
        <v>1</v>
      </c>
      <c r="W181" s="25">
        <v>1</v>
      </c>
      <c r="X181" s="25">
        <v>1</v>
      </c>
      <c r="Y181" s="29" t="s">
        <v>6</v>
      </c>
      <c r="Z181" s="25" t="str">
        <f t="shared" si="85"/>
        <v>Y</v>
      </c>
      <c r="AA181" s="25">
        <v>0</v>
      </c>
      <c r="AB181" s="25" t="str">
        <f t="shared" ref="AB181:AH181" si="99">IF($AA181=0,"NA","")</f>
        <v>NA</v>
      </c>
      <c r="AC181" s="25" t="str">
        <f t="shared" si="99"/>
        <v>NA</v>
      </c>
      <c r="AD181" s="25" t="str">
        <f t="shared" si="99"/>
        <v>NA</v>
      </c>
      <c r="AE181" s="25" t="str">
        <f t="shared" si="99"/>
        <v>NA</v>
      </c>
      <c r="AF181" s="25" t="str">
        <f t="shared" si="99"/>
        <v>NA</v>
      </c>
      <c r="AG181" s="25" t="str">
        <f t="shared" si="99"/>
        <v>NA</v>
      </c>
      <c r="AH181" s="25" t="str">
        <f t="shared" si="99"/>
        <v>NA</v>
      </c>
      <c r="AI181" s="29" t="s">
        <v>6</v>
      </c>
      <c r="AJ181" s="25" t="s">
        <v>6</v>
      </c>
      <c r="AK181" s="25" t="s">
        <v>6</v>
      </c>
      <c r="AL181" s="25" t="s">
        <v>6</v>
      </c>
      <c r="AM181" s="25" t="s">
        <v>6</v>
      </c>
      <c r="AN181" s="25" t="s">
        <v>6</v>
      </c>
    </row>
    <row r="182" spans="1:40" x14ac:dyDescent="0.25">
      <c r="A182" s="25" t="s">
        <v>208</v>
      </c>
      <c r="B182" s="25">
        <v>2019</v>
      </c>
      <c r="C182" s="25" t="s">
        <v>53</v>
      </c>
      <c r="D182" s="25" t="s">
        <v>699</v>
      </c>
      <c r="E182" s="25" t="s">
        <v>39</v>
      </c>
      <c r="F182" s="25" t="s">
        <v>49</v>
      </c>
      <c r="G182" s="25" t="s">
        <v>64</v>
      </c>
      <c r="H182" s="25" t="s">
        <v>64</v>
      </c>
      <c r="I182" s="25" t="s">
        <v>39</v>
      </c>
      <c r="J182" s="25" t="s">
        <v>49</v>
      </c>
      <c r="K182" s="25" t="s">
        <v>64</v>
      </c>
      <c r="L182" s="25" t="s">
        <v>64</v>
      </c>
      <c r="M182" s="25" t="s">
        <v>41</v>
      </c>
      <c r="N182" s="26" t="str">
        <f t="shared" si="88"/>
        <v>elegansXelegans</v>
      </c>
      <c r="O182" s="26" t="s">
        <v>377</v>
      </c>
      <c r="P182" s="27">
        <v>43793</v>
      </c>
      <c r="Q182" s="25" t="s">
        <v>45</v>
      </c>
      <c r="R182" s="28" t="s">
        <v>86</v>
      </c>
      <c r="S182" s="25" t="str">
        <f t="shared" si="89"/>
        <v>A19XA.21</v>
      </c>
      <c r="T182" s="25" t="str">
        <f t="shared" si="90"/>
        <v>Conspecifics-elegansXelegans-LaxeXLaxe</v>
      </c>
      <c r="U182" s="25">
        <v>2</v>
      </c>
      <c r="V182" s="25">
        <v>2</v>
      </c>
      <c r="W182" s="25">
        <v>1</v>
      </c>
      <c r="X182" s="25">
        <v>1</v>
      </c>
      <c r="Y182" s="29" t="s">
        <v>6</v>
      </c>
      <c r="Z182" s="25" t="str">
        <f t="shared" si="85"/>
        <v>Y</v>
      </c>
      <c r="AA182" s="25">
        <v>3</v>
      </c>
      <c r="AB182" s="25">
        <v>3</v>
      </c>
      <c r="AC182" s="25">
        <v>161</v>
      </c>
      <c r="AD182" s="25">
        <v>0</v>
      </c>
      <c r="AE182" s="25">
        <v>118</v>
      </c>
      <c r="AF182" s="25">
        <v>2</v>
      </c>
      <c r="AG182" s="25">
        <v>9</v>
      </c>
      <c r="AH182" s="25">
        <v>2</v>
      </c>
      <c r="AI182" s="29" t="s">
        <v>6</v>
      </c>
      <c r="AJ182" s="25">
        <f t="shared" si="96"/>
        <v>288</v>
      </c>
      <c r="AK182" s="25">
        <f t="shared" si="96"/>
        <v>4</v>
      </c>
      <c r="AL182" s="25">
        <f t="shared" si="86"/>
        <v>292</v>
      </c>
      <c r="AM182" s="25">
        <f t="shared" si="97"/>
        <v>97.333333333333329</v>
      </c>
      <c r="AN182" s="25">
        <f t="shared" si="87"/>
        <v>0.98630136986301364</v>
      </c>
    </row>
    <row r="183" spans="1:40" x14ac:dyDescent="0.25">
      <c r="A183" s="25" t="s">
        <v>208</v>
      </c>
      <c r="B183" s="25">
        <v>2019</v>
      </c>
      <c r="C183" s="25" t="s">
        <v>53</v>
      </c>
      <c r="D183" s="25" t="s">
        <v>698</v>
      </c>
      <c r="E183" s="25" t="s">
        <v>216</v>
      </c>
      <c r="F183" s="25" t="s">
        <v>49</v>
      </c>
      <c r="G183" s="25" t="s">
        <v>685</v>
      </c>
      <c r="H183" s="25" t="s">
        <v>685</v>
      </c>
      <c r="I183" s="25" t="s">
        <v>216</v>
      </c>
      <c r="J183" s="25" t="s">
        <v>49</v>
      </c>
      <c r="K183" s="25" t="s">
        <v>685</v>
      </c>
      <c r="L183" s="25" t="s">
        <v>685</v>
      </c>
      <c r="M183" s="25" t="s">
        <v>41</v>
      </c>
      <c r="N183" s="26" t="str">
        <f t="shared" si="88"/>
        <v>HHXHH</v>
      </c>
      <c r="O183" s="26" t="s">
        <v>457</v>
      </c>
      <c r="P183" s="27">
        <v>43794</v>
      </c>
      <c r="Q183" s="25" t="s">
        <v>239</v>
      </c>
      <c r="R183" s="28" t="s">
        <v>238</v>
      </c>
      <c r="S183" s="25" t="str">
        <f t="shared" si="89"/>
        <v>I.11XI.10</v>
      </c>
      <c r="T183" s="25" t="str">
        <f t="shared" si="90"/>
        <v>Postzygotics-hybridXhybrid-(H:LaxeXMontalvo)X(H:LaxeXMontalvo)</v>
      </c>
      <c r="U183" s="25">
        <v>1</v>
      </c>
      <c r="V183" s="25">
        <v>1</v>
      </c>
      <c r="W183" s="25">
        <v>1</v>
      </c>
      <c r="X183" s="25">
        <v>1</v>
      </c>
      <c r="Y183" s="29" t="s">
        <v>6</v>
      </c>
      <c r="Z183" s="25" t="str">
        <f t="shared" si="85"/>
        <v>Y</v>
      </c>
      <c r="AA183" s="25">
        <v>3</v>
      </c>
      <c r="AB183" s="25">
        <v>3</v>
      </c>
      <c r="AC183" s="25">
        <v>0</v>
      </c>
      <c r="AD183" s="25">
        <v>11</v>
      </c>
      <c r="AE183" s="25">
        <v>0</v>
      </c>
      <c r="AF183" s="25">
        <v>9</v>
      </c>
      <c r="AG183" s="25">
        <v>0</v>
      </c>
      <c r="AH183" s="25">
        <v>26</v>
      </c>
      <c r="AI183" s="29" t="s">
        <v>240</v>
      </c>
      <c r="AJ183" s="25">
        <f t="shared" si="96"/>
        <v>0</v>
      </c>
      <c r="AK183" s="25">
        <f t="shared" si="96"/>
        <v>46</v>
      </c>
      <c r="AL183" s="25">
        <f t="shared" si="86"/>
        <v>46</v>
      </c>
      <c r="AM183" s="25">
        <f t="shared" si="97"/>
        <v>15.333333333333334</v>
      </c>
      <c r="AN183" s="25">
        <f t="shared" si="87"/>
        <v>0</v>
      </c>
    </row>
    <row r="184" spans="1:40" x14ac:dyDescent="0.25">
      <c r="A184" s="25" t="s">
        <v>208</v>
      </c>
      <c r="B184" s="25">
        <v>2019</v>
      </c>
      <c r="C184" s="25" t="s">
        <v>53</v>
      </c>
      <c r="D184" s="25" t="s">
        <v>698</v>
      </c>
      <c r="E184" s="25" t="s">
        <v>39</v>
      </c>
      <c r="F184" s="25" t="s">
        <v>49</v>
      </c>
      <c r="G184" s="25" t="s">
        <v>64</v>
      </c>
      <c r="H184" s="25" t="s">
        <v>706</v>
      </c>
      <c r="I184" s="25" t="s">
        <v>205</v>
      </c>
      <c r="J184" s="25" t="s">
        <v>49</v>
      </c>
      <c r="K184" s="25" t="s">
        <v>685</v>
      </c>
      <c r="L184" s="25" t="s">
        <v>685</v>
      </c>
      <c r="M184" s="25" t="s">
        <v>43</v>
      </c>
      <c r="N184" s="26" t="str">
        <f t="shared" si="88"/>
        <v>elegansXEH</v>
      </c>
      <c r="O184" s="26" t="s">
        <v>458</v>
      </c>
      <c r="P184" s="27">
        <v>43794</v>
      </c>
      <c r="Q184" s="25" t="s">
        <v>181</v>
      </c>
      <c r="R184" s="28" t="s">
        <v>241</v>
      </c>
      <c r="S184" s="25" t="str">
        <f t="shared" si="89"/>
        <v>B.5XT.1</v>
      </c>
      <c r="T184" s="25" t="str">
        <f t="shared" si="90"/>
        <v>Postzygotics-elegansXhybrid-SymEleX(H:LaxeXMontalvo)</v>
      </c>
      <c r="U184" s="25">
        <v>1</v>
      </c>
      <c r="V184" s="25">
        <v>1</v>
      </c>
      <c r="W184" s="25">
        <v>1</v>
      </c>
      <c r="X184" s="25">
        <v>1</v>
      </c>
      <c r="Y184" s="29" t="s">
        <v>6</v>
      </c>
      <c r="Z184" s="25" t="str">
        <f t="shared" si="85"/>
        <v>Y</v>
      </c>
      <c r="AA184" s="25">
        <v>3</v>
      </c>
      <c r="AB184" s="25">
        <v>3</v>
      </c>
      <c r="AC184" s="25">
        <v>3</v>
      </c>
      <c r="AD184" s="25">
        <v>1</v>
      </c>
      <c r="AE184" s="25">
        <v>19</v>
      </c>
      <c r="AF184" s="25">
        <v>4</v>
      </c>
      <c r="AG184" s="25">
        <v>83</v>
      </c>
      <c r="AH184" s="25">
        <v>43</v>
      </c>
      <c r="AI184" s="29" t="s">
        <v>6</v>
      </c>
      <c r="AJ184" s="25">
        <f t="shared" si="96"/>
        <v>105</v>
      </c>
      <c r="AK184" s="25">
        <f t="shared" si="96"/>
        <v>48</v>
      </c>
      <c r="AL184" s="25">
        <f t="shared" si="86"/>
        <v>153</v>
      </c>
      <c r="AM184" s="25">
        <f t="shared" si="97"/>
        <v>51</v>
      </c>
      <c r="AN184" s="25">
        <f t="shared" si="87"/>
        <v>0.68627450980392157</v>
      </c>
    </row>
    <row r="185" spans="1:40" x14ac:dyDescent="0.25">
      <c r="A185" s="25" t="s">
        <v>208</v>
      </c>
      <c r="B185" s="25">
        <v>2019</v>
      </c>
      <c r="C185" s="25" t="s">
        <v>53</v>
      </c>
      <c r="D185" s="25" t="s">
        <v>699</v>
      </c>
      <c r="E185" s="25" t="s">
        <v>39</v>
      </c>
      <c r="F185" s="25" t="s">
        <v>49</v>
      </c>
      <c r="G185" s="25" t="s">
        <v>64</v>
      </c>
      <c r="H185" s="25" t="s">
        <v>64</v>
      </c>
      <c r="I185" s="25" t="s">
        <v>39</v>
      </c>
      <c r="J185" s="25" t="s">
        <v>49</v>
      </c>
      <c r="K185" s="25" t="s">
        <v>64</v>
      </c>
      <c r="L185" s="25" t="s">
        <v>64</v>
      </c>
      <c r="M185" s="25" t="s">
        <v>41</v>
      </c>
      <c r="N185" s="26" t="str">
        <f t="shared" si="88"/>
        <v>elegansXelegans</v>
      </c>
      <c r="O185" s="26" t="s">
        <v>377</v>
      </c>
      <c r="P185" s="27">
        <v>43798</v>
      </c>
      <c r="Q185" s="25" t="s">
        <v>181</v>
      </c>
      <c r="R185" s="28" t="s">
        <v>109</v>
      </c>
      <c r="S185" s="25" t="str">
        <f t="shared" si="89"/>
        <v>B.5XA.25</v>
      </c>
      <c r="T185" s="25" t="str">
        <f t="shared" si="90"/>
        <v>Conspecifics-elegansXelegans-LaxeXLaxe</v>
      </c>
      <c r="U185" s="25">
        <v>1</v>
      </c>
      <c r="V185" s="25">
        <v>1</v>
      </c>
      <c r="W185" s="25">
        <v>1</v>
      </c>
      <c r="X185" s="25">
        <v>1</v>
      </c>
      <c r="Y185" s="29" t="s">
        <v>6</v>
      </c>
      <c r="Z185" s="25" t="str">
        <f t="shared" si="85"/>
        <v>Y</v>
      </c>
      <c r="AA185" s="25">
        <v>3</v>
      </c>
      <c r="AB185" s="25">
        <v>2</v>
      </c>
      <c r="AC185" s="25">
        <v>456</v>
      </c>
      <c r="AD185" s="25">
        <v>5</v>
      </c>
      <c r="AE185" s="25">
        <v>0</v>
      </c>
      <c r="AF185" s="25">
        <v>0</v>
      </c>
      <c r="AG185" s="25">
        <v>77</v>
      </c>
      <c r="AH185" s="25">
        <v>10</v>
      </c>
      <c r="AI185" s="29" t="s">
        <v>6</v>
      </c>
      <c r="AJ185" s="25">
        <f t="shared" si="96"/>
        <v>533</v>
      </c>
      <c r="AK185" s="25">
        <f t="shared" si="96"/>
        <v>15</v>
      </c>
      <c r="AL185" s="25">
        <f t="shared" si="86"/>
        <v>548</v>
      </c>
      <c r="AM185" s="25">
        <f t="shared" si="97"/>
        <v>182.66666666666666</v>
      </c>
      <c r="AN185" s="25">
        <f t="shared" si="87"/>
        <v>0.97262773722627738</v>
      </c>
    </row>
    <row r="186" spans="1:40" x14ac:dyDescent="0.25">
      <c r="A186" s="25" t="s">
        <v>231</v>
      </c>
      <c r="B186" s="25">
        <v>2019</v>
      </c>
      <c r="C186" s="25" t="s">
        <v>53</v>
      </c>
      <c r="D186" s="25" t="s">
        <v>698</v>
      </c>
      <c r="E186" s="25" t="s">
        <v>209</v>
      </c>
      <c r="F186" s="25" t="s">
        <v>49</v>
      </c>
      <c r="G186" s="25" t="s">
        <v>685</v>
      </c>
      <c r="H186" s="25" t="s">
        <v>685</v>
      </c>
      <c r="I186" s="25" t="s">
        <v>60</v>
      </c>
      <c r="J186" s="25" t="s">
        <v>49</v>
      </c>
      <c r="K186" s="25" t="s">
        <v>62</v>
      </c>
      <c r="L186" s="25" t="s">
        <v>705</v>
      </c>
      <c r="M186" s="25" t="s">
        <v>41</v>
      </c>
      <c r="N186" s="26" t="str">
        <f t="shared" si="88"/>
        <v>GHXgraellsii</v>
      </c>
      <c r="O186" s="26" t="s">
        <v>459</v>
      </c>
      <c r="P186" s="27">
        <v>43806</v>
      </c>
      <c r="Q186" s="25" t="s">
        <v>243</v>
      </c>
      <c r="R186" s="28" t="s">
        <v>242</v>
      </c>
      <c r="S186" s="25" t="str">
        <f t="shared" si="89"/>
        <v>K.26XE.5</v>
      </c>
      <c r="T186" s="25" t="str">
        <f t="shared" si="90"/>
        <v>Postzygotics-hybridXgraellsii-(H:LaxeXMontalvo)XSymGra</v>
      </c>
      <c r="U186" s="25">
        <v>2</v>
      </c>
      <c r="V186" s="25">
        <v>1</v>
      </c>
      <c r="W186" s="25">
        <v>1</v>
      </c>
      <c r="X186" s="25">
        <v>1</v>
      </c>
      <c r="Y186" s="29" t="s">
        <v>6</v>
      </c>
      <c r="Z186" s="25" t="s">
        <v>47</v>
      </c>
      <c r="AA186" s="25">
        <v>3</v>
      </c>
      <c r="AB186" s="25">
        <v>1</v>
      </c>
      <c r="AC186" s="25">
        <v>0</v>
      </c>
      <c r="AD186" s="25">
        <v>0</v>
      </c>
      <c r="AE186" s="25">
        <v>18</v>
      </c>
      <c r="AF186" s="25">
        <v>232</v>
      </c>
      <c r="AG186" s="25">
        <v>0</v>
      </c>
      <c r="AH186" s="25">
        <v>0</v>
      </c>
      <c r="AI186" s="29" t="s">
        <v>6</v>
      </c>
      <c r="AJ186" s="25">
        <f t="shared" si="96"/>
        <v>18</v>
      </c>
      <c r="AK186" s="25">
        <f t="shared" si="96"/>
        <v>232</v>
      </c>
      <c r="AL186" s="25">
        <f t="shared" si="86"/>
        <v>250</v>
      </c>
      <c r="AM186" s="25">
        <f t="shared" si="97"/>
        <v>83.333333333333329</v>
      </c>
      <c r="AN186" s="25">
        <f t="shared" si="87"/>
        <v>7.1999999999999995E-2</v>
      </c>
    </row>
    <row r="187" spans="1:40" s="151" customFormat="1" x14ac:dyDescent="0.25">
      <c r="A187" s="151" t="s">
        <v>747</v>
      </c>
      <c r="B187" s="150">
        <v>2018</v>
      </c>
      <c r="C187" s="150" t="s">
        <v>38</v>
      </c>
      <c r="D187" s="150" t="s">
        <v>700</v>
      </c>
      <c r="E187" s="150" t="s">
        <v>39</v>
      </c>
      <c r="F187" s="151" t="s">
        <v>745</v>
      </c>
      <c r="G187" s="151" t="s">
        <v>763</v>
      </c>
      <c r="H187" s="150" t="s">
        <v>64</v>
      </c>
      <c r="I187" s="150" t="s">
        <v>60</v>
      </c>
      <c r="J187" s="151" t="s">
        <v>61</v>
      </c>
      <c r="K187" s="151" t="s">
        <v>744</v>
      </c>
      <c r="L187" s="150" t="s">
        <v>123</v>
      </c>
      <c r="M187" s="151" t="s">
        <v>253</v>
      </c>
      <c r="N187" s="150" t="s">
        <v>346</v>
      </c>
      <c r="O187" s="166" t="str">
        <f>_xlfn.CONCAT(E187,"X",I187)</f>
        <v>elegansXgraellsii</v>
      </c>
      <c r="P187" s="150" t="s">
        <v>748</v>
      </c>
      <c r="Q187" s="36" t="s">
        <v>594</v>
      </c>
      <c r="R187" s="36" t="s">
        <v>749</v>
      </c>
      <c r="S187" s="25" t="str">
        <f>CONCATENATE("Mechs-2018-",Q187,"X",R187)</f>
        <v>Mechs-2018-B10XA30</v>
      </c>
      <c r="T187" s="25" t="str">
        <f t="shared" ref="T187:T250" si="100">_xlfn.CONCAT(D187,"-",O187,"-",H187,"X",L187)</f>
        <v>Heterospecifics-elegansXgraellsii-LaxeXCachadas</v>
      </c>
      <c r="U187" s="36">
        <v>2</v>
      </c>
      <c r="V187" s="36">
        <v>1</v>
      </c>
      <c r="W187" s="25" t="s">
        <v>6</v>
      </c>
      <c r="X187" s="36">
        <v>1</v>
      </c>
      <c r="Y187" s="29" t="s">
        <v>6</v>
      </c>
      <c r="Z187" s="150" t="s">
        <v>2</v>
      </c>
      <c r="AA187" s="150" t="s">
        <v>6</v>
      </c>
      <c r="AB187" s="150" t="s">
        <v>6</v>
      </c>
      <c r="AC187" s="150" t="s">
        <v>6</v>
      </c>
      <c r="AD187" s="150" t="s">
        <v>6</v>
      </c>
      <c r="AE187" s="150" t="s">
        <v>6</v>
      </c>
      <c r="AF187" s="150" t="s">
        <v>6</v>
      </c>
      <c r="AG187" s="150" t="s">
        <v>6</v>
      </c>
      <c r="AH187" s="150" t="s">
        <v>6</v>
      </c>
      <c r="AI187" s="150" t="s">
        <v>917</v>
      </c>
      <c r="AJ187" s="150" t="s">
        <v>6</v>
      </c>
      <c r="AK187" s="150" t="s">
        <v>6</v>
      </c>
      <c r="AL187" s="150" t="s">
        <v>6</v>
      </c>
      <c r="AM187" s="150" t="s">
        <v>6</v>
      </c>
      <c r="AN187" s="150" t="s">
        <v>6</v>
      </c>
    </row>
    <row r="188" spans="1:40" s="151" customFormat="1" x14ac:dyDescent="0.25">
      <c r="A188" s="151" t="s">
        <v>747</v>
      </c>
      <c r="B188" s="150">
        <v>2018</v>
      </c>
      <c r="C188" s="150" t="s">
        <v>38</v>
      </c>
      <c r="D188" s="150" t="s">
        <v>700</v>
      </c>
      <c r="E188" s="150" t="s">
        <v>39</v>
      </c>
      <c r="F188" s="151" t="s">
        <v>745</v>
      </c>
      <c r="G188" s="151" t="s">
        <v>763</v>
      </c>
      <c r="H188" s="150" t="s">
        <v>64</v>
      </c>
      <c r="I188" s="150" t="s">
        <v>60</v>
      </c>
      <c r="J188" s="151" t="s">
        <v>61</v>
      </c>
      <c r="K188" s="151" t="s">
        <v>744</v>
      </c>
      <c r="L188" s="150" t="s">
        <v>123</v>
      </c>
      <c r="M188" s="151" t="s">
        <v>259</v>
      </c>
      <c r="N188" s="150" t="s">
        <v>346</v>
      </c>
      <c r="O188" s="166" t="str">
        <f t="shared" ref="O188:O240" si="101">_xlfn.CONCAT(E188,"X",I188)</f>
        <v>elegansXgraellsii</v>
      </c>
      <c r="P188" s="150" t="s">
        <v>748</v>
      </c>
      <c r="Q188" s="36" t="s">
        <v>594</v>
      </c>
      <c r="R188" s="36" t="s">
        <v>751</v>
      </c>
      <c r="S188" s="25" t="str">
        <f t="shared" ref="S188:S239" si="102">CONCATENATE("Mechs-2018-",Q188,"X",R188)</f>
        <v>Mechs-2018-B10XA40</v>
      </c>
      <c r="T188" s="25" t="str">
        <f t="shared" si="100"/>
        <v>Heterospecifics-elegansXgraellsii-LaxeXCachadas</v>
      </c>
      <c r="U188" s="36">
        <v>2</v>
      </c>
      <c r="V188" s="36">
        <v>1</v>
      </c>
      <c r="W188" s="25" t="s">
        <v>6</v>
      </c>
      <c r="X188" s="36">
        <v>1</v>
      </c>
      <c r="Y188" s="29" t="s">
        <v>6</v>
      </c>
      <c r="Z188" s="150" t="s">
        <v>2</v>
      </c>
      <c r="AA188" s="150" t="s">
        <v>6</v>
      </c>
      <c r="AB188" s="150" t="s">
        <v>6</v>
      </c>
      <c r="AC188" s="150" t="s">
        <v>6</v>
      </c>
      <c r="AD188" s="150" t="s">
        <v>6</v>
      </c>
      <c r="AE188" s="150" t="s">
        <v>6</v>
      </c>
      <c r="AF188" s="150" t="s">
        <v>6</v>
      </c>
      <c r="AG188" s="150" t="s">
        <v>6</v>
      </c>
      <c r="AH188" s="150" t="s">
        <v>6</v>
      </c>
      <c r="AI188" s="150" t="s">
        <v>917</v>
      </c>
      <c r="AJ188" s="150" t="s">
        <v>6</v>
      </c>
      <c r="AK188" s="150" t="s">
        <v>6</v>
      </c>
      <c r="AL188" s="150" t="s">
        <v>6</v>
      </c>
      <c r="AM188" s="150" t="s">
        <v>6</v>
      </c>
      <c r="AN188" s="150" t="s">
        <v>6</v>
      </c>
    </row>
    <row r="189" spans="1:40" s="151" customFormat="1" x14ac:dyDescent="0.25">
      <c r="A189" s="151" t="s">
        <v>747</v>
      </c>
      <c r="B189" s="150">
        <v>2018</v>
      </c>
      <c r="C189" s="150" t="s">
        <v>38</v>
      </c>
      <c r="D189" s="150" t="s">
        <v>700</v>
      </c>
      <c r="E189" s="150" t="s">
        <v>39</v>
      </c>
      <c r="F189" s="151" t="s">
        <v>745</v>
      </c>
      <c r="G189" s="151" t="s">
        <v>763</v>
      </c>
      <c r="H189" s="150" t="s">
        <v>64</v>
      </c>
      <c r="I189" s="150" t="s">
        <v>60</v>
      </c>
      <c r="J189" s="151" t="s">
        <v>61</v>
      </c>
      <c r="K189" s="151" t="s">
        <v>744</v>
      </c>
      <c r="L189" s="150" t="s">
        <v>123</v>
      </c>
      <c r="M189" s="151" t="s">
        <v>259</v>
      </c>
      <c r="N189" s="150" t="s">
        <v>346</v>
      </c>
      <c r="O189" s="166" t="str">
        <f t="shared" si="101"/>
        <v>elegansXgraellsii</v>
      </c>
      <c r="P189" s="150" t="s">
        <v>748</v>
      </c>
      <c r="Q189" s="36" t="s">
        <v>594</v>
      </c>
      <c r="R189" s="36" t="s">
        <v>764</v>
      </c>
      <c r="S189" s="25" t="str">
        <f t="shared" si="102"/>
        <v>Mechs-2018-B10XA44</v>
      </c>
      <c r="T189" s="25" t="str">
        <f t="shared" si="100"/>
        <v>Heterospecifics-elegansXgraellsii-LaxeXCachadas</v>
      </c>
      <c r="U189" s="36">
        <v>3</v>
      </c>
      <c r="V189" s="36">
        <v>1</v>
      </c>
      <c r="W189" s="25" t="s">
        <v>6</v>
      </c>
      <c r="X189" s="36">
        <v>1</v>
      </c>
      <c r="Y189" s="29" t="s">
        <v>6</v>
      </c>
      <c r="Z189" s="150" t="s">
        <v>2</v>
      </c>
      <c r="AA189" s="150" t="s">
        <v>6</v>
      </c>
      <c r="AB189" s="150" t="s">
        <v>6</v>
      </c>
      <c r="AC189" s="150" t="s">
        <v>6</v>
      </c>
      <c r="AD189" s="150" t="s">
        <v>6</v>
      </c>
      <c r="AE189" s="150" t="s">
        <v>6</v>
      </c>
      <c r="AF189" s="150" t="s">
        <v>6</v>
      </c>
      <c r="AG189" s="150" t="s">
        <v>6</v>
      </c>
      <c r="AH189" s="150" t="s">
        <v>6</v>
      </c>
      <c r="AI189" s="150" t="s">
        <v>917</v>
      </c>
      <c r="AJ189" s="150" t="s">
        <v>6</v>
      </c>
      <c r="AK189" s="150" t="s">
        <v>6</v>
      </c>
      <c r="AL189" s="150" t="s">
        <v>6</v>
      </c>
      <c r="AM189" s="150" t="s">
        <v>6</v>
      </c>
      <c r="AN189" s="150" t="s">
        <v>6</v>
      </c>
    </row>
    <row r="190" spans="1:40" s="151" customFormat="1" x14ac:dyDescent="0.25">
      <c r="A190" s="151" t="s">
        <v>747</v>
      </c>
      <c r="B190" s="150">
        <v>2018</v>
      </c>
      <c r="C190" s="150" t="s">
        <v>38</v>
      </c>
      <c r="D190" s="150" t="s">
        <v>700</v>
      </c>
      <c r="E190" s="150" t="s">
        <v>39</v>
      </c>
      <c r="F190" s="151" t="s">
        <v>745</v>
      </c>
      <c r="G190" s="151" t="s">
        <v>763</v>
      </c>
      <c r="H190" s="150" t="s">
        <v>64</v>
      </c>
      <c r="I190" s="150" t="s">
        <v>60</v>
      </c>
      <c r="J190" s="151" t="s">
        <v>61</v>
      </c>
      <c r="K190" s="151" t="s">
        <v>744</v>
      </c>
      <c r="L190" s="150" t="s">
        <v>123</v>
      </c>
      <c r="M190" s="151" t="s">
        <v>253</v>
      </c>
      <c r="N190" s="150" t="s">
        <v>346</v>
      </c>
      <c r="O190" s="166" t="str">
        <f t="shared" si="101"/>
        <v>elegansXgraellsii</v>
      </c>
      <c r="P190" s="150" t="s">
        <v>748</v>
      </c>
      <c r="Q190" s="36" t="s">
        <v>766</v>
      </c>
      <c r="R190" s="36" t="s">
        <v>765</v>
      </c>
      <c r="S190" s="25" t="str">
        <f t="shared" si="102"/>
        <v>Mechs-2018-B11XA33</v>
      </c>
      <c r="T190" s="25" t="str">
        <f t="shared" si="100"/>
        <v>Heterospecifics-elegansXgraellsii-LaxeXCachadas</v>
      </c>
      <c r="U190" s="36">
        <v>2</v>
      </c>
      <c r="V190" s="36">
        <v>1</v>
      </c>
      <c r="W190" s="25" t="s">
        <v>6</v>
      </c>
      <c r="X190" s="36">
        <v>1</v>
      </c>
      <c r="Y190" s="29" t="s">
        <v>6</v>
      </c>
      <c r="Z190" s="150" t="s">
        <v>2</v>
      </c>
      <c r="AA190" s="150" t="s">
        <v>6</v>
      </c>
      <c r="AB190" s="150" t="s">
        <v>6</v>
      </c>
      <c r="AC190" s="150" t="s">
        <v>6</v>
      </c>
      <c r="AD190" s="150" t="s">
        <v>6</v>
      </c>
      <c r="AE190" s="150" t="s">
        <v>6</v>
      </c>
      <c r="AF190" s="150" t="s">
        <v>6</v>
      </c>
      <c r="AG190" s="150" t="s">
        <v>6</v>
      </c>
      <c r="AH190" s="150" t="s">
        <v>6</v>
      </c>
      <c r="AI190" s="150" t="s">
        <v>917</v>
      </c>
      <c r="AJ190" s="150" t="s">
        <v>6</v>
      </c>
      <c r="AK190" s="150" t="s">
        <v>6</v>
      </c>
      <c r="AL190" s="150" t="s">
        <v>6</v>
      </c>
      <c r="AM190" s="150" t="s">
        <v>6</v>
      </c>
      <c r="AN190" s="150" t="s">
        <v>6</v>
      </c>
    </row>
    <row r="191" spans="1:40" s="151" customFormat="1" x14ac:dyDescent="0.25">
      <c r="A191" s="151" t="s">
        <v>747</v>
      </c>
      <c r="B191" s="150">
        <v>2018</v>
      </c>
      <c r="C191" s="150" t="s">
        <v>38</v>
      </c>
      <c r="D191" s="150" t="s">
        <v>700</v>
      </c>
      <c r="E191" s="150" t="s">
        <v>39</v>
      </c>
      <c r="F191" s="151" t="s">
        <v>745</v>
      </c>
      <c r="G191" s="151" t="s">
        <v>763</v>
      </c>
      <c r="H191" s="150" t="s">
        <v>64</v>
      </c>
      <c r="I191" s="150" t="s">
        <v>60</v>
      </c>
      <c r="J191" s="151" t="s">
        <v>61</v>
      </c>
      <c r="K191" s="151" t="s">
        <v>744</v>
      </c>
      <c r="L191" s="150" t="s">
        <v>123</v>
      </c>
      <c r="M191" s="151" t="s">
        <v>253</v>
      </c>
      <c r="N191" s="150" t="s">
        <v>346</v>
      </c>
      <c r="O191" s="166" t="str">
        <f t="shared" si="101"/>
        <v>elegansXgraellsii</v>
      </c>
      <c r="P191" s="150" t="s">
        <v>748</v>
      </c>
      <c r="Q191" s="36" t="s">
        <v>766</v>
      </c>
      <c r="R191" s="36" t="s">
        <v>767</v>
      </c>
      <c r="S191" s="25" t="str">
        <f t="shared" si="102"/>
        <v>Mechs-2018-B11XA39</v>
      </c>
      <c r="T191" s="25" t="str">
        <f t="shared" si="100"/>
        <v>Heterospecifics-elegansXgraellsii-LaxeXCachadas</v>
      </c>
      <c r="U191" s="36">
        <v>1</v>
      </c>
      <c r="V191" s="36">
        <v>1</v>
      </c>
      <c r="W191" s="25" t="s">
        <v>6</v>
      </c>
      <c r="X191" s="36">
        <v>1</v>
      </c>
      <c r="Y191" s="29" t="s">
        <v>6</v>
      </c>
      <c r="Z191" s="150" t="s">
        <v>2</v>
      </c>
      <c r="AA191" s="150" t="s">
        <v>6</v>
      </c>
      <c r="AB191" s="150" t="s">
        <v>6</v>
      </c>
      <c r="AC191" s="150" t="s">
        <v>6</v>
      </c>
      <c r="AD191" s="150" t="s">
        <v>6</v>
      </c>
      <c r="AE191" s="150" t="s">
        <v>6</v>
      </c>
      <c r="AF191" s="150" t="s">
        <v>6</v>
      </c>
      <c r="AG191" s="150" t="s">
        <v>6</v>
      </c>
      <c r="AH191" s="150" t="s">
        <v>6</v>
      </c>
      <c r="AI191" s="150" t="s">
        <v>917</v>
      </c>
      <c r="AJ191" s="150" t="s">
        <v>6</v>
      </c>
      <c r="AK191" s="150" t="s">
        <v>6</v>
      </c>
      <c r="AL191" s="150" t="s">
        <v>6</v>
      </c>
      <c r="AM191" s="150" t="s">
        <v>6</v>
      </c>
      <c r="AN191" s="150" t="s">
        <v>6</v>
      </c>
    </row>
    <row r="192" spans="1:40" s="151" customFormat="1" x14ac:dyDescent="0.25">
      <c r="A192" s="151" t="s">
        <v>747</v>
      </c>
      <c r="B192" s="150">
        <v>2018</v>
      </c>
      <c r="C192" s="150" t="s">
        <v>38</v>
      </c>
      <c r="D192" s="150" t="s">
        <v>700</v>
      </c>
      <c r="E192" s="150" t="s">
        <v>39</v>
      </c>
      <c r="F192" s="151" t="s">
        <v>745</v>
      </c>
      <c r="G192" s="151" t="s">
        <v>763</v>
      </c>
      <c r="H192" s="150" t="s">
        <v>64</v>
      </c>
      <c r="I192" s="150" t="s">
        <v>60</v>
      </c>
      <c r="J192" s="151" t="s">
        <v>61</v>
      </c>
      <c r="K192" s="151" t="s">
        <v>744</v>
      </c>
      <c r="L192" s="150" t="s">
        <v>123</v>
      </c>
      <c r="M192" s="151" t="s">
        <v>253</v>
      </c>
      <c r="N192" s="150" t="s">
        <v>346</v>
      </c>
      <c r="O192" s="166" t="str">
        <f t="shared" si="101"/>
        <v>elegansXgraellsii</v>
      </c>
      <c r="P192" s="150" t="s">
        <v>748</v>
      </c>
      <c r="Q192" s="36" t="s">
        <v>766</v>
      </c>
      <c r="R192" s="36" t="s">
        <v>768</v>
      </c>
      <c r="S192" s="25" t="str">
        <f t="shared" si="102"/>
        <v>Mechs-2018-B11XA42</v>
      </c>
      <c r="T192" s="25" t="str">
        <f t="shared" si="100"/>
        <v>Heterospecifics-elegansXgraellsii-LaxeXCachadas</v>
      </c>
      <c r="U192" s="36">
        <v>3</v>
      </c>
      <c r="V192" s="36">
        <v>1</v>
      </c>
      <c r="W192" s="25" t="s">
        <v>6</v>
      </c>
      <c r="X192" s="36">
        <v>0</v>
      </c>
      <c r="Y192" s="29" t="s">
        <v>6</v>
      </c>
      <c r="Z192" s="150" t="s">
        <v>2</v>
      </c>
      <c r="AA192" s="150" t="s">
        <v>6</v>
      </c>
      <c r="AB192" s="150" t="s">
        <v>6</v>
      </c>
      <c r="AC192" s="150" t="s">
        <v>6</v>
      </c>
      <c r="AD192" s="150" t="s">
        <v>6</v>
      </c>
      <c r="AE192" s="150" t="s">
        <v>6</v>
      </c>
      <c r="AF192" s="150" t="s">
        <v>6</v>
      </c>
      <c r="AG192" s="150" t="s">
        <v>6</v>
      </c>
      <c r="AH192" s="150" t="s">
        <v>6</v>
      </c>
      <c r="AI192" s="150" t="s">
        <v>917</v>
      </c>
      <c r="AJ192" s="150" t="s">
        <v>6</v>
      </c>
      <c r="AK192" s="150" t="s">
        <v>6</v>
      </c>
      <c r="AL192" s="150" t="s">
        <v>6</v>
      </c>
      <c r="AM192" s="150" t="s">
        <v>6</v>
      </c>
      <c r="AN192" s="150" t="s">
        <v>6</v>
      </c>
    </row>
    <row r="193" spans="1:40" s="151" customFormat="1" x14ac:dyDescent="0.25">
      <c r="A193" s="151" t="s">
        <v>747</v>
      </c>
      <c r="B193" s="150">
        <v>2018</v>
      </c>
      <c r="C193" s="150" t="s">
        <v>38</v>
      </c>
      <c r="D193" s="150" t="s">
        <v>700</v>
      </c>
      <c r="E193" s="150" t="s">
        <v>39</v>
      </c>
      <c r="F193" s="151" t="s">
        <v>745</v>
      </c>
      <c r="G193" s="151" t="s">
        <v>763</v>
      </c>
      <c r="H193" s="150" t="s">
        <v>64</v>
      </c>
      <c r="I193" s="150" t="s">
        <v>60</v>
      </c>
      <c r="J193" s="151" t="s">
        <v>61</v>
      </c>
      <c r="K193" s="151" t="s">
        <v>744</v>
      </c>
      <c r="L193" s="150" t="s">
        <v>123</v>
      </c>
      <c r="M193" s="151" t="s">
        <v>253</v>
      </c>
      <c r="N193" s="150" t="s">
        <v>346</v>
      </c>
      <c r="O193" s="166" t="str">
        <f t="shared" si="101"/>
        <v>elegansXgraellsii</v>
      </c>
      <c r="P193" s="150" t="s">
        <v>748</v>
      </c>
      <c r="Q193" s="36" t="s">
        <v>766</v>
      </c>
      <c r="R193" s="36" t="s">
        <v>769</v>
      </c>
      <c r="S193" s="25" t="str">
        <f t="shared" si="102"/>
        <v>Mechs-2018-B11XA43</v>
      </c>
      <c r="T193" s="25" t="str">
        <f t="shared" si="100"/>
        <v>Heterospecifics-elegansXgraellsii-LaxeXCachadas</v>
      </c>
      <c r="U193" s="36">
        <v>2</v>
      </c>
      <c r="V193" s="36">
        <v>1</v>
      </c>
      <c r="W193" s="25" t="s">
        <v>6</v>
      </c>
      <c r="X193" s="36">
        <v>1</v>
      </c>
      <c r="Y193" s="29" t="s">
        <v>6</v>
      </c>
      <c r="Z193" s="150" t="s">
        <v>2</v>
      </c>
      <c r="AA193" s="150" t="s">
        <v>6</v>
      </c>
      <c r="AB193" s="150" t="s">
        <v>6</v>
      </c>
      <c r="AC193" s="150" t="s">
        <v>6</v>
      </c>
      <c r="AD193" s="150" t="s">
        <v>6</v>
      </c>
      <c r="AE193" s="150" t="s">
        <v>6</v>
      </c>
      <c r="AF193" s="150" t="s">
        <v>6</v>
      </c>
      <c r="AG193" s="150" t="s">
        <v>6</v>
      </c>
      <c r="AH193" s="150" t="s">
        <v>6</v>
      </c>
      <c r="AI193" s="150" t="s">
        <v>917</v>
      </c>
      <c r="AJ193" s="150" t="s">
        <v>6</v>
      </c>
      <c r="AK193" s="150" t="s">
        <v>6</v>
      </c>
      <c r="AL193" s="150" t="s">
        <v>6</v>
      </c>
      <c r="AM193" s="150" t="s">
        <v>6</v>
      </c>
      <c r="AN193" s="150" t="s">
        <v>6</v>
      </c>
    </row>
    <row r="194" spans="1:40" s="151" customFormat="1" x14ac:dyDescent="0.25">
      <c r="A194" s="151" t="s">
        <v>747</v>
      </c>
      <c r="B194" s="150">
        <v>2018</v>
      </c>
      <c r="C194" s="150" t="s">
        <v>38</v>
      </c>
      <c r="D194" s="150" t="s">
        <v>700</v>
      </c>
      <c r="E194" s="150" t="s">
        <v>39</v>
      </c>
      <c r="F194" s="151" t="s">
        <v>745</v>
      </c>
      <c r="G194" s="151" t="s">
        <v>763</v>
      </c>
      <c r="H194" s="150" t="s">
        <v>64</v>
      </c>
      <c r="I194" s="150" t="s">
        <v>60</v>
      </c>
      <c r="J194" s="151" t="s">
        <v>61</v>
      </c>
      <c r="K194" s="151" t="s">
        <v>744</v>
      </c>
      <c r="L194" s="150" t="s">
        <v>123</v>
      </c>
      <c r="M194" s="165" t="s">
        <v>258</v>
      </c>
      <c r="N194" s="150" t="s">
        <v>346</v>
      </c>
      <c r="O194" s="166" t="str">
        <f t="shared" si="101"/>
        <v>elegansXgraellsii</v>
      </c>
      <c r="P194" s="150" t="s">
        <v>748</v>
      </c>
      <c r="Q194" s="36" t="s">
        <v>771</v>
      </c>
      <c r="R194" s="36" t="s">
        <v>770</v>
      </c>
      <c r="S194" s="25" t="str">
        <f t="shared" si="102"/>
        <v>Mechs-2018-B12XA28</v>
      </c>
      <c r="T194" s="25" t="str">
        <f t="shared" si="100"/>
        <v>Heterospecifics-elegansXgraellsii-LaxeXCachadas</v>
      </c>
      <c r="U194" s="36">
        <v>2</v>
      </c>
      <c r="V194" s="36">
        <v>1</v>
      </c>
      <c r="W194" s="25" t="s">
        <v>6</v>
      </c>
      <c r="X194" s="36">
        <v>1</v>
      </c>
      <c r="Y194" s="29" t="s">
        <v>6</v>
      </c>
      <c r="Z194" s="150" t="s">
        <v>2</v>
      </c>
      <c r="AA194" s="150" t="s">
        <v>6</v>
      </c>
      <c r="AB194" s="150" t="s">
        <v>6</v>
      </c>
      <c r="AC194" s="150" t="s">
        <v>6</v>
      </c>
      <c r="AD194" s="150" t="s">
        <v>6</v>
      </c>
      <c r="AE194" s="150" t="s">
        <v>6</v>
      </c>
      <c r="AF194" s="150" t="s">
        <v>6</v>
      </c>
      <c r="AG194" s="150" t="s">
        <v>6</v>
      </c>
      <c r="AH194" s="150" t="s">
        <v>6</v>
      </c>
      <c r="AI194" s="150" t="s">
        <v>917</v>
      </c>
      <c r="AJ194" s="150" t="s">
        <v>6</v>
      </c>
      <c r="AK194" s="150" t="s">
        <v>6</v>
      </c>
      <c r="AL194" s="150" t="s">
        <v>6</v>
      </c>
      <c r="AM194" s="150" t="s">
        <v>6</v>
      </c>
      <c r="AN194" s="150" t="s">
        <v>6</v>
      </c>
    </row>
    <row r="195" spans="1:40" s="151" customFormat="1" x14ac:dyDescent="0.25">
      <c r="A195" s="151" t="s">
        <v>747</v>
      </c>
      <c r="B195" s="150">
        <v>2018</v>
      </c>
      <c r="C195" s="150" t="s">
        <v>38</v>
      </c>
      <c r="D195" s="150" t="s">
        <v>700</v>
      </c>
      <c r="E195" s="150" t="s">
        <v>39</v>
      </c>
      <c r="F195" s="151" t="s">
        <v>745</v>
      </c>
      <c r="G195" s="151" t="s">
        <v>763</v>
      </c>
      <c r="H195" s="150" t="s">
        <v>64</v>
      </c>
      <c r="I195" s="150" t="s">
        <v>60</v>
      </c>
      <c r="J195" s="151" t="s">
        <v>61</v>
      </c>
      <c r="K195" s="151" t="s">
        <v>744</v>
      </c>
      <c r="L195" s="150" t="s">
        <v>123</v>
      </c>
      <c r="M195" s="165" t="s">
        <v>258</v>
      </c>
      <c r="N195" s="150" t="s">
        <v>346</v>
      </c>
      <c r="O195" s="166" t="str">
        <f t="shared" si="101"/>
        <v>elegansXgraellsii</v>
      </c>
      <c r="P195" s="150" t="s">
        <v>748</v>
      </c>
      <c r="Q195" s="36" t="s">
        <v>771</v>
      </c>
      <c r="R195" s="36" t="s">
        <v>760</v>
      </c>
      <c r="S195" s="25" t="str">
        <f t="shared" si="102"/>
        <v>Mechs-2018-B12XA29</v>
      </c>
      <c r="T195" s="25" t="str">
        <f t="shared" si="100"/>
        <v>Heterospecifics-elegansXgraellsii-LaxeXCachadas</v>
      </c>
      <c r="U195" s="36">
        <v>2</v>
      </c>
      <c r="V195" s="36">
        <v>0</v>
      </c>
      <c r="W195" s="25" t="s">
        <v>6</v>
      </c>
      <c r="X195" s="36">
        <v>0</v>
      </c>
      <c r="Y195" s="29" t="s">
        <v>6</v>
      </c>
      <c r="Z195" s="150" t="s">
        <v>2</v>
      </c>
      <c r="AA195" s="150" t="s">
        <v>6</v>
      </c>
      <c r="AB195" s="150" t="s">
        <v>6</v>
      </c>
      <c r="AC195" s="150" t="s">
        <v>6</v>
      </c>
      <c r="AD195" s="150" t="s">
        <v>6</v>
      </c>
      <c r="AE195" s="150" t="s">
        <v>6</v>
      </c>
      <c r="AF195" s="150" t="s">
        <v>6</v>
      </c>
      <c r="AG195" s="150" t="s">
        <v>6</v>
      </c>
      <c r="AH195" s="150" t="s">
        <v>6</v>
      </c>
      <c r="AI195" s="150" t="s">
        <v>917</v>
      </c>
      <c r="AJ195" s="150" t="s">
        <v>6</v>
      </c>
      <c r="AK195" s="150" t="s">
        <v>6</v>
      </c>
      <c r="AL195" s="150" t="s">
        <v>6</v>
      </c>
      <c r="AM195" s="150" t="s">
        <v>6</v>
      </c>
      <c r="AN195" s="150" t="s">
        <v>6</v>
      </c>
    </row>
    <row r="196" spans="1:40" s="151" customFormat="1" x14ac:dyDescent="0.25">
      <c r="A196" s="151" t="s">
        <v>747</v>
      </c>
      <c r="B196" s="150">
        <v>2018</v>
      </c>
      <c r="C196" s="150" t="s">
        <v>38</v>
      </c>
      <c r="D196" s="150" t="s">
        <v>700</v>
      </c>
      <c r="E196" s="150" t="s">
        <v>39</v>
      </c>
      <c r="F196" s="151" t="s">
        <v>745</v>
      </c>
      <c r="G196" s="151" t="s">
        <v>763</v>
      </c>
      <c r="H196" s="150" t="s">
        <v>64</v>
      </c>
      <c r="I196" s="150" t="s">
        <v>60</v>
      </c>
      <c r="J196" s="151" t="s">
        <v>61</v>
      </c>
      <c r="K196" s="151" t="s">
        <v>744</v>
      </c>
      <c r="L196" s="150" t="s">
        <v>123</v>
      </c>
      <c r="M196" s="151" t="s">
        <v>253</v>
      </c>
      <c r="N196" s="150" t="s">
        <v>346</v>
      </c>
      <c r="O196" s="166" t="str">
        <f t="shared" si="101"/>
        <v>elegansXgraellsii</v>
      </c>
      <c r="P196" s="150" t="s">
        <v>748</v>
      </c>
      <c r="Q196" s="36" t="s">
        <v>771</v>
      </c>
      <c r="R196" s="36" t="s">
        <v>749</v>
      </c>
      <c r="S196" s="25" t="str">
        <f t="shared" si="102"/>
        <v>Mechs-2018-B12XA30</v>
      </c>
      <c r="T196" s="25" t="str">
        <f t="shared" si="100"/>
        <v>Heterospecifics-elegansXgraellsii-LaxeXCachadas</v>
      </c>
      <c r="U196" s="36">
        <v>2</v>
      </c>
      <c r="V196" s="36">
        <v>1</v>
      </c>
      <c r="W196" s="25" t="s">
        <v>6</v>
      </c>
      <c r="X196" s="36">
        <v>0</v>
      </c>
      <c r="Y196" s="29" t="s">
        <v>6</v>
      </c>
      <c r="Z196" s="150" t="s">
        <v>2</v>
      </c>
      <c r="AA196" s="150" t="s">
        <v>6</v>
      </c>
      <c r="AB196" s="150" t="s">
        <v>6</v>
      </c>
      <c r="AC196" s="150" t="s">
        <v>6</v>
      </c>
      <c r="AD196" s="150" t="s">
        <v>6</v>
      </c>
      <c r="AE196" s="150" t="s">
        <v>6</v>
      </c>
      <c r="AF196" s="150" t="s">
        <v>6</v>
      </c>
      <c r="AG196" s="150" t="s">
        <v>6</v>
      </c>
      <c r="AH196" s="150" t="s">
        <v>6</v>
      </c>
      <c r="AI196" s="150" t="s">
        <v>917</v>
      </c>
      <c r="AJ196" s="150" t="s">
        <v>6</v>
      </c>
      <c r="AK196" s="150" t="s">
        <v>6</v>
      </c>
      <c r="AL196" s="150" t="s">
        <v>6</v>
      </c>
      <c r="AM196" s="150" t="s">
        <v>6</v>
      </c>
      <c r="AN196" s="150" t="s">
        <v>6</v>
      </c>
    </row>
    <row r="197" spans="1:40" s="151" customFormat="1" x14ac:dyDescent="0.25">
      <c r="A197" s="151" t="s">
        <v>747</v>
      </c>
      <c r="B197" s="150">
        <v>2018</v>
      </c>
      <c r="C197" s="150" t="s">
        <v>38</v>
      </c>
      <c r="D197" s="150" t="s">
        <v>700</v>
      </c>
      <c r="E197" s="150" t="s">
        <v>39</v>
      </c>
      <c r="F197" s="151" t="s">
        <v>745</v>
      </c>
      <c r="G197" s="151" t="s">
        <v>763</v>
      </c>
      <c r="H197" s="150" t="s">
        <v>64</v>
      </c>
      <c r="I197" s="150" t="s">
        <v>60</v>
      </c>
      <c r="J197" s="151" t="s">
        <v>61</v>
      </c>
      <c r="K197" s="151" t="s">
        <v>744</v>
      </c>
      <c r="L197" s="150" t="s">
        <v>123</v>
      </c>
      <c r="M197" s="165" t="s">
        <v>258</v>
      </c>
      <c r="N197" s="150" t="s">
        <v>346</v>
      </c>
      <c r="O197" s="166" t="str">
        <f t="shared" si="101"/>
        <v>elegansXgraellsii</v>
      </c>
      <c r="P197" s="150" t="s">
        <v>748</v>
      </c>
      <c r="Q197" s="36" t="s">
        <v>771</v>
      </c>
      <c r="R197" s="36" t="s">
        <v>761</v>
      </c>
      <c r="S197" s="25" t="str">
        <f t="shared" si="102"/>
        <v>Mechs-2018-B12XA41</v>
      </c>
      <c r="T197" s="25" t="str">
        <f t="shared" si="100"/>
        <v>Heterospecifics-elegansXgraellsii-LaxeXCachadas</v>
      </c>
      <c r="U197" s="36">
        <v>6</v>
      </c>
      <c r="V197" s="36">
        <v>0</v>
      </c>
      <c r="W197" s="25" t="s">
        <v>6</v>
      </c>
      <c r="X197" s="36">
        <v>0</v>
      </c>
      <c r="Y197" s="29" t="s">
        <v>6</v>
      </c>
      <c r="Z197" s="150" t="s">
        <v>2</v>
      </c>
      <c r="AA197" s="150" t="s">
        <v>6</v>
      </c>
      <c r="AB197" s="150" t="s">
        <v>6</v>
      </c>
      <c r="AC197" s="150" t="s">
        <v>6</v>
      </c>
      <c r="AD197" s="150" t="s">
        <v>6</v>
      </c>
      <c r="AE197" s="150" t="s">
        <v>6</v>
      </c>
      <c r="AF197" s="150" t="s">
        <v>6</v>
      </c>
      <c r="AG197" s="150" t="s">
        <v>6</v>
      </c>
      <c r="AH197" s="150" t="s">
        <v>6</v>
      </c>
      <c r="AI197" s="150" t="s">
        <v>917</v>
      </c>
      <c r="AJ197" s="150" t="s">
        <v>6</v>
      </c>
      <c r="AK197" s="150" t="s">
        <v>6</v>
      </c>
      <c r="AL197" s="150" t="s">
        <v>6</v>
      </c>
      <c r="AM197" s="150" t="s">
        <v>6</v>
      </c>
      <c r="AN197" s="150" t="s">
        <v>6</v>
      </c>
    </row>
    <row r="198" spans="1:40" s="151" customFormat="1" x14ac:dyDescent="0.25">
      <c r="A198" s="151" t="s">
        <v>747</v>
      </c>
      <c r="B198" s="150">
        <v>2018</v>
      </c>
      <c r="C198" s="150" t="s">
        <v>38</v>
      </c>
      <c r="D198" s="150" t="s">
        <v>700</v>
      </c>
      <c r="E198" s="150" t="s">
        <v>39</v>
      </c>
      <c r="F198" s="151" t="s">
        <v>745</v>
      </c>
      <c r="G198" s="151" t="s">
        <v>763</v>
      </c>
      <c r="H198" s="150" t="s">
        <v>64</v>
      </c>
      <c r="I198" s="150" t="s">
        <v>60</v>
      </c>
      <c r="J198" s="151" t="s">
        <v>61</v>
      </c>
      <c r="K198" s="151" t="s">
        <v>744</v>
      </c>
      <c r="L198" s="150" t="s">
        <v>123</v>
      </c>
      <c r="M198" s="151" t="s">
        <v>253</v>
      </c>
      <c r="N198" s="150" t="s">
        <v>346</v>
      </c>
      <c r="O198" s="166" t="str">
        <f t="shared" si="101"/>
        <v>elegansXgraellsii</v>
      </c>
      <c r="P198" s="150" t="s">
        <v>748</v>
      </c>
      <c r="Q198" s="36" t="s">
        <v>771</v>
      </c>
      <c r="R198" s="36" t="s">
        <v>768</v>
      </c>
      <c r="S198" s="25" t="str">
        <f t="shared" si="102"/>
        <v>Mechs-2018-B12XA42</v>
      </c>
      <c r="T198" s="25" t="str">
        <f t="shared" si="100"/>
        <v>Heterospecifics-elegansXgraellsii-LaxeXCachadas</v>
      </c>
      <c r="U198" s="36">
        <v>2</v>
      </c>
      <c r="V198" s="36">
        <v>1</v>
      </c>
      <c r="W198" s="25" t="s">
        <v>6</v>
      </c>
      <c r="X198" s="36">
        <v>1</v>
      </c>
      <c r="Y198" s="29" t="s">
        <v>6</v>
      </c>
      <c r="Z198" s="150" t="s">
        <v>2</v>
      </c>
      <c r="AA198" s="150" t="s">
        <v>6</v>
      </c>
      <c r="AB198" s="150" t="s">
        <v>6</v>
      </c>
      <c r="AC198" s="150" t="s">
        <v>6</v>
      </c>
      <c r="AD198" s="150" t="s">
        <v>6</v>
      </c>
      <c r="AE198" s="150" t="s">
        <v>6</v>
      </c>
      <c r="AF198" s="150" t="s">
        <v>6</v>
      </c>
      <c r="AG198" s="150" t="s">
        <v>6</v>
      </c>
      <c r="AH198" s="150" t="s">
        <v>6</v>
      </c>
      <c r="AI198" s="150" t="s">
        <v>917</v>
      </c>
      <c r="AJ198" s="150" t="s">
        <v>6</v>
      </c>
      <c r="AK198" s="150" t="s">
        <v>6</v>
      </c>
      <c r="AL198" s="150" t="s">
        <v>6</v>
      </c>
      <c r="AM198" s="150" t="s">
        <v>6</v>
      </c>
      <c r="AN198" s="150" t="s">
        <v>6</v>
      </c>
    </row>
    <row r="199" spans="1:40" s="151" customFormat="1" x14ac:dyDescent="0.25">
      <c r="A199" s="151" t="s">
        <v>747</v>
      </c>
      <c r="B199" s="150">
        <v>2018</v>
      </c>
      <c r="C199" s="150" t="s">
        <v>38</v>
      </c>
      <c r="D199" s="150" t="s">
        <v>700</v>
      </c>
      <c r="E199" s="150" t="s">
        <v>39</v>
      </c>
      <c r="F199" s="151" t="s">
        <v>745</v>
      </c>
      <c r="G199" s="151" t="s">
        <v>763</v>
      </c>
      <c r="H199" s="150" t="s">
        <v>64</v>
      </c>
      <c r="I199" s="150" t="s">
        <v>60</v>
      </c>
      <c r="J199" s="151" t="s">
        <v>61</v>
      </c>
      <c r="K199" s="151" t="s">
        <v>744</v>
      </c>
      <c r="L199" s="150" t="s">
        <v>123</v>
      </c>
      <c r="M199" s="151" t="s">
        <v>253</v>
      </c>
      <c r="N199" s="150" t="s">
        <v>346</v>
      </c>
      <c r="O199" s="166" t="str">
        <f t="shared" si="101"/>
        <v>elegansXgraellsii</v>
      </c>
      <c r="P199" s="150" t="s">
        <v>748</v>
      </c>
      <c r="Q199" s="36" t="s">
        <v>771</v>
      </c>
      <c r="R199" s="36" t="s">
        <v>772</v>
      </c>
      <c r="S199" s="25" t="str">
        <f t="shared" si="102"/>
        <v>Mechs-2018-B12XA45</v>
      </c>
      <c r="T199" s="25" t="str">
        <f t="shared" si="100"/>
        <v>Heterospecifics-elegansXgraellsii-LaxeXCachadas</v>
      </c>
      <c r="U199" s="36">
        <v>1</v>
      </c>
      <c r="V199" s="36">
        <v>1</v>
      </c>
      <c r="W199" s="25" t="s">
        <v>6</v>
      </c>
      <c r="X199" s="36">
        <v>1</v>
      </c>
      <c r="Y199" s="29" t="s">
        <v>6</v>
      </c>
      <c r="Z199" s="150" t="s">
        <v>2</v>
      </c>
      <c r="AA199" s="150" t="s">
        <v>6</v>
      </c>
      <c r="AB199" s="150" t="s">
        <v>6</v>
      </c>
      <c r="AC199" s="150" t="s">
        <v>6</v>
      </c>
      <c r="AD199" s="150" t="s">
        <v>6</v>
      </c>
      <c r="AE199" s="150" t="s">
        <v>6</v>
      </c>
      <c r="AF199" s="150" t="s">
        <v>6</v>
      </c>
      <c r="AG199" s="150" t="s">
        <v>6</v>
      </c>
      <c r="AH199" s="150" t="s">
        <v>6</v>
      </c>
      <c r="AI199" s="150" t="s">
        <v>917</v>
      </c>
      <c r="AJ199" s="150" t="s">
        <v>6</v>
      </c>
      <c r="AK199" s="150" t="s">
        <v>6</v>
      </c>
      <c r="AL199" s="150" t="s">
        <v>6</v>
      </c>
      <c r="AM199" s="150" t="s">
        <v>6</v>
      </c>
      <c r="AN199" s="150" t="s">
        <v>6</v>
      </c>
    </row>
    <row r="200" spans="1:40" s="151" customFormat="1" x14ac:dyDescent="0.25">
      <c r="A200" s="151" t="s">
        <v>747</v>
      </c>
      <c r="B200" s="150">
        <v>2018</v>
      </c>
      <c r="C200" s="150" t="s">
        <v>38</v>
      </c>
      <c r="D200" s="150" t="s">
        <v>700</v>
      </c>
      <c r="E200" s="150" t="s">
        <v>39</v>
      </c>
      <c r="F200" s="151" t="s">
        <v>745</v>
      </c>
      <c r="G200" s="151" t="s">
        <v>773</v>
      </c>
      <c r="H200" s="150" t="s">
        <v>64</v>
      </c>
      <c r="I200" s="150" t="s">
        <v>60</v>
      </c>
      <c r="J200" s="151" t="s">
        <v>61</v>
      </c>
      <c r="K200" s="151" t="s">
        <v>744</v>
      </c>
      <c r="L200" s="150" t="s">
        <v>123</v>
      </c>
      <c r="M200" s="151" t="s">
        <v>253</v>
      </c>
      <c r="N200" s="150" t="s">
        <v>346</v>
      </c>
      <c r="O200" s="166" t="str">
        <f t="shared" si="101"/>
        <v>elegansXgraellsii</v>
      </c>
      <c r="P200" s="150" t="s">
        <v>748</v>
      </c>
      <c r="Q200" s="36" t="s">
        <v>493</v>
      </c>
      <c r="R200" s="36" t="s">
        <v>774</v>
      </c>
      <c r="S200" s="25" t="str">
        <f t="shared" si="102"/>
        <v>Mechs-2018-B9XA23</v>
      </c>
      <c r="T200" s="25" t="str">
        <f t="shared" si="100"/>
        <v>Heterospecifics-elegansXgraellsii-LaxeXCachadas</v>
      </c>
      <c r="U200" s="36">
        <v>2</v>
      </c>
      <c r="V200" s="36">
        <v>1</v>
      </c>
      <c r="W200" s="25" t="s">
        <v>6</v>
      </c>
      <c r="X200" s="36">
        <v>1</v>
      </c>
      <c r="Y200" s="29" t="s">
        <v>6</v>
      </c>
      <c r="Z200" s="150" t="s">
        <v>2</v>
      </c>
      <c r="AA200" s="150" t="s">
        <v>6</v>
      </c>
      <c r="AB200" s="150" t="s">
        <v>6</v>
      </c>
      <c r="AC200" s="150" t="s">
        <v>6</v>
      </c>
      <c r="AD200" s="150" t="s">
        <v>6</v>
      </c>
      <c r="AE200" s="150" t="s">
        <v>6</v>
      </c>
      <c r="AF200" s="150" t="s">
        <v>6</v>
      </c>
      <c r="AG200" s="150" t="s">
        <v>6</v>
      </c>
      <c r="AH200" s="150" t="s">
        <v>6</v>
      </c>
      <c r="AI200" s="150" t="s">
        <v>917</v>
      </c>
      <c r="AJ200" s="150" t="s">
        <v>6</v>
      </c>
      <c r="AK200" s="150" t="s">
        <v>6</v>
      </c>
      <c r="AL200" s="150" t="s">
        <v>6</v>
      </c>
      <c r="AM200" s="150" t="s">
        <v>6</v>
      </c>
      <c r="AN200" s="150" t="s">
        <v>6</v>
      </c>
    </row>
    <row r="201" spans="1:40" s="151" customFormat="1" x14ac:dyDescent="0.25">
      <c r="A201" s="151" t="s">
        <v>747</v>
      </c>
      <c r="B201" s="150">
        <v>2018</v>
      </c>
      <c r="C201" s="150" t="s">
        <v>38</v>
      </c>
      <c r="D201" s="150" t="s">
        <v>700</v>
      </c>
      <c r="E201" s="150" t="s">
        <v>39</v>
      </c>
      <c r="F201" s="151" t="s">
        <v>40</v>
      </c>
      <c r="G201" s="151" t="s">
        <v>773</v>
      </c>
      <c r="H201" s="150" t="s">
        <v>64</v>
      </c>
      <c r="I201" s="150" t="s">
        <v>60</v>
      </c>
      <c r="J201" s="151" t="s">
        <v>61</v>
      </c>
      <c r="K201" s="151" t="s">
        <v>744</v>
      </c>
      <c r="L201" s="150" t="s">
        <v>123</v>
      </c>
      <c r="M201" s="151" t="s">
        <v>253</v>
      </c>
      <c r="N201" s="150" t="s">
        <v>364</v>
      </c>
      <c r="O201" s="166" t="str">
        <f t="shared" ref="O201:O203" si="103">_xlfn.CONCAT(E201,"X",I201)</f>
        <v>elegansXgraellsii</v>
      </c>
      <c r="P201" s="150" t="s">
        <v>748</v>
      </c>
      <c r="Q201" s="36" t="s">
        <v>493</v>
      </c>
      <c r="R201" s="36" t="s">
        <v>765</v>
      </c>
      <c r="S201" s="25" t="str">
        <f t="shared" ref="S201:S203" si="104">CONCATENATE("Mechs-2018-",Q201,"X",R201)</f>
        <v>Mechs-2018-B9XA33</v>
      </c>
      <c r="T201" s="25" t="str">
        <f t="shared" ref="T201:T203" si="105">_xlfn.CONCAT(D201,"-",O201,"-",H201,"X",L201)</f>
        <v>Heterospecifics-elegansXgraellsii-LaxeXCachadas</v>
      </c>
      <c r="U201" s="36">
        <v>3</v>
      </c>
      <c r="V201" s="36">
        <v>0</v>
      </c>
      <c r="W201" s="25" t="s">
        <v>6</v>
      </c>
      <c r="X201" s="36">
        <v>0</v>
      </c>
      <c r="Y201" s="29" t="s">
        <v>6</v>
      </c>
      <c r="Z201" s="150" t="s">
        <v>2</v>
      </c>
      <c r="AA201" s="150" t="s">
        <v>6</v>
      </c>
      <c r="AB201" s="150" t="s">
        <v>6</v>
      </c>
      <c r="AC201" s="150" t="s">
        <v>6</v>
      </c>
      <c r="AD201" s="150" t="s">
        <v>6</v>
      </c>
      <c r="AE201" s="150" t="s">
        <v>6</v>
      </c>
      <c r="AF201" s="150" t="s">
        <v>6</v>
      </c>
      <c r="AG201" s="150" t="s">
        <v>6</v>
      </c>
      <c r="AH201" s="150" t="s">
        <v>6</v>
      </c>
      <c r="AI201" s="150" t="s">
        <v>917</v>
      </c>
      <c r="AJ201" s="150" t="s">
        <v>6</v>
      </c>
      <c r="AK201" s="150" t="s">
        <v>6</v>
      </c>
      <c r="AL201" s="150" t="s">
        <v>6</v>
      </c>
      <c r="AM201" s="150" t="s">
        <v>6</v>
      </c>
      <c r="AN201" s="150" t="s">
        <v>6</v>
      </c>
    </row>
    <row r="202" spans="1:40" s="151" customFormat="1" x14ac:dyDescent="0.25">
      <c r="A202" s="151" t="s">
        <v>747</v>
      </c>
      <c r="B202" s="150">
        <v>2018</v>
      </c>
      <c r="C202" s="150" t="s">
        <v>38</v>
      </c>
      <c r="D202" s="150" t="s">
        <v>700</v>
      </c>
      <c r="E202" s="150" t="s">
        <v>39</v>
      </c>
      <c r="F202" s="151" t="s">
        <v>40</v>
      </c>
      <c r="G202" s="151" t="s">
        <v>773</v>
      </c>
      <c r="H202" s="150" t="s">
        <v>64</v>
      </c>
      <c r="I202" s="150" t="s">
        <v>60</v>
      </c>
      <c r="J202" s="151" t="s">
        <v>61</v>
      </c>
      <c r="K202" s="151" t="s">
        <v>744</v>
      </c>
      <c r="L202" s="150" t="s">
        <v>123</v>
      </c>
      <c r="M202" s="165" t="s">
        <v>258</v>
      </c>
      <c r="N202" s="150" t="s">
        <v>364</v>
      </c>
      <c r="O202" s="166" t="str">
        <f t="shared" si="103"/>
        <v>elegansXgraellsii</v>
      </c>
      <c r="P202" s="150" t="s">
        <v>748</v>
      </c>
      <c r="Q202" s="36" t="s">
        <v>493</v>
      </c>
      <c r="R202" s="36" t="s">
        <v>775</v>
      </c>
      <c r="S202" s="25" t="str">
        <f t="shared" si="104"/>
        <v>Mechs-2018-B9XA35</v>
      </c>
      <c r="T202" s="25" t="str">
        <f t="shared" si="105"/>
        <v>Heterospecifics-elegansXgraellsii-LaxeXCachadas</v>
      </c>
      <c r="U202" s="36">
        <v>2</v>
      </c>
      <c r="V202" s="36">
        <v>1</v>
      </c>
      <c r="W202" s="25" t="s">
        <v>6</v>
      </c>
      <c r="X202" s="36">
        <v>1</v>
      </c>
      <c r="Y202" s="29" t="s">
        <v>6</v>
      </c>
      <c r="Z202" s="150" t="s">
        <v>2</v>
      </c>
      <c r="AA202" s="150" t="s">
        <v>6</v>
      </c>
      <c r="AB202" s="150" t="s">
        <v>6</v>
      </c>
      <c r="AC202" s="150" t="s">
        <v>6</v>
      </c>
      <c r="AD202" s="150" t="s">
        <v>6</v>
      </c>
      <c r="AE202" s="150" t="s">
        <v>6</v>
      </c>
      <c r="AF202" s="150" t="s">
        <v>6</v>
      </c>
      <c r="AG202" s="150" t="s">
        <v>6</v>
      </c>
      <c r="AH202" s="150" t="s">
        <v>6</v>
      </c>
      <c r="AI202" s="150" t="s">
        <v>917</v>
      </c>
      <c r="AJ202" s="150" t="s">
        <v>6</v>
      </c>
      <c r="AK202" s="150" t="s">
        <v>6</v>
      </c>
      <c r="AL202" s="150" t="s">
        <v>6</v>
      </c>
      <c r="AM202" s="150" t="s">
        <v>6</v>
      </c>
      <c r="AN202" s="150" t="s">
        <v>6</v>
      </c>
    </row>
    <row r="203" spans="1:40" s="151" customFormat="1" x14ac:dyDescent="0.25">
      <c r="A203" s="151" t="s">
        <v>747</v>
      </c>
      <c r="B203" s="150">
        <v>2018</v>
      </c>
      <c r="C203" s="150" t="s">
        <v>38</v>
      </c>
      <c r="D203" s="150" t="s">
        <v>700</v>
      </c>
      <c r="E203" s="150" t="s">
        <v>39</v>
      </c>
      <c r="F203" s="151" t="s">
        <v>40</v>
      </c>
      <c r="G203" s="151" t="s">
        <v>773</v>
      </c>
      <c r="H203" s="150" t="s">
        <v>64</v>
      </c>
      <c r="I203" s="150" t="s">
        <v>60</v>
      </c>
      <c r="J203" s="151" t="s">
        <v>61</v>
      </c>
      <c r="K203" s="151" t="s">
        <v>744</v>
      </c>
      <c r="L203" s="150" t="s">
        <v>123</v>
      </c>
      <c r="M203" s="151" t="s">
        <v>253</v>
      </c>
      <c r="N203" s="150" t="s">
        <v>364</v>
      </c>
      <c r="O203" s="166" t="str">
        <f t="shared" si="103"/>
        <v>elegansXgraellsii</v>
      </c>
      <c r="P203" s="150" t="s">
        <v>748</v>
      </c>
      <c r="Q203" s="36" t="s">
        <v>493</v>
      </c>
      <c r="R203" s="36" t="s">
        <v>368</v>
      </c>
      <c r="S203" s="25" t="str">
        <f t="shared" si="104"/>
        <v>Mechs-2018-B9XA57</v>
      </c>
      <c r="T203" s="25" t="str">
        <f t="shared" si="105"/>
        <v>Heterospecifics-elegansXgraellsii-LaxeXCachadas</v>
      </c>
      <c r="U203" s="36">
        <v>4</v>
      </c>
      <c r="V203" s="36">
        <v>2</v>
      </c>
      <c r="W203" s="25" t="s">
        <v>6</v>
      </c>
      <c r="X203" s="36">
        <v>0</v>
      </c>
      <c r="Y203" s="29" t="s">
        <v>6</v>
      </c>
      <c r="Z203" s="150" t="s">
        <v>2</v>
      </c>
      <c r="AA203" s="150" t="s">
        <v>6</v>
      </c>
      <c r="AB203" s="150" t="s">
        <v>6</v>
      </c>
      <c r="AC203" s="150" t="s">
        <v>6</v>
      </c>
      <c r="AD203" s="150" t="s">
        <v>6</v>
      </c>
      <c r="AE203" s="150" t="s">
        <v>6</v>
      </c>
      <c r="AF203" s="150" t="s">
        <v>6</v>
      </c>
      <c r="AG203" s="150" t="s">
        <v>6</v>
      </c>
      <c r="AH203" s="150" t="s">
        <v>6</v>
      </c>
      <c r="AI203" s="150" t="s">
        <v>917</v>
      </c>
      <c r="AJ203" s="150" t="s">
        <v>6</v>
      </c>
      <c r="AK203" s="150" t="s">
        <v>6</v>
      </c>
      <c r="AL203" s="150" t="s">
        <v>6</v>
      </c>
      <c r="AM203" s="150" t="s">
        <v>6</v>
      </c>
      <c r="AN203" s="150" t="s">
        <v>6</v>
      </c>
    </row>
    <row r="204" spans="1:40" s="151" customFormat="1" x14ac:dyDescent="0.25">
      <c r="A204" s="151" t="s">
        <v>747</v>
      </c>
      <c r="B204" s="150">
        <v>2018</v>
      </c>
      <c r="C204" s="150" t="s">
        <v>38</v>
      </c>
      <c r="D204" s="150" t="s">
        <v>700</v>
      </c>
      <c r="E204" s="150" t="s">
        <v>60</v>
      </c>
      <c r="F204" s="151" t="s">
        <v>40</v>
      </c>
      <c r="G204" s="151" t="s">
        <v>776</v>
      </c>
      <c r="H204" s="150" t="s">
        <v>123</v>
      </c>
      <c r="I204" s="150" t="s">
        <v>39</v>
      </c>
      <c r="J204" s="151" t="s">
        <v>61</v>
      </c>
      <c r="K204" s="151" t="s">
        <v>763</v>
      </c>
      <c r="L204" s="150" t="s">
        <v>64</v>
      </c>
      <c r="M204" s="151" t="s">
        <v>253</v>
      </c>
      <c r="N204" s="150" t="s">
        <v>344</v>
      </c>
      <c r="O204" s="166" t="str">
        <f t="shared" si="101"/>
        <v>graellsiiXelegans</v>
      </c>
      <c r="P204" s="150" t="s">
        <v>748</v>
      </c>
      <c r="Q204" s="36" t="s">
        <v>493</v>
      </c>
      <c r="R204" s="36" t="s">
        <v>777</v>
      </c>
      <c r="S204" s="25" t="str">
        <f t="shared" si="102"/>
        <v>Mechs-2018-B9XB8</v>
      </c>
      <c r="T204" s="25" t="str">
        <f t="shared" si="100"/>
        <v>Heterospecifics-graellsiiXelegans-CachadasXLaxe</v>
      </c>
      <c r="U204" s="36">
        <v>3</v>
      </c>
      <c r="V204" s="36">
        <v>1</v>
      </c>
      <c r="W204" s="25" t="s">
        <v>6</v>
      </c>
      <c r="X204" s="36">
        <v>1</v>
      </c>
      <c r="Y204" s="29" t="s">
        <v>6</v>
      </c>
      <c r="Z204" s="150" t="s">
        <v>2</v>
      </c>
      <c r="AA204" s="150" t="s">
        <v>6</v>
      </c>
      <c r="AB204" s="150" t="s">
        <v>6</v>
      </c>
      <c r="AC204" s="150" t="s">
        <v>6</v>
      </c>
      <c r="AD204" s="150" t="s">
        <v>6</v>
      </c>
      <c r="AE204" s="150" t="s">
        <v>6</v>
      </c>
      <c r="AF204" s="150" t="s">
        <v>6</v>
      </c>
      <c r="AG204" s="150" t="s">
        <v>6</v>
      </c>
      <c r="AH204" s="150" t="s">
        <v>6</v>
      </c>
      <c r="AI204" s="150" t="s">
        <v>917</v>
      </c>
      <c r="AJ204" s="150" t="s">
        <v>6</v>
      </c>
      <c r="AK204" s="150" t="s">
        <v>6</v>
      </c>
      <c r="AL204" s="150" t="s">
        <v>6</v>
      </c>
      <c r="AM204" s="150" t="s">
        <v>6</v>
      </c>
      <c r="AN204" s="150" t="s">
        <v>6</v>
      </c>
    </row>
    <row r="205" spans="1:40" s="151" customFormat="1" x14ac:dyDescent="0.25">
      <c r="A205" s="151" t="s">
        <v>747</v>
      </c>
      <c r="B205" s="150">
        <v>2018</v>
      </c>
      <c r="C205" s="150" t="s">
        <v>38</v>
      </c>
      <c r="D205" s="81" t="s">
        <v>699</v>
      </c>
      <c r="E205" s="150" t="s">
        <v>39</v>
      </c>
      <c r="F205" s="151" t="s">
        <v>745</v>
      </c>
      <c r="G205" s="151" t="s">
        <v>763</v>
      </c>
      <c r="H205" s="150" t="s">
        <v>64</v>
      </c>
      <c r="I205" s="150" t="s">
        <v>39</v>
      </c>
      <c r="J205" s="151" t="s">
        <v>61</v>
      </c>
      <c r="K205" s="151" t="s">
        <v>763</v>
      </c>
      <c r="L205" s="150" t="s">
        <v>64</v>
      </c>
      <c r="M205" s="151" t="s">
        <v>253</v>
      </c>
      <c r="N205" s="150" t="s">
        <v>377</v>
      </c>
      <c r="O205" s="166" t="str">
        <f t="shared" si="101"/>
        <v>elegansXelegans</v>
      </c>
      <c r="P205" s="150" t="s">
        <v>748</v>
      </c>
      <c r="Q205" s="36" t="s">
        <v>766</v>
      </c>
      <c r="R205" s="36" t="s">
        <v>777</v>
      </c>
      <c r="S205" s="25" t="str">
        <f t="shared" si="102"/>
        <v>Mechs-2018-B11XB8</v>
      </c>
      <c r="T205" s="25" t="str">
        <f t="shared" si="100"/>
        <v>Conspecifics-elegansXelegans-LaxeXLaxe</v>
      </c>
      <c r="U205" s="36">
        <v>1</v>
      </c>
      <c r="V205" s="36">
        <v>1</v>
      </c>
      <c r="W205" s="25" t="s">
        <v>6</v>
      </c>
      <c r="X205" s="36">
        <v>1</v>
      </c>
      <c r="Y205" s="29" t="s">
        <v>6</v>
      </c>
      <c r="Z205" s="150" t="s">
        <v>2</v>
      </c>
      <c r="AA205" s="150" t="s">
        <v>6</v>
      </c>
      <c r="AB205" s="150" t="s">
        <v>6</v>
      </c>
      <c r="AC205" s="150" t="s">
        <v>6</v>
      </c>
      <c r="AD205" s="150" t="s">
        <v>6</v>
      </c>
      <c r="AE205" s="150" t="s">
        <v>6</v>
      </c>
      <c r="AF205" s="150" t="s">
        <v>6</v>
      </c>
      <c r="AG205" s="150" t="s">
        <v>6</v>
      </c>
      <c r="AH205" s="150" t="s">
        <v>6</v>
      </c>
      <c r="AI205" s="150" t="s">
        <v>917</v>
      </c>
      <c r="AJ205" s="150" t="s">
        <v>6</v>
      </c>
      <c r="AK205" s="150" t="s">
        <v>6</v>
      </c>
      <c r="AL205" s="150" t="s">
        <v>6</v>
      </c>
      <c r="AM205" s="150" t="s">
        <v>6</v>
      </c>
      <c r="AN205" s="150" t="s">
        <v>6</v>
      </c>
    </row>
    <row r="206" spans="1:40" s="151" customFormat="1" x14ac:dyDescent="0.25">
      <c r="A206" s="151" t="s">
        <v>747</v>
      </c>
      <c r="B206" s="150">
        <v>2018</v>
      </c>
      <c r="C206" s="150" t="s">
        <v>38</v>
      </c>
      <c r="D206" s="150" t="s">
        <v>698</v>
      </c>
      <c r="E206" s="150" t="s">
        <v>39</v>
      </c>
      <c r="F206" s="151" t="s">
        <v>778</v>
      </c>
      <c r="G206" s="151" t="s">
        <v>778</v>
      </c>
      <c r="H206" s="150" t="s">
        <v>706</v>
      </c>
      <c r="I206" s="150" t="s">
        <v>178</v>
      </c>
      <c r="J206" s="151" t="s">
        <v>61</v>
      </c>
      <c r="K206" s="151" t="s">
        <v>778</v>
      </c>
      <c r="L206" s="150" t="s">
        <v>916</v>
      </c>
      <c r="M206" s="151" t="s">
        <v>253</v>
      </c>
      <c r="N206" s="150" t="s">
        <v>458</v>
      </c>
      <c r="O206" s="166" t="str">
        <f t="shared" si="101"/>
        <v>elegansXhybrid</v>
      </c>
      <c r="P206" s="150" t="s">
        <v>748</v>
      </c>
      <c r="Q206" s="36" t="s">
        <v>779</v>
      </c>
      <c r="R206" s="36" t="s">
        <v>46</v>
      </c>
      <c r="S206" s="25" t="str">
        <f t="shared" si="102"/>
        <v>Mechs-2018-D5XF1</v>
      </c>
      <c r="T206" s="25" t="str">
        <f t="shared" si="100"/>
        <v>Postzygotics-elegansXhybrid-SymEleX(H:LaxeXCachadas)</v>
      </c>
      <c r="U206" s="36">
        <v>4</v>
      </c>
      <c r="V206" s="36">
        <v>1</v>
      </c>
      <c r="W206" s="25" t="s">
        <v>6</v>
      </c>
      <c r="X206" s="36">
        <v>1</v>
      </c>
      <c r="Y206" s="29" t="s">
        <v>6</v>
      </c>
      <c r="Z206" s="150" t="s">
        <v>2</v>
      </c>
      <c r="AA206" s="150" t="s">
        <v>6</v>
      </c>
      <c r="AB206" s="150" t="s">
        <v>6</v>
      </c>
      <c r="AC206" s="150" t="s">
        <v>6</v>
      </c>
      <c r="AD206" s="150" t="s">
        <v>6</v>
      </c>
      <c r="AE206" s="150" t="s">
        <v>6</v>
      </c>
      <c r="AF206" s="150" t="s">
        <v>6</v>
      </c>
      <c r="AG206" s="150" t="s">
        <v>6</v>
      </c>
      <c r="AH206" s="150" t="s">
        <v>6</v>
      </c>
      <c r="AI206" s="150" t="s">
        <v>917</v>
      </c>
      <c r="AJ206" s="150" t="s">
        <v>6</v>
      </c>
      <c r="AK206" s="150" t="s">
        <v>6</v>
      </c>
      <c r="AL206" s="150" t="s">
        <v>6</v>
      </c>
      <c r="AM206" s="150" t="s">
        <v>6</v>
      </c>
      <c r="AN206" s="150" t="s">
        <v>6</v>
      </c>
    </row>
    <row r="207" spans="1:40" s="151" customFormat="1" x14ac:dyDescent="0.25">
      <c r="A207" s="151" t="s">
        <v>747</v>
      </c>
      <c r="B207" s="150">
        <v>2018</v>
      </c>
      <c r="C207" s="150" t="s">
        <v>38</v>
      </c>
      <c r="D207" s="150" t="s">
        <v>698</v>
      </c>
      <c r="E207" s="150" t="s">
        <v>39</v>
      </c>
      <c r="F207" s="151" t="s">
        <v>778</v>
      </c>
      <c r="G207" s="151" t="s">
        <v>778</v>
      </c>
      <c r="H207" s="150" t="s">
        <v>706</v>
      </c>
      <c r="I207" s="150" t="s">
        <v>178</v>
      </c>
      <c r="J207" s="151" t="s">
        <v>61</v>
      </c>
      <c r="K207" s="151" t="s">
        <v>778</v>
      </c>
      <c r="L207" s="150" t="s">
        <v>916</v>
      </c>
      <c r="M207" s="151" t="s">
        <v>259</v>
      </c>
      <c r="N207" s="150" t="s">
        <v>458</v>
      </c>
      <c r="O207" s="166" t="str">
        <f t="shared" si="101"/>
        <v>elegansXhybrid</v>
      </c>
      <c r="P207" s="150" t="s">
        <v>748</v>
      </c>
      <c r="Q207" s="36" t="s">
        <v>781</v>
      </c>
      <c r="R207" s="36" t="s">
        <v>780</v>
      </c>
      <c r="S207" s="25" t="str">
        <f t="shared" si="102"/>
        <v>Mechs-2018-E1XG3</v>
      </c>
      <c r="T207" s="25" t="str">
        <f t="shared" si="100"/>
        <v>Postzygotics-elegansXhybrid-SymEleX(H:LaxeXCachadas)</v>
      </c>
      <c r="U207" s="36">
        <v>3</v>
      </c>
      <c r="V207" s="36">
        <v>1</v>
      </c>
      <c r="W207" s="25" t="s">
        <v>6</v>
      </c>
      <c r="X207" s="36">
        <v>1</v>
      </c>
      <c r="Y207" s="29" t="s">
        <v>6</v>
      </c>
      <c r="Z207" s="150" t="s">
        <v>2</v>
      </c>
      <c r="AA207" s="150" t="s">
        <v>6</v>
      </c>
      <c r="AB207" s="150" t="s">
        <v>6</v>
      </c>
      <c r="AC207" s="150" t="s">
        <v>6</v>
      </c>
      <c r="AD207" s="150" t="s">
        <v>6</v>
      </c>
      <c r="AE207" s="150" t="s">
        <v>6</v>
      </c>
      <c r="AF207" s="150" t="s">
        <v>6</v>
      </c>
      <c r="AG207" s="150" t="s">
        <v>6</v>
      </c>
      <c r="AH207" s="150" t="s">
        <v>6</v>
      </c>
      <c r="AI207" s="150" t="s">
        <v>917</v>
      </c>
      <c r="AJ207" s="150" t="s">
        <v>6</v>
      </c>
      <c r="AK207" s="150" t="s">
        <v>6</v>
      </c>
      <c r="AL207" s="150" t="s">
        <v>6</v>
      </c>
      <c r="AM207" s="150" t="s">
        <v>6</v>
      </c>
      <c r="AN207" s="150" t="s">
        <v>6</v>
      </c>
    </row>
    <row r="208" spans="1:40" s="151" customFormat="1" x14ac:dyDescent="0.25">
      <c r="A208" s="151" t="s">
        <v>747</v>
      </c>
      <c r="B208" s="150">
        <v>2018</v>
      </c>
      <c r="C208" s="150" t="s">
        <v>38</v>
      </c>
      <c r="D208" s="150" t="s">
        <v>698</v>
      </c>
      <c r="E208" s="150" t="s">
        <v>39</v>
      </c>
      <c r="F208" s="151" t="s">
        <v>778</v>
      </c>
      <c r="G208" s="151" t="s">
        <v>778</v>
      </c>
      <c r="H208" s="150" t="s">
        <v>706</v>
      </c>
      <c r="I208" s="150" t="s">
        <v>178</v>
      </c>
      <c r="J208" s="151" t="s">
        <v>61</v>
      </c>
      <c r="K208" s="151" t="s">
        <v>778</v>
      </c>
      <c r="L208" s="150" t="s">
        <v>916</v>
      </c>
      <c r="M208" s="151" t="s">
        <v>259</v>
      </c>
      <c r="N208" s="150" t="s">
        <v>458</v>
      </c>
      <c r="O208" s="166" t="str">
        <f t="shared" si="101"/>
        <v>elegansXhybrid</v>
      </c>
      <c r="P208" s="150" t="s">
        <v>748</v>
      </c>
      <c r="Q208" s="36" t="s">
        <v>783</v>
      </c>
      <c r="R208" s="36" t="s">
        <v>782</v>
      </c>
      <c r="S208" s="25" t="str">
        <f t="shared" si="102"/>
        <v>Mechs-2018-H1XG4</v>
      </c>
      <c r="T208" s="25" t="str">
        <f t="shared" si="100"/>
        <v>Postzygotics-elegansXhybrid-SymEleX(H:LaxeXCachadas)</v>
      </c>
      <c r="U208" s="36">
        <v>3</v>
      </c>
      <c r="V208" s="36">
        <v>1</v>
      </c>
      <c r="W208" s="25" t="s">
        <v>6</v>
      </c>
      <c r="X208" s="36">
        <v>1</v>
      </c>
      <c r="Y208" s="29" t="s">
        <v>6</v>
      </c>
      <c r="Z208" s="150" t="s">
        <v>2</v>
      </c>
      <c r="AA208" s="150" t="s">
        <v>6</v>
      </c>
      <c r="AB208" s="150" t="s">
        <v>6</v>
      </c>
      <c r="AC208" s="150" t="s">
        <v>6</v>
      </c>
      <c r="AD208" s="150" t="s">
        <v>6</v>
      </c>
      <c r="AE208" s="150" t="s">
        <v>6</v>
      </c>
      <c r="AF208" s="150" t="s">
        <v>6</v>
      </c>
      <c r="AG208" s="150" t="s">
        <v>6</v>
      </c>
      <c r="AH208" s="150" t="s">
        <v>6</v>
      </c>
      <c r="AI208" s="150" t="s">
        <v>917</v>
      </c>
      <c r="AJ208" s="150" t="s">
        <v>6</v>
      </c>
      <c r="AK208" s="150" t="s">
        <v>6</v>
      </c>
      <c r="AL208" s="150" t="s">
        <v>6</v>
      </c>
      <c r="AM208" s="150" t="s">
        <v>6</v>
      </c>
      <c r="AN208" s="150" t="s">
        <v>6</v>
      </c>
    </row>
    <row r="209" spans="1:40" s="151" customFormat="1" x14ac:dyDescent="0.25">
      <c r="A209" s="151" t="s">
        <v>747</v>
      </c>
      <c r="B209" s="150">
        <v>2018</v>
      </c>
      <c r="C209" s="150" t="s">
        <v>38</v>
      </c>
      <c r="D209" s="81" t="s">
        <v>699</v>
      </c>
      <c r="E209" s="150" t="s">
        <v>39</v>
      </c>
      <c r="F209" s="151" t="s">
        <v>745</v>
      </c>
      <c r="G209" s="151" t="s">
        <v>763</v>
      </c>
      <c r="H209" s="150" t="s">
        <v>64</v>
      </c>
      <c r="I209" s="150" t="s">
        <v>39</v>
      </c>
      <c r="J209" s="151" t="s">
        <v>61</v>
      </c>
      <c r="K209" s="151" t="s">
        <v>763</v>
      </c>
      <c r="L209" s="150" t="s">
        <v>64</v>
      </c>
      <c r="M209" s="165" t="s">
        <v>258</v>
      </c>
      <c r="N209" s="150" t="s">
        <v>377</v>
      </c>
      <c r="O209" s="166" t="str">
        <f t="shared" si="101"/>
        <v>elegansXelegans</v>
      </c>
      <c r="P209" s="150" t="s">
        <v>748</v>
      </c>
      <c r="Q209" s="36" t="s">
        <v>785</v>
      </c>
      <c r="R209" s="36" t="s">
        <v>784</v>
      </c>
      <c r="S209" s="25" t="str">
        <f t="shared" si="102"/>
        <v>Mechs-2018-L16XL48</v>
      </c>
      <c r="T209" s="25" t="str">
        <f t="shared" si="100"/>
        <v>Conspecifics-elegansXelegans-LaxeXLaxe</v>
      </c>
      <c r="U209" s="36">
        <v>1</v>
      </c>
      <c r="V209" s="36">
        <v>1</v>
      </c>
      <c r="W209" s="25" t="s">
        <v>6</v>
      </c>
      <c r="X209" s="36">
        <v>1</v>
      </c>
      <c r="Y209" s="29" t="s">
        <v>6</v>
      </c>
      <c r="Z209" s="150" t="s">
        <v>2</v>
      </c>
      <c r="AA209" s="150" t="s">
        <v>6</v>
      </c>
      <c r="AB209" s="150" t="s">
        <v>6</v>
      </c>
      <c r="AC209" s="150" t="s">
        <v>6</v>
      </c>
      <c r="AD209" s="150" t="s">
        <v>6</v>
      </c>
      <c r="AE209" s="150" t="s">
        <v>6</v>
      </c>
      <c r="AF209" s="150" t="s">
        <v>6</v>
      </c>
      <c r="AG209" s="150" t="s">
        <v>6</v>
      </c>
      <c r="AH209" s="150" t="s">
        <v>6</v>
      </c>
      <c r="AI209" s="150" t="s">
        <v>917</v>
      </c>
      <c r="AJ209" s="150" t="s">
        <v>6</v>
      </c>
      <c r="AK209" s="150" t="s">
        <v>6</v>
      </c>
      <c r="AL209" s="150" t="s">
        <v>6</v>
      </c>
      <c r="AM209" s="150" t="s">
        <v>6</v>
      </c>
      <c r="AN209" s="150" t="s">
        <v>6</v>
      </c>
    </row>
    <row r="210" spans="1:40" s="151" customFormat="1" x14ac:dyDescent="0.25">
      <c r="A210" s="151" t="s">
        <v>747</v>
      </c>
      <c r="B210" s="150">
        <v>2018</v>
      </c>
      <c r="C210" s="150" t="s">
        <v>38</v>
      </c>
      <c r="D210" s="150" t="s">
        <v>700</v>
      </c>
      <c r="E210" s="150" t="s">
        <v>39</v>
      </c>
      <c r="F210" s="151" t="s">
        <v>745</v>
      </c>
      <c r="G210" s="151" t="s">
        <v>763</v>
      </c>
      <c r="H210" s="150" t="s">
        <v>64</v>
      </c>
      <c r="I210" s="150" t="s">
        <v>60</v>
      </c>
      <c r="J210" s="151" t="s">
        <v>61</v>
      </c>
      <c r="K210" s="151" t="s">
        <v>744</v>
      </c>
      <c r="L210" s="150" t="s">
        <v>123</v>
      </c>
      <c r="M210" s="151" t="s">
        <v>253</v>
      </c>
      <c r="N210" s="150" t="s">
        <v>346</v>
      </c>
      <c r="O210" s="166" t="str">
        <f t="shared" si="101"/>
        <v>elegansXgraellsii</v>
      </c>
      <c r="P210" s="150" t="s">
        <v>748</v>
      </c>
      <c r="Q210" s="36" t="s">
        <v>787</v>
      </c>
      <c r="R210" s="36" t="s">
        <v>786</v>
      </c>
      <c r="S210" s="25" t="str">
        <f t="shared" si="102"/>
        <v>Mechs-2018-L18XA89</v>
      </c>
      <c r="T210" s="25" t="str">
        <f t="shared" si="100"/>
        <v>Heterospecifics-elegansXgraellsii-LaxeXCachadas</v>
      </c>
      <c r="U210" s="36">
        <v>1</v>
      </c>
      <c r="V210" s="36">
        <v>0</v>
      </c>
      <c r="W210" s="25" t="s">
        <v>6</v>
      </c>
      <c r="X210" s="36">
        <v>0</v>
      </c>
      <c r="Y210" s="29" t="s">
        <v>6</v>
      </c>
      <c r="Z210" s="150" t="s">
        <v>2</v>
      </c>
      <c r="AA210" s="150" t="s">
        <v>6</v>
      </c>
      <c r="AB210" s="150" t="s">
        <v>6</v>
      </c>
      <c r="AC210" s="150" t="s">
        <v>6</v>
      </c>
      <c r="AD210" s="150" t="s">
        <v>6</v>
      </c>
      <c r="AE210" s="150" t="s">
        <v>6</v>
      </c>
      <c r="AF210" s="150" t="s">
        <v>6</v>
      </c>
      <c r="AG210" s="150" t="s">
        <v>6</v>
      </c>
      <c r="AH210" s="150" t="s">
        <v>6</v>
      </c>
      <c r="AI210" s="150" t="s">
        <v>917</v>
      </c>
      <c r="AJ210" s="150" t="s">
        <v>6</v>
      </c>
      <c r="AK210" s="150" t="s">
        <v>6</v>
      </c>
      <c r="AL210" s="150" t="s">
        <v>6</v>
      </c>
      <c r="AM210" s="150" t="s">
        <v>6</v>
      </c>
      <c r="AN210" s="150" t="s">
        <v>6</v>
      </c>
    </row>
    <row r="211" spans="1:40" s="151" customFormat="1" x14ac:dyDescent="0.25">
      <c r="A211" s="151" t="s">
        <v>747</v>
      </c>
      <c r="B211" s="150">
        <v>2018</v>
      </c>
      <c r="C211" s="150" t="s">
        <v>38</v>
      </c>
      <c r="D211" s="150" t="s">
        <v>700</v>
      </c>
      <c r="E211" s="150" t="s">
        <v>39</v>
      </c>
      <c r="F211" s="151" t="s">
        <v>745</v>
      </c>
      <c r="G211" s="151" t="s">
        <v>763</v>
      </c>
      <c r="H211" s="150" t="s">
        <v>64</v>
      </c>
      <c r="I211" s="150" t="s">
        <v>60</v>
      </c>
      <c r="J211" s="151" t="s">
        <v>61</v>
      </c>
      <c r="K211" s="151" t="s">
        <v>744</v>
      </c>
      <c r="L211" s="150" t="s">
        <v>123</v>
      </c>
      <c r="M211" s="165" t="s">
        <v>258</v>
      </c>
      <c r="N211" s="150" t="s">
        <v>346</v>
      </c>
      <c r="O211" s="166" t="str">
        <f t="shared" si="101"/>
        <v>elegansXgraellsii</v>
      </c>
      <c r="P211" s="150" t="s">
        <v>748</v>
      </c>
      <c r="Q211" s="36" t="s">
        <v>787</v>
      </c>
      <c r="R211" s="36" t="s">
        <v>788</v>
      </c>
      <c r="S211" s="25" t="str">
        <f t="shared" si="102"/>
        <v>Mechs-2018-L18XA93</v>
      </c>
      <c r="T211" s="25" t="str">
        <f t="shared" si="100"/>
        <v>Heterospecifics-elegansXgraellsii-LaxeXCachadas</v>
      </c>
      <c r="U211" s="36">
        <v>2</v>
      </c>
      <c r="V211" s="36">
        <v>1</v>
      </c>
      <c r="W211" s="25" t="s">
        <v>6</v>
      </c>
      <c r="X211" s="36">
        <v>1</v>
      </c>
      <c r="Y211" s="29" t="s">
        <v>6</v>
      </c>
      <c r="Z211" s="150" t="s">
        <v>2</v>
      </c>
      <c r="AA211" s="150" t="s">
        <v>6</v>
      </c>
      <c r="AB211" s="150" t="s">
        <v>6</v>
      </c>
      <c r="AC211" s="150" t="s">
        <v>6</v>
      </c>
      <c r="AD211" s="150" t="s">
        <v>6</v>
      </c>
      <c r="AE211" s="150" t="s">
        <v>6</v>
      </c>
      <c r="AF211" s="150" t="s">
        <v>6</v>
      </c>
      <c r="AG211" s="150" t="s">
        <v>6</v>
      </c>
      <c r="AH211" s="150" t="s">
        <v>6</v>
      </c>
      <c r="AI211" s="150" t="s">
        <v>917</v>
      </c>
      <c r="AJ211" s="150" t="s">
        <v>6</v>
      </c>
      <c r="AK211" s="150" t="s">
        <v>6</v>
      </c>
      <c r="AL211" s="150" t="s">
        <v>6</v>
      </c>
      <c r="AM211" s="150" t="s">
        <v>6</v>
      </c>
      <c r="AN211" s="150" t="s">
        <v>6</v>
      </c>
    </row>
    <row r="212" spans="1:40" s="151" customFormat="1" x14ac:dyDescent="0.25">
      <c r="A212" s="151" t="s">
        <v>747</v>
      </c>
      <c r="B212" s="150">
        <v>2018</v>
      </c>
      <c r="C212" s="150" t="s">
        <v>38</v>
      </c>
      <c r="D212" s="150" t="s">
        <v>700</v>
      </c>
      <c r="E212" s="150" t="s">
        <v>39</v>
      </c>
      <c r="F212" s="151" t="s">
        <v>745</v>
      </c>
      <c r="G212" s="151" t="s">
        <v>763</v>
      </c>
      <c r="H212" s="150" t="s">
        <v>64</v>
      </c>
      <c r="I212" s="150" t="s">
        <v>60</v>
      </c>
      <c r="J212" s="151" t="s">
        <v>61</v>
      </c>
      <c r="K212" s="151" t="s">
        <v>744</v>
      </c>
      <c r="L212" s="150" t="s">
        <v>123</v>
      </c>
      <c r="M212" s="151" t="s">
        <v>253</v>
      </c>
      <c r="N212" s="150" t="s">
        <v>346</v>
      </c>
      <c r="O212" s="166" t="str">
        <f t="shared" si="101"/>
        <v>elegansXgraellsii</v>
      </c>
      <c r="P212" s="150" t="s">
        <v>748</v>
      </c>
      <c r="Q212" s="36" t="s">
        <v>790</v>
      </c>
      <c r="R212" s="36" t="s">
        <v>789</v>
      </c>
      <c r="S212" s="25" t="str">
        <f t="shared" si="102"/>
        <v>Mechs-2018-L19XA97</v>
      </c>
      <c r="T212" s="25" t="str">
        <f t="shared" si="100"/>
        <v>Heterospecifics-elegansXgraellsii-LaxeXCachadas</v>
      </c>
      <c r="U212" s="36">
        <v>3</v>
      </c>
      <c r="V212" s="36">
        <v>1</v>
      </c>
      <c r="W212" s="25" t="s">
        <v>6</v>
      </c>
      <c r="X212" s="36">
        <v>1</v>
      </c>
      <c r="Y212" s="29" t="s">
        <v>6</v>
      </c>
      <c r="Z212" s="150" t="s">
        <v>2</v>
      </c>
      <c r="AA212" s="150" t="s">
        <v>6</v>
      </c>
      <c r="AB212" s="150" t="s">
        <v>6</v>
      </c>
      <c r="AC212" s="150" t="s">
        <v>6</v>
      </c>
      <c r="AD212" s="150" t="s">
        <v>6</v>
      </c>
      <c r="AE212" s="150" t="s">
        <v>6</v>
      </c>
      <c r="AF212" s="150" t="s">
        <v>6</v>
      </c>
      <c r="AG212" s="150" t="s">
        <v>6</v>
      </c>
      <c r="AH212" s="150" t="s">
        <v>6</v>
      </c>
      <c r="AI212" s="150" t="s">
        <v>917</v>
      </c>
      <c r="AJ212" s="150" t="s">
        <v>6</v>
      </c>
      <c r="AK212" s="150" t="s">
        <v>6</v>
      </c>
      <c r="AL212" s="150" t="s">
        <v>6</v>
      </c>
      <c r="AM212" s="150" t="s">
        <v>6</v>
      </c>
      <c r="AN212" s="150" t="s">
        <v>6</v>
      </c>
    </row>
    <row r="213" spans="1:40" s="151" customFormat="1" x14ac:dyDescent="0.25">
      <c r="A213" s="151" t="s">
        <v>747</v>
      </c>
      <c r="B213" s="150">
        <v>2018</v>
      </c>
      <c r="C213" s="150" t="s">
        <v>38</v>
      </c>
      <c r="D213" s="150" t="s">
        <v>700</v>
      </c>
      <c r="E213" s="150" t="s">
        <v>39</v>
      </c>
      <c r="F213" s="151" t="s">
        <v>745</v>
      </c>
      <c r="G213" s="151" t="s">
        <v>763</v>
      </c>
      <c r="H213" s="150" t="s">
        <v>64</v>
      </c>
      <c r="I213" s="150" t="s">
        <v>60</v>
      </c>
      <c r="J213" s="151" t="s">
        <v>61</v>
      </c>
      <c r="K213" s="151" t="s">
        <v>744</v>
      </c>
      <c r="L213" s="150" t="s">
        <v>123</v>
      </c>
      <c r="M213" s="165" t="s">
        <v>258</v>
      </c>
      <c r="N213" s="150" t="s">
        <v>346</v>
      </c>
      <c r="O213" s="166" t="str">
        <f t="shared" si="101"/>
        <v>elegansXgraellsii</v>
      </c>
      <c r="P213" s="150" t="s">
        <v>748</v>
      </c>
      <c r="Q213" s="36" t="s">
        <v>792</v>
      </c>
      <c r="R213" s="36" t="s">
        <v>791</v>
      </c>
      <c r="S213" s="25" t="str">
        <f t="shared" si="102"/>
        <v>Mechs-2018-L20XA99</v>
      </c>
      <c r="T213" s="25" t="str">
        <f t="shared" si="100"/>
        <v>Heterospecifics-elegansXgraellsii-LaxeXCachadas</v>
      </c>
      <c r="U213" s="36">
        <v>2</v>
      </c>
      <c r="V213" s="36">
        <v>1</v>
      </c>
      <c r="W213" s="25" t="s">
        <v>6</v>
      </c>
      <c r="X213" s="36">
        <v>0</v>
      </c>
      <c r="Y213" s="29" t="s">
        <v>6</v>
      </c>
      <c r="Z213" s="150" t="s">
        <v>2</v>
      </c>
      <c r="AA213" s="150" t="s">
        <v>6</v>
      </c>
      <c r="AB213" s="150" t="s">
        <v>6</v>
      </c>
      <c r="AC213" s="150" t="s">
        <v>6</v>
      </c>
      <c r="AD213" s="150" t="s">
        <v>6</v>
      </c>
      <c r="AE213" s="150" t="s">
        <v>6</v>
      </c>
      <c r="AF213" s="150" t="s">
        <v>6</v>
      </c>
      <c r="AG213" s="150" t="s">
        <v>6</v>
      </c>
      <c r="AH213" s="150" t="s">
        <v>6</v>
      </c>
      <c r="AI213" s="150" t="s">
        <v>917</v>
      </c>
      <c r="AJ213" s="150" t="s">
        <v>6</v>
      </c>
      <c r="AK213" s="150" t="s">
        <v>6</v>
      </c>
      <c r="AL213" s="150" t="s">
        <v>6</v>
      </c>
      <c r="AM213" s="150" t="s">
        <v>6</v>
      </c>
      <c r="AN213" s="150" t="s">
        <v>6</v>
      </c>
    </row>
    <row r="214" spans="1:40" s="151" customFormat="1" x14ac:dyDescent="0.25">
      <c r="A214" s="151" t="s">
        <v>747</v>
      </c>
      <c r="B214" s="150">
        <v>2018</v>
      </c>
      <c r="C214" s="150" t="s">
        <v>38</v>
      </c>
      <c r="D214" s="150" t="s">
        <v>700</v>
      </c>
      <c r="E214" s="150" t="s">
        <v>39</v>
      </c>
      <c r="F214" s="151" t="s">
        <v>745</v>
      </c>
      <c r="G214" s="151" t="s">
        <v>763</v>
      </c>
      <c r="H214" s="150" t="s">
        <v>64</v>
      </c>
      <c r="I214" s="150" t="s">
        <v>60</v>
      </c>
      <c r="J214" s="151" t="s">
        <v>61</v>
      </c>
      <c r="K214" s="151" t="s">
        <v>744</v>
      </c>
      <c r="L214" s="150" t="s">
        <v>123</v>
      </c>
      <c r="M214" s="151" t="s">
        <v>253</v>
      </c>
      <c r="N214" s="150" t="s">
        <v>346</v>
      </c>
      <c r="O214" s="166" t="str">
        <f t="shared" si="101"/>
        <v>elegansXgraellsii</v>
      </c>
      <c r="P214" s="150" t="s">
        <v>748</v>
      </c>
      <c r="Q214" s="36" t="s">
        <v>794</v>
      </c>
      <c r="R214" s="36" t="s">
        <v>793</v>
      </c>
      <c r="S214" s="25" t="str">
        <f t="shared" si="102"/>
        <v>Mechs-2018-L26XA86</v>
      </c>
      <c r="T214" s="25" t="str">
        <f t="shared" si="100"/>
        <v>Heterospecifics-elegansXgraellsii-LaxeXCachadas</v>
      </c>
      <c r="U214" s="36">
        <v>1</v>
      </c>
      <c r="V214" s="36">
        <v>1</v>
      </c>
      <c r="W214" s="25" t="s">
        <v>6</v>
      </c>
      <c r="X214" s="36">
        <v>1</v>
      </c>
      <c r="Y214" s="29" t="s">
        <v>6</v>
      </c>
      <c r="Z214" s="150" t="s">
        <v>2</v>
      </c>
      <c r="AA214" s="150" t="s">
        <v>6</v>
      </c>
      <c r="AB214" s="150" t="s">
        <v>6</v>
      </c>
      <c r="AC214" s="150" t="s">
        <v>6</v>
      </c>
      <c r="AD214" s="150" t="s">
        <v>6</v>
      </c>
      <c r="AE214" s="150" t="s">
        <v>6</v>
      </c>
      <c r="AF214" s="150" t="s">
        <v>6</v>
      </c>
      <c r="AG214" s="150" t="s">
        <v>6</v>
      </c>
      <c r="AH214" s="150" t="s">
        <v>6</v>
      </c>
      <c r="AI214" s="150" t="s">
        <v>917</v>
      </c>
      <c r="AJ214" s="150" t="s">
        <v>6</v>
      </c>
      <c r="AK214" s="150" t="s">
        <v>6</v>
      </c>
      <c r="AL214" s="150" t="s">
        <v>6</v>
      </c>
      <c r="AM214" s="150" t="s">
        <v>6</v>
      </c>
      <c r="AN214" s="150" t="s">
        <v>6</v>
      </c>
    </row>
    <row r="215" spans="1:40" s="151" customFormat="1" x14ac:dyDescent="0.25">
      <c r="A215" s="151" t="s">
        <v>747</v>
      </c>
      <c r="B215" s="150">
        <v>2018</v>
      </c>
      <c r="C215" s="150" t="s">
        <v>38</v>
      </c>
      <c r="D215" s="150" t="s">
        <v>700</v>
      </c>
      <c r="E215" s="150" t="s">
        <v>39</v>
      </c>
      <c r="F215" s="151" t="s">
        <v>745</v>
      </c>
      <c r="G215" s="151" t="s">
        <v>763</v>
      </c>
      <c r="H215" s="150" t="s">
        <v>64</v>
      </c>
      <c r="I215" s="150" t="s">
        <v>60</v>
      </c>
      <c r="J215" s="151" t="s">
        <v>61</v>
      </c>
      <c r="K215" s="151" t="s">
        <v>744</v>
      </c>
      <c r="L215" s="150" t="s">
        <v>123</v>
      </c>
      <c r="M215" s="165" t="s">
        <v>258</v>
      </c>
      <c r="N215" s="150" t="s">
        <v>346</v>
      </c>
      <c r="O215" s="166" t="str">
        <f t="shared" si="101"/>
        <v>elegansXgraellsii</v>
      </c>
      <c r="P215" s="150" t="s">
        <v>748</v>
      </c>
      <c r="Q215" s="36" t="s">
        <v>794</v>
      </c>
      <c r="R215" s="36" t="s">
        <v>791</v>
      </c>
      <c r="S215" s="25" t="str">
        <f t="shared" si="102"/>
        <v>Mechs-2018-L26XA99</v>
      </c>
      <c r="T215" s="25" t="str">
        <f t="shared" si="100"/>
        <v>Heterospecifics-elegansXgraellsii-LaxeXCachadas</v>
      </c>
      <c r="U215" s="36">
        <v>2</v>
      </c>
      <c r="V215" s="36">
        <v>1</v>
      </c>
      <c r="W215" s="25" t="s">
        <v>6</v>
      </c>
      <c r="X215" s="36">
        <v>1</v>
      </c>
      <c r="Y215" s="29" t="s">
        <v>6</v>
      </c>
      <c r="Z215" s="150" t="s">
        <v>2</v>
      </c>
      <c r="AA215" s="150" t="s">
        <v>6</v>
      </c>
      <c r="AB215" s="150" t="s">
        <v>6</v>
      </c>
      <c r="AC215" s="150" t="s">
        <v>6</v>
      </c>
      <c r="AD215" s="150" t="s">
        <v>6</v>
      </c>
      <c r="AE215" s="150" t="s">
        <v>6</v>
      </c>
      <c r="AF215" s="150" t="s">
        <v>6</v>
      </c>
      <c r="AG215" s="150" t="s">
        <v>6</v>
      </c>
      <c r="AH215" s="150" t="s">
        <v>6</v>
      </c>
      <c r="AI215" s="150" t="s">
        <v>917</v>
      </c>
      <c r="AJ215" s="150" t="s">
        <v>6</v>
      </c>
      <c r="AK215" s="150" t="s">
        <v>6</v>
      </c>
      <c r="AL215" s="150" t="s">
        <v>6</v>
      </c>
      <c r="AM215" s="150" t="s">
        <v>6</v>
      </c>
      <c r="AN215" s="150" t="s">
        <v>6</v>
      </c>
    </row>
    <row r="216" spans="1:40" s="151" customFormat="1" x14ac:dyDescent="0.25">
      <c r="A216" s="151" t="s">
        <v>747</v>
      </c>
      <c r="B216" s="150">
        <v>2018</v>
      </c>
      <c r="C216" s="150" t="s">
        <v>38</v>
      </c>
      <c r="D216" s="81" t="s">
        <v>699</v>
      </c>
      <c r="E216" s="150" t="s">
        <v>39</v>
      </c>
      <c r="F216" s="151" t="s">
        <v>745</v>
      </c>
      <c r="G216" s="151" t="s">
        <v>763</v>
      </c>
      <c r="H216" s="150" t="s">
        <v>64</v>
      </c>
      <c r="I216" s="150" t="s">
        <v>39</v>
      </c>
      <c r="J216" s="151" t="s">
        <v>61</v>
      </c>
      <c r="K216" s="151" t="s">
        <v>763</v>
      </c>
      <c r="L216" s="150" t="s">
        <v>64</v>
      </c>
      <c r="M216" s="151" t="s">
        <v>253</v>
      </c>
      <c r="N216" s="150" t="s">
        <v>377</v>
      </c>
      <c r="O216" s="166" t="str">
        <f t="shared" si="101"/>
        <v>elegansXelegans</v>
      </c>
      <c r="P216" s="150" t="s">
        <v>748</v>
      </c>
      <c r="Q216" s="36" t="s">
        <v>794</v>
      </c>
      <c r="R216" s="36" t="s">
        <v>795</v>
      </c>
      <c r="S216" s="25" t="str">
        <f t="shared" si="102"/>
        <v>Mechs-2018-L26XL01</v>
      </c>
      <c r="T216" s="25" t="str">
        <f t="shared" si="100"/>
        <v>Conspecifics-elegansXelegans-LaxeXLaxe</v>
      </c>
      <c r="U216" s="36">
        <v>3</v>
      </c>
      <c r="V216" s="36">
        <v>2</v>
      </c>
      <c r="W216" s="25" t="s">
        <v>6</v>
      </c>
      <c r="X216" s="36">
        <v>1</v>
      </c>
      <c r="Y216" s="29" t="s">
        <v>6</v>
      </c>
      <c r="Z216" s="150" t="s">
        <v>2</v>
      </c>
      <c r="AA216" s="150" t="s">
        <v>6</v>
      </c>
      <c r="AB216" s="150" t="s">
        <v>6</v>
      </c>
      <c r="AC216" s="150" t="s">
        <v>6</v>
      </c>
      <c r="AD216" s="150" t="s">
        <v>6</v>
      </c>
      <c r="AE216" s="150" t="s">
        <v>6</v>
      </c>
      <c r="AF216" s="150" t="s">
        <v>6</v>
      </c>
      <c r="AG216" s="150" t="s">
        <v>6</v>
      </c>
      <c r="AH216" s="150" t="s">
        <v>6</v>
      </c>
      <c r="AI216" s="150" t="s">
        <v>917</v>
      </c>
      <c r="AJ216" s="150" t="s">
        <v>6</v>
      </c>
      <c r="AK216" s="150" t="s">
        <v>6</v>
      </c>
      <c r="AL216" s="150" t="s">
        <v>6</v>
      </c>
      <c r="AM216" s="150" t="s">
        <v>6</v>
      </c>
      <c r="AN216" s="150" t="s">
        <v>6</v>
      </c>
    </row>
    <row r="217" spans="1:40" s="151" customFormat="1" x14ac:dyDescent="0.25">
      <c r="A217" s="151" t="s">
        <v>747</v>
      </c>
      <c r="B217" s="150">
        <v>2018</v>
      </c>
      <c r="C217" s="150" t="s">
        <v>38</v>
      </c>
      <c r="D217" s="81" t="s">
        <v>699</v>
      </c>
      <c r="E217" s="150" t="s">
        <v>39</v>
      </c>
      <c r="F217" s="151" t="s">
        <v>745</v>
      </c>
      <c r="G217" s="151" t="s">
        <v>763</v>
      </c>
      <c r="H217" s="150" t="s">
        <v>64</v>
      </c>
      <c r="I217" s="150" t="s">
        <v>39</v>
      </c>
      <c r="J217" s="151" t="s">
        <v>61</v>
      </c>
      <c r="K217" s="151" t="s">
        <v>763</v>
      </c>
      <c r="L217" s="150" t="s">
        <v>64</v>
      </c>
      <c r="M217" s="151" t="s">
        <v>253</v>
      </c>
      <c r="N217" s="150" t="s">
        <v>377</v>
      </c>
      <c r="O217" s="166" t="str">
        <f t="shared" si="101"/>
        <v>elegansXelegans</v>
      </c>
      <c r="P217" s="150" t="s">
        <v>748</v>
      </c>
      <c r="Q217" s="36" t="s">
        <v>794</v>
      </c>
      <c r="R217" s="36" t="s">
        <v>796</v>
      </c>
      <c r="S217" s="25" t="str">
        <f t="shared" si="102"/>
        <v>Mechs-2018-L26XL11</v>
      </c>
      <c r="T217" s="25" t="str">
        <f t="shared" si="100"/>
        <v>Conspecifics-elegansXelegans-LaxeXLaxe</v>
      </c>
      <c r="U217" s="36">
        <v>3</v>
      </c>
      <c r="V217" s="36">
        <v>1</v>
      </c>
      <c r="W217" s="25" t="s">
        <v>6</v>
      </c>
      <c r="X217" s="36">
        <v>1</v>
      </c>
      <c r="Y217" s="29" t="s">
        <v>6</v>
      </c>
      <c r="Z217" s="150" t="s">
        <v>2</v>
      </c>
      <c r="AA217" s="150" t="s">
        <v>6</v>
      </c>
      <c r="AB217" s="150" t="s">
        <v>6</v>
      </c>
      <c r="AC217" s="150" t="s">
        <v>6</v>
      </c>
      <c r="AD217" s="150" t="s">
        <v>6</v>
      </c>
      <c r="AE217" s="150" t="s">
        <v>6</v>
      </c>
      <c r="AF217" s="150" t="s">
        <v>6</v>
      </c>
      <c r="AG217" s="150" t="s">
        <v>6</v>
      </c>
      <c r="AH217" s="150" t="s">
        <v>6</v>
      </c>
      <c r="AI217" s="150" t="s">
        <v>917</v>
      </c>
      <c r="AJ217" s="150" t="s">
        <v>6</v>
      </c>
      <c r="AK217" s="150" t="s">
        <v>6</v>
      </c>
      <c r="AL217" s="150" t="s">
        <v>6</v>
      </c>
      <c r="AM217" s="150" t="s">
        <v>6</v>
      </c>
      <c r="AN217" s="150" t="s">
        <v>6</v>
      </c>
    </row>
    <row r="218" spans="1:40" s="151" customFormat="1" x14ac:dyDescent="0.25">
      <c r="A218" s="151" t="s">
        <v>747</v>
      </c>
      <c r="B218" s="150">
        <v>2018</v>
      </c>
      <c r="C218" s="150" t="s">
        <v>38</v>
      </c>
      <c r="D218" s="81" t="s">
        <v>699</v>
      </c>
      <c r="E218" s="150" t="s">
        <v>39</v>
      </c>
      <c r="F218" s="151" t="s">
        <v>745</v>
      </c>
      <c r="G218" s="151" t="s">
        <v>763</v>
      </c>
      <c r="H218" s="150" t="s">
        <v>64</v>
      </c>
      <c r="I218" s="150" t="s">
        <v>39</v>
      </c>
      <c r="J218" s="151" t="s">
        <v>61</v>
      </c>
      <c r="K218" s="151" t="s">
        <v>763</v>
      </c>
      <c r="L218" s="150" t="s">
        <v>64</v>
      </c>
      <c r="N218" s="150" t="s">
        <v>377</v>
      </c>
      <c r="O218" s="166" t="str">
        <f t="shared" si="101"/>
        <v>elegansXelegans</v>
      </c>
      <c r="P218" s="150" t="s">
        <v>748</v>
      </c>
      <c r="Q218" s="36" t="s">
        <v>794</v>
      </c>
      <c r="R218" s="36" t="s">
        <v>797</v>
      </c>
      <c r="S218" s="25" t="str">
        <f t="shared" si="102"/>
        <v>Mechs-2018-L26XL44</v>
      </c>
      <c r="T218" s="25" t="str">
        <f t="shared" si="100"/>
        <v>Conspecifics-elegansXelegans-LaxeXLaxe</v>
      </c>
      <c r="U218" s="36">
        <v>1</v>
      </c>
      <c r="V218" s="36">
        <v>1</v>
      </c>
      <c r="W218" s="25" t="s">
        <v>6</v>
      </c>
      <c r="X218" s="36">
        <v>0</v>
      </c>
      <c r="Y218" s="29" t="s">
        <v>6</v>
      </c>
      <c r="Z218" s="150" t="s">
        <v>2</v>
      </c>
      <c r="AA218" s="150" t="s">
        <v>6</v>
      </c>
      <c r="AB218" s="150" t="s">
        <v>6</v>
      </c>
      <c r="AC218" s="150" t="s">
        <v>6</v>
      </c>
      <c r="AD218" s="150" t="s">
        <v>6</v>
      </c>
      <c r="AE218" s="150" t="s">
        <v>6</v>
      </c>
      <c r="AF218" s="150" t="s">
        <v>6</v>
      </c>
      <c r="AG218" s="150" t="s">
        <v>6</v>
      </c>
      <c r="AH218" s="150" t="s">
        <v>6</v>
      </c>
      <c r="AI218" s="150" t="s">
        <v>917</v>
      </c>
      <c r="AJ218" s="150" t="s">
        <v>6</v>
      </c>
      <c r="AK218" s="150" t="s">
        <v>6</v>
      </c>
      <c r="AL218" s="150" t="s">
        <v>6</v>
      </c>
      <c r="AM218" s="150" t="s">
        <v>6</v>
      </c>
      <c r="AN218" s="150" t="s">
        <v>6</v>
      </c>
    </row>
    <row r="219" spans="1:40" s="151" customFormat="1" x14ac:dyDescent="0.25">
      <c r="A219" s="151" t="s">
        <v>747</v>
      </c>
      <c r="B219" s="150">
        <v>2018</v>
      </c>
      <c r="C219" s="150" t="s">
        <v>38</v>
      </c>
      <c r="D219" s="150" t="s">
        <v>700</v>
      </c>
      <c r="E219" s="150" t="s">
        <v>39</v>
      </c>
      <c r="F219" s="151" t="s">
        <v>745</v>
      </c>
      <c r="G219" s="151" t="s">
        <v>763</v>
      </c>
      <c r="H219" s="150" t="s">
        <v>64</v>
      </c>
      <c r="I219" s="150" t="s">
        <v>60</v>
      </c>
      <c r="J219" s="151" t="s">
        <v>61</v>
      </c>
      <c r="K219" s="151" t="s">
        <v>744</v>
      </c>
      <c r="L219" s="150" t="s">
        <v>123</v>
      </c>
      <c r="M219" s="165" t="s">
        <v>258</v>
      </c>
      <c r="N219" s="150" t="s">
        <v>346</v>
      </c>
      <c r="O219" s="166" t="str">
        <f t="shared" si="101"/>
        <v>elegansXgraellsii</v>
      </c>
      <c r="P219" s="150" t="s">
        <v>748</v>
      </c>
      <c r="Q219" s="36" t="s">
        <v>798</v>
      </c>
      <c r="R219" s="36" t="s">
        <v>788</v>
      </c>
      <c r="S219" s="25" t="str">
        <f t="shared" si="102"/>
        <v>Mechs-2018-L30XA93</v>
      </c>
      <c r="T219" s="25" t="str">
        <f t="shared" si="100"/>
        <v>Heterospecifics-elegansXgraellsii-LaxeXCachadas</v>
      </c>
      <c r="U219" s="36">
        <v>1</v>
      </c>
      <c r="V219" s="36">
        <v>0</v>
      </c>
      <c r="W219" s="25" t="s">
        <v>6</v>
      </c>
      <c r="X219" s="36">
        <v>0</v>
      </c>
      <c r="Y219" s="29" t="s">
        <v>6</v>
      </c>
      <c r="Z219" s="150" t="s">
        <v>2</v>
      </c>
      <c r="AA219" s="150" t="s">
        <v>6</v>
      </c>
      <c r="AB219" s="150" t="s">
        <v>6</v>
      </c>
      <c r="AC219" s="150" t="s">
        <v>6</v>
      </c>
      <c r="AD219" s="150" t="s">
        <v>6</v>
      </c>
      <c r="AE219" s="150" t="s">
        <v>6</v>
      </c>
      <c r="AF219" s="150" t="s">
        <v>6</v>
      </c>
      <c r="AG219" s="150" t="s">
        <v>6</v>
      </c>
      <c r="AH219" s="150" t="s">
        <v>6</v>
      </c>
      <c r="AI219" s="150" t="s">
        <v>917</v>
      </c>
      <c r="AJ219" s="150" t="s">
        <v>6</v>
      </c>
      <c r="AK219" s="150" t="s">
        <v>6</v>
      </c>
      <c r="AL219" s="150" t="s">
        <v>6</v>
      </c>
      <c r="AM219" s="150" t="s">
        <v>6</v>
      </c>
      <c r="AN219" s="150" t="s">
        <v>6</v>
      </c>
    </row>
    <row r="220" spans="1:40" s="151" customFormat="1" x14ac:dyDescent="0.25">
      <c r="A220" s="151" t="s">
        <v>747</v>
      </c>
      <c r="B220" s="150">
        <v>2018</v>
      </c>
      <c r="C220" s="150" t="s">
        <v>38</v>
      </c>
      <c r="D220" s="150" t="s">
        <v>700</v>
      </c>
      <c r="E220" s="150" t="s">
        <v>39</v>
      </c>
      <c r="F220" s="151" t="s">
        <v>745</v>
      </c>
      <c r="G220" s="151" t="s">
        <v>763</v>
      </c>
      <c r="H220" s="150" t="s">
        <v>64</v>
      </c>
      <c r="I220" s="150" t="s">
        <v>60</v>
      </c>
      <c r="J220" s="151" t="s">
        <v>61</v>
      </c>
      <c r="K220" s="151" t="s">
        <v>744</v>
      </c>
      <c r="L220" s="150" t="s">
        <v>123</v>
      </c>
      <c r="M220" s="151" t="s">
        <v>253</v>
      </c>
      <c r="N220" s="150" t="s">
        <v>346</v>
      </c>
      <c r="O220" s="166" t="str">
        <f t="shared" si="101"/>
        <v>elegansXgraellsii</v>
      </c>
      <c r="P220" s="150" t="s">
        <v>748</v>
      </c>
      <c r="Q220" s="36" t="s">
        <v>799</v>
      </c>
      <c r="R220" s="36" t="s">
        <v>786</v>
      </c>
      <c r="S220" s="25" t="str">
        <f t="shared" si="102"/>
        <v>Mechs-2018-L35XA89</v>
      </c>
      <c r="T220" s="25" t="str">
        <f t="shared" si="100"/>
        <v>Heterospecifics-elegansXgraellsii-LaxeXCachadas</v>
      </c>
      <c r="U220" s="36">
        <v>2</v>
      </c>
      <c r="V220" s="36">
        <v>1</v>
      </c>
      <c r="W220" s="25" t="s">
        <v>6</v>
      </c>
      <c r="X220" s="36">
        <v>1</v>
      </c>
      <c r="Y220" s="29" t="s">
        <v>6</v>
      </c>
      <c r="Z220" s="150" t="s">
        <v>2</v>
      </c>
      <c r="AA220" s="150" t="s">
        <v>6</v>
      </c>
      <c r="AB220" s="150" t="s">
        <v>6</v>
      </c>
      <c r="AC220" s="150" t="s">
        <v>6</v>
      </c>
      <c r="AD220" s="150" t="s">
        <v>6</v>
      </c>
      <c r="AE220" s="150" t="s">
        <v>6</v>
      </c>
      <c r="AF220" s="150" t="s">
        <v>6</v>
      </c>
      <c r="AG220" s="150" t="s">
        <v>6</v>
      </c>
      <c r="AH220" s="150" t="s">
        <v>6</v>
      </c>
      <c r="AI220" s="150" t="s">
        <v>917</v>
      </c>
      <c r="AJ220" s="150" t="s">
        <v>6</v>
      </c>
      <c r="AK220" s="150" t="s">
        <v>6</v>
      </c>
      <c r="AL220" s="150" t="s">
        <v>6</v>
      </c>
      <c r="AM220" s="150" t="s">
        <v>6</v>
      </c>
      <c r="AN220" s="150" t="s">
        <v>6</v>
      </c>
    </row>
    <row r="221" spans="1:40" s="151" customFormat="1" x14ac:dyDescent="0.25">
      <c r="A221" s="151" t="s">
        <v>747</v>
      </c>
      <c r="B221" s="150">
        <v>2018</v>
      </c>
      <c r="C221" s="150" t="s">
        <v>38</v>
      </c>
      <c r="D221" s="150" t="s">
        <v>700</v>
      </c>
      <c r="E221" s="150" t="s">
        <v>39</v>
      </c>
      <c r="F221" s="151" t="s">
        <v>745</v>
      </c>
      <c r="G221" s="151" t="s">
        <v>763</v>
      </c>
      <c r="H221" s="150" t="s">
        <v>64</v>
      </c>
      <c r="I221" s="150" t="s">
        <v>60</v>
      </c>
      <c r="J221" s="151" t="s">
        <v>61</v>
      </c>
      <c r="K221" s="151" t="s">
        <v>744</v>
      </c>
      <c r="L221" s="150" t="s">
        <v>123</v>
      </c>
      <c r="M221" s="151" t="s">
        <v>253</v>
      </c>
      <c r="N221" s="150" t="s">
        <v>346</v>
      </c>
      <c r="O221" s="166" t="str">
        <f t="shared" si="101"/>
        <v>elegansXgraellsii</v>
      </c>
      <c r="P221" s="150" t="s">
        <v>748</v>
      </c>
      <c r="Q221" s="36" t="s">
        <v>799</v>
      </c>
      <c r="R221" s="36" t="s">
        <v>800</v>
      </c>
      <c r="S221" s="25" t="str">
        <f t="shared" si="102"/>
        <v>Mechs-2018-L35XA92</v>
      </c>
      <c r="T221" s="25" t="str">
        <f t="shared" si="100"/>
        <v>Heterospecifics-elegansXgraellsii-LaxeXCachadas</v>
      </c>
      <c r="U221" s="36">
        <v>3</v>
      </c>
      <c r="V221" s="36">
        <v>1</v>
      </c>
      <c r="W221" s="25" t="s">
        <v>6</v>
      </c>
      <c r="X221" s="36">
        <v>1</v>
      </c>
      <c r="Y221" s="29" t="s">
        <v>6</v>
      </c>
      <c r="Z221" s="150" t="s">
        <v>2</v>
      </c>
      <c r="AA221" s="150" t="s">
        <v>6</v>
      </c>
      <c r="AB221" s="150" t="s">
        <v>6</v>
      </c>
      <c r="AC221" s="150" t="s">
        <v>6</v>
      </c>
      <c r="AD221" s="150" t="s">
        <v>6</v>
      </c>
      <c r="AE221" s="150" t="s">
        <v>6</v>
      </c>
      <c r="AF221" s="150" t="s">
        <v>6</v>
      </c>
      <c r="AG221" s="150" t="s">
        <v>6</v>
      </c>
      <c r="AH221" s="150" t="s">
        <v>6</v>
      </c>
      <c r="AI221" s="150" t="s">
        <v>917</v>
      </c>
      <c r="AJ221" s="150" t="s">
        <v>6</v>
      </c>
      <c r="AK221" s="150" t="s">
        <v>6</v>
      </c>
      <c r="AL221" s="150" t="s">
        <v>6</v>
      </c>
      <c r="AM221" s="150" t="s">
        <v>6</v>
      </c>
      <c r="AN221" s="150" t="s">
        <v>6</v>
      </c>
    </row>
    <row r="222" spans="1:40" s="151" customFormat="1" x14ac:dyDescent="0.25">
      <c r="A222" s="151" t="s">
        <v>747</v>
      </c>
      <c r="B222" s="150">
        <v>2018</v>
      </c>
      <c r="C222" s="150" t="s">
        <v>38</v>
      </c>
      <c r="D222" s="150" t="s">
        <v>700</v>
      </c>
      <c r="E222" s="150" t="s">
        <v>39</v>
      </c>
      <c r="F222" s="151" t="s">
        <v>745</v>
      </c>
      <c r="G222" s="151" t="s">
        <v>763</v>
      </c>
      <c r="H222" s="150" t="s">
        <v>64</v>
      </c>
      <c r="I222" s="150" t="s">
        <v>60</v>
      </c>
      <c r="J222" s="151" t="s">
        <v>61</v>
      </c>
      <c r="K222" s="151" t="s">
        <v>744</v>
      </c>
      <c r="L222" s="150" t="s">
        <v>123</v>
      </c>
      <c r="M222" s="151" t="s">
        <v>253</v>
      </c>
      <c r="N222" s="150" t="s">
        <v>346</v>
      </c>
      <c r="O222" s="166" t="str">
        <f t="shared" si="101"/>
        <v>elegansXgraellsii</v>
      </c>
      <c r="P222" s="150" t="s">
        <v>748</v>
      </c>
      <c r="Q222" s="36" t="s">
        <v>802</v>
      </c>
      <c r="R222" s="36" t="s">
        <v>801</v>
      </c>
      <c r="S222" s="25" t="str">
        <f t="shared" si="102"/>
        <v>Mechs-2018-L36XA95</v>
      </c>
      <c r="T222" s="25" t="str">
        <f t="shared" si="100"/>
        <v>Heterospecifics-elegansXgraellsii-LaxeXCachadas</v>
      </c>
      <c r="U222" s="36">
        <v>1</v>
      </c>
      <c r="V222" s="36">
        <v>1</v>
      </c>
      <c r="W222" s="25" t="s">
        <v>6</v>
      </c>
      <c r="X222" s="36">
        <v>1</v>
      </c>
      <c r="Y222" s="29" t="s">
        <v>6</v>
      </c>
      <c r="Z222" s="150" t="s">
        <v>2</v>
      </c>
      <c r="AA222" s="150" t="s">
        <v>6</v>
      </c>
      <c r="AB222" s="150" t="s">
        <v>6</v>
      </c>
      <c r="AC222" s="150" t="s">
        <v>6</v>
      </c>
      <c r="AD222" s="150" t="s">
        <v>6</v>
      </c>
      <c r="AE222" s="150" t="s">
        <v>6</v>
      </c>
      <c r="AF222" s="150" t="s">
        <v>6</v>
      </c>
      <c r="AG222" s="150" t="s">
        <v>6</v>
      </c>
      <c r="AH222" s="150" t="s">
        <v>6</v>
      </c>
      <c r="AI222" s="150" t="s">
        <v>917</v>
      </c>
      <c r="AJ222" s="150" t="s">
        <v>6</v>
      </c>
      <c r="AK222" s="150" t="s">
        <v>6</v>
      </c>
      <c r="AL222" s="150" t="s">
        <v>6</v>
      </c>
      <c r="AM222" s="150" t="s">
        <v>6</v>
      </c>
      <c r="AN222" s="150" t="s">
        <v>6</v>
      </c>
    </row>
    <row r="223" spans="1:40" s="151" customFormat="1" x14ac:dyDescent="0.25">
      <c r="A223" s="151" t="s">
        <v>747</v>
      </c>
      <c r="B223" s="150">
        <v>2018</v>
      </c>
      <c r="C223" s="150" t="s">
        <v>38</v>
      </c>
      <c r="D223" s="150" t="s">
        <v>700</v>
      </c>
      <c r="E223" s="150" t="s">
        <v>39</v>
      </c>
      <c r="F223" s="151" t="s">
        <v>745</v>
      </c>
      <c r="G223" s="151" t="s">
        <v>763</v>
      </c>
      <c r="H223" s="150" t="s">
        <v>64</v>
      </c>
      <c r="I223" s="150" t="s">
        <v>60</v>
      </c>
      <c r="J223" s="151" t="s">
        <v>61</v>
      </c>
      <c r="K223" s="151" t="s">
        <v>744</v>
      </c>
      <c r="L223" s="150" t="s">
        <v>123</v>
      </c>
      <c r="N223" s="150" t="s">
        <v>346</v>
      </c>
      <c r="O223" s="166" t="str">
        <f t="shared" si="101"/>
        <v>elegansXgraellsii</v>
      </c>
      <c r="P223" s="150" t="s">
        <v>748</v>
      </c>
      <c r="Q223" s="36" t="s">
        <v>802</v>
      </c>
      <c r="R223" s="36" t="s">
        <v>803</v>
      </c>
      <c r="S223" s="25" t="str">
        <f t="shared" si="102"/>
        <v>Mechs-2018-L36XA98</v>
      </c>
      <c r="T223" s="25" t="str">
        <f t="shared" si="100"/>
        <v>Heterospecifics-elegansXgraellsii-LaxeXCachadas</v>
      </c>
      <c r="U223" s="36">
        <v>2</v>
      </c>
      <c r="V223" s="36">
        <v>1</v>
      </c>
      <c r="W223" s="25" t="s">
        <v>6</v>
      </c>
      <c r="X223" s="36">
        <v>1</v>
      </c>
      <c r="Y223" s="29" t="s">
        <v>6</v>
      </c>
      <c r="Z223" s="150" t="s">
        <v>2</v>
      </c>
      <c r="AA223" s="150" t="s">
        <v>6</v>
      </c>
      <c r="AB223" s="150" t="s">
        <v>6</v>
      </c>
      <c r="AC223" s="150" t="s">
        <v>6</v>
      </c>
      <c r="AD223" s="150" t="s">
        <v>6</v>
      </c>
      <c r="AE223" s="150" t="s">
        <v>6</v>
      </c>
      <c r="AF223" s="150" t="s">
        <v>6</v>
      </c>
      <c r="AG223" s="150" t="s">
        <v>6</v>
      </c>
      <c r="AH223" s="150" t="s">
        <v>6</v>
      </c>
      <c r="AI223" s="150" t="s">
        <v>917</v>
      </c>
      <c r="AJ223" s="150" t="s">
        <v>6</v>
      </c>
      <c r="AK223" s="150" t="s">
        <v>6</v>
      </c>
      <c r="AL223" s="150" t="s">
        <v>6</v>
      </c>
      <c r="AM223" s="150" t="s">
        <v>6</v>
      </c>
      <c r="AN223" s="150" t="s">
        <v>6</v>
      </c>
    </row>
    <row r="224" spans="1:40" s="151" customFormat="1" x14ac:dyDescent="0.25">
      <c r="A224" s="151" t="s">
        <v>747</v>
      </c>
      <c r="B224" s="150">
        <v>2018</v>
      </c>
      <c r="C224" s="150" t="s">
        <v>38</v>
      </c>
      <c r="D224" s="81" t="s">
        <v>699</v>
      </c>
      <c r="E224" s="150" t="s">
        <v>39</v>
      </c>
      <c r="F224" s="151" t="s">
        <v>745</v>
      </c>
      <c r="G224" s="151" t="s">
        <v>763</v>
      </c>
      <c r="H224" s="150" t="s">
        <v>64</v>
      </c>
      <c r="I224" s="150" t="s">
        <v>39</v>
      </c>
      <c r="J224" s="151" t="s">
        <v>61</v>
      </c>
      <c r="K224" s="151" t="s">
        <v>763</v>
      </c>
      <c r="L224" s="150" t="s">
        <v>64</v>
      </c>
      <c r="N224" s="150" t="s">
        <v>377</v>
      </c>
      <c r="O224" s="166" t="str">
        <f t="shared" si="101"/>
        <v>elegansXelegans</v>
      </c>
      <c r="P224" s="150" t="s">
        <v>748</v>
      </c>
      <c r="Q224" s="36" t="s">
        <v>802</v>
      </c>
      <c r="R224" s="36" t="s">
        <v>804</v>
      </c>
      <c r="S224" s="25" t="str">
        <f t="shared" si="102"/>
        <v>Mechs-2018-L36XL46</v>
      </c>
      <c r="T224" s="25" t="str">
        <f t="shared" si="100"/>
        <v>Conspecifics-elegansXelegans-LaxeXLaxe</v>
      </c>
      <c r="U224" s="36">
        <v>5</v>
      </c>
      <c r="V224" s="36">
        <v>2</v>
      </c>
      <c r="W224" s="25" t="s">
        <v>6</v>
      </c>
      <c r="X224" s="36">
        <v>1</v>
      </c>
      <c r="Y224" s="29" t="s">
        <v>6</v>
      </c>
      <c r="Z224" s="150" t="s">
        <v>2</v>
      </c>
      <c r="AA224" s="150" t="s">
        <v>6</v>
      </c>
      <c r="AB224" s="150" t="s">
        <v>6</v>
      </c>
      <c r="AC224" s="150" t="s">
        <v>6</v>
      </c>
      <c r="AD224" s="150" t="s">
        <v>6</v>
      </c>
      <c r="AE224" s="150" t="s">
        <v>6</v>
      </c>
      <c r="AF224" s="150" t="s">
        <v>6</v>
      </c>
      <c r="AG224" s="150" t="s">
        <v>6</v>
      </c>
      <c r="AH224" s="150" t="s">
        <v>6</v>
      </c>
      <c r="AI224" s="150" t="s">
        <v>917</v>
      </c>
      <c r="AJ224" s="150" t="s">
        <v>6</v>
      </c>
      <c r="AK224" s="150" t="s">
        <v>6</v>
      </c>
      <c r="AL224" s="150" t="s">
        <v>6</v>
      </c>
      <c r="AM224" s="150" t="s">
        <v>6</v>
      </c>
      <c r="AN224" s="150" t="s">
        <v>6</v>
      </c>
    </row>
    <row r="225" spans="1:40" s="151" customFormat="1" x14ac:dyDescent="0.25">
      <c r="A225" s="151" t="s">
        <v>747</v>
      </c>
      <c r="B225" s="150">
        <v>2018</v>
      </c>
      <c r="C225" s="150" t="s">
        <v>38</v>
      </c>
      <c r="D225" s="150" t="s">
        <v>700</v>
      </c>
      <c r="E225" s="150" t="s">
        <v>39</v>
      </c>
      <c r="F225" s="151" t="s">
        <v>745</v>
      </c>
      <c r="G225" s="151" t="s">
        <v>763</v>
      </c>
      <c r="H225" s="150" t="s">
        <v>64</v>
      </c>
      <c r="I225" s="150" t="s">
        <v>60</v>
      </c>
      <c r="J225" s="151" t="s">
        <v>61</v>
      </c>
      <c r="K225" s="151" t="s">
        <v>744</v>
      </c>
      <c r="L225" s="150" t="s">
        <v>123</v>
      </c>
      <c r="M225" s="151" t="s">
        <v>253</v>
      </c>
      <c r="N225" s="150" t="s">
        <v>346</v>
      </c>
      <c r="O225" s="166" t="str">
        <f t="shared" si="101"/>
        <v>elegansXgraellsii</v>
      </c>
      <c r="P225" s="150" t="s">
        <v>748</v>
      </c>
      <c r="Q225" s="36" t="s">
        <v>806</v>
      </c>
      <c r="R225" s="36" t="s">
        <v>805</v>
      </c>
      <c r="S225" s="25" t="str">
        <f t="shared" si="102"/>
        <v>Mechs-2018-L37XA80</v>
      </c>
      <c r="T225" s="25" t="str">
        <f t="shared" si="100"/>
        <v>Heterospecifics-elegansXgraellsii-LaxeXCachadas</v>
      </c>
      <c r="U225" s="36">
        <v>3</v>
      </c>
      <c r="V225" s="36">
        <v>0</v>
      </c>
      <c r="W225" s="25" t="s">
        <v>6</v>
      </c>
      <c r="X225" s="36">
        <v>0</v>
      </c>
      <c r="Y225" s="29" t="s">
        <v>6</v>
      </c>
      <c r="Z225" s="150" t="s">
        <v>2</v>
      </c>
      <c r="AA225" s="150" t="s">
        <v>6</v>
      </c>
      <c r="AB225" s="150" t="s">
        <v>6</v>
      </c>
      <c r="AC225" s="150" t="s">
        <v>6</v>
      </c>
      <c r="AD225" s="150" t="s">
        <v>6</v>
      </c>
      <c r="AE225" s="150" t="s">
        <v>6</v>
      </c>
      <c r="AF225" s="150" t="s">
        <v>6</v>
      </c>
      <c r="AG225" s="150" t="s">
        <v>6</v>
      </c>
      <c r="AH225" s="150" t="s">
        <v>6</v>
      </c>
      <c r="AI225" s="150" t="s">
        <v>917</v>
      </c>
      <c r="AJ225" s="150" t="s">
        <v>6</v>
      </c>
      <c r="AK225" s="150" t="s">
        <v>6</v>
      </c>
      <c r="AL225" s="150" t="s">
        <v>6</v>
      </c>
      <c r="AM225" s="150" t="s">
        <v>6</v>
      </c>
      <c r="AN225" s="150" t="s">
        <v>6</v>
      </c>
    </row>
    <row r="226" spans="1:40" s="151" customFormat="1" x14ac:dyDescent="0.25">
      <c r="A226" s="151" t="s">
        <v>747</v>
      </c>
      <c r="B226" s="150">
        <v>2018</v>
      </c>
      <c r="C226" s="150" t="s">
        <v>38</v>
      </c>
      <c r="D226" s="150" t="s">
        <v>698</v>
      </c>
      <c r="E226" s="150" t="s">
        <v>39</v>
      </c>
      <c r="F226" s="151" t="s">
        <v>778</v>
      </c>
      <c r="G226" s="151" t="s">
        <v>778</v>
      </c>
      <c r="H226" s="150" t="s">
        <v>706</v>
      </c>
      <c r="I226" s="150" t="s">
        <v>178</v>
      </c>
      <c r="J226" s="151" t="s">
        <v>61</v>
      </c>
      <c r="K226" s="151" t="s">
        <v>778</v>
      </c>
      <c r="L226" s="150" t="s">
        <v>916</v>
      </c>
      <c r="M226" s="151" t="s">
        <v>253</v>
      </c>
      <c r="N226" s="150" t="s">
        <v>458</v>
      </c>
      <c r="O226" s="166" t="str">
        <f t="shared" si="101"/>
        <v>elegansXhybrid</v>
      </c>
      <c r="P226" s="150" t="s">
        <v>748</v>
      </c>
      <c r="Q226" s="36" t="s">
        <v>806</v>
      </c>
      <c r="R226" s="36" t="s">
        <v>807</v>
      </c>
      <c r="S226" s="25" t="str">
        <f t="shared" si="102"/>
        <v>Mechs-2018-L37XC2</v>
      </c>
      <c r="T226" s="25" t="str">
        <f t="shared" si="100"/>
        <v>Postzygotics-elegansXhybrid-SymEleX(H:LaxeXCachadas)</v>
      </c>
      <c r="U226" s="36">
        <v>3</v>
      </c>
      <c r="V226" s="36">
        <v>1</v>
      </c>
      <c r="W226" s="25" t="s">
        <v>6</v>
      </c>
      <c r="X226" s="36">
        <v>1</v>
      </c>
      <c r="Y226" s="29" t="s">
        <v>6</v>
      </c>
      <c r="Z226" s="150" t="s">
        <v>2</v>
      </c>
      <c r="AA226" s="150" t="s">
        <v>6</v>
      </c>
      <c r="AB226" s="150" t="s">
        <v>6</v>
      </c>
      <c r="AC226" s="150" t="s">
        <v>6</v>
      </c>
      <c r="AD226" s="150" t="s">
        <v>6</v>
      </c>
      <c r="AE226" s="150" t="s">
        <v>6</v>
      </c>
      <c r="AF226" s="150" t="s">
        <v>6</v>
      </c>
      <c r="AG226" s="150" t="s">
        <v>6</v>
      </c>
      <c r="AH226" s="150" t="s">
        <v>6</v>
      </c>
      <c r="AI226" s="150" t="s">
        <v>917</v>
      </c>
      <c r="AJ226" s="150" t="s">
        <v>6</v>
      </c>
      <c r="AK226" s="150" t="s">
        <v>6</v>
      </c>
      <c r="AL226" s="150" t="s">
        <v>6</v>
      </c>
      <c r="AM226" s="150" t="s">
        <v>6</v>
      </c>
      <c r="AN226" s="150" t="s">
        <v>6</v>
      </c>
    </row>
    <row r="227" spans="1:40" s="151" customFormat="1" x14ac:dyDescent="0.25">
      <c r="A227" s="151" t="s">
        <v>747</v>
      </c>
      <c r="B227" s="150">
        <v>2018</v>
      </c>
      <c r="C227" s="150" t="s">
        <v>38</v>
      </c>
      <c r="D227" s="81" t="s">
        <v>699</v>
      </c>
      <c r="E227" s="150" t="s">
        <v>39</v>
      </c>
      <c r="F227" s="151" t="s">
        <v>745</v>
      </c>
      <c r="G227" s="151" t="s">
        <v>763</v>
      </c>
      <c r="H227" s="150" t="s">
        <v>64</v>
      </c>
      <c r="I227" s="150" t="s">
        <v>39</v>
      </c>
      <c r="J227" s="151" t="s">
        <v>61</v>
      </c>
      <c r="K227" s="151" t="s">
        <v>763</v>
      </c>
      <c r="L227" s="150" t="s">
        <v>64</v>
      </c>
      <c r="M227" s="151" t="s">
        <v>253</v>
      </c>
      <c r="N227" s="150" t="s">
        <v>377</v>
      </c>
      <c r="O227" s="166" t="str">
        <f t="shared" si="101"/>
        <v>elegansXelegans</v>
      </c>
      <c r="P227" s="150" t="s">
        <v>748</v>
      </c>
      <c r="Q227" s="36" t="s">
        <v>393</v>
      </c>
      <c r="R227" s="36" t="s">
        <v>808</v>
      </c>
      <c r="S227" s="25" t="str">
        <f t="shared" si="102"/>
        <v>Mechs-2018-L38XL06</v>
      </c>
      <c r="T227" s="25" t="str">
        <f t="shared" si="100"/>
        <v>Conspecifics-elegansXelegans-LaxeXLaxe</v>
      </c>
      <c r="U227" s="36">
        <v>1</v>
      </c>
      <c r="V227" s="36">
        <v>1</v>
      </c>
      <c r="W227" s="25" t="s">
        <v>6</v>
      </c>
      <c r="X227" s="36">
        <v>1</v>
      </c>
      <c r="Y227" s="29" t="s">
        <v>6</v>
      </c>
      <c r="Z227" s="150" t="s">
        <v>2</v>
      </c>
      <c r="AA227" s="150" t="s">
        <v>6</v>
      </c>
      <c r="AB227" s="150" t="s">
        <v>6</v>
      </c>
      <c r="AC227" s="150" t="s">
        <v>6</v>
      </c>
      <c r="AD227" s="150" t="s">
        <v>6</v>
      </c>
      <c r="AE227" s="150" t="s">
        <v>6</v>
      </c>
      <c r="AF227" s="150" t="s">
        <v>6</v>
      </c>
      <c r="AG227" s="150" t="s">
        <v>6</v>
      </c>
      <c r="AH227" s="150" t="s">
        <v>6</v>
      </c>
      <c r="AI227" s="150" t="s">
        <v>917</v>
      </c>
      <c r="AJ227" s="150" t="s">
        <v>6</v>
      </c>
      <c r="AK227" s="150" t="s">
        <v>6</v>
      </c>
      <c r="AL227" s="150" t="s">
        <v>6</v>
      </c>
      <c r="AM227" s="150" t="s">
        <v>6</v>
      </c>
      <c r="AN227" s="150" t="s">
        <v>6</v>
      </c>
    </row>
    <row r="228" spans="1:40" s="151" customFormat="1" x14ac:dyDescent="0.25">
      <c r="A228" s="151" t="s">
        <v>747</v>
      </c>
      <c r="B228" s="150">
        <v>2018</v>
      </c>
      <c r="C228" s="150" t="s">
        <v>38</v>
      </c>
      <c r="D228" s="150" t="s">
        <v>700</v>
      </c>
      <c r="E228" s="150" t="s">
        <v>39</v>
      </c>
      <c r="F228" s="151" t="s">
        <v>745</v>
      </c>
      <c r="G228" s="151" t="s">
        <v>763</v>
      </c>
      <c r="H228" s="150" t="s">
        <v>64</v>
      </c>
      <c r="I228" s="150" t="s">
        <v>60</v>
      </c>
      <c r="J228" s="151" t="s">
        <v>61</v>
      </c>
      <c r="K228" s="151" t="s">
        <v>744</v>
      </c>
      <c r="L228" s="150" t="s">
        <v>123</v>
      </c>
      <c r="M228" s="165" t="s">
        <v>258</v>
      </c>
      <c r="N228" s="150" t="s">
        <v>346</v>
      </c>
      <c r="O228" s="166" t="str">
        <f t="shared" si="101"/>
        <v>elegansXgraellsii</v>
      </c>
      <c r="P228" s="150" t="s">
        <v>748</v>
      </c>
      <c r="Q228" s="36" t="s">
        <v>810</v>
      </c>
      <c r="R228" s="36" t="s">
        <v>809</v>
      </c>
      <c r="S228" s="25" t="str">
        <f t="shared" si="102"/>
        <v>Mechs-2018-L50XA101</v>
      </c>
      <c r="T228" s="25" t="str">
        <f t="shared" si="100"/>
        <v>Heterospecifics-elegansXgraellsii-LaxeXCachadas</v>
      </c>
      <c r="U228" s="36">
        <v>2</v>
      </c>
      <c r="V228" s="36">
        <v>1</v>
      </c>
      <c r="W228" s="25" t="s">
        <v>6</v>
      </c>
      <c r="X228" s="36">
        <v>1</v>
      </c>
      <c r="Y228" s="29" t="s">
        <v>6</v>
      </c>
      <c r="Z228" s="150" t="s">
        <v>2</v>
      </c>
      <c r="AA228" s="150" t="s">
        <v>6</v>
      </c>
      <c r="AB228" s="150" t="s">
        <v>6</v>
      </c>
      <c r="AC228" s="150" t="s">
        <v>6</v>
      </c>
      <c r="AD228" s="150" t="s">
        <v>6</v>
      </c>
      <c r="AE228" s="150" t="s">
        <v>6</v>
      </c>
      <c r="AF228" s="150" t="s">
        <v>6</v>
      </c>
      <c r="AG228" s="150" t="s">
        <v>6</v>
      </c>
      <c r="AH228" s="150" t="s">
        <v>6</v>
      </c>
      <c r="AI228" s="150" t="s">
        <v>917</v>
      </c>
      <c r="AJ228" s="150" t="s">
        <v>6</v>
      </c>
      <c r="AK228" s="150" t="s">
        <v>6</v>
      </c>
      <c r="AL228" s="150" t="s">
        <v>6</v>
      </c>
      <c r="AM228" s="150" t="s">
        <v>6</v>
      </c>
      <c r="AN228" s="150" t="s">
        <v>6</v>
      </c>
    </row>
    <row r="229" spans="1:40" s="151" customFormat="1" x14ac:dyDescent="0.25">
      <c r="A229" s="151" t="s">
        <v>747</v>
      </c>
      <c r="B229" s="150">
        <v>2018</v>
      </c>
      <c r="C229" s="150" t="s">
        <v>38</v>
      </c>
      <c r="D229" s="150" t="s">
        <v>700</v>
      </c>
      <c r="E229" s="150" t="s">
        <v>39</v>
      </c>
      <c r="F229" s="151" t="s">
        <v>745</v>
      </c>
      <c r="G229" s="151" t="s">
        <v>763</v>
      </c>
      <c r="H229" s="150" t="s">
        <v>64</v>
      </c>
      <c r="I229" s="150" t="s">
        <v>60</v>
      </c>
      <c r="J229" s="151" t="s">
        <v>61</v>
      </c>
      <c r="K229" s="151" t="s">
        <v>744</v>
      </c>
      <c r="L229" s="150" t="s">
        <v>123</v>
      </c>
      <c r="M229" s="151" t="s">
        <v>259</v>
      </c>
      <c r="N229" s="150" t="s">
        <v>346</v>
      </c>
      <c r="O229" s="166" t="str">
        <f t="shared" si="101"/>
        <v>elegansXgraellsii</v>
      </c>
      <c r="P229" s="150" t="s">
        <v>748</v>
      </c>
      <c r="Q229" s="36" t="s">
        <v>810</v>
      </c>
      <c r="R229" s="36" t="s">
        <v>811</v>
      </c>
      <c r="S229" s="25" t="str">
        <f t="shared" si="102"/>
        <v>Mechs-2018-L50XA90</v>
      </c>
      <c r="T229" s="25" t="str">
        <f t="shared" si="100"/>
        <v>Heterospecifics-elegansXgraellsii-LaxeXCachadas</v>
      </c>
      <c r="U229" s="36">
        <v>2</v>
      </c>
      <c r="V229" s="36">
        <v>1</v>
      </c>
      <c r="W229" s="25" t="s">
        <v>6</v>
      </c>
      <c r="X229" s="36">
        <v>1</v>
      </c>
      <c r="Y229" s="29" t="s">
        <v>6</v>
      </c>
      <c r="Z229" s="150" t="s">
        <v>2</v>
      </c>
      <c r="AA229" s="150" t="s">
        <v>6</v>
      </c>
      <c r="AB229" s="150" t="s">
        <v>6</v>
      </c>
      <c r="AC229" s="150" t="s">
        <v>6</v>
      </c>
      <c r="AD229" s="150" t="s">
        <v>6</v>
      </c>
      <c r="AE229" s="150" t="s">
        <v>6</v>
      </c>
      <c r="AF229" s="150" t="s">
        <v>6</v>
      </c>
      <c r="AG229" s="150" t="s">
        <v>6</v>
      </c>
      <c r="AH229" s="150" t="s">
        <v>6</v>
      </c>
      <c r="AI229" s="150" t="s">
        <v>917</v>
      </c>
      <c r="AJ229" s="150" t="s">
        <v>6</v>
      </c>
      <c r="AK229" s="150" t="s">
        <v>6</v>
      </c>
      <c r="AL229" s="150" t="s">
        <v>6</v>
      </c>
      <c r="AM229" s="150" t="s">
        <v>6</v>
      </c>
      <c r="AN229" s="150" t="s">
        <v>6</v>
      </c>
    </row>
    <row r="230" spans="1:40" s="151" customFormat="1" x14ac:dyDescent="0.25">
      <c r="A230" s="151" t="s">
        <v>747</v>
      </c>
      <c r="B230" s="150">
        <v>2018</v>
      </c>
      <c r="C230" s="150" t="s">
        <v>38</v>
      </c>
      <c r="D230" s="150" t="s">
        <v>700</v>
      </c>
      <c r="E230" s="150" t="s">
        <v>39</v>
      </c>
      <c r="F230" s="151" t="s">
        <v>745</v>
      </c>
      <c r="G230" s="151" t="s">
        <v>763</v>
      </c>
      <c r="H230" s="150" t="s">
        <v>64</v>
      </c>
      <c r="I230" s="150" t="s">
        <v>60</v>
      </c>
      <c r="J230" s="151" t="s">
        <v>61</v>
      </c>
      <c r="K230" s="151" t="s">
        <v>744</v>
      </c>
      <c r="L230" s="150" t="s">
        <v>123</v>
      </c>
      <c r="N230" s="150" t="s">
        <v>346</v>
      </c>
      <c r="O230" s="166" t="str">
        <f t="shared" si="101"/>
        <v>elegansXgraellsii</v>
      </c>
      <c r="P230" s="150" t="s">
        <v>748</v>
      </c>
      <c r="Q230" s="36" t="s">
        <v>810</v>
      </c>
      <c r="R230" s="36" t="s">
        <v>803</v>
      </c>
      <c r="S230" s="25" t="str">
        <f t="shared" si="102"/>
        <v>Mechs-2018-L50XA98</v>
      </c>
      <c r="T230" s="25" t="str">
        <f t="shared" si="100"/>
        <v>Heterospecifics-elegansXgraellsii-LaxeXCachadas</v>
      </c>
      <c r="U230" s="36">
        <v>3</v>
      </c>
      <c r="V230" s="36">
        <v>0</v>
      </c>
      <c r="W230" s="25" t="s">
        <v>6</v>
      </c>
      <c r="X230" s="36">
        <v>0</v>
      </c>
      <c r="Y230" s="29" t="s">
        <v>6</v>
      </c>
      <c r="Z230" s="150" t="s">
        <v>2</v>
      </c>
      <c r="AA230" s="150" t="s">
        <v>6</v>
      </c>
      <c r="AB230" s="150" t="s">
        <v>6</v>
      </c>
      <c r="AC230" s="150" t="s">
        <v>6</v>
      </c>
      <c r="AD230" s="150" t="s">
        <v>6</v>
      </c>
      <c r="AE230" s="150" t="s">
        <v>6</v>
      </c>
      <c r="AF230" s="150" t="s">
        <v>6</v>
      </c>
      <c r="AG230" s="150" t="s">
        <v>6</v>
      </c>
      <c r="AH230" s="150" t="s">
        <v>6</v>
      </c>
      <c r="AI230" s="150" t="s">
        <v>917</v>
      </c>
      <c r="AJ230" s="150" t="s">
        <v>6</v>
      </c>
      <c r="AK230" s="150" t="s">
        <v>6</v>
      </c>
      <c r="AL230" s="150" t="s">
        <v>6</v>
      </c>
      <c r="AM230" s="150" t="s">
        <v>6</v>
      </c>
      <c r="AN230" s="150" t="s">
        <v>6</v>
      </c>
    </row>
    <row r="231" spans="1:40" s="151" customFormat="1" x14ac:dyDescent="0.25">
      <c r="A231" s="151" t="s">
        <v>747</v>
      </c>
      <c r="B231" s="150">
        <v>2018</v>
      </c>
      <c r="C231" s="150" t="s">
        <v>38</v>
      </c>
      <c r="D231" s="81" t="s">
        <v>699</v>
      </c>
      <c r="E231" s="150" t="s">
        <v>39</v>
      </c>
      <c r="F231" s="151" t="s">
        <v>745</v>
      </c>
      <c r="G231" s="151" t="s">
        <v>763</v>
      </c>
      <c r="H231" s="150" t="s">
        <v>64</v>
      </c>
      <c r="I231" s="150" t="s">
        <v>39</v>
      </c>
      <c r="J231" s="151" t="s">
        <v>61</v>
      </c>
      <c r="K231" s="151" t="s">
        <v>763</v>
      </c>
      <c r="L231" s="150" t="s">
        <v>64</v>
      </c>
      <c r="M231" s="151" t="s">
        <v>253</v>
      </c>
      <c r="N231" s="150" t="s">
        <v>377</v>
      </c>
      <c r="O231" s="166" t="str">
        <f t="shared" si="101"/>
        <v>elegansXelegans</v>
      </c>
      <c r="P231" s="150" t="s">
        <v>748</v>
      </c>
      <c r="Q231" s="36" t="s">
        <v>810</v>
      </c>
      <c r="R231" s="36" t="s">
        <v>808</v>
      </c>
      <c r="S231" s="25" t="str">
        <f t="shared" si="102"/>
        <v>Mechs-2018-L50XL06</v>
      </c>
      <c r="T231" s="25" t="str">
        <f t="shared" si="100"/>
        <v>Conspecifics-elegansXelegans-LaxeXLaxe</v>
      </c>
      <c r="U231" s="36">
        <v>2</v>
      </c>
      <c r="V231" s="36">
        <v>2</v>
      </c>
      <c r="W231" s="25" t="s">
        <v>6</v>
      </c>
      <c r="X231" s="36">
        <v>0</v>
      </c>
      <c r="Y231" s="29" t="s">
        <v>6</v>
      </c>
      <c r="Z231" s="150" t="s">
        <v>2</v>
      </c>
      <c r="AA231" s="150" t="s">
        <v>6</v>
      </c>
      <c r="AB231" s="150" t="s">
        <v>6</v>
      </c>
      <c r="AC231" s="150" t="s">
        <v>6</v>
      </c>
      <c r="AD231" s="150" t="s">
        <v>6</v>
      </c>
      <c r="AE231" s="150" t="s">
        <v>6</v>
      </c>
      <c r="AF231" s="150" t="s">
        <v>6</v>
      </c>
      <c r="AG231" s="150" t="s">
        <v>6</v>
      </c>
      <c r="AH231" s="150" t="s">
        <v>6</v>
      </c>
      <c r="AI231" s="150" t="s">
        <v>917</v>
      </c>
      <c r="AJ231" s="150" t="s">
        <v>6</v>
      </c>
      <c r="AK231" s="150" t="s">
        <v>6</v>
      </c>
      <c r="AL231" s="150" t="s">
        <v>6</v>
      </c>
      <c r="AM231" s="150" t="s">
        <v>6</v>
      </c>
      <c r="AN231" s="150" t="s">
        <v>6</v>
      </c>
    </row>
    <row r="232" spans="1:40" s="151" customFormat="1" x14ac:dyDescent="0.25">
      <c r="A232" s="151" t="s">
        <v>747</v>
      </c>
      <c r="B232" s="150">
        <v>2018</v>
      </c>
      <c r="C232" s="150" t="s">
        <v>38</v>
      </c>
      <c r="D232" s="81" t="s">
        <v>699</v>
      </c>
      <c r="E232" s="150" t="s">
        <v>39</v>
      </c>
      <c r="F232" s="151" t="s">
        <v>745</v>
      </c>
      <c r="G232" s="151" t="s">
        <v>763</v>
      </c>
      <c r="H232" s="150" t="s">
        <v>64</v>
      </c>
      <c r="I232" s="150" t="s">
        <v>39</v>
      </c>
      <c r="J232" s="151" t="s">
        <v>61</v>
      </c>
      <c r="K232" s="151" t="s">
        <v>763</v>
      </c>
      <c r="L232" s="150" t="s">
        <v>64</v>
      </c>
      <c r="M232" s="151" t="s">
        <v>253</v>
      </c>
      <c r="N232" s="150" t="s">
        <v>377</v>
      </c>
      <c r="O232" s="166" t="str">
        <f t="shared" si="101"/>
        <v>elegansXelegans</v>
      </c>
      <c r="P232" s="150" t="s">
        <v>748</v>
      </c>
      <c r="Q232" s="36" t="s">
        <v>810</v>
      </c>
      <c r="R232" s="36" t="s">
        <v>812</v>
      </c>
      <c r="S232" s="25" t="str">
        <f t="shared" si="102"/>
        <v>Mechs-2018-L50XL43</v>
      </c>
      <c r="T232" s="25" t="str">
        <f t="shared" si="100"/>
        <v>Conspecifics-elegansXelegans-LaxeXLaxe</v>
      </c>
      <c r="U232" s="36">
        <v>3</v>
      </c>
      <c r="V232" s="36">
        <v>2</v>
      </c>
      <c r="W232" s="25" t="s">
        <v>6</v>
      </c>
      <c r="X232" s="36">
        <v>1</v>
      </c>
      <c r="Y232" s="29" t="s">
        <v>6</v>
      </c>
      <c r="Z232" s="150" t="s">
        <v>2</v>
      </c>
      <c r="AA232" s="150" t="s">
        <v>6</v>
      </c>
      <c r="AB232" s="150" t="s">
        <v>6</v>
      </c>
      <c r="AC232" s="150" t="s">
        <v>6</v>
      </c>
      <c r="AD232" s="150" t="s">
        <v>6</v>
      </c>
      <c r="AE232" s="150" t="s">
        <v>6</v>
      </c>
      <c r="AF232" s="150" t="s">
        <v>6</v>
      </c>
      <c r="AG232" s="150" t="s">
        <v>6</v>
      </c>
      <c r="AH232" s="150" t="s">
        <v>6</v>
      </c>
      <c r="AI232" s="150" t="s">
        <v>917</v>
      </c>
      <c r="AJ232" s="150" t="s">
        <v>6</v>
      </c>
      <c r="AK232" s="150" t="s">
        <v>6</v>
      </c>
      <c r="AL232" s="150" t="s">
        <v>6</v>
      </c>
      <c r="AM232" s="150" t="s">
        <v>6</v>
      </c>
      <c r="AN232" s="150" t="s">
        <v>6</v>
      </c>
    </row>
    <row r="233" spans="1:40" s="151" customFormat="1" x14ac:dyDescent="0.25">
      <c r="A233" s="151" t="s">
        <v>747</v>
      </c>
      <c r="B233" s="150">
        <v>2018</v>
      </c>
      <c r="C233" s="150" t="s">
        <v>38</v>
      </c>
      <c r="D233" s="81" t="s">
        <v>699</v>
      </c>
      <c r="E233" s="150" t="s">
        <v>39</v>
      </c>
      <c r="F233" s="151" t="s">
        <v>745</v>
      </c>
      <c r="G233" s="151" t="s">
        <v>763</v>
      </c>
      <c r="H233" s="150" t="s">
        <v>64</v>
      </c>
      <c r="I233" s="150" t="s">
        <v>39</v>
      </c>
      <c r="J233" s="151" t="s">
        <v>61</v>
      </c>
      <c r="K233" s="151" t="s">
        <v>763</v>
      </c>
      <c r="L233" s="150" t="s">
        <v>64</v>
      </c>
      <c r="M233" s="151" t="s">
        <v>253</v>
      </c>
      <c r="N233" s="150" t="s">
        <v>377</v>
      </c>
      <c r="O233" s="166" t="str">
        <f t="shared" si="101"/>
        <v>elegansXelegans</v>
      </c>
      <c r="P233" s="150" t="s">
        <v>748</v>
      </c>
      <c r="Q233" s="36" t="s">
        <v>813</v>
      </c>
      <c r="R233" s="36" t="s">
        <v>812</v>
      </c>
      <c r="S233" s="25" t="str">
        <f t="shared" si="102"/>
        <v>Mechs-2018-L58XL43</v>
      </c>
      <c r="T233" s="25" t="str">
        <f t="shared" si="100"/>
        <v>Conspecifics-elegansXelegans-LaxeXLaxe</v>
      </c>
      <c r="U233" s="36">
        <v>1</v>
      </c>
      <c r="V233" s="36">
        <v>1</v>
      </c>
      <c r="W233" s="25" t="s">
        <v>6</v>
      </c>
      <c r="X233" s="36">
        <v>0</v>
      </c>
      <c r="Y233" s="29" t="s">
        <v>6</v>
      </c>
      <c r="Z233" s="150" t="s">
        <v>2</v>
      </c>
      <c r="AA233" s="150" t="s">
        <v>6</v>
      </c>
      <c r="AB233" s="150" t="s">
        <v>6</v>
      </c>
      <c r="AC233" s="150" t="s">
        <v>6</v>
      </c>
      <c r="AD233" s="150" t="s">
        <v>6</v>
      </c>
      <c r="AE233" s="150" t="s">
        <v>6</v>
      </c>
      <c r="AF233" s="150" t="s">
        <v>6</v>
      </c>
      <c r="AG233" s="150" t="s">
        <v>6</v>
      </c>
      <c r="AH233" s="150" t="s">
        <v>6</v>
      </c>
      <c r="AI233" s="150" t="s">
        <v>917</v>
      </c>
      <c r="AJ233" s="150" t="s">
        <v>6</v>
      </c>
      <c r="AK233" s="150" t="s">
        <v>6</v>
      </c>
      <c r="AL233" s="150" t="s">
        <v>6</v>
      </c>
      <c r="AM233" s="150" t="s">
        <v>6</v>
      </c>
      <c r="AN233" s="150" t="s">
        <v>6</v>
      </c>
    </row>
    <row r="234" spans="1:40" s="151" customFormat="1" x14ac:dyDescent="0.25">
      <c r="A234" s="151" t="s">
        <v>747</v>
      </c>
      <c r="B234" s="150">
        <v>2018</v>
      </c>
      <c r="C234" s="150" t="s">
        <v>38</v>
      </c>
      <c r="D234" s="150" t="s">
        <v>700</v>
      </c>
      <c r="E234" s="150" t="s">
        <v>39</v>
      </c>
      <c r="F234" s="151" t="s">
        <v>745</v>
      </c>
      <c r="G234" s="151" t="s">
        <v>763</v>
      </c>
      <c r="H234" s="150" t="s">
        <v>64</v>
      </c>
      <c r="I234" s="150" t="s">
        <v>60</v>
      </c>
      <c r="J234" s="151" t="s">
        <v>61</v>
      </c>
      <c r="K234" s="151" t="s">
        <v>744</v>
      </c>
      <c r="L234" s="150" t="s">
        <v>123</v>
      </c>
      <c r="M234" s="151" t="s">
        <v>259</v>
      </c>
      <c r="N234" s="150" t="s">
        <v>346</v>
      </c>
      <c r="O234" s="166" t="str">
        <f t="shared" si="101"/>
        <v>elegansXgraellsii</v>
      </c>
      <c r="P234" s="150" t="s">
        <v>748</v>
      </c>
      <c r="Q234" s="36" t="s">
        <v>815</v>
      </c>
      <c r="R234" s="36" t="s">
        <v>814</v>
      </c>
      <c r="S234" s="25" t="str">
        <f t="shared" si="102"/>
        <v>Mechs-2018-L59XA78</v>
      </c>
      <c r="T234" s="25" t="str">
        <f t="shared" si="100"/>
        <v>Heterospecifics-elegansXgraellsii-LaxeXCachadas</v>
      </c>
      <c r="U234" s="36">
        <v>2</v>
      </c>
      <c r="V234" s="36">
        <v>1</v>
      </c>
      <c r="W234" s="25" t="s">
        <v>6</v>
      </c>
      <c r="X234" s="36">
        <v>1</v>
      </c>
      <c r="Y234" s="29" t="s">
        <v>6</v>
      </c>
      <c r="Z234" s="150" t="s">
        <v>2</v>
      </c>
      <c r="AA234" s="150" t="s">
        <v>6</v>
      </c>
      <c r="AB234" s="150" t="s">
        <v>6</v>
      </c>
      <c r="AC234" s="150" t="s">
        <v>6</v>
      </c>
      <c r="AD234" s="150" t="s">
        <v>6</v>
      </c>
      <c r="AE234" s="150" t="s">
        <v>6</v>
      </c>
      <c r="AF234" s="150" t="s">
        <v>6</v>
      </c>
      <c r="AG234" s="150" t="s">
        <v>6</v>
      </c>
      <c r="AH234" s="150" t="s">
        <v>6</v>
      </c>
      <c r="AI234" s="150" t="s">
        <v>917</v>
      </c>
      <c r="AJ234" s="150" t="s">
        <v>6</v>
      </c>
      <c r="AK234" s="150" t="s">
        <v>6</v>
      </c>
      <c r="AL234" s="150" t="s">
        <v>6</v>
      </c>
      <c r="AM234" s="150" t="s">
        <v>6</v>
      </c>
      <c r="AN234" s="150" t="s">
        <v>6</v>
      </c>
    </row>
    <row r="235" spans="1:40" s="151" customFormat="1" x14ac:dyDescent="0.25">
      <c r="A235" s="151" t="s">
        <v>747</v>
      </c>
      <c r="B235" s="150">
        <v>2018</v>
      </c>
      <c r="C235" s="150" t="s">
        <v>38</v>
      </c>
      <c r="D235" s="150" t="s">
        <v>700</v>
      </c>
      <c r="E235" s="150" t="s">
        <v>39</v>
      </c>
      <c r="F235" s="151" t="s">
        <v>745</v>
      </c>
      <c r="G235" s="151" t="s">
        <v>763</v>
      </c>
      <c r="H235" s="150" t="s">
        <v>64</v>
      </c>
      <c r="I235" s="150" t="s">
        <v>60</v>
      </c>
      <c r="J235" s="151" t="s">
        <v>61</v>
      </c>
      <c r="K235" s="151" t="s">
        <v>744</v>
      </c>
      <c r="L235" s="150" t="s">
        <v>123</v>
      </c>
      <c r="M235" s="151" t="s">
        <v>253</v>
      </c>
      <c r="N235" s="150" t="s">
        <v>346</v>
      </c>
      <c r="O235" s="166" t="str">
        <f t="shared" si="101"/>
        <v>elegansXgraellsii</v>
      </c>
      <c r="P235" s="150" t="s">
        <v>748</v>
      </c>
      <c r="Q235" s="36" t="s">
        <v>815</v>
      </c>
      <c r="R235" s="36" t="s">
        <v>800</v>
      </c>
      <c r="S235" s="25" t="str">
        <f t="shared" si="102"/>
        <v>Mechs-2018-L59XA92</v>
      </c>
      <c r="T235" s="25" t="str">
        <f t="shared" si="100"/>
        <v>Heterospecifics-elegansXgraellsii-LaxeXCachadas</v>
      </c>
      <c r="U235" s="36">
        <v>3</v>
      </c>
      <c r="V235" s="36">
        <v>1</v>
      </c>
      <c r="W235" s="25" t="s">
        <v>6</v>
      </c>
      <c r="X235" s="36">
        <v>0</v>
      </c>
      <c r="Y235" s="29" t="s">
        <v>6</v>
      </c>
      <c r="Z235" s="150" t="s">
        <v>2</v>
      </c>
      <c r="AA235" s="150" t="s">
        <v>6</v>
      </c>
      <c r="AB235" s="150" t="s">
        <v>6</v>
      </c>
      <c r="AC235" s="150" t="s">
        <v>6</v>
      </c>
      <c r="AD235" s="150" t="s">
        <v>6</v>
      </c>
      <c r="AE235" s="150" t="s">
        <v>6</v>
      </c>
      <c r="AF235" s="150" t="s">
        <v>6</v>
      </c>
      <c r="AG235" s="150" t="s">
        <v>6</v>
      </c>
      <c r="AH235" s="150" t="s">
        <v>6</v>
      </c>
      <c r="AI235" s="150" t="s">
        <v>917</v>
      </c>
      <c r="AJ235" s="150" t="s">
        <v>6</v>
      </c>
      <c r="AK235" s="150" t="s">
        <v>6</v>
      </c>
      <c r="AL235" s="150" t="s">
        <v>6</v>
      </c>
      <c r="AM235" s="150" t="s">
        <v>6</v>
      </c>
      <c r="AN235" s="150" t="s">
        <v>6</v>
      </c>
    </row>
    <row r="236" spans="1:40" s="151" customFormat="1" x14ac:dyDescent="0.25">
      <c r="A236" s="151" t="s">
        <v>747</v>
      </c>
      <c r="B236" s="150">
        <v>2018</v>
      </c>
      <c r="C236" s="150" t="s">
        <v>38</v>
      </c>
      <c r="D236" s="150" t="s">
        <v>700</v>
      </c>
      <c r="E236" s="150" t="s">
        <v>39</v>
      </c>
      <c r="F236" s="151" t="s">
        <v>745</v>
      </c>
      <c r="G236" s="151" t="s">
        <v>763</v>
      </c>
      <c r="H236" s="150" t="s">
        <v>64</v>
      </c>
      <c r="I236" s="150" t="s">
        <v>60</v>
      </c>
      <c r="J236" s="151" t="s">
        <v>61</v>
      </c>
      <c r="K236" s="151" t="s">
        <v>744</v>
      </c>
      <c r="L236" s="150" t="s">
        <v>123</v>
      </c>
      <c r="M236" s="151" t="s">
        <v>259</v>
      </c>
      <c r="N236" s="150" t="s">
        <v>346</v>
      </c>
      <c r="O236" s="166" t="str">
        <f t="shared" si="101"/>
        <v>elegansXgraellsii</v>
      </c>
      <c r="P236" s="150" t="s">
        <v>748</v>
      </c>
      <c r="Q236" s="36" t="s">
        <v>816</v>
      </c>
      <c r="R236" s="36" t="s">
        <v>814</v>
      </c>
      <c r="S236" s="25" t="str">
        <f t="shared" si="102"/>
        <v>Mechs-2018-L63XA78</v>
      </c>
      <c r="T236" s="25" t="str">
        <f t="shared" si="100"/>
        <v>Heterospecifics-elegansXgraellsii-LaxeXCachadas</v>
      </c>
      <c r="U236" s="36">
        <v>2</v>
      </c>
      <c r="V236" s="36">
        <v>0</v>
      </c>
      <c r="W236" s="25" t="s">
        <v>6</v>
      </c>
      <c r="X236" s="36">
        <v>0</v>
      </c>
      <c r="Y236" s="29" t="s">
        <v>6</v>
      </c>
      <c r="Z236" s="150" t="s">
        <v>2</v>
      </c>
      <c r="AA236" s="150" t="s">
        <v>6</v>
      </c>
      <c r="AB236" s="150" t="s">
        <v>6</v>
      </c>
      <c r="AC236" s="150" t="s">
        <v>6</v>
      </c>
      <c r="AD236" s="150" t="s">
        <v>6</v>
      </c>
      <c r="AE236" s="150" t="s">
        <v>6</v>
      </c>
      <c r="AF236" s="150" t="s">
        <v>6</v>
      </c>
      <c r="AG236" s="150" t="s">
        <v>6</v>
      </c>
      <c r="AH236" s="150" t="s">
        <v>6</v>
      </c>
      <c r="AI236" s="150" t="s">
        <v>917</v>
      </c>
      <c r="AJ236" s="150" t="s">
        <v>6</v>
      </c>
      <c r="AK236" s="150" t="s">
        <v>6</v>
      </c>
      <c r="AL236" s="150" t="s">
        <v>6</v>
      </c>
      <c r="AM236" s="150" t="s">
        <v>6</v>
      </c>
      <c r="AN236" s="150" t="s">
        <v>6</v>
      </c>
    </row>
    <row r="237" spans="1:40" s="151" customFormat="1" x14ac:dyDescent="0.25">
      <c r="A237" s="151" t="s">
        <v>747</v>
      </c>
      <c r="B237" s="150">
        <v>2018</v>
      </c>
      <c r="C237" s="150" t="s">
        <v>38</v>
      </c>
      <c r="D237" s="150" t="s">
        <v>700</v>
      </c>
      <c r="E237" s="150" t="s">
        <v>39</v>
      </c>
      <c r="F237" s="151" t="s">
        <v>745</v>
      </c>
      <c r="G237" s="151" t="s">
        <v>763</v>
      </c>
      <c r="H237" s="150" t="s">
        <v>64</v>
      </c>
      <c r="I237" s="150" t="s">
        <v>60</v>
      </c>
      <c r="J237" s="151" t="s">
        <v>61</v>
      </c>
      <c r="K237" s="151" t="s">
        <v>744</v>
      </c>
      <c r="L237" s="150" t="s">
        <v>123</v>
      </c>
      <c r="M237" s="151" t="s">
        <v>253</v>
      </c>
      <c r="N237" s="150" t="s">
        <v>346</v>
      </c>
      <c r="O237" s="166" t="str">
        <f t="shared" si="101"/>
        <v>elegansXgraellsii</v>
      </c>
      <c r="P237" s="150" t="s">
        <v>748</v>
      </c>
      <c r="Q237" s="36" t="s">
        <v>816</v>
      </c>
      <c r="R237" s="36" t="s">
        <v>817</v>
      </c>
      <c r="S237" s="25" t="str">
        <f t="shared" si="102"/>
        <v>Mechs-2018-L63XA82</v>
      </c>
      <c r="T237" s="25" t="str">
        <f t="shared" si="100"/>
        <v>Heterospecifics-elegansXgraellsii-LaxeXCachadas</v>
      </c>
      <c r="U237" s="36">
        <v>2</v>
      </c>
      <c r="V237" s="36">
        <v>1</v>
      </c>
      <c r="W237" s="25" t="s">
        <v>6</v>
      </c>
      <c r="X237" s="36">
        <v>1</v>
      </c>
      <c r="Y237" s="29" t="s">
        <v>6</v>
      </c>
      <c r="Z237" s="150" t="s">
        <v>2</v>
      </c>
      <c r="AA237" s="150" t="s">
        <v>6</v>
      </c>
      <c r="AB237" s="150" t="s">
        <v>6</v>
      </c>
      <c r="AC237" s="150" t="s">
        <v>6</v>
      </c>
      <c r="AD237" s="150" t="s">
        <v>6</v>
      </c>
      <c r="AE237" s="150" t="s">
        <v>6</v>
      </c>
      <c r="AF237" s="150" t="s">
        <v>6</v>
      </c>
      <c r="AG237" s="150" t="s">
        <v>6</v>
      </c>
      <c r="AH237" s="150" t="s">
        <v>6</v>
      </c>
      <c r="AI237" s="150" t="s">
        <v>917</v>
      </c>
      <c r="AJ237" s="150" t="s">
        <v>6</v>
      </c>
      <c r="AK237" s="150" t="s">
        <v>6</v>
      </c>
      <c r="AL237" s="150" t="s">
        <v>6</v>
      </c>
      <c r="AM237" s="150" t="s">
        <v>6</v>
      </c>
      <c r="AN237" s="150" t="s">
        <v>6</v>
      </c>
    </row>
    <row r="238" spans="1:40" s="151" customFormat="1" x14ac:dyDescent="0.25">
      <c r="A238" s="151" t="s">
        <v>747</v>
      </c>
      <c r="B238" s="150">
        <v>2018</v>
      </c>
      <c r="C238" s="150" t="s">
        <v>38</v>
      </c>
      <c r="D238" s="150" t="s">
        <v>700</v>
      </c>
      <c r="E238" s="150" t="s">
        <v>39</v>
      </c>
      <c r="F238" s="151" t="s">
        <v>745</v>
      </c>
      <c r="G238" s="151" t="s">
        <v>763</v>
      </c>
      <c r="H238" s="150" t="s">
        <v>64</v>
      </c>
      <c r="I238" s="150" t="s">
        <v>60</v>
      </c>
      <c r="J238" s="151" t="s">
        <v>61</v>
      </c>
      <c r="K238" s="151" t="s">
        <v>744</v>
      </c>
      <c r="L238" s="150" t="s">
        <v>123</v>
      </c>
      <c r="M238" s="151" t="s">
        <v>253</v>
      </c>
      <c r="N238" s="150" t="s">
        <v>346</v>
      </c>
      <c r="O238" s="166" t="str">
        <f t="shared" si="101"/>
        <v>elegansXgraellsii</v>
      </c>
      <c r="P238" s="150" t="s">
        <v>748</v>
      </c>
      <c r="Q238" s="36" t="s">
        <v>818</v>
      </c>
      <c r="R238" s="36" t="s">
        <v>805</v>
      </c>
      <c r="S238" s="25" t="str">
        <f t="shared" si="102"/>
        <v>Mechs-2018-L69XA80</v>
      </c>
      <c r="T238" s="25" t="str">
        <f t="shared" si="100"/>
        <v>Heterospecifics-elegansXgraellsii-LaxeXCachadas</v>
      </c>
      <c r="U238" s="36">
        <v>3</v>
      </c>
      <c r="V238" s="36">
        <v>1</v>
      </c>
      <c r="W238" s="25" t="s">
        <v>6</v>
      </c>
      <c r="X238" s="36">
        <v>1</v>
      </c>
      <c r="Y238" s="29" t="s">
        <v>6</v>
      </c>
      <c r="Z238" s="150" t="s">
        <v>2</v>
      </c>
      <c r="AA238" s="150" t="s">
        <v>6</v>
      </c>
      <c r="AB238" s="150" t="s">
        <v>6</v>
      </c>
      <c r="AC238" s="150" t="s">
        <v>6</v>
      </c>
      <c r="AD238" s="150" t="s">
        <v>6</v>
      </c>
      <c r="AE238" s="150" t="s">
        <v>6</v>
      </c>
      <c r="AF238" s="150" t="s">
        <v>6</v>
      </c>
      <c r="AG238" s="150" t="s">
        <v>6</v>
      </c>
      <c r="AH238" s="150" t="s">
        <v>6</v>
      </c>
      <c r="AI238" s="150" t="s">
        <v>917</v>
      </c>
      <c r="AJ238" s="150" t="s">
        <v>6</v>
      </c>
      <c r="AK238" s="150" t="s">
        <v>6</v>
      </c>
      <c r="AL238" s="150" t="s">
        <v>6</v>
      </c>
      <c r="AM238" s="150" t="s">
        <v>6</v>
      </c>
      <c r="AN238" s="150" t="s">
        <v>6</v>
      </c>
    </row>
    <row r="239" spans="1:40" s="151" customFormat="1" x14ac:dyDescent="0.25">
      <c r="A239" s="151" t="s">
        <v>747</v>
      </c>
      <c r="B239" s="150">
        <v>2018</v>
      </c>
      <c r="C239" s="150" t="s">
        <v>38</v>
      </c>
      <c r="D239" s="150" t="s">
        <v>700</v>
      </c>
      <c r="E239" s="150" t="s">
        <v>39</v>
      </c>
      <c r="F239" s="151" t="s">
        <v>745</v>
      </c>
      <c r="G239" s="151" t="s">
        <v>763</v>
      </c>
      <c r="H239" s="150" t="s">
        <v>64</v>
      </c>
      <c r="I239" s="150" t="s">
        <v>60</v>
      </c>
      <c r="J239" s="151" t="s">
        <v>61</v>
      </c>
      <c r="K239" s="151" t="s">
        <v>744</v>
      </c>
      <c r="L239" s="150" t="s">
        <v>123</v>
      </c>
      <c r="M239" s="151" t="s">
        <v>253</v>
      </c>
      <c r="N239" s="150" t="s">
        <v>346</v>
      </c>
      <c r="O239" s="166" t="str">
        <f t="shared" si="101"/>
        <v>elegansXgraellsii</v>
      </c>
      <c r="P239" s="150" t="s">
        <v>748</v>
      </c>
      <c r="Q239" s="36" t="s">
        <v>818</v>
      </c>
      <c r="R239" s="36" t="s">
        <v>800</v>
      </c>
      <c r="S239" s="25" t="str">
        <f t="shared" si="102"/>
        <v>Mechs-2018-L69XA92</v>
      </c>
      <c r="T239" s="25" t="str">
        <f t="shared" si="100"/>
        <v>Heterospecifics-elegansXgraellsii-LaxeXCachadas</v>
      </c>
      <c r="U239" s="36">
        <v>2</v>
      </c>
      <c r="V239" s="36">
        <v>0</v>
      </c>
      <c r="W239" s="25" t="s">
        <v>6</v>
      </c>
      <c r="X239" s="36">
        <v>0</v>
      </c>
      <c r="Y239" s="29" t="s">
        <v>6</v>
      </c>
      <c r="Z239" s="150" t="s">
        <v>2</v>
      </c>
      <c r="AA239" s="150" t="s">
        <v>6</v>
      </c>
      <c r="AB239" s="150" t="s">
        <v>6</v>
      </c>
      <c r="AC239" s="150" t="s">
        <v>6</v>
      </c>
      <c r="AD239" s="150" t="s">
        <v>6</v>
      </c>
      <c r="AE239" s="150" t="s">
        <v>6</v>
      </c>
      <c r="AF239" s="150" t="s">
        <v>6</v>
      </c>
      <c r="AG239" s="150" t="s">
        <v>6</v>
      </c>
      <c r="AH239" s="150" t="s">
        <v>6</v>
      </c>
      <c r="AI239" s="150" t="s">
        <v>917</v>
      </c>
      <c r="AJ239" s="150" t="s">
        <v>6</v>
      </c>
      <c r="AK239" s="150" t="s">
        <v>6</v>
      </c>
      <c r="AL239" s="150" t="s">
        <v>6</v>
      </c>
      <c r="AM239" s="150" t="s">
        <v>6</v>
      </c>
      <c r="AN239" s="150" t="s">
        <v>6</v>
      </c>
    </row>
    <row r="240" spans="1:40" customFormat="1" ht="15.75" x14ac:dyDescent="0.25">
      <c r="A240" s="36" t="s">
        <v>244</v>
      </c>
      <c r="B240" s="36">
        <v>2014</v>
      </c>
      <c r="C240" s="36" t="s">
        <v>38</v>
      </c>
      <c r="D240" t="s">
        <v>700</v>
      </c>
      <c r="E240" s="36" t="s">
        <v>39</v>
      </c>
      <c r="F240" s="36" t="s">
        <v>342</v>
      </c>
      <c r="G240" s="36" t="s">
        <v>763</v>
      </c>
      <c r="H240" s="36" t="s">
        <v>64</v>
      </c>
      <c r="I240" s="36" t="s">
        <v>60</v>
      </c>
      <c r="J240" s="36" t="s">
        <v>40</v>
      </c>
      <c r="K240" s="36" t="s">
        <v>744</v>
      </c>
      <c r="L240" s="36" t="s">
        <v>123</v>
      </c>
      <c r="M240" s="36" t="s">
        <v>253</v>
      </c>
      <c r="N240" s="26" t="str">
        <f t="shared" ref="N240" si="106">CONCATENATE(E240,"X",I240)</f>
        <v>elegansXgraellsii</v>
      </c>
      <c r="O240" s="166" t="str">
        <f t="shared" si="101"/>
        <v>elegansXgraellsii</v>
      </c>
      <c r="P240" s="36" t="s">
        <v>891</v>
      </c>
      <c r="Q240" s="37" t="s">
        <v>892</v>
      </c>
      <c r="R240" s="36"/>
      <c r="S240" s="167" t="str">
        <f>SUBSTITUTE(SUBSTITUTE(SUBSTITUTE(Q240," ",""),"♀","Fem_"),"♂","Mal_")</f>
        <v>Fem_G56IxMal_E56</v>
      </c>
      <c r="T240" s="25" t="str">
        <f t="shared" si="100"/>
        <v>Heterospecifics-elegansXgraellsii-LaxeXCachadas</v>
      </c>
      <c r="U240" s="25" t="s">
        <v>6</v>
      </c>
      <c r="V240" s="25" t="s">
        <v>6</v>
      </c>
      <c r="W240" s="25" t="s">
        <v>6</v>
      </c>
      <c r="X240" s="25" t="s">
        <v>6</v>
      </c>
      <c r="Y240" s="29" t="s">
        <v>918</v>
      </c>
      <c r="Z240" s="150" t="s">
        <v>47</v>
      </c>
      <c r="AA240" s="36">
        <v>2</v>
      </c>
      <c r="AB240" s="36">
        <v>2</v>
      </c>
      <c r="AC240" s="36">
        <v>0</v>
      </c>
      <c r="AD240" s="36">
        <v>9</v>
      </c>
      <c r="AE240" s="36">
        <v>0</v>
      </c>
      <c r="AF240" s="36">
        <v>89</v>
      </c>
      <c r="AG240" s="25" t="s">
        <v>6</v>
      </c>
      <c r="AH240" s="25" t="s">
        <v>6</v>
      </c>
      <c r="AI240" s="150" t="s">
        <v>6</v>
      </c>
      <c r="AJ240" s="44">
        <v>0</v>
      </c>
      <c r="AK240" s="44">
        <v>98</v>
      </c>
      <c r="AL240" s="39">
        <v>98</v>
      </c>
      <c r="AM240" s="67">
        <f>AL240/AB240</f>
        <v>49</v>
      </c>
      <c r="AN240" s="169">
        <f>AJ240/AL240</f>
        <v>0</v>
      </c>
    </row>
    <row r="241" spans="1:40" customFormat="1" ht="15.75" x14ac:dyDescent="0.25">
      <c r="A241" s="36" t="s">
        <v>244</v>
      </c>
      <c r="B241" s="36">
        <v>2014</v>
      </c>
      <c r="C241" s="36" t="s">
        <v>38</v>
      </c>
      <c r="D241" t="s">
        <v>700</v>
      </c>
      <c r="E241" s="36" t="s">
        <v>39</v>
      </c>
      <c r="F241" s="36" t="s">
        <v>342</v>
      </c>
      <c r="G241" s="36" t="s">
        <v>763</v>
      </c>
      <c r="H241" s="36" t="s">
        <v>64</v>
      </c>
      <c r="I241" s="36" t="s">
        <v>60</v>
      </c>
      <c r="J241" s="36" t="s">
        <v>40</v>
      </c>
      <c r="K241" s="36" t="s">
        <v>744</v>
      </c>
      <c r="L241" s="36" t="s">
        <v>123</v>
      </c>
      <c r="M241" s="36" t="s">
        <v>253</v>
      </c>
      <c r="N241" s="26" t="str">
        <f t="shared" ref="N241:N294" si="107">CONCATENATE(E241,"X",I241)</f>
        <v>elegansXgraellsii</v>
      </c>
      <c r="O241" s="166" t="str">
        <f t="shared" ref="O241:O294" si="108">_xlfn.CONCAT(E241,"X",I241)</f>
        <v>elegansXgraellsii</v>
      </c>
      <c r="P241" s="36" t="s">
        <v>891</v>
      </c>
      <c r="Q241" s="37" t="s">
        <v>893</v>
      </c>
      <c r="R241" s="36"/>
      <c r="S241" s="167" t="str">
        <f t="shared" ref="S241:S255" si="109">SUBSTITUTE(SUBSTITUTE(SUBSTITUTE(Q241," ",""),"♀","Fem_"),"♂","Mal_")</f>
        <v>Fem_G57IxMal_E49</v>
      </c>
      <c r="T241" s="25" t="str">
        <f t="shared" si="100"/>
        <v>Heterospecifics-elegansXgraellsii-LaxeXCachadas</v>
      </c>
      <c r="U241" s="25" t="s">
        <v>6</v>
      </c>
      <c r="V241" s="25" t="s">
        <v>6</v>
      </c>
      <c r="W241" s="25" t="s">
        <v>6</v>
      </c>
      <c r="X241" s="25" t="s">
        <v>6</v>
      </c>
      <c r="Y241" s="29" t="s">
        <v>918</v>
      </c>
      <c r="Z241" s="150" t="s">
        <v>47</v>
      </c>
      <c r="AA241" s="36">
        <v>3</v>
      </c>
      <c r="AB241" s="36">
        <v>3</v>
      </c>
      <c r="AC241" s="36">
        <v>0</v>
      </c>
      <c r="AD241" s="36">
        <v>2</v>
      </c>
      <c r="AE241" s="36">
        <v>0</v>
      </c>
      <c r="AF241" s="36">
        <v>12</v>
      </c>
      <c r="AG241" s="36">
        <v>0</v>
      </c>
      <c r="AH241" s="36">
        <v>12</v>
      </c>
      <c r="AI241" s="150" t="s">
        <v>6</v>
      </c>
      <c r="AJ241" s="44">
        <v>0</v>
      </c>
      <c r="AK241" s="44">
        <v>26</v>
      </c>
      <c r="AL241" s="39">
        <v>26</v>
      </c>
      <c r="AM241" s="67">
        <f t="shared" ref="AM241:AM248" si="110">AL241/AB241</f>
        <v>8.6666666666666661</v>
      </c>
      <c r="AN241" s="169">
        <f t="shared" ref="AN241:AN248" si="111">AJ241/AL241</f>
        <v>0</v>
      </c>
    </row>
    <row r="242" spans="1:40" customFormat="1" ht="15.75" x14ac:dyDescent="0.25">
      <c r="A242" s="36" t="s">
        <v>244</v>
      </c>
      <c r="B242" s="36">
        <v>2014</v>
      </c>
      <c r="C242" s="36" t="s">
        <v>38</v>
      </c>
      <c r="D242" t="s">
        <v>700</v>
      </c>
      <c r="E242" s="36" t="s">
        <v>39</v>
      </c>
      <c r="F242" s="36" t="s">
        <v>342</v>
      </c>
      <c r="G242" s="36" t="s">
        <v>763</v>
      </c>
      <c r="H242" s="36" t="s">
        <v>64</v>
      </c>
      <c r="I242" s="36" t="s">
        <v>60</v>
      </c>
      <c r="J242" s="36" t="s">
        <v>40</v>
      </c>
      <c r="K242" s="36" t="s">
        <v>744</v>
      </c>
      <c r="L242" s="36" t="s">
        <v>123</v>
      </c>
      <c r="M242" s="36" t="s">
        <v>259</v>
      </c>
      <c r="N242" s="26" t="str">
        <f t="shared" si="107"/>
        <v>elegansXgraellsii</v>
      </c>
      <c r="O242" s="166" t="str">
        <f t="shared" si="108"/>
        <v>elegansXgraellsii</v>
      </c>
      <c r="P242" s="36" t="s">
        <v>894</v>
      </c>
      <c r="Q242" s="37" t="s">
        <v>895</v>
      </c>
      <c r="R242" s="36"/>
      <c r="S242" s="167" t="str">
        <f t="shared" si="109"/>
        <v>Fem_G58AxMal_E51</v>
      </c>
      <c r="T242" s="25" t="str">
        <f t="shared" si="100"/>
        <v>Heterospecifics-elegansXgraellsii-LaxeXCachadas</v>
      </c>
      <c r="U242" s="25" t="s">
        <v>6</v>
      </c>
      <c r="V242" s="25" t="s">
        <v>6</v>
      </c>
      <c r="W242" s="25" t="s">
        <v>6</v>
      </c>
      <c r="X242" s="25" t="s">
        <v>6</v>
      </c>
      <c r="Y242" s="29" t="s">
        <v>918</v>
      </c>
      <c r="Z242" s="150" t="s">
        <v>47</v>
      </c>
      <c r="AA242" s="36">
        <v>3</v>
      </c>
      <c r="AB242" s="36">
        <v>3</v>
      </c>
      <c r="AC242" s="36">
        <v>0</v>
      </c>
      <c r="AD242" s="36">
        <v>2</v>
      </c>
      <c r="AE242" s="36">
        <v>67</v>
      </c>
      <c r="AF242" s="36">
        <v>9</v>
      </c>
      <c r="AG242" s="36">
        <v>151</v>
      </c>
      <c r="AH242" s="36">
        <v>21</v>
      </c>
      <c r="AI242" s="150" t="s">
        <v>6</v>
      </c>
      <c r="AJ242" s="44">
        <v>218</v>
      </c>
      <c r="AK242" s="44">
        <v>32</v>
      </c>
      <c r="AL242" s="39">
        <v>250</v>
      </c>
      <c r="AM242" s="67">
        <f t="shared" si="110"/>
        <v>83.333333333333329</v>
      </c>
      <c r="AN242" s="169">
        <f t="shared" si="111"/>
        <v>0.872</v>
      </c>
    </row>
    <row r="243" spans="1:40" customFormat="1" ht="15.75" x14ac:dyDescent="0.25">
      <c r="A243" s="36" t="s">
        <v>244</v>
      </c>
      <c r="B243" s="36">
        <v>2014</v>
      </c>
      <c r="C243" s="36" t="s">
        <v>38</v>
      </c>
      <c r="D243" t="s">
        <v>700</v>
      </c>
      <c r="E243" s="36" t="s">
        <v>39</v>
      </c>
      <c r="F243" s="36" t="s">
        <v>342</v>
      </c>
      <c r="G243" s="36" t="s">
        <v>763</v>
      </c>
      <c r="H243" s="36" t="s">
        <v>64</v>
      </c>
      <c r="I243" s="36" t="s">
        <v>60</v>
      </c>
      <c r="J243" s="36" t="s">
        <v>40</v>
      </c>
      <c r="K243" s="36" t="s">
        <v>744</v>
      </c>
      <c r="L243" s="36" t="s">
        <v>123</v>
      </c>
      <c r="M243" s="36" t="s">
        <v>253</v>
      </c>
      <c r="N243" s="26" t="str">
        <f t="shared" si="107"/>
        <v>elegansXgraellsii</v>
      </c>
      <c r="O243" s="166" t="str">
        <f t="shared" si="108"/>
        <v>elegansXgraellsii</v>
      </c>
      <c r="P243" s="36" t="s">
        <v>896</v>
      </c>
      <c r="Q243" s="37" t="s">
        <v>897</v>
      </c>
      <c r="R243" s="36"/>
      <c r="S243" s="167" t="str">
        <f t="shared" si="109"/>
        <v>Fem_G60IxMal_E49</v>
      </c>
      <c r="T243" s="25" t="str">
        <f t="shared" si="100"/>
        <v>Heterospecifics-elegansXgraellsii-LaxeXCachadas</v>
      </c>
      <c r="U243" s="25" t="s">
        <v>6</v>
      </c>
      <c r="V243" s="25" t="s">
        <v>6</v>
      </c>
      <c r="W243" s="25" t="s">
        <v>6</v>
      </c>
      <c r="X243" s="25" t="s">
        <v>6</v>
      </c>
      <c r="Y243" s="29" t="s">
        <v>918</v>
      </c>
      <c r="Z243" s="150" t="s">
        <v>47</v>
      </c>
      <c r="AA243" s="36">
        <v>3</v>
      </c>
      <c r="AB243" s="36">
        <v>3</v>
      </c>
      <c r="AC243" s="36">
        <v>0</v>
      </c>
      <c r="AD243" s="36">
        <v>1</v>
      </c>
      <c r="AE243" s="36">
        <v>207</v>
      </c>
      <c r="AF243" s="36">
        <v>84</v>
      </c>
      <c r="AG243" s="36">
        <v>104</v>
      </c>
      <c r="AH243" s="36">
        <v>51</v>
      </c>
      <c r="AI243" s="150" t="s">
        <v>6</v>
      </c>
      <c r="AJ243" s="44">
        <v>311</v>
      </c>
      <c r="AK243" s="44">
        <v>136</v>
      </c>
      <c r="AL243" s="39">
        <v>447</v>
      </c>
      <c r="AM243" s="67">
        <f t="shared" si="110"/>
        <v>149</v>
      </c>
      <c r="AN243" s="169">
        <f t="shared" si="111"/>
        <v>0.69574944071588363</v>
      </c>
    </row>
    <row r="244" spans="1:40" customFormat="1" ht="15.75" x14ac:dyDescent="0.25">
      <c r="A244" s="36" t="s">
        <v>244</v>
      </c>
      <c r="B244" s="36">
        <v>2014</v>
      </c>
      <c r="C244" s="36" t="s">
        <v>38</v>
      </c>
      <c r="D244" t="s">
        <v>700</v>
      </c>
      <c r="E244" s="36" t="s">
        <v>39</v>
      </c>
      <c r="F244" s="36" t="s">
        <v>342</v>
      </c>
      <c r="G244" s="36" t="s">
        <v>763</v>
      </c>
      <c r="H244" s="36" t="s">
        <v>64</v>
      </c>
      <c r="I244" s="36" t="s">
        <v>60</v>
      </c>
      <c r="J244" s="36" t="s">
        <v>40</v>
      </c>
      <c r="K244" s="36" t="s">
        <v>744</v>
      </c>
      <c r="L244" s="36" t="s">
        <v>123</v>
      </c>
      <c r="M244" s="36" t="s">
        <v>253</v>
      </c>
      <c r="N244" s="26" t="str">
        <f t="shared" si="107"/>
        <v>elegansXgraellsii</v>
      </c>
      <c r="O244" s="166" t="str">
        <f t="shared" si="108"/>
        <v>elegansXgraellsii</v>
      </c>
      <c r="P244" s="36" t="s">
        <v>891</v>
      </c>
      <c r="Q244" s="37" t="s">
        <v>898</v>
      </c>
      <c r="R244" s="36"/>
      <c r="S244" s="167" t="str">
        <f t="shared" si="109"/>
        <v>Fem_G61IxMal_E46</v>
      </c>
      <c r="T244" s="25" t="str">
        <f t="shared" si="100"/>
        <v>Heterospecifics-elegansXgraellsii-LaxeXCachadas</v>
      </c>
      <c r="U244" s="25" t="s">
        <v>6</v>
      </c>
      <c r="V244" s="25" t="s">
        <v>6</v>
      </c>
      <c r="W244" s="25" t="s">
        <v>6</v>
      </c>
      <c r="X244" s="25" t="s">
        <v>6</v>
      </c>
      <c r="Y244" s="29" t="s">
        <v>918</v>
      </c>
      <c r="Z244" s="150" t="s">
        <v>47</v>
      </c>
      <c r="AA244" s="36">
        <v>3</v>
      </c>
      <c r="AB244" s="36">
        <v>3</v>
      </c>
      <c r="AC244" s="36">
        <v>233</v>
      </c>
      <c r="AD244" s="36">
        <v>96</v>
      </c>
      <c r="AE244" s="36">
        <v>110</v>
      </c>
      <c r="AF244" s="36">
        <v>60</v>
      </c>
      <c r="AG244" s="36">
        <v>7</v>
      </c>
      <c r="AH244" s="36">
        <v>85</v>
      </c>
      <c r="AI244" s="150" t="s">
        <v>6</v>
      </c>
      <c r="AJ244" s="44">
        <v>350</v>
      </c>
      <c r="AK244" s="44">
        <v>241</v>
      </c>
      <c r="AL244" s="39">
        <v>591</v>
      </c>
      <c r="AM244" s="67">
        <f t="shared" si="110"/>
        <v>197</v>
      </c>
      <c r="AN244" s="169">
        <f t="shared" si="111"/>
        <v>0.59221658206429784</v>
      </c>
    </row>
    <row r="245" spans="1:40" customFormat="1" ht="15.75" x14ac:dyDescent="0.25">
      <c r="A245" s="36" t="s">
        <v>244</v>
      </c>
      <c r="B245" s="36">
        <v>2014</v>
      </c>
      <c r="C245" s="36" t="s">
        <v>38</v>
      </c>
      <c r="D245" t="s">
        <v>700</v>
      </c>
      <c r="E245" s="36" t="s">
        <v>39</v>
      </c>
      <c r="F245" s="36" t="s">
        <v>342</v>
      </c>
      <c r="G245" s="36" t="s">
        <v>763</v>
      </c>
      <c r="H245" s="36" t="s">
        <v>64</v>
      </c>
      <c r="I245" s="36" t="s">
        <v>60</v>
      </c>
      <c r="J245" s="36" t="s">
        <v>40</v>
      </c>
      <c r="K245" s="36" t="s">
        <v>744</v>
      </c>
      <c r="L245" s="36" t="s">
        <v>123</v>
      </c>
      <c r="M245" s="36" t="s">
        <v>253</v>
      </c>
      <c r="N245" s="26" t="str">
        <f t="shared" si="107"/>
        <v>elegansXgraellsii</v>
      </c>
      <c r="O245" s="166" t="str">
        <f t="shared" si="108"/>
        <v>elegansXgraellsii</v>
      </c>
      <c r="P245" s="36" t="s">
        <v>891</v>
      </c>
      <c r="Q245" s="37" t="s">
        <v>899</v>
      </c>
      <c r="R245" s="36"/>
      <c r="S245" s="167" t="str">
        <f t="shared" si="109"/>
        <v>Fem_G62IxMal_E49</v>
      </c>
      <c r="T245" s="25" t="str">
        <f t="shared" si="100"/>
        <v>Heterospecifics-elegansXgraellsii-LaxeXCachadas</v>
      </c>
      <c r="U245" s="25" t="s">
        <v>6</v>
      </c>
      <c r="V245" s="25" t="s">
        <v>6</v>
      </c>
      <c r="W245" s="25" t="s">
        <v>6</v>
      </c>
      <c r="X245" s="25" t="s">
        <v>6</v>
      </c>
      <c r="Y245" s="29" t="s">
        <v>918</v>
      </c>
      <c r="Z245" s="150" t="s">
        <v>47</v>
      </c>
      <c r="AA245" s="36">
        <v>2</v>
      </c>
      <c r="AB245" s="36">
        <v>2</v>
      </c>
      <c r="AC245" s="36">
        <v>0</v>
      </c>
      <c r="AD245" s="36">
        <v>2</v>
      </c>
      <c r="AE245" s="36">
        <v>0</v>
      </c>
      <c r="AF245" s="36">
        <v>36</v>
      </c>
      <c r="AG245" s="25" t="s">
        <v>6</v>
      </c>
      <c r="AH245" s="25" t="s">
        <v>6</v>
      </c>
      <c r="AI245" s="150" t="s">
        <v>6</v>
      </c>
      <c r="AJ245" s="44">
        <v>0</v>
      </c>
      <c r="AK245" s="44">
        <v>38</v>
      </c>
      <c r="AL245" s="39">
        <v>38</v>
      </c>
      <c r="AM245" s="67">
        <f t="shared" si="110"/>
        <v>19</v>
      </c>
      <c r="AN245" s="169">
        <f t="shared" si="111"/>
        <v>0</v>
      </c>
    </row>
    <row r="246" spans="1:40" customFormat="1" ht="15.75" x14ac:dyDescent="0.25">
      <c r="A246" s="36" t="s">
        <v>244</v>
      </c>
      <c r="B246" s="36">
        <v>2014</v>
      </c>
      <c r="C246" s="36" t="s">
        <v>38</v>
      </c>
      <c r="D246" t="s">
        <v>700</v>
      </c>
      <c r="E246" s="36" t="s">
        <v>39</v>
      </c>
      <c r="F246" s="36" t="s">
        <v>342</v>
      </c>
      <c r="G246" s="36" t="s">
        <v>763</v>
      </c>
      <c r="H246" s="36" t="s">
        <v>64</v>
      </c>
      <c r="I246" s="36" t="s">
        <v>60</v>
      </c>
      <c r="J246" s="36" t="s">
        <v>40</v>
      </c>
      <c r="K246" s="36" t="s">
        <v>744</v>
      </c>
      <c r="L246" s="36" t="s">
        <v>123</v>
      </c>
      <c r="M246" s="36" t="s">
        <v>253</v>
      </c>
      <c r="N246" s="26" t="str">
        <f t="shared" si="107"/>
        <v>elegansXgraellsii</v>
      </c>
      <c r="O246" s="166" t="str">
        <f t="shared" si="108"/>
        <v>elegansXgraellsii</v>
      </c>
      <c r="P246" s="36" t="s">
        <v>900</v>
      </c>
      <c r="Q246" s="37" t="s">
        <v>901</v>
      </c>
      <c r="R246" s="36"/>
      <c r="S246" s="167" t="str">
        <f t="shared" si="109"/>
        <v>Fem_G63IxMal_E46</v>
      </c>
      <c r="T246" s="25" t="str">
        <f t="shared" si="100"/>
        <v>Heterospecifics-elegansXgraellsii-LaxeXCachadas</v>
      </c>
      <c r="U246" s="25" t="s">
        <v>6</v>
      </c>
      <c r="V246" s="25" t="s">
        <v>6</v>
      </c>
      <c r="W246" s="25" t="s">
        <v>6</v>
      </c>
      <c r="X246" s="25" t="s">
        <v>6</v>
      </c>
      <c r="Y246" s="29" t="s">
        <v>918</v>
      </c>
      <c r="Z246" s="150" t="s">
        <v>47</v>
      </c>
      <c r="AA246" s="36">
        <v>2</v>
      </c>
      <c r="AB246" s="36">
        <v>2</v>
      </c>
      <c r="AC246" s="36">
        <v>339</v>
      </c>
      <c r="AD246" s="36">
        <v>45</v>
      </c>
      <c r="AE246" s="36">
        <v>10</v>
      </c>
      <c r="AF246" s="36">
        <v>7</v>
      </c>
      <c r="AG246" s="25" t="s">
        <v>6</v>
      </c>
      <c r="AH246" s="25" t="s">
        <v>6</v>
      </c>
      <c r="AI246" s="150" t="s">
        <v>6</v>
      </c>
      <c r="AJ246" s="44">
        <v>349</v>
      </c>
      <c r="AK246" s="44">
        <v>52</v>
      </c>
      <c r="AL246" s="39">
        <v>401</v>
      </c>
      <c r="AM246" s="67">
        <f t="shared" si="110"/>
        <v>200.5</v>
      </c>
      <c r="AN246" s="169">
        <f t="shared" si="111"/>
        <v>0.87032418952618451</v>
      </c>
    </row>
    <row r="247" spans="1:40" customFormat="1" ht="15.75" x14ac:dyDescent="0.25">
      <c r="A247" s="36" t="s">
        <v>244</v>
      </c>
      <c r="B247" s="36">
        <v>2014</v>
      </c>
      <c r="C247" s="36" t="s">
        <v>38</v>
      </c>
      <c r="D247" t="s">
        <v>700</v>
      </c>
      <c r="E247" s="36" t="s">
        <v>39</v>
      </c>
      <c r="F247" s="36" t="s">
        <v>342</v>
      </c>
      <c r="G247" s="36" t="s">
        <v>763</v>
      </c>
      <c r="H247" s="36" t="s">
        <v>64</v>
      </c>
      <c r="I247" s="36" t="s">
        <v>60</v>
      </c>
      <c r="J247" s="36" t="s">
        <v>40</v>
      </c>
      <c r="K247" s="36" t="s">
        <v>744</v>
      </c>
      <c r="L247" s="36" t="s">
        <v>123</v>
      </c>
      <c r="M247" s="36" t="s">
        <v>253</v>
      </c>
      <c r="N247" s="26" t="str">
        <f t="shared" si="107"/>
        <v>elegansXgraellsii</v>
      </c>
      <c r="O247" s="166" t="str">
        <f t="shared" si="108"/>
        <v>elegansXgraellsii</v>
      </c>
      <c r="P247" s="36" t="s">
        <v>900</v>
      </c>
      <c r="Q247" s="37" t="s">
        <v>902</v>
      </c>
      <c r="R247" s="36"/>
      <c r="S247" s="167" t="str">
        <f t="shared" si="109"/>
        <v>Fem_G64IxMal_E49</v>
      </c>
      <c r="T247" s="25" t="str">
        <f t="shared" si="100"/>
        <v>Heterospecifics-elegansXgraellsii-LaxeXCachadas</v>
      </c>
      <c r="U247" s="25" t="s">
        <v>6</v>
      </c>
      <c r="V247" s="25" t="s">
        <v>6</v>
      </c>
      <c r="W247" s="25" t="s">
        <v>6</v>
      </c>
      <c r="X247" s="25" t="s">
        <v>6</v>
      </c>
      <c r="Y247" s="29" t="s">
        <v>918</v>
      </c>
      <c r="Z247" s="150" t="s">
        <v>47</v>
      </c>
      <c r="AA247" s="36">
        <v>2</v>
      </c>
      <c r="AB247" s="36">
        <v>2</v>
      </c>
      <c r="AC247" s="36">
        <v>0</v>
      </c>
      <c r="AD247" s="36">
        <v>14</v>
      </c>
      <c r="AE247" s="36">
        <v>0</v>
      </c>
      <c r="AF247" s="36">
        <v>25</v>
      </c>
      <c r="AG247" s="25" t="s">
        <v>6</v>
      </c>
      <c r="AH247" s="25" t="s">
        <v>6</v>
      </c>
      <c r="AI247" s="150" t="s">
        <v>6</v>
      </c>
      <c r="AJ247" s="44">
        <v>0</v>
      </c>
      <c r="AK247" s="44">
        <v>39</v>
      </c>
      <c r="AL247" s="39">
        <v>39</v>
      </c>
      <c r="AM247" s="67">
        <f t="shared" si="110"/>
        <v>19.5</v>
      </c>
      <c r="AN247" s="169">
        <f t="shared" si="111"/>
        <v>0</v>
      </c>
    </row>
    <row r="248" spans="1:40" customFormat="1" ht="15.75" x14ac:dyDescent="0.25">
      <c r="A248" s="36" t="s">
        <v>244</v>
      </c>
      <c r="B248" s="36">
        <v>2014</v>
      </c>
      <c r="C248" s="36" t="s">
        <v>38</v>
      </c>
      <c r="D248" t="s">
        <v>700</v>
      </c>
      <c r="E248" s="36" t="s">
        <v>39</v>
      </c>
      <c r="F248" s="36" t="s">
        <v>342</v>
      </c>
      <c r="G248" s="36" t="s">
        <v>763</v>
      </c>
      <c r="H248" s="36" t="s">
        <v>64</v>
      </c>
      <c r="I248" s="36" t="s">
        <v>60</v>
      </c>
      <c r="J248" s="36" t="s">
        <v>40</v>
      </c>
      <c r="K248" s="36" t="s">
        <v>744</v>
      </c>
      <c r="L248" s="36" t="s">
        <v>123</v>
      </c>
      <c r="M248" s="36" t="s">
        <v>253</v>
      </c>
      <c r="N248" s="26" t="str">
        <f t="shared" si="107"/>
        <v>elegansXgraellsii</v>
      </c>
      <c r="O248" s="166" t="str">
        <f t="shared" si="108"/>
        <v>elegansXgraellsii</v>
      </c>
      <c r="P248" s="36" t="s">
        <v>903</v>
      </c>
      <c r="Q248" s="37" t="s">
        <v>904</v>
      </c>
      <c r="R248" s="36"/>
      <c r="S248" s="167" t="str">
        <f t="shared" si="109"/>
        <v>Fem_G65IxMal_E54</v>
      </c>
      <c r="T248" s="25" t="str">
        <f t="shared" si="100"/>
        <v>Heterospecifics-elegansXgraellsii-LaxeXCachadas</v>
      </c>
      <c r="U248" s="25" t="s">
        <v>6</v>
      </c>
      <c r="V248" s="25" t="s">
        <v>6</v>
      </c>
      <c r="W248" s="25" t="s">
        <v>6</v>
      </c>
      <c r="X248" s="25" t="s">
        <v>6</v>
      </c>
      <c r="Y248" s="29" t="s">
        <v>918</v>
      </c>
      <c r="Z248" s="150" t="s">
        <v>47</v>
      </c>
      <c r="AA248" s="36">
        <v>3</v>
      </c>
      <c r="AB248" s="36">
        <v>3</v>
      </c>
      <c r="AC248" s="36">
        <v>0</v>
      </c>
      <c r="AD248" s="36">
        <v>3</v>
      </c>
      <c r="AE248" s="36">
        <v>0</v>
      </c>
      <c r="AF248" s="36">
        <v>4</v>
      </c>
      <c r="AG248" s="36">
        <v>9</v>
      </c>
      <c r="AH248" s="36">
        <v>4</v>
      </c>
      <c r="AI248" s="150" t="s">
        <v>6</v>
      </c>
      <c r="AJ248" s="44">
        <v>9</v>
      </c>
      <c r="AK248" s="44">
        <v>11</v>
      </c>
      <c r="AL248" s="39">
        <v>20</v>
      </c>
      <c r="AM248" s="67">
        <f t="shared" si="110"/>
        <v>6.666666666666667</v>
      </c>
      <c r="AN248" s="169">
        <f t="shared" si="111"/>
        <v>0.45</v>
      </c>
    </row>
    <row r="249" spans="1:40" customFormat="1" ht="15.75" x14ac:dyDescent="0.25">
      <c r="A249" s="36" t="s">
        <v>244</v>
      </c>
      <c r="B249" s="36">
        <v>2014</v>
      </c>
      <c r="C249" s="36" t="s">
        <v>38</v>
      </c>
      <c r="D249" t="s">
        <v>700</v>
      </c>
      <c r="E249" s="36" t="s">
        <v>39</v>
      </c>
      <c r="F249" s="36" t="s">
        <v>342</v>
      </c>
      <c r="G249" s="36" t="s">
        <v>763</v>
      </c>
      <c r="H249" s="36" t="s">
        <v>64</v>
      </c>
      <c r="I249" s="36" t="s">
        <v>60</v>
      </c>
      <c r="J249" s="36" t="s">
        <v>40</v>
      </c>
      <c r="K249" s="36" t="s">
        <v>744</v>
      </c>
      <c r="L249" s="36" t="s">
        <v>123</v>
      </c>
      <c r="M249" s="36" t="s">
        <v>253</v>
      </c>
      <c r="N249" s="26" t="str">
        <f t="shared" si="107"/>
        <v>elegansXgraellsii</v>
      </c>
      <c r="O249" s="166" t="str">
        <f t="shared" si="108"/>
        <v>elegansXgraellsii</v>
      </c>
      <c r="P249" s="36" t="s">
        <v>903</v>
      </c>
      <c r="Q249" s="37" t="s">
        <v>905</v>
      </c>
      <c r="R249" s="36"/>
      <c r="S249" s="167" t="str">
        <f t="shared" si="109"/>
        <v>Fem_G67IxMal_E49</v>
      </c>
      <c r="T249" s="25" t="str">
        <f t="shared" si="100"/>
        <v>Heterospecifics-elegansXgraellsii-LaxeXCachadas</v>
      </c>
      <c r="U249" s="25" t="s">
        <v>6</v>
      </c>
      <c r="V249" s="25" t="s">
        <v>6</v>
      </c>
      <c r="W249" s="25" t="s">
        <v>6</v>
      </c>
      <c r="X249" s="25" t="s">
        <v>6</v>
      </c>
      <c r="Y249" s="29" t="s">
        <v>918</v>
      </c>
      <c r="Z249" s="150" t="s">
        <v>47</v>
      </c>
      <c r="AA249" s="36">
        <v>3</v>
      </c>
      <c r="AB249" s="36">
        <v>0</v>
      </c>
      <c r="AC249" s="36">
        <v>0</v>
      </c>
      <c r="AD249" s="36">
        <v>0</v>
      </c>
      <c r="AE249" s="36">
        <v>0</v>
      </c>
      <c r="AF249" s="36">
        <v>0</v>
      </c>
      <c r="AG249" s="36">
        <v>0</v>
      </c>
      <c r="AH249" s="36">
        <v>0</v>
      </c>
      <c r="AI249" s="150" t="s">
        <v>6</v>
      </c>
      <c r="AJ249" s="39">
        <v>0</v>
      </c>
      <c r="AK249" s="39">
        <v>0</v>
      </c>
      <c r="AL249" s="150" t="s">
        <v>6</v>
      </c>
      <c r="AM249" s="150" t="s">
        <v>6</v>
      </c>
      <c r="AN249" s="150" t="s">
        <v>6</v>
      </c>
    </row>
    <row r="250" spans="1:40" customFormat="1" ht="15.75" x14ac:dyDescent="0.25">
      <c r="A250" s="36" t="s">
        <v>244</v>
      </c>
      <c r="B250" s="36">
        <v>2014</v>
      </c>
      <c r="C250" s="36" t="s">
        <v>38</v>
      </c>
      <c r="D250" t="s">
        <v>700</v>
      </c>
      <c r="E250" s="36" t="s">
        <v>39</v>
      </c>
      <c r="F250" s="36" t="s">
        <v>342</v>
      </c>
      <c r="G250" s="36" t="s">
        <v>763</v>
      </c>
      <c r="H250" s="36" t="s">
        <v>64</v>
      </c>
      <c r="I250" s="36" t="s">
        <v>60</v>
      </c>
      <c r="J250" s="36" t="s">
        <v>40</v>
      </c>
      <c r="K250" s="36" t="s">
        <v>744</v>
      </c>
      <c r="L250" s="36" t="s">
        <v>123</v>
      </c>
      <c r="M250" s="36" t="s">
        <v>259</v>
      </c>
      <c r="N250" s="26" t="str">
        <f t="shared" si="107"/>
        <v>elegansXgraellsii</v>
      </c>
      <c r="O250" s="166" t="str">
        <f t="shared" si="108"/>
        <v>elegansXgraellsii</v>
      </c>
      <c r="P250" s="36" t="s">
        <v>891</v>
      </c>
      <c r="Q250" s="37" t="s">
        <v>906</v>
      </c>
      <c r="R250" s="36"/>
      <c r="S250" s="167" t="str">
        <f t="shared" si="109"/>
        <v>Fem_G69OxMal_E54</v>
      </c>
      <c r="T250" s="25" t="str">
        <f t="shared" si="100"/>
        <v>Heterospecifics-elegansXgraellsii-LaxeXCachadas</v>
      </c>
      <c r="U250" s="25" t="s">
        <v>6</v>
      </c>
      <c r="V250" s="25" t="s">
        <v>6</v>
      </c>
      <c r="W250" s="25" t="s">
        <v>6</v>
      </c>
      <c r="X250" s="25" t="s">
        <v>6</v>
      </c>
      <c r="Y250" s="29" t="s">
        <v>918</v>
      </c>
      <c r="Z250" s="150" t="s">
        <v>47</v>
      </c>
      <c r="AA250" s="36">
        <v>3</v>
      </c>
      <c r="AB250" s="36">
        <v>3</v>
      </c>
      <c r="AC250" s="36">
        <v>0</v>
      </c>
      <c r="AD250" s="36">
        <v>4</v>
      </c>
      <c r="AE250" s="36">
        <v>0</v>
      </c>
      <c r="AF250" s="36">
        <v>4</v>
      </c>
      <c r="AG250" s="36">
        <v>0</v>
      </c>
      <c r="AH250" s="36">
        <v>4</v>
      </c>
      <c r="AI250" s="150" t="s">
        <v>6</v>
      </c>
      <c r="AJ250" s="44">
        <v>0</v>
      </c>
      <c r="AK250" s="44">
        <v>12</v>
      </c>
      <c r="AL250" s="39">
        <v>12</v>
      </c>
      <c r="AM250" s="67">
        <f t="shared" ref="AM250" si="112">AL250/AB250</f>
        <v>4</v>
      </c>
      <c r="AN250" s="169">
        <f t="shared" ref="AN250" si="113">AJ250/AL250</f>
        <v>0</v>
      </c>
    </row>
    <row r="251" spans="1:40" customFormat="1" ht="15.75" x14ac:dyDescent="0.25">
      <c r="A251" s="36" t="s">
        <v>244</v>
      </c>
      <c r="B251" s="36">
        <v>2014</v>
      </c>
      <c r="C251" s="36" t="s">
        <v>38</v>
      </c>
      <c r="D251" t="s">
        <v>700</v>
      </c>
      <c r="E251" s="36" t="s">
        <v>39</v>
      </c>
      <c r="F251" s="36" t="s">
        <v>342</v>
      </c>
      <c r="G251" s="36" t="s">
        <v>763</v>
      </c>
      <c r="H251" s="36" t="s">
        <v>64</v>
      </c>
      <c r="I251" s="36" t="s">
        <v>60</v>
      </c>
      <c r="J251" s="36" t="s">
        <v>40</v>
      </c>
      <c r="K251" s="36" t="s">
        <v>744</v>
      </c>
      <c r="L251" s="36" t="s">
        <v>123</v>
      </c>
      <c r="M251" s="36" t="s">
        <v>253</v>
      </c>
      <c r="N251" s="26" t="str">
        <f t="shared" si="107"/>
        <v>elegansXgraellsii</v>
      </c>
      <c r="O251" s="166" t="str">
        <f t="shared" si="108"/>
        <v>elegansXgraellsii</v>
      </c>
      <c r="P251" s="36" t="s">
        <v>891</v>
      </c>
      <c r="Q251" s="37" t="s">
        <v>907</v>
      </c>
      <c r="R251" s="36"/>
      <c r="S251" s="167" t="str">
        <f t="shared" si="109"/>
        <v>Fem_G70IxMal_E46</v>
      </c>
      <c r="T251" s="25" t="str">
        <f t="shared" ref="T251:T294" si="114">_xlfn.CONCAT(D251,"-",O251,"-",H251,"X",L251)</f>
        <v>Heterospecifics-elegansXgraellsii-LaxeXCachadas</v>
      </c>
      <c r="U251" s="25" t="s">
        <v>6</v>
      </c>
      <c r="V251" s="25" t="s">
        <v>6</v>
      </c>
      <c r="W251" s="25" t="s">
        <v>6</v>
      </c>
      <c r="X251" s="25" t="s">
        <v>6</v>
      </c>
      <c r="Y251" s="29" t="s">
        <v>918</v>
      </c>
      <c r="Z251" s="150" t="s">
        <v>47</v>
      </c>
      <c r="AA251" s="36">
        <v>2</v>
      </c>
      <c r="AB251" s="36">
        <v>2</v>
      </c>
      <c r="AC251" s="36">
        <v>0</v>
      </c>
      <c r="AD251" s="36">
        <v>9</v>
      </c>
      <c r="AE251" s="36">
        <v>215</v>
      </c>
      <c r="AF251" s="36">
        <v>120</v>
      </c>
      <c r="AG251" s="25" t="s">
        <v>6</v>
      </c>
      <c r="AH251" s="25" t="s">
        <v>6</v>
      </c>
      <c r="AI251" s="150" t="s">
        <v>6</v>
      </c>
      <c r="AJ251" s="44">
        <v>215</v>
      </c>
      <c r="AK251" s="44">
        <v>129</v>
      </c>
      <c r="AL251" s="39">
        <v>344</v>
      </c>
      <c r="AM251" s="67">
        <f t="shared" ref="AM251:AM253" si="115">AL251/AB251</f>
        <v>172</v>
      </c>
      <c r="AN251" s="169">
        <f t="shared" ref="AN251:AN253" si="116">AJ251/AL251</f>
        <v>0.625</v>
      </c>
    </row>
    <row r="252" spans="1:40" customFormat="1" ht="15.75" x14ac:dyDescent="0.25">
      <c r="A252" s="36" t="s">
        <v>244</v>
      </c>
      <c r="B252" s="36">
        <v>2014</v>
      </c>
      <c r="C252" s="36" t="s">
        <v>38</v>
      </c>
      <c r="D252" t="s">
        <v>700</v>
      </c>
      <c r="E252" s="36" t="s">
        <v>39</v>
      </c>
      <c r="F252" s="36" t="s">
        <v>342</v>
      </c>
      <c r="G252" s="36" t="s">
        <v>763</v>
      </c>
      <c r="H252" s="36" t="s">
        <v>64</v>
      </c>
      <c r="I252" s="36" t="s">
        <v>60</v>
      </c>
      <c r="J252" s="36" t="s">
        <v>40</v>
      </c>
      <c r="K252" s="36" t="s">
        <v>744</v>
      </c>
      <c r="L252" s="36" t="s">
        <v>123</v>
      </c>
      <c r="M252" s="36" t="s">
        <v>253</v>
      </c>
      <c r="N252" s="26" t="str">
        <f t="shared" si="107"/>
        <v>elegansXgraellsii</v>
      </c>
      <c r="O252" s="166" t="str">
        <f t="shared" si="108"/>
        <v>elegansXgraellsii</v>
      </c>
      <c r="P252" s="36" t="s">
        <v>903</v>
      </c>
      <c r="Q252" s="37" t="s">
        <v>908</v>
      </c>
      <c r="R252" s="36"/>
      <c r="S252" s="167" t="str">
        <f t="shared" si="109"/>
        <v>Fem_G71IxMal_E54</v>
      </c>
      <c r="T252" s="25" t="str">
        <f t="shared" si="114"/>
        <v>Heterospecifics-elegansXgraellsii-LaxeXCachadas</v>
      </c>
      <c r="U252" s="25" t="s">
        <v>6</v>
      </c>
      <c r="V252" s="25" t="s">
        <v>6</v>
      </c>
      <c r="W252" s="25" t="s">
        <v>6</v>
      </c>
      <c r="X252" s="25" t="s">
        <v>6</v>
      </c>
      <c r="Y252" s="29" t="s">
        <v>918</v>
      </c>
      <c r="Z252" s="150" t="s">
        <v>47</v>
      </c>
      <c r="AA252" s="36">
        <v>1</v>
      </c>
      <c r="AB252" s="36">
        <v>1</v>
      </c>
      <c r="AC252" s="36">
        <v>181</v>
      </c>
      <c r="AD252" s="36">
        <v>64</v>
      </c>
      <c r="AE252" s="25" t="s">
        <v>6</v>
      </c>
      <c r="AF252" s="25" t="s">
        <v>6</v>
      </c>
      <c r="AG252" s="25" t="s">
        <v>6</v>
      </c>
      <c r="AH252" s="25" t="s">
        <v>6</v>
      </c>
      <c r="AI252" s="150" t="s">
        <v>6</v>
      </c>
      <c r="AJ252" s="44">
        <v>181</v>
      </c>
      <c r="AK252" s="44">
        <v>64</v>
      </c>
      <c r="AL252" s="39">
        <v>245</v>
      </c>
      <c r="AM252" s="67">
        <f t="shared" si="115"/>
        <v>245</v>
      </c>
      <c r="AN252" s="169">
        <f t="shared" si="116"/>
        <v>0.73877551020408161</v>
      </c>
    </row>
    <row r="253" spans="1:40" customFormat="1" ht="15.75" x14ac:dyDescent="0.25">
      <c r="A253" s="36" t="s">
        <v>244</v>
      </c>
      <c r="B253" s="36">
        <v>2014</v>
      </c>
      <c r="C253" s="36" t="s">
        <v>38</v>
      </c>
      <c r="D253" t="s">
        <v>700</v>
      </c>
      <c r="E253" s="36" t="s">
        <v>39</v>
      </c>
      <c r="F253" s="36" t="s">
        <v>342</v>
      </c>
      <c r="G253" s="36" t="s">
        <v>763</v>
      </c>
      <c r="H253" s="36" t="s">
        <v>64</v>
      </c>
      <c r="I253" s="36" t="s">
        <v>60</v>
      </c>
      <c r="J253" s="36" t="s">
        <v>40</v>
      </c>
      <c r="K253" s="36" t="s">
        <v>744</v>
      </c>
      <c r="L253" s="36" t="s">
        <v>123</v>
      </c>
      <c r="M253" s="36" t="s">
        <v>253</v>
      </c>
      <c r="N253" s="26" t="str">
        <f t="shared" si="107"/>
        <v>elegansXgraellsii</v>
      </c>
      <c r="O253" s="166" t="str">
        <f t="shared" si="108"/>
        <v>elegansXgraellsii</v>
      </c>
      <c r="P253" s="36" t="s">
        <v>894</v>
      </c>
      <c r="Q253" s="37" t="s">
        <v>909</v>
      </c>
      <c r="R253" s="36"/>
      <c r="S253" s="167" t="str">
        <f t="shared" si="109"/>
        <v>Fem_G72IxMal_E53</v>
      </c>
      <c r="T253" s="25" t="str">
        <f t="shared" si="114"/>
        <v>Heterospecifics-elegansXgraellsii-LaxeXCachadas</v>
      </c>
      <c r="U253" s="25" t="s">
        <v>6</v>
      </c>
      <c r="V253" s="25" t="s">
        <v>6</v>
      </c>
      <c r="W253" s="25" t="s">
        <v>6</v>
      </c>
      <c r="X253" s="25" t="s">
        <v>6</v>
      </c>
      <c r="Y253" s="29" t="s">
        <v>918</v>
      </c>
      <c r="Z253" s="150" t="s">
        <v>47</v>
      </c>
      <c r="AA253" s="36">
        <v>3</v>
      </c>
      <c r="AB253" s="36">
        <v>3</v>
      </c>
      <c r="AC253" s="36">
        <v>0</v>
      </c>
      <c r="AD253" s="36">
        <v>2</v>
      </c>
      <c r="AE253" s="36">
        <v>0</v>
      </c>
      <c r="AF253" s="36">
        <v>2</v>
      </c>
      <c r="AG253" s="36">
        <v>234</v>
      </c>
      <c r="AH253" s="36">
        <v>138</v>
      </c>
      <c r="AI253" s="150" t="s">
        <v>6</v>
      </c>
      <c r="AJ253" s="44">
        <v>234</v>
      </c>
      <c r="AK253" s="44">
        <v>142</v>
      </c>
      <c r="AL253" s="39">
        <v>376</v>
      </c>
      <c r="AM253" s="67">
        <f t="shared" si="115"/>
        <v>125.33333333333333</v>
      </c>
      <c r="AN253" s="169">
        <f t="shared" si="116"/>
        <v>0.62234042553191493</v>
      </c>
    </row>
    <row r="254" spans="1:40" customFormat="1" x14ac:dyDescent="0.25">
      <c r="A254" s="36" t="s">
        <v>244</v>
      </c>
      <c r="B254" s="36">
        <v>2014</v>
      </c>
      <c r="C254" s="36" t="s">
        <v>38</v>
      </c>
      <c r="D254" t="s">
        <v>700</v>
      </c>
      <c r="E254" s="36" t="s">
        <v>39</v>
      </c>
      <c r="F254" s="36" t="s">
        <v>342</v>
      </c>
      <c r="G254" s="36" t="s">
        <v>763</v>
      </c>
      <c r="H254" s="36" t="s">
        <v>64</v>
      </c>
      <c r="I254" s="36" t="s">
        <v>60</v>
      </c>
      <c r="J254" s="36" t="s">
        <v>40</v>
      </c>
      <c r="K254" s="36" t="s">
        <v>744</v>
      </c>
      <c r="L254" s="36" t="s">
        <v>123</v>
      </c>
      <c r="M254" s="36" t="s">
        <v>253</v>
      </c>
      <c r="N254" s="26" t="str">
        <f t="shared" si="107"/>
        <v>elegansXgraellsii</v>
      </c>
      <c r="O254" s="166" t="str">
        <f t="shared" si="108"/>
        <v>elegansXgraellsii</v>
      </c>
      <c r="P254" s="36" t="s">
        <v>891</v>
      </c>
      <c r="Q254" s="37" t="s">
        <v>910</v>
      </c>
      <c r="R254" s="36"/>
      <c r="S254" s="167" t="str">
        <f t="shared" si="109"/>
        <v>Fem_G73IxMal_E54</v>
      </c>
      <c r="T254" s="25" t="str">
        <f t="shared" si="114"/>
        <v>Heterospecifics-elegansXgraellsii-LaxeXCachadas</v>
      </c>
      <c r="U254" s="25" t="s">
        <v>6</v>
      </c>
      <c r="V254" s="25" t="s">
        <v>6</v>
      </c>
      <c r="W254" s="25" t="s">
        <v>6</v>
      </c>
      <c r="X254" s="25" t="s">
        <v>6</v>
      </c>
      <c r="Y254" s="29" t="s">
        <v>918</v>
      </c>
      <c r="Z254" s="150" t="s">
        <v>47</v>
      </c>
      <c r="AA254" s="36">
        <v>1</v>
      </c>
      <c r="AB254" s="36">
        <v>0</v>
      </c>
      <c r="AC254" s="36">
        <v>0</v>
      </c>
      <c r="AD254" s="36">
        <v>0</v>
      </c>
      <c r="AE254" s="25" t="s">
        <v>6</v>
      </c>
      <c r="AF254" s="25" t="s">
        <v>6</v>
      </c>
      <c r="AG254" s="25" t="s">
        <v>6</v>
      </c>
      <c r="AH254" s="25" t="s">
        <v>6</v>
      </c>
      <c r="AI254" s="150" t="s">
        <v>6</v>
      </c>
      <c r="AJ254" s="44">
        <v>0</v>
      </c>
      <c r="AK254" s="44">
        <v>0</v>
      </c>
      <c r="AL254" s="150" t="s">
        <v>6</v>
      </c>
      <c r="AM254" s="150" t="s">
        <v>6</v>
      </c>
      <c r="AN254" s="150" t="s">
        <v>6</v>
      </c>
    </row>
    <row r="255" spans="1:40" customFormat="1" ht="15.75" x14ac:dyDescent="0.25">
      <c r="A255" s="36" t="s">
        <v>244</v>
      </c>
      <c r="B255" s="36">
        <v>2014</v>
      </c>
      <c r="C255" s="36" t="s">
        <v>38</v>
      </c>
      <c r="D255" t="s">
        <v>700</v>
      </c>
      <c r="E255" s="36" t="s">
        <v>39</v>
      </c>
      <c r="F255" s="36" t="s">
        <v>342</v>
      </c>
      <c r="G255" s="36" t="s">
        <v>763</v>
      </c>
      <c r="H255" s="36" t="s">
        <v>64</v>
      </c>
      <c r="I255" s="36" t="s">
        <v>60</v>
      </c>
      <c r="J255" s="36" t="s">
        <v>40</v>
      </c>
      <c r="K255" s="36" t="s">
        <v>744</v>
      </c>
      <c r="L255" s="36" t="s">
        <v>123</v>
      </c>
      <c r="M255" s="36" t="s">
        <v>253</v>
      </c>
      <c r="N255" s="26" t="str">
        <f t="shared" si="107"/>
        <v>elegansXgraellsii</v>
      </c>
      <c r="O255" s="166" t="str">
        <f t="shared" si="108"/>
        <v>elegansXgraellsii</v>
      </c>
      <c r="P255" s="36" t="s">
        <v>894</v>
      </c>
      <c r="Q255" s="37" t="s">
        <v>911</v>
      </c>
      <c r="R255" s="36"/>
      <c r="S255" s="167" t="str">
        <f t="shared" si="109"/>
        <v>Fem_G74IxMal_E46</v>
      </c>
      <c r="T255" s="25" t="str">
        <f t="shared" si="114"/>
        <v>Heterospecifics-elegansXgraellsii-LaxeXCachadas</v>
      </c>
      <c r="U255" s="25" t="s">
        <v>6</v>
      </c>
      <c r="V255" s="25" t="s">
        <v>6</v>
      </c>
      <c r="W255" s="25" t="s">
        <v>6</v>
      </c>
      <c r="X255" s="25" t="s">
        <v>6</v>
      </c>
      <c r="Y255" s="29" t="s">
        <v>918</v>
      </c>
      <c r="Z255" s="150" t="s">
        <v>47</v>
      </c>
      <c r="AA255" s="36">
        <v>3</v>
      </c>
      <c r="AB255" s="36">
        <v>3</v>
      </c>
      <c r="AC255" s="36">
        <v>342</v>
      </c>
      <c r="AD255" s="36">
        <v>89</v>
      </c>
      <c r="AE255" s="36">
        <v>158</v>
      </c>
      <c r="AF255" s="36">
        <v>56</v>
      </c>
      <c r="AG255" s="36">
        <v>65</v>
      </c>
      <c r="AH255" s="36">
        <v>29</v>
      </c>
      <c r="AI255" s="150" t="s">
        <v>6</v>
      </c>
      <c r="AJ255" s="44">
        <v>565</v>
      </c>
      <c r="AK255" s="44">
        <v>174</v>
      </c>
      <c r="AL255" s="39">
        <v>739</v>
      </c>
      <c r="AM255" s="67">
        <f t="shared" ref="AM255" si="117">AL255/AB255</f>
        <v>246.33333333333334</v>
      </c>
      <c r="AN255" s="169">
        <f t="shared" ref="AN255" si="118">AJ255/AL255</f>
        <v>0.76454668470906628</v>
      </c>
    </row>
    <row r="256" spans="1:40" customFormat="1" ht="15.75" x14ac:dyDescent="0.25">
      <c r="A256" s="70" t="s">
        <v>912</v>
      </c>
      <c r="B256" s="70">
        <v>2018</v>
      </c>
      <c r="C256" s="36" t="s">
        <v>38</v>
      </c>
      <c r="D256" t="s">
        <v>700</v>
      </c>
      <c r="E256" s="36" t="s">
        <v>39</v>
      </c>
      <c r="F256" s="36" t="s">
        <v>342</v>
      </c>
      <c r="G256" s="36" t="s">
        <v>763</v>
      </c>
      <c r="H256" s="36" t="s">
        <v>64</v>
      </c>
      <c r="I256" s="36" t="s">
        <v>60</v>
      </c>
      <c r="J256" s="36" t="s">
        <v>40</v>
      </c>
      <c r="K256" s="36" t="s">
        <v>744</v>
      </c>
      <c r="L256" s="36" t="s">
        <v>123</v>
      </c>
      <c r="M256" s="36" t="s">
        <v>253</v>
      </c>
      <c r="N256" s="26" t="str">
        <f t="shared" si="107"/>
        <v>elegansXgraellsii</v>
      </c>
      <c r="O256" s="166" t="str">
        <f t="shared" si="108"/>
        <v>elegansXgraellsii</v>
      </c>
      <c r="P256" s="154">
        <v>43348</v>
      </c>
      <c r="Q256" s="25">
        <v>1</v>
      </c>
      <c r="R256" s="155" t="s">
        <v>810</v>
      </c>
      <c r="S256" s="167" t="str">
        <f>_xlfn.CONCAT(Q256,"?X",R256)</f>
        <v>1?XL50</v>
      </c>
      <c r="T256" s="25" t="str">
        <f t="shared" si="114"/>
        <v>Heterospecifics-elegansXgraellsii-LaxeXCachadas</v>
      </c>
      <c r="U256" s="25" t="s">
        <v>6</v>
      </c>
      <c r="V256" s="25" t="s">
        <v>6</v>
      </c>
      <c r="W256" s="25" t="s">
        <v>6</v>
      </c>
      <c r="X256" s="25" t="s">
        <v>6</v>
      </c>
      <c r="Y256" s="29" t="s">
        <v>918</v>
      </c>
      <c r="Z256" s="150" t="s">
        <v>47</v>
      </c>
      <c r="AA256" s="155">
        <v>2</v>
      </c>
      <c r="AB256" s="36">
        <v>1</v>
      </c>
      <c r="AC256" s="36">
        <v>7</v>
      </c>
      <c r="AD256" s="36">
        <v>8</v>
      </c>
      <c r="AE256" s="25" t="s">
        <v>6</v>
      </c>
      <c r="AF256" s="25" t="s">
        <v>6</v>
      </c>
      <c r="AG256" s="25" t="s">
        <v>6</v>
      </c>
      <c r="AH256" s="25" t="s">
        <v>6</v>
      </c>
      <c r="AI256" s="25" t="s">
        <v>919</v>
      </c>
      <c r="AJ256" s="156">
        <v>7</v>
      </c>
      <c r="AK256" s="156">
        <v>8</v>
      </c>
      <c r="AL256" s="39">
        <v>15</v>
      </c>
      <c r="AM256" s="67">
        <f t="shared" ref="AM256:AM294" si="119">AL256/AB256</f>
        <v>15</v>
      </c>
      <c r="AN256" s="169">
        <f t="shared" ref="AN256:AN294" si="120">AJ256/AL256</f>
        <v>0.46666666666666667</v>
      </c>
    </row>
    <row r="257" spans="1:40" customFormat="1" ht="15.75" x14ac:dyDescent="0.25">
      <c r="A257" s="70" t="s">
        <v>912</v>
      </c>
      <c r="B257" s="70">
        <v>2018</v>
      </c>
      <c r="C257" s="36" t="s">
        <v>38</v>
      </c>
      <c r="D257" t="s">
        <v>700</v>
      </c>
      <c r="E257" s="36" t="s">
        <v>39</v>
      </c>
      <c r="F257" s="36" t="s">
        <v>342</v>
      </c>
      <c r="G257" s="36" t="s">
        <v>763</v>
      </c>
      <c r="H257" s="36" t="s">
        <v>64</v>
      </c>
      <c r="I257" s="36" t="s">
        <v>60</v>
      </c>
      <c r="J257" s="36" t="s">
        <v>40</v>
      </c>
      <c r="K257" s="36" t="s">
        <v>744</v>
      </c>
      <c r="L257" s="36" t="s">
        <v>123</v>
      </c>
      <c r="M257" s="36" t="s">
        <v>253</v>
      </c>
      <c r="N257" s="26" t="str">
        <f t="shared" si="107"/>
        <v>elegansXgraellsii</v>
      </c>
      <c r="O257" s="166" t="str">
        <f t="shared" si="108"/>
        <v>elegansXgraellsii</v>
      </c>
      <c r="P257" s="157">
        <v>43302</v>
      </c>
      <c r="Q257" s="25">
        <v>2</v>
      </c>
      <c r="R257" s="36" t="s">
        <v>493</v>
      </c>
      <c r="S257" s="167" t="str">
        <f t="shared" ref="S257:S293" si="121">_xlfn.CONCAT(Q257,"?X",R257)</f>
        <v>2?XB9</v>
      </c>
      <c r="T257" s="25" t="str">
        <f t="shared" si="114"/>
        <v>Heterospecifics-elegansXgraellsii-LaxeXCachadas</v>
      </c>
      <c r="U257" s="25" t="s">
        <v>6</v>
      </c>
      <c r="V257" s="25" t="s">
        <v>6</v>
      </c>
      <c r="W257" s="25" t="s">
        <v>6</v>
      </c>
      <c r="X257" s="25" t="s">
        <v>6</v>
      </c>
      <c r="Y257" s="29" t="s">
        <v>918</v>
      </c>
      <c r="Z257" s="150" t="s">
        <v>47</v>
      </c>
      <c r="AA257" s="36">
        <v>3</v>
      </c>
      <c r="AB257" s="36">
        <v>3</v>
      </c>
      <c r="AC257" s="36">
        <v>275</v>
      </c>
      <c r="AD257" s="36">
        <v>209</v>
      </c>
      <c r="AE257" s="25" t="s">
        <v>6</v>
      </c>
      <c r="AF257" s="25" t="s">
        <v>6</v>
      </c>
      <c r="AG257" s="25" t="s">
        <v>6</v>
      </c>
      <c r="AH257" s="25" t="s">
        <v>6</v>
      </c>
      <c r="AI257" s="25" t="s">
        <v>919</v>
      </c>
      <c r="AJ257" s="156">
        <v>275</v>
      </c>
      <c r="AK257" s="156">
        <v>209</v>
      </c>
      <c r="AL257" s="39">
        <v>484</v>
      </c>
      <c r="AM257" s="67">
        <f t="shared" si="119"/>
        <v>161.33333333333334</v>
      </c>
      <c r="AN257" s="169">
        <f t="shared" si="120"/>
        <v>0.56818181818181823</v>
      </c>
    </row>
    <row r="258" spans="1:40" customFormat="1" ht="15.75" x14ac:dyDescent="0.25">
      <c r="A258" s="70" t="s">
        <v>912</v>
      </c>
      <c r="B258" s="70">
        <v>2018</v>
      </c>
      <c r="C258" s="36" t="s">
        <v>38</v>
      </c>
      <c r="D258" t="s">
        <v>700</v>
      </c>
      <c r="E258" s="36" t="s">
        <v>39</v>
      </c>
      <c r="F258" s="36" t="s">
        <v>342</v>
      </c>
      <c r="G258" s="36" t="s">
        <v>763</v>
      </c>
      <c r="H258" s="36" t="s">
        <v>64</v>
      </c>
      <c r="I258" s="36" t="s">
        <v>60</v>
      </c>
      <c r="J258" s="36" t="s">
        <v>40</v>
      </c>
      <c r="K258" s="36" t="s">
        <v>744</v>
      </c>
      <c r="L258" s="36" t="s">
        <v>123</v>
      </c>
      <c r="M258" s="36" t="s">
        <v>258</v>
      </c>
      <c r="N258" s="26" t="str">
        <f t="shared" si="107"/>
        <v>elegansXgraellsii</v>
      </c>
      <c r="O258" s="166" t="str">
        <f t="shared" si="108"/>
        <v>elegansXgraellsii</v>
      </c>
      <c r="P258" s="157">
        <v>43302</v>
      </c>
      <c r="Q258" s="25">
        <v>3</v>
      </c>
      <c r="R258" s="36" t="s">
        <v>771</v>
      </c>
      <c r="S258" s="167" t="str">
        <f t="shared" si="121"/>
        <v>3?XB12</v>
      </c>
      <c r="T258" s="25" t="str">
        <f t="shared" si="114"/>
        <v>Heterospecifics-elegansXgraellsii-LaxeXCachadas</v>
      </c>
      <c r="U258" s="25" t="s">
        <v>6</v>
      </c>
      <c r="V258" s="25" t="s">
        <v>6</v>
      </c>
      <c r="W258" s="25" t="s">
        <v>6</v>
      </c>
      <c r="X258" s="25" t="s">
        <v>6</v>
      </c>
      <c r="Y258" s="29" t="s">
        <v>918</v>
      </c>
      <c r="Z258" s="150" t="s">
        <v>47</v>
      </c>
      <c r="AA258" s="36">
        <v>3</v>
      </c>
      <c r="AB258" s="36">
        <v>3</v>
      </c>
      <c r="AC258" s="36">
        <v>35</v>
      </c>
      <c r="AD258" s="36">
        <v>50</v>
      </c>
      <c r="AE258" s="25" t="s">
        <v>6</v>
      </c>
      <c r="AF258" s="25" t="s">
        <v>6</v>
      </c>
      <c r="AG258" s="25" t="s">
        <v>6</v>
      </c>
      <c r="AH258" s="25" t="s">
        <v>6</v>
      </c>
      <c r="AI258" s="25" t="s">
        <v>919</v>
      </c>
      <c r="AJ258" s="156">
        <v>35</v>
      </c>
      <c r="AK258" s="156">
        <v>50</v>
      </c>
      <c r="AL258" s="39">
        <v>85</v>
      </c>
      <c r="AM258" s="67">
        <f t="shared" si="119"/>
        <v>28.333333333333332</v>
      </c>
      <c r="AN258" s="169">
        <f t="shared" si="120"/>
        <v>0.41176470588235292</v>
      </c>
    </row>
    <row r="259" spans="1:40" customFormat="1" ht="15.75" x14ac:dyDescent="0.25">
      <c r="A259" s="70" t="s">
        <v>912</v>
      </c>
      <c r="B259" s="70">
        <v>2018</v>
      </c>
      <c r="C259" s="36" t="s">
        <v>38</v>
      </c>
      <c r="D259" t="s">
        <v>700</v>
      </c>
      <c r="E259" s="36" t="s">
        <v>39</v>
      </c>
      <c r="F259" s="36" t="s">
        <v>342</v>
      </c>
      <c r="G259" s="36" t="s">
        <v>763</v>
      </c>
      <c r="H259" s="36" t="s">
        <v>64</v>
      </c>
      <c r="I259" s="36" t="s">
        <v>60</v>
      </c>
      <c r="J259" s="36" t="s">
        <v>40</v>
      </c>
      <c r="K259" s="36" t="s">
        <v>744</v>
      </c>
      <c r="L259" s="36" t="s">
        <v>123</v>
      </c>
      <c r="M259" s="36" t="s">
        <v>253</v>
      </c>
      <c r="N259" s="26" t="str">
        <f t="shared" si="107"/>
        <v>elegansXgraellsii</v>
      </c>
      <c r="O259" s="166" t="str">
        <f t="shared" si="108"/>
        <v>elegansXgraellsii</v>
      </c>
      <c r="P259" s="157">
        <v>43302</v>
      </c>
      <c r="Q259" s="25">
        <v>4</v>
      </c>
      <c r="R259" s="36" t="s">
        <v>594</v>
      </c>
      <c r="S259" s="167" t="str">
        <f t="shared" si="121"/>
        <v>4?XB10</v>
      </c>
      <c r="T259" s="25" t="str">
        <f t="shared" si="114"/>
        <v>Heterospecifics-elegansXgraellsii-LaxeXCachadas</v>
      </c>
      <c r="U259" s="25" t="s">
        <v>6</v>
      </c>
      <c r="V259" s="25" t="s">
        <v>6</v>
      </c>
      <c r="W259" s="25" t="s">
        <v>6</v>
      </c>
      <c r="X259" s="25" t="s">
        <v>6</v>
      </c>
      <c r="Y259" s="29" t="s">
        <v>918</v>
      </c>
      <c r="Z259" s="150" t="s">
        <v>47</v>
      </c>
      <c r="AA259" s="36">
        <v>3</v>
      </c>
      <c r="AB259" s="36">
        <v>3</v>
      </c>
      <c r="AC259" s="36">
        <v>98</v>
      </c>
      <c r="AD259" s="36">
        <v>52</v>
      </c>
      <c r="AE259" s="25" t="s">
        <v>6</v>
      </c>
      <c r="AF259" s="25" t="s">
        <v>6</v>
      </c>
      <c r="AG259" s="25" t="s">
        <v>6</v>
      </c>
      <c r="AH259" s="25" t="s">
        <v>6</v>
      </c>
      <c r="AI259" s="25" t="s">
        <v>919</v>
      </c>
      <c r="AJ259" s="156">
        <v>98</v>
      </c>
      <c r="AK259" s="156">
        <v>52</v>
      </c>
      <c r="AL259" s="39">
        <v>150</v>
      </c>
      <c r="AM259" s="67">
        <f t="shared" si="119"/>
        <v>50</v>
      </c>
      <c r="AN259" s="169">
        <f t="shared" si="120"/>
        <v>0.65333333333333332</v>
      </c>
    </row>
    <row r="260" spans="1:40" customFormat="1" ht="15.75" x14ac:dyDescent="0.25">
      <c r="A260" s="70" t="s">
        <v>912</v>
      </c>
      <c r="B260" s="70">
        <v>2018</v>
      </c>
      <c r="C260" s="36" t="s">
        <v>38</v>
      </c>
      <c r="D260" t="s">
        <v>700</v>
      </c>
      <c r="E260" s="36" t="s">
        <v>39</v>
      </c>
      <c r="F260" s="36" t="s">
        <v>342</v>
      </c>
      <c r="G260" s="36" t="s">
        <v>763</v>
      </c>
      <c r="H260" s="36" t="s">
        <v>64</v>
      </c>
      <c r="I260" s="36" t="s">
        <v>60</v>
      </c>
      <c r="J260" s="36" t="s">
        <v>40</v>
      </c>
      <c r="K260" s="36" t="s">
        <v>744</v>
      </c>
      <c r="L260" s="36" t="s">
        <v>123</v>
      </c>
      <c r="M260" s="36" t="s">
        <v>253</v>
      </c>
      <c r="N260" s="26" t="str">
        <f t="shared" si="107"/>
        <v>elegansXgraellsii</v>
      </c>
      <c r="O260" s="166" t="str">
        <f t="shared" si="108"/>
        <v>elegansXgraellsii</v>
      </c>
      <c r="P260" s="112">
        <v>43311</v>
      </c>
      <c r="Q260" s="25">
        <v>5</v>
      </c>
      <c r="R260" s="36" t="s">
        <v>766</v>
      </c>
      <c r="S260" s="167" t="str">
        <f t="shared" si="121"/>
        <v>5?XB11</v>
      </c>
      <c r="T260" s="25" t="str">
        <f t="shared" si="114"/>
        <v>Heterospecifics-elegansXgraellsii-LaxeXCachadas</v>
      </c>
      <c r="U260" s="25" t="s">
        <v>6</v>
      </c>
      <c r="V260" s="25" t="s">
        <v>6</v>
      </c>
      <c r="W260" s="25" t="s">
        <v>6</v>
      </c>
      <c r="X260" s="25" t="s">
        <v>6</v>
      </c>
      <c r="Y260" s="29" t="s">
        <v>918</v>
      </c>
      <c r="Z260" s="150" t="s">
        <v>47</v>
      </c>
      <c r="AA260" s="36">
        <v>3</v>
      </c>
      <c r="AB260" s="36">
        <v>3</v>
      </c>
      <c r="AC260" s="36">
        <v>15</v>
      </c>
      <c r="AD260" s="36">
        <v>7</v>
      </c>
      <c r="AE260" s="25" t="s">
        <v>6</v>
      </c>
      <c r="AF260" s="25" t="s">
        <v>6</v>
      </c>
      <c r="AG260" s="25" t="s">
        <v>6</v>
      </c>
      <c r="AH260" s="25" t="s">
        <v>6</v>
      </c>
      <c r="AI260" s="25" t="s">
        <v>919</v>
      </c>
      <c r="AJ260" s="156">
        <v>15</v>
      </c>
      <c r="AK260" s="156">
        <v>7</v>
      </c>
      <c r="AL260" s="39">
        <v>22</v>
      </c>
      <c r="AM260" s="67">
        <f t="shared" si="119"/>
        <v>7.333333333333333</v>
      </c>
      <c r="AN260" s="169">
        <f t="shared" si="120"/>
        <v>0.68181818181818177</v>
      </c>
    </row>
    <row r="261" spans="1:40" customFormat="1" ht="15.75" x14ac:dyDescent="0.25">
      <c r="A261" s="70" t="s">
        <v>912</v>
      </c>
      <c r="B261" s="70">
        <v>2018</v>
      </c>
      <c r="C261" s="36" t="s">
        <v>38</v>
      </c>
      <c r="D261" t="s">
        <v>700</v>
      </c>
      <c r="E261" s="36" t="s">
        <v>39</v>
      </c>
      <c r="F261" s="36" t="s">
        <v>342</v>
      </c>
      <c r="G261" s="36" t="s">
        <v>763</v>
      </c>
      <c r="H261" s="36" t="s">
        <v>64</v>
      </c>
      <c r="I261" s="36" t="s">
        <v>60</v>
      </c>
      <c r="J261" s="36" t="s">
        <v>40</v>
      </c>
      <c r="K261" s="36" t="s">
        <v>744</v>
      </c>
      <c r="L261" s="36" t="s">
        <v>123</v>
      </c>
      <c r="M261" s="36" t="s">
        <v>258</v>
      </c>
      <c r="N261" s="26" t="str">
        <f t="shared" si="107"/>
        <v>elegansXgraellsii</v>
      </c>
      <c r="O261" s="166" t="str">
        <f t="shared" si="108"/>
        <v>elegansXgraellsii</v>
      </c>
      <c r="P261" s="157">
        <v>43302</v>
      </c>
      <c r="Q261" s="25">
        <v>6</v>
      </c>
      <c r="R261" s="36" t="s">
        <v>493</v>
      </c>
      <c r="S261" s="167" t="str">
        <f t="shared" si="121"/>
        <v>6?XB9</v>
      </c>
      <c r="T261" s="25" t="str">
        <f t="shared" si="114"/>
        <v>Heterospecifics-elegansXgraellsii-LaxeXCachadas</v>
      </c>
      <c r="U261" s="25" t="s">
        <v>6</v>
      </c>
      <c r="V261" s="25" t="s">
        <v>6</v>
      </c>
      <c r="W261" s="25" t="s">
        <v>6</v>
      </c>
      <c r="X261" s="25" t="s">
        <v>6</v>
      </c>
      <c r="Y261" s="29" t="s">
        <v>918</v>
      </c>
      <c r="Z261" s="150" t="s">
        <v>47</v>
      </c>
      <c r="AA261" s="36">
        <v>3</v>
      </c>
      <c r="AB261" s="36">
        <v>3</v>
      </c>
      <c r="AC261" s="36">
        <v>10</v>
      </c>
      <c r="AD261" s="36">
        <v>7</v>
      </c>
      <c r="AE261" s="25" t="s">
        <v>6</v>
      </c>
      <c r="AF261" s="25" t="s">
        <v>6</v>
      </c>
      <c r="AG261" s="25" t="s">
        <v>6</v>
      </c>
      <c r="AH261" s="25" t="s">
        <v>6</v>
      </c>
      <c r="AI261" s="25" t="s">
        <v>919</v>
      </c>
      <c r="AJ261" s="159">
        <v>10</v>
      </c>
      <c r="AK261" s="156">
        <v>7</v>
      </c>
      <c r="AL261" s="39">
        <v>17</v>
      </c>
      <c r="AM261" s="67">
        <f t="shared" si="119"/>
        <v>5.666666666666667</v>
      </c>
      <c r="AN261" s="169">
        <f t="shared" si="120"/>
        <v>0.58823529411764708</v>
      </c>
    </row>
    <row r="262" spans="1:40" customFormat="1" ht="15.75" x14ac:dyDescent="0.25">
      <c r="A262" s="70" t="s">
        <v>912</v>
      </c>
      <c r="B262" s="70">
        <v>2018</v>
      </c>
      <c r="C262" s="36" t="s">
        <v>38</v>
      </c>
      <c r="D262" t="s">
        <v>700</v>
      </c>
      <c r="E262" s="36" t="s">
        <v>39</v>
      </c>
      <c r="F262" s="36" t="s">
        <v>342</v>
      </c>
      <c r="G262" s="36" t="s">
        <v>763</v>
      </c>
      <c r="H262" s="36" t="s">
        <v>64</v>
      </c>
      <c r="I262" s="36" t="s">
        <v>60</v>
      </c>
      <c r="J262" s="36" t="s">
        <v>40</v>
      </c>
      <c r="K262" s="36" t="s">
        <v>744</v>
      </c>
      <c r="L262" s="36" t="s">
        <v>123</v>
      </c>
      <c r="M262" s="36" t="s">
        <v>253</v>
      </c>
      <c r="N262" s="26" t="str">
        <f t="shared" si="107"/>
        <v>elegansXgraellsii</v>
      </c>
      <c r="O262" s="166" t="str">
        <f t="shared" si="108"/>
        <v>elegansXgraellsii</v>
      </c>
      <c r="P262" s="157">
        <v>43302</v>
      </c>
      <c r="Q262" s="25">
        <v>7</v>
      </c>
      <c r="R262" s="36" t="s">
        <v>766</v>
      </c>
      <c r="S262" s="167" t="str">
        <f t="shared" si="121"/>
        <v>7?XB11</v>
      </c>
      <c r="T262" s="25" t="str">
        <f t="shared" si="114"/>
        <v>Heterospecifics-elegansXgraellsii-LaxeXCachadas</v>
      </c>
      <c r="U262" s="25" t="s">
        <v>6</v>
      </c>
      <c r="V262" s="25" t="s">
        <v>6</v>
      </c>
      <c r="W262" s="25" t="s">
        <v>6</v>
      </c>
      <c r="X262" s="25" t="s">
        <v>6</v>
      </c>
      <c r="Y262" s="29" t="s">
        <v>918</v>
      </c>
      <c r="Z262" s="150" t="s">
        <v>47</v>
      </c>
      <c r="AA262" s="36">
        <v>3</v>
      </c>
      <c r="AB262" s="36">
        <v>3</v>
      </c>
      <c r="AC262" s="36">
        <v>23</v>
      </c>
      <c r="AD262" s="36">
        <v>28</v>
      </c>
      <c r="AE262" s="25" t="s">
        <v>6</v>
      </c>
      <c r="AF262" s="25" t="s">
        <v>6</v>
      </c>
      <c r="AG262" s="25" t="s">
        <v>6</v>
      </c>
      <c r="AH262" s="25" t="s">
        <v>6</v>
      </c>
      <c r="AI262" s="25" t="s">
        <v>919</v>
      </c>
      <c r="AJ262" s="156">
        <v>23</v>
      </c>
      <c r="AK262" s="156">
        <v>28</v>
      </c>
      <c r="AL262" s="39">
        <v>51</v>
      </c>
      <c r="AM262" s="67">
        <f t="shared" si="119"/>
        <v>17</v>
      </c>
      <c r="AN262" s="169">
        <f t="shared" si="120"/>
        <v>0.45098039215686275</v>
      </c>
    </row>
    <row r="263" spans="1:40" customFormat="1" ht="15.75" x14ac:dyDescent="0.25">
      <c r="A263" s="70" t="s">
        <v>912</v>
      </c>
      <c r="B263" s="70">
        <v>2018</v>
      </c>
      <c r="C263" s="36" t="s">
        <v>38</v>
      </c>
      <c r="D263" t="s">
        <v>700</v>
      </c>
      <c r="E263" s="36" t="s">
        <v>39</v>
      </c>
      <c r="F263" s="36" t="s">
        <v>342</v>
      </c>
      <c r="G263" s="36" t="s">
        <v>763</v>
      </c>
      <c r="H263" s="36" t="s">
        <v>64</v>
      </c>
      <c r="I263" s="36" t="s">
        <v>60</v>
      </c>
      <c r="J263" s="36" t="s">
        <v>40</v>
      </c>
      <c r="K263" s="36" t="s">
        <v>744</v>
      </c>
      <c r="L263" s="36" t="s">
        <v>123</v>
      </c>
      <c r="M263" s="36" t="s">
        <v>259</v>
      </c>
      <c r="N263" s="26" t="str">
        <f t="shared" si="107"/>
        <v>elegansXgraellsii</v>
      </c>
      <c r="O263" s="166" t="str">
        <f t="shared" si="108"/>
        <v>elegansXgraellsii</v>
      </c>
      <c r="P263" s="157">
        <v>43302</v>
      </c>
      <c r="Q263" s="25">
        <v>8</v>
      </c>
      <c r="R263" s="36" t="s">
        <v>594</v>
      </c>
      <c r="S263" s="167" t="str">
        <f t="shared" si="121"/>
        <v>8?XB10</v>
      </c>
      <c r="T263" s="25" t="str">
        <f t="shared" si="114"/>
        <v>Heterospecifics-elegansXgraellsii-LaxeXCachadas</v>
      </c>
      <c r="U263" s="25" t="s">
        <v>6</v>
      </c>
      <c r="V263" s="25" t="s">
        <v>6</v>
      </c>
      <c r="W263" s="25" t="s">
        <v>6</v>
      </c>
      <c r="X263" s="25" t="s">
        <v>6</v>
      </c>
      <c r="Y263" s="29" t="s">
        <v>918</v>
      </c>
      <c r="Z263" s="150" t="s">
        <v>47</v>
      </c>
      <c r="AA263" s="36">
        <v>3</v>
      </c>
      <c r="AB263" s="36">
        <v>3</v>
      </c>
      <c r="AC263" s="36">
        <v>22</v>
      </c>
      <c r="AD263" s="36">
        <v>35</v>
      </c>
      <c r="AE263" s="25" t="s">
        <v>6</v>
      </c>
      <c r="AF263" s="25" t="s">
        <v>6</v>
      </c>
      <c r="AG263" s="25" t="s">
        <v>6</v>
      </c>
      <c r="AH263" s="25" t="s">
        <v>6</v>
      </c>
      <c r="AI263" s="25" t="s">
        <v>919</v>
      </c>
      <c r="AJ263" s="156">
        <v>22</v>
      </c>
      <c r="AK263" s="156">
        <v>35</v>
      </c>
      <c r="AL263" s="39">
        <v>57</v>
      </c>
      <c r="AM263" s="67">
        <f t="shared" si="119"/>
        <v>19</v>
      </c>
      <c r="AN263" s="169">
        <f t="shared" si="120"/>
        <v>0.38596491228070173</v>
      </c>
    </row>
    <row r="264" spans="1:40" customFormat="1" ht="15.75" x14ac:dyDescent="0.25">
      <c r="A264" s="70" t="s">
        <v>912</v>
      </c>
      <c r="B264" s="70">
        <v>2018</v>
      </c>
      <c r="C264" s="36" t="s">
        <v>38</v>
      </c>
      <c r="D264" t="s">
        <v>700</v>
      </c>
      <c r="E264" s="36" t="s">
        <v>39</v>
      </c>
      <c r="F264" s="36" t="s">
        <v>342</v>
      </c>
      <c r="G264" s="36" t="s">
        <v>763</v>
      </c>
      <c r="H264" s="36" t="s">
        <v>64</v>
      </c>
      <c r="I264" s="36" t="s">
        <v>60</v>
      </c>
      <c r="J264" s="36" t="s">
        <v>40</v>
      </c>
      <c r="K264" s="36" t="s">
        <v>744</v>
      </c>
      <c r="L264" s="36" t="s">
        <v>123</v>
      </c>
      <c r="M264" s="36" t="s">
        <v>253</v>
      </c>
      <c r="N264" s="26" t="str">
        <f t="shared" si="107"/>
        <v>elegansXgraellsii</v>
      </c>
      <c r="O264" s="166" t="str">
        <f t="shared" si="108"/>
        <v>elegansXgraellsii</v>
      </c>
      <c r="P264" s="157">
        <v>43302</v>
      </c>
      <c r="Q264" s="25">
        <v>9</v>
      </c>
      <c r="R264" s="36" t="s">
        <v>771</v>
      </c>
      <c r="S264" s="167" t="str">
        <f t="shared" si="121"/>
        <v>9?XB12</v>
      </c>
      <c r="T264" s="25" t="str">
        <f t="shared" si="114"/>
        <v>Heterospecifics-elegansXgraellsii-LaxeXCachadas</v>
      </c>
      <c r="U264" s="25" t="s">
        <v>6</v>
      </c>
      <c r="V264" s="25" t="s">
        <v>6</v>
      </c>
      <c r="W264" s="25" t="s">
        <v>6</v>
      </c>
      <c r="X264" s="25" t="s">
        <v>6</v>
      </c>
      <c r="Y264" s="29" t="s">
        <v>918</v>
      </c>
      <c r="Z264" s="150" t="s">
        <v>47</v>
      </c>
      <c r="AA264" s="36">
        <v>3</v>
      </c>
      <c r="AB264" s="36">
        <v>3</v>
      </c>
      <c r="AC264" s="36">
        <v>191</v>
      </c>
      <c r="AD264" s="36">
        <v>250</v>
      </c>
      <c r="AE264" s="25" t="s">
        <v>6</v>
      </c>
      <c r="AF264" s="25" t="s">
        <v>6</v>
      </c>
      <c r="AG264" s="25" t="s">
        <v>6</v>
      </c>
      <c r="AH264" s="25" t="s">
        <v>6</v>
      </c>
      <c r="AI264" s="25" t="s">
        <v>919</v>
      </c>
      <c r="AJ264" s="156">
        <v>191</v>
      </c>
      <c r="AK264" s="156">
        <v>250</v>
      </c>
      <c r="AL264" s="39">
        <v>441</v>
      </c>
      <c r="AM264" s="67">
        <f t="shared" si="119"/>
        <v>147</v>
      </c>
      <c r="AN264" s="169">
        <f t="shared" si="120"/>
        <v>0.43310657596371882</v>
      </c>
    </row>
    <row r="265" spans="1:40" customFormat="1" ht="15.75" x14ac:dyDescent="0.25">
      <c r="A265" s="70" t="s">
        <v>912</v>
      </c>
      <c r="B265" s="70">
        <v>2018</v>
      </c>
      <c r="C265" s="36" t="s">
        <v>38</v>
      </c>
      <c r="D265" t="s">
        <v>700</v>
      </c>
      <c r="E265" s="36" t="s">
        <v>39</v>
      </c>
      <c r="F265" s="36" t="s">
        <v>342</v>
      </c>
      <c r="G265" s="36" t="s">
        <v>763</v>
      </c>
      <c r="H265" s="36" t="s">
        <v>64</v>
      </c>
      <c r="I265" s="36" t="s">
        <v>60</v>
      </c>
      <c r="J265" s="36" t="s">
        <v>40</v>
      </c>
      <c r="K265" s="36" t="s">
        <v>744</v>
      </c>
      <c r="L265" s="36" t="s">
        <v>123</v>
      </c>
      <c r="M265" s="36" t="s">
        <v>253</v>
      </c>
      <c r="N265" s="26" t="str">
        <f t="shared" si="107"/>
        <v>elegansXgraellsii</v>
      </c>
      <c r="O265" s="166" t="str">
        <f t="shared" si="108"/>
        <v>elegansXgraellsii</v>
      </c>
      <c r="P265" s="157">
        <v>43302</v>
      </c>
      <c r="Q265" s="25">
        <v>10</v>
      </c>
      <c r="R265" s="36" t="s">
        <v>766</v>
      </c>
      <c r="S265" s="167" t="str">
        <f t="shared" si="121"/>
        <v>10?XB11</v>
      </c>
      <c r="T265" s="25" t="str">
        <f t="shared" si="114"/>
        <v>Heterospecifics-elegansXgraellsii-LaxeXCachadas</v>
      </c>
      <c r="U265" s="25" t="s">
        <v>6</v>
      </c>
      <c r="V265" s="25" t="s">
        <v>6</v>
      </c>
      <c r="W265" s="25" t="s">
        <v>6</v>
      </c>
      <c r="X265" s="25" t="s">
        <v>6</v>
      </c>
      <c r="Y265" s="29" t="s">
        <v>918</v>
      </c>
      <c r="Z265" s="150" t="s">
        <v>47</v>
      </c>
      <c r="AA265" s="36">
        <v>3</v>
      </c>
      <c r="AB265" s="36">
        <v>3</v>
      </c>
      <c r="AC265" s="36">
        <v>35</v>
      </c>
      <c r="AD265" s="36">
        <v>7</v>
      </c>
      <c r="AE265" s="25" t="s">
        <v>6</v>
      </c>
      <c r="AF265" s="25" t="s">
        <v>6</v>
      </c>
      <c r="AG265" s="25" t="s">
        <v>6</v>
      </c>
      <c r="AH265" s="25" t="s">
        <v>6</v>
      </c>
      <c r="AI265" s="25" t="s">
        <v>919</v>
      </c>
      <c r="AJ265" s="156">
        <v>35</v>
      </c>
      <c r="AK265" s="156">
        <v>7</v>
      </c>
      <c r="AL265" s="39">
        <v>42</v>
      </c>
      <c r="AM265" s="67">
        <f t="shared" si="119"/>
        <v>14</v>
      </c>
      <c r="AN265" s="169">
        <f t="shared" si="120"/>
        <v>0.83333333333333337</v>
      </c>
    </row>
    <row r="266" spans="1:40" customFormat="1" ht="15.75" x14ac:dyDescent="0.25">
      <c r="A266" s="70" t="s">
        <v>912</v>
      </c>
      <c r="B266" s="70">
        <v>2018</v>
      </c>
      <c r="C266" s="36" t="s">
        <v>38</v>
      </c>
      <c r="D266" t="s">
        <v>700</v>
      </c>
      <c r="E266" s="36" t="s">
        <v>39</v>
      </c>
      <c r="F266" s="36" t="s">
        <v>342</v>
      </c>
      <c r="G266" s="36" t="s">
        <v>763</v>
      </c>
      <c r="H266" s="36" t="s">
        <v>64</v>
      </c>
      <c r="I266" s="36" t="s">
        <v>60</v>
      </c>
      <c r="J266" s="36" t="s">
        <v>40</v>
      </c>
      <c r="K266" s="36" t="s">
        <v>744</v>
      </c>
      <c r="L266" s="36" t="s">
        <v>123</v>
      </c>
      <c r="M266" s="36" t="s">
        <v>259</v>
      </c>
      <c r="N266" s="26" t="str">
        <f t="shared" si="107"/>
        <v>elegansXgraellsii</v>
      </c>
      <c r="O266" s="166" t="str">
        <f t="shared" si="108"/>
        <v>elegansXgraellsii</v>
      </c>
      <c r="P266" s="157">
        <v>43302</v>
      </c>
      <c r="Q266" s="25">
        <v>11</v>
      </c>
      <c r="R266" s="36" t="s">
        <v>594</v>
      </c>
      <c r="S266" s="167" t="str">
        <f t="shared" si="121"/>
        <v>11?XB10</v>
      </c>
      <c r="T266" s="25" t="str">
        <f t="shared" si="114"/>
        <v>Heterospecifics-elegansXgraellsii-LaxeXCachadas</v>
      </c>
      <c r="U266" s="25" t="s">
        <v>6</v>
      </c>
      <c r="V266" s="25" t="s">
        <v>6</v>
      </c>
      <c r="W266" s="25" t="s">
        <v>6</v>
      </c>
      <c r="X266" s="25" t="s">
        <v>6</v>
      </c>
      <c r="Y266" s="29" t="s">
        <v>918</v>
      </c>
      <c r="Z266" s="150" t="s">
        <v>47</v>
      </c>
      <c r="AA266" s="36">
        <v>3</v>
      </c>
      <c r="AB266" s="36">
        <v>3</v>
      </c>
      <c r="AC266" s="36">
        <v>15</v>
      </c>
      <c r="AD266" s="36">
        <v>10</v>
      </c>
      <c r="AE266" s="25" t="s">
        <v>6</v>
      </c>
      <c r="AF266" s="25" t="s">
        <v>6</v>
      </c>
      <c r="AG266" s="25" t="s">
        <v>6</v>
      </c>
      <c r="AH266" s="25" t="s">
        <v>6</v>
      </c>
      <c r="AI266" s="25" t="s">
        <v>919</v>
      </c>
      <c r="AJ266" s="156">
        <v>15</v>
      </c>
      <c r="AK266" s="156">
        <v>10</v>
      </c>
      <c r="AL266" s="39">
        <v>25</v>
      </c>
      <c r="AM266" s="67">
        <f t="shared" si="119"/>
        <v>8.3333333333333339</v>
      </c>
      <c r="AN266" s="169">
        <f t="shared" si="120"/>
        <v>0.6</v>
      </c>
    </row>
    <row r="267" spans="1:40" customFormat="1" ht="15.75" x14ac:dyDescent="0.25">
      <c r="A267" s="70" t="s">
        <v>912</v>
      </c>
      <c r="B267" s="70">
        <v>2018</v>
      </c>
      <c r="C267" s="36" t="s">
        <v>38</v>
      </c>
      <c r="D267" t="s">
        <v>700</v>
      </c>
      <c r="E267" s="36" t="s">
        <v>39</v>
      </c>
      <c r="F267" s="36" t="s">
        <v>342</v>
      </c>
      <c r="G267" s="36" t="s">
        <v>763</v>
      </c>
      <c r="H267" s="36" t="s">
        <v>64</v>
      </c>
      <c r="I267" s="36" t="s">
        <v>60</v>
      </c>
      <c r="J267" s="36" t="s">
        <v>40</v>
      </c>
      <c r="K267" s="36" t="s">
        <v>744</v>
      </c>
      <c r="L267" s="36" t="s">
        <v>123</v>
      </c>
      <c r="M267" s="36" t="s">
        <v>253</v>
      </c>
      <c r="N267" s="26" t="str">
        <f t="shared" si="107"/>
        <v>elegansXgraellsii</v>
      </c>
      <c r="O267" s="166" t="str">
        <f t="shared" si="108"/>
        <v>elegansXgraellsii</v>
      </c>
      <c r="P267" s="157">
        <v>43302</v>
      </c>
      <c r="Q267" s="25">
        <v>12</v>
      </c>
      <c r="R267" s="36" t="s">
        <v>771</v>
      </c>
      <c r="S267" s="167" t="str">
        <f t="shared" si="121"/>
        <v>12?XB12</v>
      </c>
      <c r="T267" s="25" t="str">
        <f t="shared" si="114"/>
        <v>Heterospecifics-elegansXgraellsii-LaxeXCachadas</v>
      </c>
      <c r="U267" s="25" t="s">
        <v>6</v>
      </c>
      <c r="V267" s="25" t="s">
        <v>6</v>
      </c>
      <c r="W267" s="25" t="s">
        <v>6</v>
      </c>
      <c r="X267" s="25" t="s">
        <v>6</v>
      </c>
      <c r="Y267" s="29" t="s">
        <v>918</v>
      </c>
      <c r="Z267" s="150" t="s">
        <v>47</v>
      </c>
      <c r="AA267" s="36">
        <v>3</v>
      </c>
      <c r="AB267" s="36">
        <v>3</v>
      </c>
      <c r="AC267" s="36">
        <v>12</v>
      </c>
      <c r="AD267" s="36">
        <v>13</v>
      </c>
      <c r="AE267" s="25" t="s">
        <v>6</v>
      </c>
      <c r="AF267" s="25" t="s">
        <v>6</v>
      </c>
      <c r="AG267" s="25" t="s">
        <v>6</v>
      </c>
      <c r="AH267" s="25" t="s">
        <v>6</v>
      </c>
      <c r="AI267" s="25" t="s">
        <v>919</v>
      </c>
      <c r="AJ267" s="156">
        <v>12</v>
      </c>
      <c r="AK267" s="156">
        <v>13</v>
      </c>
      <c r="AL267" s="39">
        <v>25</v>
      </c>
      <c r="AM267" s="67">
        <f t="shared" si="119"/>
        <v>8.3333333333333339</v>
      </c>
      <c r="AN267" s="169">
        <f t="shared" si="120"/>
        <v>0.48</v>
      </c>
    </row>
    <row r="268" spans="1:40" customFormat="1" ht="15.75" x14ac:dyDescent="0.25">
      <c r="A268" s="70" t="s">
        <v>912</v>
      </c>
      <c r="B268" s="70">
        <v>2018</v>
      </c>
      <c r="C268" s="36" t="s">
        <v>38</v>
      </c>
      <c r="D268" t="s">
        <v>700</v>
      </c>
      <c r="E268" s="36" t="s">
        <v>39</v>
      </c>
      <c r="F268" s="36" t="s">
        <v>342</v>
      </c>
      <c r="G268" s="36" t="s">
        <v>763</v>
      </c>
      <c r="H268" s="36" t="s">
        <v>64</v>
      </c>
      <c r="I268" s="36" t="s">
        <v>60</v>
      </c>
      <c r="J268" s="36" t="s">
        <v>40</v>
      </c>
      <c r="K268" s="36" t="s">
        <v>744</v>
      </c>
      <c r="L268" s="36" t="s">
        <v>123</v>
      </c>
      <c r="M268" s="43" t="s">
        <v>259</v>
      </c>
      <c r="N268" s="26" t="str">
        <f t="shared" si="107"/>
        <v>elegansXgraellsii</v>
      </c>
      <c r="O268" s="166" t="str">
        <f t="shared" si="108"/>
        <v>elegansXgraellsii</v>
      </c>
      <c r="P268" s="154">
        <v>43347</v>
      </c>
      <c r="Q268" s="25">
        <v>13</v>
      </c>
      <c r="R268" s="43" t="s">
        <v>815</v>
      </c>
      <c r="S268" s="167" t="str">
        <f t="shared" si="121"/>
        <v>13?XL59</v>
      </c>
      <c r="T268" s="25" t="str">
        <f t="shared" si="114"/>
        <v>Heterospecifics-elegansXgraellsii-LaxeXCachadas</v>
      </c>
      <c r="U268" s="25" t="s">
        <v>6</v>
      </c>
      <c r="V268" s="25" t="s">
        <v>6</v>
      </c>
      <c r="W268" s="25" t="s">
        <v>6</v>
      </c>
      <c r="X268" s="25" t="s">
        <v>6</v>
      </c>
      <c r="Y268" s="29" t="s">
        <v>918</v>
      </c>
      <c r="Z268" s="150" t="s">
        <v>47</v>
      </c>
      <c r="AA268" s="155">
        <v>3</v>
      </c>
      <c r="AB268" s="155">
        <v>3</v>
      </c>
      <c r="AC268" s="36">
        <v>10</v>
      </c>
      <c r="AD268" s="36">
        <v>15</v>
      </c>
      <c r="AE268" s="25" t="s">
        <v>6</v>
      </c>
      <c r="AF268" s="25" t="s">
        <v>6</v>
      </c>
      <c r="AG268" s="25" t="s">
        <v>6</v>
      </c>
      <c r="AH268" s="25" t="s">
        <v>6</v>
      </c>
      <c r="AI268" s="25" t="s">
        <v>919</v>
      </c>
      <c r="AJ268" s="156">
        <v>10</v>
      </c>
      <c r="AK268" s="156">
        <v>15</v>
      </c>
      <c r="AL268" s="39">
        <v>25</v>
      </c>
      <c r="AM268" s="67">
        <f t="shared" si="119"/>
        <v>8.3333333333333339</v>
      </c>
      <c r="AN268" s="169">
        <f t="shared" si="120"/>
        <v>0.4</v>
      </c>
    </row>
    <row r="269" spans="1:40" customFormat="1" ht="15.75" x14ac:dyDescent="0.25">
      <c r="A269" s="70" t="s">
        <v>912</v>
      </c>
      <c r="B269" s="70">
        <v>2018</v>
      </c>
      <c r="C269" s="36" t="s">
        <v>38</v>
      </c>
      <c r="D269" t="s">
        <v>700</v>
      </c>
      <c r="E269" s="36" t="s">
        <v>39</v>
      </c>
      <c r="F269" s="36" t="s">
        <v>342</v>
      </c>
      <c r="G269" s="36" t="s">
        <v>763</v>
      </c>
      <c r="H269" s="36" t="s">
        <v>64</v>
      </c>
      <c r="I269" s="36" t="s">
        <v>60</v>
      </c>
      <c r="J269" s="36" t="s">
        <v>40</v>
      </c>
      <c r="K269" s="36" t="s">
        <v>744</v>
      </c>
      <c r="L269" s="36" t="s">
        <v>123</v>
      </c>
      <c r="M269" s="36" t="s">
        <v>253</v>
      </c>
      <c r="N269" s="26" t="str">
        <f t="shared" si="107"/>
        <v>elegansXgraellsii</v>
      </c>
      <c r="O269" s="166" t="str">
        <f t="shared" si="108"/>
        <v>elegansXgraellsii</v>
      </c>
      <c r="P269" s="160">
        <v>43347</v>
      </c>
      <c r="Q269" s="25">
        <v>14</v>
      </c>
      <c r="R269" s="43" t="s">
        <v>818</v>
      </c>
      <c r="S269" s="167" t="str">
        <f t="shared" si="121"/>
        <v>14?XL69</v>
      </c>
      <c r="T269" s="25" t="str">
        <f t="shared" si="114"/>
        <v>Heterospecifics-elegansXgraellsii-LaxeXCachadas</v>
      </c>
      <c r="U269" s="25" t="s">
        <v>6</v>
      </c>
      <c r="V269" s="25" t="s">
        <v>6</v>
      </c>
      <c r="W269" s="25" t="s">
        <v>6</v>
      </c>
      <c r="X269" s="25" t="s">
        <v>6</v>
      </c>
      <c r="Y269" s="29" t="s">
        <v>918</v>
      </c>
      <c r="Z269" s="150" t="s">
        <v>47</v>
      </c>
      <c r="AA269" s="155">
        <v>3</v>
      </c>
      <c r="AB269" s="155">
        <v>3</v>
      </c>
      <c r="AC269" s="36">
        <v>54</v>
      </c>
      <c r="AD269" s="36">
        <v>24</v>
      </c>
      <c r="AE269" s="25" t="s">
        <v>6</v>
      </c>
      <c r="AF269" s="25" t="s">
        <v>6</v>
      </c>
      <c r="AG269" s="25" t="s">
        <v>6</v>
      </c>
      <c r="AH269" s="25" t="s">
        <v>6</v>
      </c>
      <c r="AI269" s="25" t="s">
        <v>919</v>
      </c>
      <c r="AJ269" s="156">
        <v>54</v>
      </c>
      <c r="AK269" s="156">
        <v>24</v>
      </c>
      <c r="AL269" s="39">
        <v>78</v>
      </c>
      <c r="AM269" s="67">
        <f t="shared" si="119"/>
        <v>26</v>
      </c>
      <c r="AN269" s="169">
        <f t="shared" si="120"/>
        <v>0.69230769230769229</v>
      </c>
    </row>
    <row r="270" spans="1:40" customFormat="1" ht="15.75" x14ac:dyDescent="0.25">
      <c r="A270" s="70" t="s">
        <v>912</v>
      </c>
      <c r="B270" s="70">
        <v>2018</v>
      </c>
      <c r="C270" s="36" t="s">
        <v>38</v>
      </c>
      <c r="D270" t="s">
        <v>700</v>
      </c>
      <c r="E270" s="36" t="s">
        <v>39</v>
      </c>
      <c r="F270" s="36" t="s">
        <v>342</v>
      </c>
      <c r="G270" s="36" t="s">
        <v>763</v>
      </c>
      <c r="H270" s="36" t="s">
        <v>64</v>
      </c>
      <c r="I270" s="36" t="s">
        <v>60</v>
      </c>
      <c r="J270" s="36" t="s">
        <v>40</v>
      </c>
      <c r="K270" s="36" t="s">
        <v>744</v>
      </c>
      <c r="L270" s="36" t="s">
        <v>123</v>
      </c>
      <c r="M270" s="43" t="s">
        <v>259</v>
      </c>
      <c r="N270" s="26" t="str">
        <f t="shared" si="107"/>
        <v>elegansXgraellsii</v>
      </c>
      <c r="O270" s="166" t="str">
        <f t="shared" si="108"/>
        <v>elegansXgraellsii</v>
      </c>
      <c r="P270" s="160">
        <v>43346</v>
      </c>
      <c r="Q270" s="25">
        <v>15</v>
      </c>
      <c r="R270" s="155" t="s">
        <v>593</v>
      </c>
      <c r="S270" s="167" t="str">
        <f t="shared" si="121"/>
        <v>15?XL39</v>
      </c>
      <c r="T270" s="25" t="str">
        <f t="shared" si="114"/>
        <v>Heterospecifics-elegansXgraellsii-LaxeXCachadas</v>
      </c>
      <c r="U270" s="25" t="s">
        <v>6</v>
      </c>
      <c r="V270" s="25" t="s">
        <v>6</v>
      </c>
      <c r="W270" s="25" t="s">
        <v>6</v>
      </c>
      <c r="X270" s="25" t="s">
        <v>6</v>
      </c>
      <c r="Y270" s="29" t="s">
        <v>918</v>
      </c>
      <c r="Z270" s="150" t="s">
        <v>47</v>
      </c>
      <c r="AA270" s="155">
        <v>3</v>
      </c>
      <c r="AB270" s="155">
        <v>3</v>
      </c>
      <c r="AC270" s="36">
        <v>46</v>
      </c>
      <c r="AD270" s="36">
        <v>16</v>
      </c>
      <c r="AE270" s="25" t="s">
        <v>6</v>
      </c>
      <c r="AF270" s="25" t="s">
        <v>6</v>
      </c>
      <c r="AG270" s="25" t="s">
        <v>6</v>
      </c>
      <c r="AH270" s="25" t="s">
        <v>6</v>
      </c>
      <c r="AI270" s="25" t="s">
        <v>919</v>
      </c>
      <c r="AJ270" s="156">
        <v>46</v>
      </c>
      <c r="AK270" s="156">
        <v>16</v>
      </c>
      <c r="AL270" s="39">
        <v>62</v>
      </c>
      <c r="AM270" s="67">
        <f t="shared" si="119"/>
        <v>20.666666666666668</v>
      </c>
      <c r="AN270" s="169">
        <f t="shared" si="120"/>
        <v>0.74193548387096775</v>
      </c>
    </row>
    <row r="271" spans="1:40" customFormat="1" ht="15.75" x14ac:dyDescent="0.25">
      <c r="A271" s="70" t="s">
        <v>912</v>
      </c>
      <c r="B271" s="70">
        <v>2018</v>
      </c>
      <c r="C271" s="36" t="s">
        <v>38</v>
      </c>
      <c r="D271" t="s">
        <v>700</v>
      </c>
      <c r="E271" s="36" t="s">
        <v>39</v>
      </c>
      <c r="F271" s="36" t="s">
        <v>342</v>
      </c>
      <c r="G271" s="36" t="s">
        <v>763</v>
      </c>
      <c r="H271" s="36" t="s">
        <v>64</v>
      </c>
      <c r="I271" s="36" t="s">
        <v>60</v>
      </c>
      <c r="J271" s="36" t="s">
        <v>40</v>
      </c>
      <c r="K271" s="36" t="s">
        <v>744</v>
      </c>
      <c r="L271" s="36" t="s">
        <v>123</v>
      </c>
      <c r="M271" s="36" t="s">
        <v>253</v>
      </c>
      <c r="N271" s="26" t="str">
        <f t="shared" si="107"/>
        <v>elegansXgraellsii</v>
      </c>
      <c r="O271" s="166" t="str">
        <f t="shared" si="108"/>
        <v>elegansXgraellsii</v>
      </c>
      <c r="P271" s="160">
        <v>43347</v>
      </c>
      <c r="Q271" s="25">
        <v>16</v>
      </c>
      <c r="R271" s="43" t="s">
        <v>816</v>
      </c>
      <c r="S271" s="167" t="str">
        <f t="shared" si="121"/>
        <v>16?XL63</v>
      </c>
      <c r="T271" s="25" t="str">
        <f t="shared" si="114"/>
        <v>Heterospecifics-elegansXgraellsii-LaxeXCachadas</v>
      </c>
      <c r="U271" s="25" t="s">
        <v>6</v>
      </c>
      <c r="V271" s="25" t="s">
        <v>6</v>
      </c>
      <c r="W271" s="25" t="s">
        <v>6</v>
      </c>
      <c r="X271" s="25" t="s">
        <v>6</v>
      </c>
      <c r="Y271" s="29" t="s">
        <v>918</v>
      </c>
      <c r="Z271" s="150" t="s">
        <v>47</v>
      </c>
      <c r="AA271" s="155">
        <v>3</v>
      </c>
      <c r="AB271" s="155">
        <v>3</v>
      </c>
      <c r="AC271" s="36">
        <v>36</v>
      </c>
      <c r="AD271" s="36">
        <v>9</v>
      </c>
      <c r="AE271" s="25" t="s">
        <v>6</v>
      </c>
      <c r="AF271" s="25" t="s">
        <v>6</v>
      </c>
      <c r="AG271" s="25" t="s">
        <v>6</v>
      </c>
      <c r="AH271" s="25" t="s">
        <v>6</v>
      </c>
      <c r="AI271" s="25" t="s">
        <v>919</v>
      </c>
      <c r="AJ271" s="156">
        <v>36</v>
      </c>
      <c r="AK271" s="156">
        <v>9</v>
      </c>
      <c r="AL271" s="39">
        <v>45</v>
      </c>
      <c r="AM271" s="67">
        <f t="shared" si="119"/>
        <v>15</v>
      </c>
      <c r="AN271" s="169">
        <f t="shared" si="120"/>
        <v>0.8</v>
      </c>
    </row>
    <row r="272" spans="1:40" customFormat="1" ht="15.75" x14ac:dyDescent="0.25">
      <c r="A272" s="70" t="s">
        <v>912</v>
      </c>
      <c r="B272" s="70">
        <v>2018</v>
      </c>
      <c r="C272" s="36" t="s">
        <v>38</v>
      </c>
      <c r="D272" t="s">
        <v>700</v>
      </c>
      <c r="E272" s="36" t="s">
        <v>39</v>
      </c>
      <c r="F272" s="36" t="s">
        <v>342</v>
      </c>
      <c r="G272" s="36" t="s">
        <v>763</v>
      </c>
      <c r="H272" s="36" t="s">
        <v>64</v>
      </c>
      <c r="I272" s="36" t="s">
        <v>60</v>
      </c>
      <c r="J272" s="36" t="s">
        <v>40</v>
      </c>
      <c r="K272" s="36" t="s">
        <v>744</v>
      </c>
      <c r="L272" s="36" t="s">
        <v>123</v>
      </c>
      <c r="M272" s="36" t="s">
        <v>253</v>
      </c>
      <c r="N272" s="26" t="str">
        <f t="shared" si="107"/>
        <v>elegansXgraellsii</v>
      </c>
      <c r="O272" s="166" t="str">
        <f t="shared" si="108"/>
        <v>elegansXgraellsii</v>
      </c>
      <c r="P272" s="160">
        <v>43347</v>
      </c>
      <c r="Q272" s="25">
        <v>17</v>
      </c>
      <c r="R272" s="155" t="s">
        <v>794</v>
      </c>
      <c r="S272" s="167" t="str">
        <f t="shared" si="121"/>
        <v>17?XL26</v>
      </c>
      <c r="T272" s="25" t="str">
        <f t="shared" si="114"/>
        <v>Heterospecifics-elegansXgraellsii-LaxeXCachadas</v>
      </c>
      <c r="U272" s="25" t="s">
        <v>6</v>
      </c>
      <c r="V272" s="25" t="s">
        <v>6</v>
      </c>
      <c r="W272" s="25" t="s">
        <v>6</v>
      </c>
      <c r="X272" s="25" t="s">
        <v>6</v>
      </c>
      <c r="Y272" s="29" t="s">
        <v>918</v>
      </c>
      <c r="Z272" s="150" t="s">
        <v>47</v>
      </c>
      <c r="AA272" s="155">
        <v>3</v>
      </c>
      <c r="AB272" s="155">
        <v>3</v>
      </c>
      <c r="AC272" s="36">
        <v>30</v>
      </c>
      <c r="AD272" s="36">
        <v>50</v>
      </c>
      <c r="AE272" s="25" t="s">
        <v>6</v>
      </c>
      <c r="AF272" s="25" t="s">
        <v>6</v>
      </c>
      <c r="AG272" s="25" t="s">
        <v>6</v>
      </c>
      <c r="AH272" s="25" t="s">
        <v>6</v>
      </c>
      <c r="AI272" s="25" t="s">
        <v>919</v>
      </c>
      <c r="AJ272" s="156">
        <v>30</v>
      </c>
      <c r="AK272" s="156">
        <v>50</v>
      </c>
      <c r="AL272" s="39">
        <v>80</v>
      </c>
      <c r="AM272" s="67">
        <f t="shared" si="119"/>
        <v>26.666666666666668</v>
      </c>
      <c r="AN272" s="169">
        <f t="shared" si="120"/>
        <v>0.375</v>
      </c>
    </row>
    <row r="273" spans="1:40" customFormat="1" ht="15.75" x14ac:dyDescent="0.25">
      <c r="A273" s="70" t="s">
        <v>912</v>
      </c>
      <c r="B273" s="70">
        <v>2018</v>
      </c>
      <c r="C273" s="36" t="s">
        <v>38</v>
      </c>
      <c r="D273" t="s">
        <v>700</v>
      </c>
      <c r="E273" s="36" t="s">
        <v>39</v>
      </c>
      <c r="F273" s="36" t="s">
        <v>342</v>
      </c>
      <c r="G273" s="36" t="s">
        <v>763</v>
      </c>
      <c r="H273" s="36" t="s">
        <v>64</v>
      </c>
      <c r="I273" s="36" t="s">
        <v>60</v>
      </c>
      <c r="J273" s="36" t="s">
        <v>40</v>
      </c>
      <c r="K273" s="36" t="s">
        <v>744</v>
      </c>
      <c r="L273" s="36" t="s">
        <v>123</v>
      </c>
      <c r="M273" s="36" t="s">
        <v>253</v>
      </c>
      <c r="N273" s="26" t="str">
        <f t="shared" si="107"/>
        <v>elegansXgraellsii</v>
      </c>
      <c r="O273" s="166" t="str">
        <f t="shared" si="108"/>
        <v>elegansXgraellsii</v>
      </c>
      <c r="P273" s="154">
        <v>43347</v>
      </c>
      <c r="Q273" s="25">
        <v>18</v>
      </c>
      <c r="R273" s="155" t="s">
        <v>799</v>
      </c>
      <c r="S273" s="167" t="str">
        <f t="shared" si="121"/>
        <v>18?XL35</v>
      </c>
      <c r="T273" s="25" t="str">
        <f t="shared" si="114"/>
        <v>Heterospecifics-elegansXgraellsii-LaxeXCachadas</v>
      </c>
      <c r="U273" s="25" t="s">
        <v>6</v>
      </c>
      <c r="V273" s="25" t="s">
        <v>6</v>
      </c>
      <c r="W273" s="25" t="s">
        <v>6</v>
      </c>
      <c r="X273" s="25" t="s">
        <v>6</v>
      </c>
      <c r="Y273" s="29" t="s">
        <v>918</v>
      </c>
      <c r="Z273" s="150" t="s">
        <v>47</v>
      </c>
      <c r="AA273" s="155">
        <v>3</v>
      </c>
      <c r="AB273" s="155">
        <v>3</v>
      </c>
      <c r="AC273" s="36">
        <v>72</v>
      </c>
      <c r="AD273" s="36">
        <v>48</v>
      </c>
      <c r="AE273" s="25" t="s">
        <v>6</v>
      </c>
      <c r="AF273" s="25" t="s">
        <v>6</v>
      </c>
      <c r="AG273" s="25" t="s">
        <v>6</v>
      </c>
      <c r="AH273" s="25" t="s">
        <v>6</v>
      </c>
      <c r="AI273" s="25" t="s">
        <v>919</v>
      </c>
      <c r="AJ273" s="156">
        <v>72</v>
      </c>
      <c r="AK273" s="156">
        <v>48</v>
      </c>
      <c r="AL273" s="39">
        <v>120</v>
      </c>
      <c r="AM273" s="67">
        <f t="shared" si="119"/>
        <v>40</v>
      </c>
      <c r="AN273" s="169">
        <f t="shared" si="120"/>
        <v>0.6</v>
      </c>
    </row>
    <row r="274" spans="1:40" customFormat="1" ht="15.75" x14ac:dyDescent="0.25">
      <c r="A274" s="70" t="s">
        <v>912</v>
      </c>
      <c r="B274" s="70">
        <v>2018</v>
      </c>
      <c r="C274" s="36" t="s">
        <v>38</v>
      </c>
      <c r="D274" t="s">
        <v>700</v>
      </c>
      <c r="E274" s="36" t="s">
        <v>39</v>
      </c>
      <c r="F274" s="36" t="s">
        <v>342</v>
      </c>
      <c r="G274" s="36" t="s">
        <v>763</v>
      </c>
      <c r="H274" s="36" t="s">
        <v>64</v>
      </c>
      <c r="I274" s="36" t="s">
        <v>60</v>
      </c>
      <c r="J274" s="36" t="s">
        <v>40</v>
      </c>
      <c r="K274" s="36" t="s">
        <v>744</v>
      </c>
      <c r="L274" s="36" t="s">
        <v>123</v>
      </c>
      <c r="M274" s="43" t="s">
        <v>259</v>
      </c>
      <c r="N274" s="26" t="str">
        <f t="shared" si="107"/>
        <v>elegansXgraellsii</v>
      </c>
      <c r="O274" s="166" t="str">
        <f t="shared" si="108"/>
        <v>elegansXgraellsii</v>
      </c>
      <c r="P274" s="160">
        <v>43348</v>
      </c>
      <c r="Q274" s="25">
        <v>19</v>
      </c>
      <c r="R274" s="155" t="s">
        <v>810</v>
      </c>
      <c r="S274" s="167" t="str">
        <f t="shared" si="121"/>
        <v>19?XL50</v>
      </c>
      <c r="T274" s="25" t="str">
        <f t="shared" si="114"/>
        <v>Heterospecifics-elegansXgraellsii-LaxeXCachadas</v>
      </c>
      <c r="U274" s="25" t="s">
        <v>6</v>
      </c>
      <c r="V274" s="25" t="s">
        <v>6</v>
      </c>
      <c r="W274" s="25" t="s">
        <v>6</v>
      </c>
      <c r="X274" s="25" t="s">
        <v>6</v>
      </c>
      <c r="Y274" s="29" t="s">
        <v>918</v>
      </c>
      <c r="Z274" s="150" t="s">
        <v>47</v>
      </c>
      <c r="AA274" s="155">
        <v>2</v>
      </c>
      <c r="AB274" s="155">
        <v>1</v>
      </c>
      <c r="AC274" s="36">
        <v>12</v>
      </c>
      <c r="AD274" s="36">
        <v>23</v>
      </c>
      <c r="AE274" s="25" t="s">
        <v>6</v>
      </c>
      <c r="AF274" s="25" t="s">
        <v>6</v>
      </c>
      <c r="AG274" s="25" t="s">
        <v>6</v>
      </c>
      <c r="AH274" s="25" t="s">
        <v>6</v>
      </c>
      <c r="AI274" s="25" t="s">
        <v>919</v>
      </c>
      <c r="AJ274" s="156">
        <v>12</v>
      </c>
      <c r="AK274" s="156">
        <v>23</v>
      </c>
      <c r="AL274" s="39">
        <v>35</v>
      </c>
      <c r="AM274" s="67">
        <f t="shared" si="119"/>
        <v>35</v>
      </c>
      <c r="AN274" s="169">
        <f t="shared" si="120"/>
        <v>0.34285714285714286</v>
      </c>
    </row>
    <row r="275" spans="1:40" customFormat="1" ht="15.75" x14ac:dyDescent="0.25">
      <c r="A275" s="70" t="s">
        <v>912</v>
      </c>
      <c r="B275" s="70">
        <v>2018</v>
      </c>
      <c r="C275" s="36" t="s">
        <v>38</v>
      </c>
      <c r="D275" t="s">
        <v>700</v>
      </c>
      <c r="E275" s="36" t="s">
        <v>39</v>
      </c>
      <c r="F275" s="36" t="s">
        <v>342</v>
      </c>
      <c r="G275" s="36" t="s">
        <v>763</v>
      </c>
      <c r="H275" s="36" t="s">
        <v>64</v>
      </c>
      <c r="I275" s="36" t="s">
        <v>60</v>
      </c>
      <c r="J275" s="36" t="s">
        <v>40</v>
      </c>
      <c r="K275" s="36" t="s">
        <v>744</v>
      </c>
      <c r="L275" s="36" t="s">
        <v>123</v>
      </c>
      <c r="M275" s="36" t="s">
        <v>253</v>
      </c>
      <c r="N275" s="26" t="str">
        <f t="shared" si="107"/>
        <v>elegansXgraellsii</v>
      </c>
      <c r="O275" s="166" t="str">
        <f t="shared" si="108"/>
        <v>elegansXgraellsii</v>
      </c>
      <c r="P275" s="154">
        <v>43347</v>
      </c>
      <c r="Q275" s="25">
        <v>20</v>
      </c>
      <c r="R275" s="155" t="s">
        <v>799</v>
      </c>
      <c r="S275" s="167" t="str">
        <f t="shared" si="121"/>
        <v>20?XL35</v>
      </c>
      <c r="T275" s="25" t="str">
        <f t="shared" si="114"/>
        <v>Heterospecifics-elegansXgraellsii-LaxeXCachadas</v>
      </c>
      <c r="U275" s="25" t="s">
        <v>6</v>
      </c>
      <c r="V275" s="25" t="s">
        <v>6</v>
      </c>
      <c r="W275" s="25" t="s">
        <v>6</v>
      </c>
      <c r="X275" s="25" t="s">
        <v>6</v>
      </c>
      <c r="Y275" s="29" t="s">
        <v>918</v>
      </c>
      <c r="Z275" s="150" t="s">
        <v>47</v>
      </c>
      <c r="AA275" s="155">
        <v>3</v>
      </c>
      <c r="AB275" s="155">
        <v>3</v>
      </c>
      <c r="AC275" s="36">
        <v>98</v>
      </c>
      <c r="AD275" s="36">
        <v>77</v>
      </c>
      <c r="AE275" s="25" t="s">
        <v>6</v>
      </c>
      <c r="AF275" s="25" t="s">
        <v>6</v>
      </c>
      <c r="AG275" s="25" t="s">
        <v>6</v>
      </c>
      <c r="AH275" s="25" t="s">
        <v>6</v>
      </c>
      <c r="AI275" s="25" t="s">
        <v>919</v>
      </c>
      <c r="AJ275" s="156">
        <v>98</v>
      </c>
      <c r="AK275" s="156">
        <v>77</v>
      </c>
      <c r="AL275" s="39">
        <v>175</v>
      </c>
      <c r="AM275" s="67">
        <f t="shared" si="119"/>
        <v>58.333333333333336</v>
      </c>
      <c r="AN275" s="169">
        <f t="shared" si="120"/>
        <v>0.56000000000000005</v>
      </c>
    </row>
    <row r="276" spans="1:40" customFormat="1" ht="15.75" x14ac:dyDescent="0.25">
      <c r="A276" s="70" t="s">
        <v>912</v>
      </c>
      <c r="B276" s="70">
        <v>2018</v>
      </c>
      <c r="C276" s="36" t="s">
        <v>38</v>
      </c>
      <c r="D276" t="s">
        <v>700</v>
      </c>
      <c r="E276" s="36" t="s">
        <v>39</v>
      </c>
      <c r="F276" s="36" t="s">
        <v>342</v>
      </c>
      <c r="G276" s="36" t="s">
        <v>763</v>
      </c>
      <c r="H276" s="36" t="s">
        <v>64</v>
      </c>
      <c r="I276" s="36" t="s">
        <v>60</v>
      </c>
      <c r="J276" s="36" t="s">
        <v>40</v>
      </c>
      <c r="K276" s="36" t="s">
        <v>744</v>
      </c>
      <c r="L276" s="36" t="s">
        <v>123</v>
      </c>
      <c r="M276" s="43" t="s">
        <v>258</v>
      </c>
      <c r="N276" s="26" t="str">
        <f t="shared" si="107"/>
        <v>elegansXgraellsii</v>
      </c>
      <c r="O276" s="166" t="str">
        <f t="shared" si="108"/>
        <v>elegansXgraellsii</v>
      </c>
      <c r="P276" s="160">
        <v>43347</v>
      </c>
      <c r="Q276" s="25">
        <v>21</v>
      </c>
      <c r="R276" s="43" t="s">
        <v>787</v>
      </c>
      <c r="S276" s="167" t="str">
        <f t="shared" si="121"/>
        <v>21?XL18</v>
      </c>
      <c r="T276" s="25" t="str">
        <f t="shared" si="114"/>
        <v>Heterospecifics-elegansXgraellsii-LaxeXCachadas</v>
      </c>
      <c r="U276" s="25" t="s">
        <v>6</v>
      </c>
      <c r="V276" s="25" t="s">
        <v>6</v>
      </c>
      <c r="W276" s="25" t="s">
        <v>6</v>
      </c>
      <c r="X276" s="25" t="s">
        <v>6</v>
      </c>
      <c r="Y276" s="29" t="s">
        <v>918</v>
      </c>
      <c r="Z276" s="150" t="s">
        <v>47</v>
      </c>
      <c r="AA276" s="155">
        <v>3</v>
      </c>
      <c r="AB276" s="155">
        <v>3</v>
      </c>
      <c r="AC276" s="36">
        <v>21</v>
      </c>
      <c r="AD276" s="36">
        <v>35</v>
      </c>
      <c r="AE276" s="25" t="s">
        <v>6</v>
      </c>
      <c r="AF276" s="25" t="s">
        <v>6</v>
      </c>
      <c r="AG276" s="25" t="s">
        <v>6</v>
      </c>
      <c r="AH276" s="25" t="s">
        <v>6</v>
      </c>
      <c r="AI276" s="25" t="s">
        <v>919</v>
      </c>
      <c r="AJ276" s="156">
        <v>21</v>
      </c>
      <c r="AK276" s="156">
        <v>35</v>
      </c>
      <c r="AL276" s="39">
        <v>56</v>
      </c>
      <c r="AM276" s="67">
        <f t="shared" si="119"/>
        <v>18.666666666666668</v>
      </c>
      <c r="AN276" s="169">
        <f t="shared" si="120"/>
        <v>0.375</v>
      </c>
    </row>
    <row r="277" spans="1:40" customFormat="1" ht="15.75" x14ac:dyDescent="0.25">
      <c r="A277" s="70" t="s">
        <v>912</v>
      </c>
      <c r="B277" s="70">
        <v>2018</v>
      </c>
      <c r="C277" s="36" t="s">
        <v>38</v>
      </c>
      <c r="D277" t="s">
        <v>700</v>
      </c>
      <c r="E277" s="36" t="s">
        <v>39</v>
      </c>
      <c r="F277" s="36" t="s">
        <v>342</v>
      </c>
      <c r="G277" s="36" t="s">
        <v>763</v>
      </c>
      <c r="H277" s="36" t="s">
        <v>64</v>
      </c>
      <c r="I277" s="36" t="s">
        <v>60</v>
      </c>
      <c r="J277" s="36" t="s">
        <v>40</v>
      </c>
      <c r="K277" s="36" t="s">
        <v>744</v>
      </c>
      <c r="L277" s="36" t="s">
        <v>123</v>
      </c>
      <c r="M277" s="36" t="s">
        <v>253</v>
      </c>
      <c r="N277" s="26" t="str">
        <f t="shared" si="107"/>
        <v>elegansXgraellsii</v>
      </c>
      <c r="O277" s="166" t="str">
        <f t="shared" si="108"/>
        <v>elegansXgraellsii</v>
      </c>
      <c r="P277" s="160">
        <v>43347</v>
      </c>
      <c r="Q277" s="25">
        <v>22</v>
      </c>
      <c r="R277" s="43" t="s">
        <v>802</v>
      </c>
      <c r="S277" s="167" t="str">
        <f t="shared" si="121"/>
        <v>22?XL36</v>
      </c>
      <c r="T277" s="25" t="str">
        <f t="shared" si="114"/>
        <v>Heterospecifics-elegansXgraellsii-LaxeXCachadas</v>
      </c>
      <c r="U277" s="25" t="s">
        <v>6</v>
      </c>
      <c r="V277" s="25" t="s">
        <v>6</v>
      </c>
      <c r="W277" s="25" t="s">
        <v>6</v>
      </c>
      <c r="X277" s="25" t="s">
        <v>6</v>
      </c>
      <c r="Y277" s="29" t="s">
        <v>918</v>
      </c>
      <c r="Z277" s="150" t="s">
        <v>47</v>
      </c>
      <c r="AA277" s="155">
        <v>3</v>
      </c>
      <c r="AB277" s="36">
        <v>3</v>
      </c>
      <c r="AC277" s="36">
        <v>6</v>
      </c>
      <c r="AD277" s="36">
        <v>6</v>
      </c>
      <c r="AE277" s="25" t="s">
        <v>6</v>
      </c>
      <c r="AF277" s="25" t="s">
        <v>6</v>
      </c>
      <c r="AG277" s="25" t="s">
        <v>6</v>
      </c>
      <c r="AH277" s="25" t="s">
        <v>6</v>
      </c>
      <c r="AI277" s="25" t="s">
        <v>919</v>
      </c>
      <c r="AJ277" s="156">
        <v>6</v>
      </c>
      <c r="AK277" s="156">
        <v>6</v>
      </c>
      <c r="AL277" s="39">
        <v>12</v>
      </c>
      <c r="AM277" s="67">
        <f t="shared" si="119"/>
        <v>4</v>
      </c>
      <c r="AN277" s="169">
        <f t="shared" si="120"/>
        <v>0.5</v>
      </c>
    </row>
    <row r="278" spans="1:40" customFormat="1" ht="15.75" x14ac:dyDescent="0.25">
      <c r="A278" s="70" t="s">
        <v>912</v>
      </c>
      <c r="B278" s="70">
        <v>2018</v>
      </c>
      <c r="C278" s="36" t="s">
        <v>38</v>
      </c>
      <c r="D278" t="s">
        <v>700</v>
      </c>
      <c r="E278" s="36" t="s">
        <v>39</v>
      </c>
      <c r="F278" s="36" t="s">
        <v>342</v>
      </c>
      <c r="G278" s="36" t="s">
        <v>763</v>
      </c>
      <c r="H278" s="36" t="s">
        <v>64</v>
      </c>
      <c r="I278" s="36" t="s">
        <v>60</v>
      </c>
      <c r="J278" s="36" t="s">
        <v>40</v>
      </c>
      <c r="K278" s="36" t="s">
        <v>744</v>
      </c>
      <c r="L278" s="36" t="s">
        <v>123</v>
      </c>
      <c r="M278" s="36" t="s">
        <v>253</v>
      </c>
      <c r="N278" s="26" t="str">
        <f t="shared" si="107"/>
        <v>elegansXgraellsii</v>
      </c>
      <c r="O278" s="166" t="str">
        <f t="shared" si="108"/>
        <v>elegansXgraellsii</v>
      </c>
      <c r="P278" s="112">
        <v>43348</v>
      </c>
      <c r="Q278" s="25">
        <v>23</v>
      </c>
      <c r="R278" s="45" t="s">
        <v>790</v>
      </c>
      <c r="S278" s="167" t="str">
        <f t="shared" si="121"/>
        <v>23?XL19</v>
      </c>
      <c r="T278" s="25" t="str">
        <f t="shared" si="114"/>
        <v>Heterospecifics-elegansXgraellsii-LaxeXCachadas</v>
      </c>
      <c r="U278" s="25" t="s">
        <v>6</v>
      </c>
      <c r="V278" s="25" t="s">
        <v>6</v>
      </c>
      <c r="W278" s="25" t="s">
        <v>6</v>
      </c>
      <c r="X278" s="25" t="s">
        <v>6</v>
      </c>
      <c r="Y278" s="29" t="s">
        <v>918</v>
      </c>
      <c r="Z278" s="150" t="s">
        <v>47</v>
      </c>
      <c r="AA278" s="36">
        <v>2</v>
      </c>
      <c r="AB278" s="36">
        <v>1</v>
      </c>
      <c r="AC278" s="36">
        <v>20</v>
      </c>
      <c r="AD278" s="36">
        <v>15</v>
      </c>
      <c r="AE278" s="25" t="s">
        <v>6</v>
      </c>
      <c r="AF278" s="25" t="s">
        <v>6</v>
      </c>
      <c r="AG278" s="25" t="s">
        <v>6</v>
      </c>
      <c r="AH278" s="25" t="s">
        <v>6</v>
      </c>
      <c r="AI278" s="25" t="s">
        <v>919</v>
      </c>
      <c r="AJ278" s="156">
        <v>20</v>
      </c>
      <c r="AK278" s="156">
        <v>15</v>
      </c>
      <c r="AL278" s="39">
        <v>35</v>
      </c>
      <c r="AM278" s="67">
        <f t="shared" si="119"/>
        <v>35</v>
      </c>
      <c r="AN278" s="169">
        <f t="shared" si="120"/>
        <v>0.5714285714285714</v>
      </c>
    </row>
    <row r="279" spans="1:40" customFormat="1" ht="15.75" x14ac:dyDescent="0.25">
      <c r="A279" s="70" t="s">
        <v>912</v>
      </c>
      <c r="B279" s="70">
        <v>2018</v>
      </c>
      <c r="C279" s="36" t="s">
        <v>38</v>
      </c>
      <c r="D279" t="s">
        <v>700</v>
      </c>
      <c r="E279" s="36" t="s">
        <v>39</v>
      </c>
      <c r="F279" s="36" t="s">
        <v>342</v>
      </c>
      <c r="G279" s="36" t="s">
        <v>763</v>
      </c>
      <c r="H279" s="36" t="s">
        <v>64</v>
      </c>
      <c r="I279" s="36" t="s">
        <v>60</v>
      </c>
      <c r="J279" s="36" t="s">
        <v>40</v>
      </c>
      <c r="K279" s="36" t="s">
        <v>744</v>
      </c>
      <c r="L279" s="36" t="s">
        <v>123</v>
      </c>
      <c r="M279" s="36" t="s">
        <v>253</v>
      </c>
      <c r="N279" s="26" t="str">
        <f t="shared" si="107"/>
        <v>elegansXgraellsii</v>
      </c>
      <c r="O279" s="166" t="str">
        <f t="shared" si="108"/>
        <v>elegansXgraellsii</v>
      </c>
      <c r="P279" s="157">
        <v>43349</v>
      </c>
      <c r="Q279" s="25">
        <v>24</v>
      </c>
      <c r="R279" s="45" t="s">
        <v>914</v>
      </c>
      <c r="S279" s="167" t="str">
        <f t="shared" si="121"/>
        <v>24?XL13</v>
      </c>
      <c r="T279" s="25" t="str">
        <f t="shared" si="114"/>
        <v>Heterospecifics-elegansXgraellsii-LaxeXCachadas</v>
      </c>
      <c r="U279" s="25" t="s">
        <v>6</v>
      </c>
      <c r="V279" s="25" t="s">
        <v>6</v>
      </c>
      <c r="W279" s="25" t="s">
        <v>6</v>
      </c>
      <c r="X279" s="25" t="s">
        <v>6</v>
      </c>
      <c r="Y279" s="29" t="s">
        <v>918</v>
      </c>
      <c r="Z279" s="150" t="s">
        <v>47</v>
      </c>
      <c r="AA279" s="36">
        <v>2</v>
      </c>
      <c r="AB279" s="36">
        <v>1</v>
      </c>
      <c r="AC279" s="36">
        <v>21</v>
      </c>
      <c r="AD279" s="36">
        <v>21</v>
      </c>
      <c r="AE279" s="25" t="s">
        <v>6</v>
      </c>
      <c r="AF279" s="25" t="s">
        <v>6</v>
      </c>
      <c r="AG279" s="25" t="s">
        <v>6</v>
      </c>
      <c r="AH279" s="25" t="s">
        <v>6</v>
      </c>
      <c r="AI279" s="25" t="s">
        <v>919</v>
      </c>
      <c r="AJ279" s="156">
        <v>21</v>
      </c>
      <c r="AK279" s="156">
        <v>21</v>
      </c>
      <c r="AL279" s="39">
        <v>42</v>
      </c>
      <c r="AM279" s="67">
        <f t="shared" si="119"/>
        <v>42</v>
      </c>
      <c r="AN279" s="169">
        <f t="shared" si="120"/>
        <v>0.5</v>
      </c>
    </row>
    <row r="280" spans="1:40" customFormat="1" ht="15.75" x14ac:dyDescent="0.25">
      <c r="A280" s="70" t="s">
        <v>912</v>
      </c>
      <c r="B280" s="70">
        <v>2018</v>
      </c>
      <c r="C280" s="36" t="s">
        <v>38</v>
      </c>
      <c r="D280" t="s">
        <v>700</v>
      </c>
      <c r="E280" s="36" t="s">
        <v>39</v>
      </c>
      <c r="F280" s="36" t="s">
        <v>342</v>
      </c>
      <c r="G280" s="36" t="s">
        <v>763</v>
      </c>
      <c r="H280" s="36" t="s">
        <v>64</v>
      </c>
      <c r="I280" s="36" t="s">
        <v>60</v>
      </c>
      <c r="J280" s="36" t="s">
        <v>40</v>
      </c>
      <c r="K280" s="36" t="s">
        <v>744</v>
      </c>
      <c r="L280" s="36" t="s">
        <v>123</v>
      </c>
      <c r="M280" s="43" t="s">
        <v>258</v>
      </c>
      <c r="N280" s="26" t="str">
        <f t="shared" si="107"/>
        <v>elegansXgraellsii</v>
      </c>
      <c r="O280" s="166" t="str">
        <f t="shared" si="108"/>
        <v>elegansXgraellsii</v>
      </c>
      <c r="P280" s="160">
        <v>43348</v>
      </c>
      <c r="Q280" s="25">
        <v>25</v>
      </c>
      <c r="R280" s="155" t="s">
        <v>794</v>
      </c>
      <c r="S280" s="167" t="str">
        <f t="shared" si="121"/>
        <v>25?XL26</v>
      </c>
      <c r="T280" s="25" t="str">
        <f t="shared" si="114"/>
        <v>Heterospecifics-elegansXgraellsii-LaxeXCachadas</v>
      </c>
      <c r="U280" s="25" t="s">
        <v>6</v>
      </c>
      <c r="V280" s="25" t="s">
        <v>6</v>
      </c>
      <c r="W280" s="25" t="s">
        <v>6</v>
      </c>
      <c r="X280" s="25" t="s">
        <v>6</v>
      </c>
      <c r="Y280" s="29" t="s">
        <v>918</v>
      </c>
      <c r="Z280" s="150" t="s">
        <v>47</v>
      </c>
      <c r="AA280" s="155">
        <v>2</v>
      </c>
      <c r="AB280" s="155">
        <v>1</v>
      </c>
      <c r="AC280" s="36">
        <v>45</v>
      </c>
      <c r="AD280" s="36">
        <v>27</v>
      </c>
      <c r="AE280" s="25" t="s">
        <v>6</v>
      </c>
      <c r="AF280" s="25" t="s">
        <v>6</v>
      </c>
      <c r="AG280" s="25" t="s">
        <v>6</v>
      </c>
      <c r="AH280" s="25" t="s">
        <v>6</v>
      </c>
      <c r="AI280" s="25" t="s">
        <v>919</v>
      </c>
      <c r="AJ280" s="156">
        <v>45</v>
      </c>
      <c r="AK280" s="156">
        <v>27</v>
      </c>
      <c r="AL280" s="39">
        <v>72</v>
      </c>
      <c r="AM280" s="67">
        <f t="shared" si="119"/>
        <v>72</v>
      </c>
      <c r="AN280" s="169">
        <f t="shared" si="120"/>
        <v>0.625</v>
      </c>
    </row>
    <row r="281" spans="1:40" customFormat="1" ht="15.75" x14ac:dyDescent="0.25">
      <c r="A281" s="70" t="s">
        <v>912</v>
      </c>
      <c r="B281" s="70">
        <v>2018</v>
      </c>
      <c r="C281" s="36" t="s">
        <v>38</v>
      </c>
      <c r="D281" s="25" t="s">
        <v>699</v>
      </c>
      <c r="E281" s="36" t="s">
        <v>39</v>
      </c>
      <c r="F281" s="36" t="s">
        <v>342</v>
      </c>
      <c r="G281" s="36" t="s">
        <v>763</v>
      </c>
      <c r="H281" s="36" t="s">
        <v>64</v>
      </c>
      <c r="I281" s="36" t="s">
        <v>39</v>
      </c>
      <c r="J281" s="36" t="s">
        <v>342</v>
      </c>
      <c r="K281" s="36" t="s">
        <v>763</v>
      </c>
      <c r="L281" s="36" t="s">
        <v>64</v>
      </c>
      <c r="M281" s="36" t="s">
        <v>253</v>
      </c>
      <c r="N281" s="26" t="str">
        <f t="shared" si="107"/>
        <v>elegansXelegans</v>
      </c>
      <c r="O281" s="166" t="str">
        <f t="shared" si="108"/>
        <v>elegansXelegans</v>
      </c>
      <c r="P281" s="157">
        <v>43302</v>
      </c>
      <c r="Q281" s="25">
        <v>26</v>
      </c>
      <c r="R281" s="36" t="s">
        <v>493</v>
      </c>
      <c r="S281" s="167" t="str">
        <f t="shared" si="121"/>
        <v>26?XB9</v>
      </c>
      <c r="T281" s="25" t="str">
        <f t="shared" si="114"/>
        <v>Conspecifics-elegansXelegans-LaxeXLaxe</v>
      </c>
      <c r="U281" s="25" t="s">
        <v>6</v>
      </c>
      <c r="V281" s="25" t="s">
        <v>6</v>
      </c>
      <c r="W281" s="25" t="s">
        <v>6</v>
      </c>
      <c r="X281" s="25" t="s">
        <v>6</v>
      </c>
      <c r="Y281" s="29" t="s">
        <v>918</v>
      </c>
      <c r="Z281" s="150" t="s">
        <v>47</v>
      </c>
      <c r="AA281" s="36">
        <v>3</v>
      </c>
      <c r="AB281" s="36">
        <v>3</v>
      </c>
      <c r="AC281" s="36">
        <v>60</v>
      </c>
      <c r="AD281" s="36">
        <v>25</v>
      </c>
      <c r="AE281" s="25" t="s">
        <v>6</v>
      </c>
      <c r="AF281" s="25" t="s">
        <v>6</v>
      </c>
      <c r="AG281" s="25" t="s">
        <v>6</v>
      </c>
      <c r="AH281" s="25" t="s">
        <v>6</v>
      </c>
      <c r="AI281" s="25" t="s">
        <v>919</v>
      </c>
      <c r="AJ281" s="156">
        <v>60</v>
      </c>
      <c r="AK281" s="156">
        <v>25</v>
      </c>
      <c r="AL281" s="39">
        <v>85</v>
      </c>
      <c r="AM281" s="67">
        <f t="shared" si="119"/>
        <v>28.333333333333332</v>
      </c>
      <c r="AN281" s="169">
        <f t="shared" si="120"/>
        <v>0.70588235294117652</v>
      </c>
    </row>
    <row r="282" spans="1:40" customFormat="1" ht="15.75" x14ac:dyDescent="0.25">
      <c r="A282" s="70" t="s">
        <v>912</v>
      </c>
      <c r="B282" s="70">
        <v>2018</v>
      </c>
      <c r="C282" s="36" t="s">
        <v>38</v>
      </c>
      <c r="D282" s="25" t="s">
        <v>699</v>
      </c>
      <c r="E282" s="36" t="s">
        <v>39</v>
      </c>
      <c r="F282" s="36" t="s">
        <v>342</v>
      </c>
      <c r="G282" s="36" t="s">
        <v>763</v>
      </c>
      <c r="H282" s="36" t="s">
        <v>64</v>
      </c>
      <c r="I282" s="36" t="s">
        <v>39</v>
      </c>
      <c r="J282" s="36" t="s">
        <v>342</v>
      </c>
      <c r="K282" s="36" t="s">
        <v>763</v>
      </c>
      <c r="L282" s="36" t="s">
        <v>64</v>
      </c>
      <c r="M282" s="36" t="s">
        <v>253</v>
      </c>
      <c r="N282" s="26" t="str">
        <f t="shared" si="107"/>
        <v>elegansXelegans</v>
      </c>
      <c r="O282" s="166" t="str">
        <f t="shared" si="108"/>
        <v>elegansXelegans</v>
      </c>
      <c r="P282" s="157">
        <v>43302</v>
      </c>
      <c r="Q282" s="25">
        <v>27</v>
      </c>
      <c r="R282" s="36" t="s">
        <v>766</v>
      </c>
      <c r="S282" s="167" t="str">
        <f t="shared" si="121"/>
        <v>27?XB11</v>
      </c>
      <c r="T282" s="25" t="str">
        <f t="shared" si="114"/>
        <v>Conspecifics-elegansXelegans-LaxeXLaxe</v>
      </c>
      <c r="U282" s="25" t="s">
        <v>6</v>
      </c>
      <c r="V282" s="25" t="s">
        <v>6</v>
      </c>
      <c r="W282" s="25" t="s">
        <v>6</v>
      </c>
      <c r="X282" s="25" t="s">
        <v>6</v>
      </c>
      <c r="Y282" s="29" t="s">
        <v>918</v>
      </c>
      <c r="Z282" s="150" t="s">
        <v>47</v>
      </c>
      <c r="AA282" s="36">
        <v>3</v>
      </c>
      <c r="AB282" s="36">
        <v>3</v>
      </c>
      <c r="AC282" s="36">
        <v>50</v>
      </c>
      <c r="AD282" s="36">
        <v>46</v>
      </c>
      <c r="AE282" s="25" t="s">
        <v>6</v>
      </c>
      <c r="AF282" s="25" t="s">
        <v>6</v>
      </c>
      <c r="AG282" s="25" t="s">
        <v>6</v>
      </c>
      <c r="AH282" s="25" t="s">
        <v>6</v>
      </c>
      <c r="AI282" s="25" t="s">
        <v>919</v>
      </c>
      <c r="AJ282" s="156">
        <v>50</v>
      </c>
      <c r="AK282" s="156">
        <v>46</v>
      </c>
      <c r="AL282" s="39">
        <v>96</v>
      </c>
      <c r="AM282" s="67">
        <f t="shared" si="119"/>
        <v>32</v>
      </c>
      <c r="AN282" s="169">
        <f t="shared" si="120"/>
        <v>0.52083333333333337</v>
      </c>
    </row>
    <row r="283" spans="1:40" customFormat="1" ht="15.75" x14ac:dyDescent="0.25">
      <c r="A283" s="70" t="s">
        <v>912</v>
      </c>
      <c r="B283" s="70">
        <v>2018</v>
      </c>
      <c r="C283" s="36" t="s">
        <v>46</v>
      </c>
      <c r="D283" s="25" t="s">
        <v>698</v>
      </c>
      <c r="E283" s="36" t="s">
        <v>39</v>
      </c>
      <c r="F283" s="36" t="s">
        <v>342</v>
      </c>
      <c r="G283" s="36" t="s">
        <v>763</v>
      </c>
      <c r="H283" s="150" t="s">
        <v>706</v>
      </c>
      <c r="I283" s="36" t="s">
        <v>178</v>
      </c>
      <c r="J283" s="36" t="s">
        <v>371</v>
      </c>
      <c r="K283" s="36" t="s">
        <v>838</v>
      </c>
      <c r="L283" s="36" t="s">
        <v>916</v>
      </c>
      <c r="M283" s="36" t="s">
        <v>253</v>
      </c>
      <c r="N283" s="26" t="str">
        <f t="shared" si="107"/>
        <v>elegansXhybrid</v>
      </c>
      <c r="O283" s="166" t="str">
        <f t="shared" si="108"/>
        <v>elegansXhybrid</v>
      </c>
      <c r="P283" s="112">
        <v>43351</v>
      </c>
      <c r="Q283" s="25">
        <v>28</v>
      </c>
      <c r="R283" s="45" t="s">
        <v>806</v>
      </c>
      <c r="S283" s="167" t="str">
        <f t="shared" si="121"/>
        <v>28?XL37</v>
      </c>
      <c r="T283" s="25" t="str">
        <f t="shared" si="114"/>
        <v>Postzygotics-elegansXhybrid-SymEleX(H:LaxeXCachadas)</v>
      </c>
      <c r="U283" s="25" t="s">
        <v>6</v>
      </c>
      <c r="V283" s="25" t="s">
        <v>6</v>
      </c>
      <c r="W283" s="25" t="s">
        <v>6</v>
      </c>
      <c r="X283" s="25" t="s">
        <v>6</v>
      </c>
      <c r="Y283" s="29" t="s">
        <v>918</v>
      </c>
      <c r="Z283" s="150" t="s">
        <v>47</v>
      </c>
      <c r="AA283" s="36">
        <v>3</v>
      </c>
      <c r="AB283" s="36">
        <v>3</v>
      </c>
      <c r="AC283" s="36">
        <v>8</v>
      </c>
      <c r="AD283" s="36">
        <v>7</v>
      </c>
      <c r="AE283" s="25" t="s">
        <v>6</v>
      </c>
      <c r="AF283" s="25" t="s">
        <v>6</v>
      </c>
      <c r="AG283" s="25" t="s">
        <v>6</v>
      </c>
      <c r="AH283" s="25" t="s">
        <v>6</v>
      </c>
      <c r="AI283" s="25" t="s">
        <v>919</v>
      </c>
      <c r="AJ283" s="156">
        <v>8</v>
      </c>
      <c r="AK283" s="156">
        <v>7</v>
      </c>
      <c r="AL283" s="39">
        <v>15</v>
      </c>
      <c r="AM283" s="67">
        <f t="shared" si="119"/>
        <v>5</v>
      </c>
      <c r="AN283" s="169">
        <f t="shared" si="120"/>
        <v>0.53333333333333333</v>
      </c>
    </row>
    <row r="284" spans="1:40" customFormat="1" ht="15.75" x14ac:dyDescent="0.25">
      <c r="A284" s="70" t="s">
        <v>912</v>
      </c>
      <c r="B284" s="70">
        <v>2018</v>
      </c>
      <c r="C284" s="36" t="s">
        <v>46</v>
      </c>
      <c r="D284" s="25" t="s">
        <v>698</v>
      </c>
      <c r="E284" s="36" t="s">
        <v>39</v>
      </c>
      <c r="F284" s="36" t="s">
        <v>342</v>
      </c>
      <c r="G284" s="36" t="s">
        <v>763</v>
      </c>
      <c r="H284" s="150" t="s">
        <v>706</v>
      </c>
      <c r="I284" s="36" t="s">
        <v>178</v>
      </c>
      <c r="J284" s="36" t="s">
        <v>371</v>
      </c>
      <c r="K284" s="36" t="s">
        <v>838</v>
      </c>
      <c r="L284" s="36" t="s">
        <v>916</v>
      </c>
      <c r="M284" s="36" t="s">
        <v>253</v>
      </c>
      <c r="N284" s="26" t="str">
        <f t="shared" si="107"/>
        <v>elegansXhybrid</v>
      </c>
      <c r="O284" s="166" t="str">
        <f t="shared" si="108"/>
        <v>elegansXhybrid</v>
      </c>
      <c r="P284" s="112">
        <v>43354</v>
      </c>
      <c r="Q284" s="25">
        <v>29</v>
      </c>
      <c r="R284" s="45" t="s">
        <v>779</v>
      </c>
      <c r="S284" s="167" t="str">
        <f t="shared" si="121"/>
        <v>29?XD5</v>
      </c>
      <c r="T284" s="25" t="str">
        <f t="shared" si="114"/>
        <v>Postzygotics-elegansXhybrid-SymEleX(H:LaxeXCachadas)</v>
      </c>
      <c r="U284" s="25" t="s">
        <v>6</v>
      </c>
      <c r="V284" s="25" t="s">
        <v>6</v>
      </c>
      <c r="W284" s="25" t="s">
        <v>6</v>
      </c>
      <c r="X284" s="25" t="s">
        <v>6</v>
      </c>
      <c r="Y284" s="29" t="s">
        <v>918</v>
      </c>
      <c r="Z284" s="150" t="s">
        <v>47</v>
      </c>
      <c r="AA284" s="36">
        <v>3</v>
      </c>
      <c r="AB284" s="36">
        <v>3</v>
      </c>
      <c r="AC284" s="36">
        <v>20</v>
      </c>
      <c r="AD284" s="36">
        <v>2</v>
      </c>
      <c r="AE284" s="25" t="s">
        <v>6</v>
      </c>
      <c r="AF284" s="25" t="s">
        <v>6</v>
      </c>
      <c r="AG284" s="25" t="s">
        <v>6</v>
      </c>
      <c r="AH284" s="25" t="s">
        <v>6</v>
      </c>
      <c r="AI284" s="25" t="s">
        <v>919</v>
      </c>
      <c r="AJ284" s="156">
        <v>20</v>
      </c>
      <c r="AK284" s="156">
        <v>2</v>
      </c>
      <c r="AL284" s="39">
        <v>22</v>
      </c>
      <c r="AM284" s="67">
        <f t="shared" si="119"/>
        <v>7.333333333333333</v>
      </c>
      <c r="AN284" s="169">
        <f t="shared" si="120"/>
        <v>0.90909090909090906</v>
      </c>
    </row>
    <row r="285" spans="1:40" customFormat="1" ht="15.75" x14ac:dyDescent="0.25">
      <c r="A285" s="70" t="s">
        <v>912</v>
      </c>
      <c r="B285" s="70">
        <v>2018</v>
      </c>
      <c r="C285" s="36" t="s">
        <v>46</v>
      </c>
      <c r="D285" s="25" t="s">
        <v>698</v>
      </c>
      <c r="E285" s="36" t="s">
        <v>39</v>
      </c>
      <c r="F285" s="36" t="s">
        <v>342</v>
      </c>
      <c r="G285" s="36" t="s">
        <v>763</v>
      </c>
      <c r="H285" s="150" t="s">
        <v>706</v>
      </c>
      <c r="I285" s="36" t="s">
        <v>178</v>
      </c>
      <c r="J285" s="36" t="s">
        <v>371</v>
      </c>
      <c r="K285" s="36" t="s">
        <v>838</v>
      </c>
      <c r="L285" s="36" t="s">
        <v>916</v>
      </c>
      <c r="M285" s="43" t="s">
        <v>259</v>
      </c>
      <c r="N285" s="26" t="str">
        <f t="shared" si="107"/>
        <v>elegansXhybrid</v>
      </c>
      <c r="O285" s="166" t="str">
        <f t="shared" si="108"/>
        <v>elegansXhybrid</v>
      </c>
      <c r="P285" s="112">
        <v>43354</v>
      </c>
      <c r="Q285" s="25">
        <v>30</v>
      </c>
      <c r="R285" s="45" t="s">
        <v>781</v>
      </c>
      <c r="S285" s="167" t="str">
        <f t="shared" si="121"/>
        <v>30?XE1</v>
      </c>
      <c r="T285" s="25" t="str">
        <f t="shared" si="114"/>
        <v>Postzygotics-elegansXhybrid-SymEleX(H:LaxeXCachadas)</v>
      </c>
      <c r="U285" s="25" t="s">
        <v>6</v>
      </c>
      <c r="V285" s="25" t="s">
        <v>6</v>
      </c>
      <c r="W285" s="25" t="s">
        <v>6</v>
      </c>
      <c r="X285" s="25" t="s">
        <v>6</v>
      </c>
      <c r="Y285" s="29" t="s">
        <v>918</v>
      </c>
      <c r="Z285" s="150" t="s">
        <v>47</v>
      </c>
      <c r="AA285" s="36">
        <v>3</v>
      </c>
      <c r="AB285" s="36">
        <v>3</v>
      </c>
      <c r="AC285" s="36">
        <v>19</v>
      </c>
      <c r="AD285" s="36">
        <v>11</v>
      </c>
      <c r="AE285" s="25" t="s">
        <v>6</v>
      </c>
      <c r="AF285" s="25" t="s">
        <v>6</v>
      </c>
      <c r="AG285" s="25" t="s">
        <v>6</v>
      </c>
      <c r="AH285" s="25" t="s">
        <v>6</v>
      </c>
      <c r="AI285" s="25" t="s">
        <v>919</v>
      </c>
      <c r="AJ285" s="156">
        <v>19</v>
      </c>
      <c r="AK285" s="156">
        <v>11</v>
      </c>
      <c r="AL285" s="39">
        <v>30</v>
      </c>
      <c r="AM285" s="67">
        <f t="shared" si="119"/>
        <v>10</v>
      </c>
      <c r="AN285" s="169">
        <f t="shared" si="120"/>
        <v>0.6333333333333333</v>
      </c>
    </row>
    <row r="286" spans="1:40" customFormat="1" ht="15.75" x14ac:dyDescent="0.25">
      <c r="A286" s="70" t="s">
        <v>912</v>
      </c>
      <c r="B286" s="70">
        <v>2018</v>
      </c>
      <c r="C286" s="36" t="s">
        <v>46</v>
      </c>
      <c r="D286" s="25" t="s">
        <v>698</v>
      </c>
      <c r="E286" s="36" t="s">
        <v>39</v>
      </c>
      <c r="F286" s="36" t="s">
        <v>342</v>
      </c>
      <c r="G286" s="36" t="s">
        <v>763</v>
      </c>
      <c r="H286" s="150" t="s">
        <v>706</v>
      </c>
      <c r="I286" s="36" t="s">
        <v>178</v>
      </c>
      <c r="J286" s="36" t="s">
        <v>371</v>
      </c>
      <c r="K286" s="36" t="s">
        <v>838</v>
      </c>
      <c r="L286" s="36" t="s">
        <v>916</v>
      </c>
      <c r="M286" s="43" t="s">
        <v>259</v>
      </c>
      <c r="N286" s="26" t="str">
        <f t="shared" si="107"/>
        <v>elegansXhybrid</v>
      </c>
      <c r="O286" s="166" t="str">
        <f t="shared" si="108"/>
        <v>elegansXhybrid</v>
      </c>
      <c r="P286" s="112">
        <v>43354</v>
      </c>
      <c r="Q286" s="25">
        <v>31</v>
      </c>
      <c r="R286" s="45" t="s">
        <v>783</v>
      </c>
      <c r="S286" s="167" t="str">
        <f t="shared" si="121"/>
        <v>31?XH1</v>
      </c>
      <c r="T286" s="25" t="str">
        <f t="shared" si="114"/>
        <v>Postzygotics-elegansXhybrid-SymEleX(H:LaxeXCachadas)</v>
      </c>
      <c r="U286" s="25" t="s">
        <v>6</v>
      </c>
      <c r="V286" s="25" t="s">
        <v>6</v>
      </c>
      <c r="W286" s="25" t="s">
        <v>6</v>
      </c>
      <c r="X286" s="25" t="s">
        <v>6</v>
      </c>
      <c r="Y286" s="29" t="s">
        <v>918</v>
      </c>
      <c r="Z286" s="150" t="s">
        <v>47</v>
      </c>
      <c r="AA286" s="36">
        <v>3</v>
      </c>
      <c r="AB286" s="36">
        <v>3</v>
      </c>
      <c r="AC286" s="36">
        <v>12</v>
      </c>
      <c r="AD286" s="36">
        <v>2</v>
      </c>
      <c r="AE286" s="25" t="s">
        <v>6</v>
      </c>
      <c r="AF286" s="25" t="s">
        <v>6</v>
      </c>
      <c r="AG286" s="25" t="s">
        <v>6</v>
      </c>
      <c r="AH286" s="25" t="s">
        <v>6</v>
      </c>
      <c r="AI286" s="25" t="s">
        <v>919</v>
      </c>
      <c r="AJ286" s="156">
        <v>12</v>
      </c>
      <c r="AK286" s="156">
        <v>2</v>
      </c>
      <c r="AL286" s="39">
        <v>14</v>
      </c>
      <c r="AM286" s="67">
        <f t="shared" si="119"/>
        <v>4.666666666666667</v>
      </c>
      <c r="AN286" s="169">
        <f t="shared" si="120"/>
        <v>0.8571428571428571</v>
      </c>
    </row>
    <row r="287" spans="1:40" customFormat="1" ht="15.75" x14ac:dyDescent="0.25">
      <c r="A287" s="70" t="s">
        <v>912</v>
      </c>
      <c r="B287" s="70">
        <v>2018</v>
      </c>
      <c r="C287" s="36" t="s">
        <v>38</v>
      </c>
      <c r="D287" s="25" t="s">
        <v>699</v>
      </c>
      <c r="E287" s="36" t="s">
        <v>39</v>
      </c>
      <c r="F287" s="36" t="s">
        <v>342</v>
      </c>
      <c r="G287" s="36" t="s">
        <v>763</v>
      </c>
      <c r="H287" s="36" t="s">
        <v>64</v>
      </c>
      <c r="I287" s="36" t="s">
        <v>39</v>
      </c>
      <c r="J287" s="36" t="s">
        <v>342</v>
      </c>
      <c r="K287" s="36" t="s">
        <v>763</v>
      </c>
      <c r="L287" s="36" t="s">
        <v>64</v>
      </c>
      <c r="M287" s="36" t="s">
        <v>253</v>
      </c>
      <c r="N287" s="26" t="str">
        <f t="shared" si="107"/>
        <v>elegansXelegans</v>
      </c>
      <c r="O287" s="166" t="str">
        <f t="shared" si="108"/>
        <v>elegansXelegans</v>
      </c>
      <c r="P287" s="112">
        <v>43347</v>
      </c>
      <c r="Q287" s="25">
        <v>32</v>
      </c>
      <c r="R287" s="36" t="s">
        <v>794</v>
      </c>
      <c r="S287" s="167" t="str">
        <f t="shared" si="121"/>
        <v>32?XL26</v>
      </c>
      <c r="T287" s="25" t="str">
        <f t="shared" si="114"/>
        <v>Conspecifics-elegansXelegans-LaxeXLaxe</v>
      </c>
      <c r="U287" s="25" t="s">
        <v>6</v>
      </c>
      <c r="V287" s="25" t="s">
        <v>6</v>
      </c>
      <c r="W287" s="25" t="s">
        <v>6</v>
      </c>
      <c r="X287" s="25" t="s">
        <v>6</v>
      </c>
      <c r="Y287" s="29" t="s">
        <v>918</v>
      </c>
      <c r="Z287" s="150" t="s">
        <v>47</v>
      </c>
      <c r="AA287" s="36">
        <v>3</v>
      </c>
      <c r="AB287" s="36">
        <v>3</v>
      </c>
      <c r="AC287" s="36">
        <v>72</v>
      </c>
      <c r="AD287" s="36">
        <v>78</v>
      </c>
      <c r="AE287" s="25" t="s">
        <v>6</v>
      </c>
      <c r="AF287" s="25" t="s">
        <v>6</v>
      </c>
      <c r="AG287" s="25" t="s">
        <v>6</v>
      </c>
      <c r="AH287" s="25" t="s">
        <v>6</v>
      </c>
      <c r="AI287" s="25" t="s">
        <v>919</v>
      </c>
      <c r="AJ287" s="156">
        <v>72</v>
      </c>
      <c r="AK287" s="156">
        <v>78</v>
      </c>
      <c r="AL287" s="39">
        <v>150</v>
      </c>
      <c r="AM287" s="67">
        <f t="shared" si="119"/>
        <v>50</v>
      </c>
      <c r="AN287" s="169">
        <f t="shared" si="120"/>
        <v>0.48</v>
      </c>
    </row>
    <row r="288" spans="1:40" customFormat="1" ht="15.75" x14ac:dyDescent="0.25">
      <c r="A288" s="70" t="s">
        <v>912</v>
      </c>
      <c r="B288" s="70">
        <v>2018</v>
      </c>
      <c r="C288" s="36" t="s">
        <v>38</v>
      </c>
      <c r="D288" s="25" t="s">
        <v>699</v>
      </c>
      <c r="E288" s="36" t="s">
        <v>39</v>
      </c>
      <c r="F288" s="36" t="s">
        <v>342</v>
      </c>
      <c r="G288" s="36" t="s">
        <v>763</v>
      </c>
      <c r="H288" s="36" t="s">
        <v>64</v>
      </c>
      <c r="I288" s="36" t="s">
        <v>39</v>
      </c>
      <c r="J288" s="36" t="s">
        <v>342</v>
      </c>
      <c r="K288" s="36" t="s">
        <v>763</v>
      </c>
      <c r="L288" s="36" t="s">
        <v>64</v>
      </c>
      <c r="M288" s="36" t="s">
        <v>253</v>
      </c>
      <c r="N288" s="26" t="str">
        <f t="shared" si="107"/>
        <v>elegansXelegans</v>
      </c>
      <c r="O288" s="166" t="str">
        <f t="shared" si="108"/>
        <v>elegansXelegans</v>
      </c>
      <c r="P288" s="160">
        <v>43346</v>
      </c>
      <c r="Q288" s="25">
        <v>33</v>
      </c>
      <c r="R288" s="155" t="s">
        <v>799</v>
      </c>
      <c r="S288" s="167" t="str">
        <f t="shared" si="121"/>
        <v>33?XL35</v>
      </c>
      <c r="T288" s="25" t="str">
        <f t="shared" si="114"/>
        <v>Conspecifics-elegansXelegans-LaxeXLaxe</v>
      </c>
      <c r="U288" s="25" t="s">
        <v>6</v>
      </c>
      <c r="V288" s="25" t="s">
        <v>6</v>
      </c>
      <c r="W288" s="25" t="s">
        <v>6</v>
      </c>
      <c r="X288" s="25" t="s">
        <v>6</v>
      </c>
      <c r="Y288" s="29" t="s">
        <v>918</v>
      </c>
      <c r="Z288" s="150" t="s">
        <v>47</v>
      </c>
      <c r="AA288" s="118">
        <v>1</v>
      </c>
      <c r="AB288" s="118">
        <v>1</v>
      </c>
      <c r="AC288" s="36">
        <v>10</v>
      </c>
      <c r="AD288" s="36">
        <v>5</v>
      </c>
      <c r="AE288" s="25" t="s">
        <v>6</v>
      </c>
      <c r="AF288" s="25" t="s">
        <v>6</v>
      </c>
      <c r="AG288" s="25" t="s">
        <v>6</v>
      </c>
      <c r="AH288" s="25" t="s">
        <v>6</v>
      </c>
      <c r="AI288" s="25" t="s">
        <v>919</v>
      </c>
      <c r="AJ288" s="156">
        <v>10</v>
      </c>
      <c r="AK288" s="156">
        <v>5</v>
      </c>
      <c r="AL288" s="39">
        <v>15</v>
      </c>
      <c r="AM288" s="67">
        <f t="shared" si="119"/>
        <v>15</v>
      </c>
      <c r="AN288" s="169">
        <f t="shared" si="120"/>
        <v>0.66666666666666663</v>
      </c>
    </row>
    <row r="289" spans="1:40" customFormat="1" ht="15.75" x14ac:dyDescent="0.25">
      <c r="A289" s="70" t="s">
        <v>912</v>
      </c>
      <c r="B289" s="70">
        <v>2018</v>
      </c>
      <c r="C289" s="36" t="s">
        <v>38</v>
      </c>
      <c r="D289" s="25" t="s">
        <v>699</v>
      </c>
      <c r="E289" s="36" t="s">
        <v>39</v>
      </c>
      <c r="F289" s="36" t="s">
        <v>342</v>
      </c>
      <c r="G289" s="36" t="s">
        <v>763</v>
      </c>
      <c r="H289" s="36" t="s">
        <v>64</v>
      </c>
      <c r="I289" s="36" t="s">
        <v>39</v>
      </c>
      <c r="J289" s="36" t="s">
        <v>342</v>
      </c>
      <c r="K289" s="36" t="s">
        <v>763</v>
      </c>
      <c r="L289" s="36" t="s">
        <v>64</v>
      </c>
      <c r="M289" s="36" t="s">
        <v>253</v>
      </c>
      <c r="N289" s="26" t="str">
        <f t="shared" si="107"/>
        <v>elegansXelegans</v>
      </c>
      <c r="O289" s="166" t="str">
        <f t="shared" si="108"/>
        <v>elegansXelegans</v>
      </c>
      <c r="P289" s="112">
        <v>43348</v>
      </c>
      <c r="Q289" s="25">
        <v>34</v>
      </c>
      <c r="R289" s="45" t="s">
        <v>393</v>
      </c>
      <c r="S289" s="167" t="str">
        <f t="shared" si="121"/>
        <v>34?XL38</v>
      </c>
      <c r="T289" s="25" t="str">
        <f t="shared" si="114"/>
        <v>Conspecifics-elegansXelegans-LaxeXLaxe</v>
      </c>
      <c r="U289" s="25" t="s">
        <v>6</v>
      </c>
      <c r="V289" s="25" t="s">
        <v>6</v>
      </c>
      <c r="W289" s="25" t="s">
        <v>6</v>
      </c>
      <c r="X289" s="25" t="s">
        <v>6</v>
      </c>
      <c r="Y289" s="29" t="s">
        <v>918</v>
      </c>
      <c r="Z289" s="150" t="s">
        <v>47</v>
      </c>
      <c r="AA289" s="36">
        <v>2</v>
      </c>
      <c r="AB289" s="36">
        <v>1</v>
      </c>
      <c r="AC289" s="36">
        <v>13</v>
      </c>
      <c r="AD289" s="36">
        <v>8</v>
      </c>
      <c r="AE289" s="25" t="s">
        <v>6</v>
      </c>
      <c r="AF289" s="25" t="s">
        <v>6</v>
      </c>
      <c r="AG289" s="25" t="s">
        <v>6</v>
      </c>
      <c r="AH289" s="25" t="s">
        <v>6</v>
      </c>
      <c r="AI289" s="25" t="s">
        <v>919</v>
      </c>
      <c r="AJ289" s="156">
        <v>13</v>
      </c>
      <c r="AK289" s="156">
        <v>8</v>
      </c>
      <c r="AL289" s="39">
        <v>21</v>
      </c>
      <c r="AM289" s="67">
        <f t="shared" si="119"/>
        <v>21</v>
      </c>
      <c r="AN289" s="169">
        <f t="shared" si="120"/>
        <v>0.61904761904761907</v>
      </c>
    </row>
    <row r="290" spans="1:40" customFormat="1" ht="15.75" x14ac:dyDescent="0.25">
      <c r="A290" s="70" t="s">
        <v>912</v>
      </c>
      <c r="B290" s="70">
        <v>2018</v>
      </c>
      <c r="C290" s="36" t="s">
        <v>38</v>
      </c>
      <c r="D290" s="25" t="s">
        <v>699</v>
      </c>
      <c r="E290" s="36" t="s">
        <v>39</v>
      </c>
      <c r="F290" s="36" t="s">
        <v>342</v>
      </c>
      <c r="G290" s="36" t="s">
        <v>763</v>
      </c>
      <c r="H290" s="36" t="s">
        <v>64</v>
      </c>
      <c r="I290" s="36" t="s">
        <v>39</v>
      </c>
      <c r="J290" s="36" t="s">
        <v>342</v>
      </c>
      <c r="K290" s="36" t="s">
        <v>763</v>
      </c>
      <c r="L290" s="36" t="s">
        <v>64</v>
      </c>
      <c r="M290" s="36" t="s">
        <v>253</v>
      </c>
      <c r="N290" s="26" t="str">
        <f t="shared" si="107"/>
        <v>elegansXelegans</v>
      </c>
      <c r="O290" s="166" t="str">
        <f t="shared" si="108"/>
        <v>elegansXelegans</v>
      </c>
      <c r="P290" s="160">
        <v>43347</v>
      </c>
      <c r="Q290" s="25">
        <v>35</v>
      </c>
      <c r="R290" s="155" t="s">
        <v>794</v>
      </c>
      <c r="S290" s="167" t="str">
        <f t="shared" si="121"/>
        <v>35?XL26</v>
      </c>
      <c r="T290" s="25" t="str">
        <f t="shared" si="114"/>
        <v>Conspecifics-elegansXelegans-LaxeXLaxe</v>
      </c>
      <c r="U290" s="25" t="s">
        <v>6</v>
      </c>
      <c r="V290" s="25" t="s">
        <v>6</v>
      </c>
      <c r="W290" s="25" t="s">
        <v>6</v>
      </c>
      <c r="X290" s="25" t="s">
        <v>6</v>
      </c>
      <c r="Y290" s="29" t="s">
        <v>918</v>
      </c>
      <c r="Z290" s="150" t="s">
        <v>47</v>
      </c>
      <c r="AA290" s="155">
        <v>3</v>
      </c>
      <c r="AB290" s="155">
        <v>3</v>
      </c>
      <c r="AC290" s="36">
        <v>180</v>
      </c>
      <c r="AD290" s="36">
        <v>55</v>
      </c>
      <c r="AE290" s="25" t="s">
        <v>6</v>
      </c>
      <c r="AF290" s="25" t="s">
        <v>6</v>
      </c>
      <c r="AG290" s="25" t="s">
        <v>6</v>
      </c>
      <c r="AH290" s="25" t="s">
        <v>6</v>
      </c>
      <c r="AI290" s="25" t="s">
        <v>919</v>
      </c>
      <c r="AJ290" s="156">
        <v>180</v>
      </c>
      <c r="AK290" s="156">
        <v>55</v>
      </c>
      <c r="AL290" s="39">
        <v>235</v>
      </c>
      <c r="AM290" s="67">
        <f t="shared" si="119"/>
        <v>78.333333333333329</v>
      </c>
      <c r="AN290" s="169">
        <f t="shared" si="120"/>
        <v>0.76595744680851063</v>
      </c>
    </row>
    <row r="291" spans="1:40" customFormat="1" ht="15.75" x14ac:dyDescent="0.25">
      <c r="A291" s="70" t="s">
        <v>912</v>
      </c>
      <c r="B291" s="70">
        <v>2018</v>
      </c>
      <c r="C291" s="36" t="s">
        <v>38</v>
      </c>
      <c r="D291" s="25" t="s">
        <v>699</v>
      </c>
      <c r="E291" s="36" t="s">
        <v>39</v>
      </c>
      <c r="F291" s="36" t="s">
        <v>342</v>
      </c>
      <c r="G291" s="36" t="s">
        <v>763</v>
      </c>
      <c r="H291" s="36" t="s">
        <v>64</v>
      </c>
      <c r="I291" s="36" t="s">
        <v>39</v>
      </c>
      <c r="J291" s="36" t="s">
        <v>342</v>
      </c>
      <c r="K291" s="36" t="s">
        <v>763</v>
      </c>
      <c r="L291" s="36" t="s">
        <v>64</v>
      </c>
      <c r="M291" s="43" t="s">
        <v>258</v>
      </c>
      <c r="N291" s="26" t="str">
        <f t="shared" si="107"/>
        <v>elegansXelegans</v>
      </c>
      <c r="O291" s="166" t="str">
        <f t="shared" si="108"/>
        <v>elegansXelegans</v>
      </c>
      <c r="P291" s="160">
        <v>43346</v>
      </c>
      <c r="Q291" s="25">
        <v>36</v>
      </c>
      <c r="R291" s="155" t="s">
        <v>593</v>
      </c>
      <c r="S291" s="167" t="str">
        <f t="shared" si="121"/>
        <v>36?XL39</v>
      </c>
      <c r="T291" s="25" t="str">
        <f t="shared" si="114"/>
        <v>Conspecifics-elegansXelegans-LaxeXLaxe</v>
      </c>
      <c r="U291" s="25" t="s">
        <v>6</v>
      </c>
      <c r="V291" s="25" t="s">
        <v>6</v>
      </c>
      <c r="W291" s="25" t="s">
        <v>6</v>
      </c>
      <c r="X291" s="25" t="s">
        <v>6</v>
      </c>
      <c r="Y291" s="29" t="s">
        <v>918</v>
      </c>
      <c r="Z291" s="150" t="s">
        <v>47</v>
      </c>
      <c r="AA291" s="118">
        <v>2</v>
      </c>
      <c r="AB291" s="118">
        <v>1</v>
      </c>
      <c r="AC291" s="36">
        <v>98</v>
      </c>
      <c r="AD291" s="36">
        <v>74</v>
      </c>
      <c r="AE291" s="25" t="s">
        <v>6</v>
      </c>
      <c r="AF291" s="25" t="s">
        <v>6</v>
      </c>
      <c r="AG291" s="25" t="s">
        <v>6</v>
      </c>
      <c r="AH291" s="25" t="s">
        <v>6</v>
      </c>
      <c r="AI291" s="25" t="s">
        <v>919</v>
      </c>
      <c r="AJ291" s="156">
        <v>98</v>
      </c>
      <c r="AK291" s="156">
        <v>74</v>
      </c>
      <c r="AL291" s="39">
        <v>172</v>
      </c>
      <c r="AM291" s="67">
        <f t="shared" si="119"/>
        <v>172</v>
      </c>
      <c r="AN291" s="169">
        <f t="shared" si="120"/>
        <v>0.56976744186046513</v>
      </c>
    </row>
    <row r="292" spans="1:40" customFormat="1" ht="15.75" x14ac:dyDescent="0.25">
      <c r="A292" s="70" t="s">
        <v>912</v>
      </c>
      <c r="B292" s="70">
        <v>2018</v>
      </c>
      <c r="C292" s="36" t="s">
        <v>38</v>
      </c>
      <c r="D292" s="25" t="s">
        <v>699</v>
      </c>
      <c r="E292" s="36" t="s">
        <v>39</v>
      </c>
      <c r="F292" s="36" t="s">
        <v>342</v>
      </c>
      <c r="G292" s="36" t="s">
        <v>763</v>
      </c>
      <c r="H292" s="36" t="s">
        <v>64</v>
      </c>
      <c r="I292" s="36" t="s">
        <v>39</v>
      </c>
      <c r="J292" s="36" t="s">
        <v>342</v>
      </c>
      <c r="K292" s="36" t="s">
        <v>763</v>
      </c>
      <c r="L292" s="36" t="s">
        <v>64</v>
      </c>
      <c r="M292" s="36" t="s">
        <v>253</v>
      </c>
      <c r="N292" s="26" t="str">
        <f t="shared" si="107"/>
        <v>elegansXelegans</v>
      </c>
      <c r="O292" s="166" t="str">
        <f t="shared" si="108"/>
        <v>elegansXelegans</v>
      </c>
      <c r="P292" s="154">
        <v>43349</v>
      </c>
      <c r="Q292" s="25">
        <v>37</v>
      </c>
      <c r="R292" s="155" t="s">
        <v>810</v>
      </c>
      <c r="S292" s="167" t="str">
        <f t="shared" si="121"/>
        <v>37?XL50</v>
      </c>
      <c r="T292" s="25" t="str">
        <f t="shared" si="114"/>
        <v>Conspecifics-elegansXelegans-LaxeXLaxe</v>
      </c>
      <c r="U292" s="25" t="s">
        <v>6</v>
      </c>
      <c r="V292" s="25" t="s">
        <v>6</v>
      </c>
      <c r="W292" s="25" t="s">
        <v>6</v>
      </c>
      <c r="X292" s="25" t="s">
        <v>6</v>
      </c>
      <c r="Y292" s="29" t="s">
        <v>918</v>
      </c>
      <c r="Z292" s="150" t="s">
        <v>47</v>
      </c>
      <c r="AA292" s="155">
        <v>1</v>
      </c>
      <c r="AB292" s="155">
        <v>1</v>
      </c>
      <c r="AC292" s="36">
        <v>42</v>
      </c>
      <c r="AD292" s="36">
        <v>54</v>
      </c>
      <c r="AE292" s="25" t="s">
        <v>6</v>
      </c>
      <c r="AF292" s="25" t="s">
        <v>6</v>
      </c>
      <c r="AG292" s="25" t="s">
        <v>6</v>
      </c>
      <c r="AH292" s="25" t="s">
        <v>6</v>
      </c>
      <c r="AI292" s="25" t="s">
        <v>919</v>
      </c>
      <c r="AJ292" s="156">
        <v>42</v>
      </c>
      <c r="AK292" s="156">
        <v>54</v>
      </c>
      <c r="AL292" s="39">
        <v>96</v>
      </c>
      <c r="AM292" s="67">
        <f t="shared" si="119"/>
        <v>96</v>
      </c>
      <c r="AN292" s="169">
        <f t="shared" si="120"/>
        <v>0.4375</v>
      </c>
    </row>
    <row r="293" spans="1:40" customFormat="1" ht="15.75" x14ac:dyDescent="0.25">
      <c r="A293" s="70" t="s">
        <v>912</v>
      </c>
      <c r="B293" s="70">
        <v>2018</v>
      </c>
      <c r="C293" s="36" t="s">
        <v>38</v>
      </c>
      <c r="D293" s="25" t="s">
        <v>699</v>
      </c>
      <c r="E293" s="36" t="s">
        <v>39</v>
      </c>
      <c r="F293" s="36" t="s">
        <v>342</v>
      </c>
      <c r="G293" s="36" t="s">
        <v>763</v>
      </c>
      <c r="H293" s="36" t="s">
        <v>64</v>
      </c>
      <c r="I293" s="36" t="s">
        <v>39</v>
      </c>
      <c r="J293" s="36" t="s">
        <v>342</v>
      </c>
      <c r="K293" s="36" t="s">
        <v>763</v>
      </c>
      <c r="L293" s="36" t="s">
        <v>64</v>
      </c>
      <c r="M293" s="43" t="s">
        <v>258</v>
      </c>
      <c r="N293" s="26" t="str">
        <f t="shared" si="107"/>
        <v>elegansXelegans</v>
      </c>
      <c r="O293" s="166" t="str">
        <f t="shared" si="108"/>
        <v>elegansXelegans</v>
      </c>
      <c r="P293" s="112">
        <v>43348</v>
      </c>
      <c r="Q293" s="25">
        <v>38</v>
      </c>
      <c r="R293" s="45" t="s">
        <v>785</v>
      </c>
      <c r="S293" s="167" t="str">
        <f t="shared" si="121"/>
        <v>38?XL16</v>
      </c>
      <c r="T293" s="25" t="str">
        <f t="shared" si="114"/>
        <v>Conspecifics-elegansXelegans-LaxeXLaxe</v>
      </c>
      <c r="U293" s="25" t="s">
        <v>6</v>
      </c>
      <c r="V293" s="25" t="s">
        <v>6</v>
      </c>
      <c r="W293" s="25" t="s">
        <v>6</v>
      </c>
      <c r="X293" s="25" t="s">
        <v>6</v>
      </c>
      <c r="Y293" s="29" t="s">
        <v>918</v>
      </c>
      <c r="Z293" s="150" t="s">
        <v>47</v>
      </c>
      <c r="AA293" s="36">
        <v>2</v>
      </c>
      <c r="AB293" s="36">
        <v>1</v>
      </c>
      <c r="AC293" s="36">
        <v>9</v>
      </c>
      <c r="AD293" s="36">
        <v>3</v>
      </c>
      <c r="AE293" s="25" t="s">
        <v>6</v>
      </c>
      <c r="AF293" s="25" t="s">
        <v>6</v>
      </c>
      <c r="AG293" s="25" t="s">
        <v>6</v>
      </c>
      <c r="AH293" s="25" t="s">
        <v>6</v>
      </c>
      <c r="AI293" s="25" t="s">
        <v>919</v>
      </c>
      <c r="AJ293" s="156">
        <v>9</v>
      </c>
      <c r="AK293" s="156">
        <v>3</v>
      </c>
      <c r="AL293" s="39">
        <v>12</v>
      </c>
      <c r="AM293" s="67">
        <f t="shared" si="119"/>
        <v>12</v>
      </c>
      <c r="AN293" s="169">
        <f t="shared" si="120"/>
        <v>0.75</v>
      </c>
    </row>
    <row r="294" spans="1:40" customFormat="1" ht="15.75" x14ac:dyDescent="0.25">
      <c r="A294" s="161" t="s">
        <v>743</v>
      </c>
      <c r="B294" s="162">
        <v>2018</v>
      </c>
      <c r="C294" s="36" t="s">
        <v>38</v>
      </c>
      <c r="D294" s="25" t="s">
        <v>699</v>
      </c>
      <c r="E294" s="150" t="s">
        <v>39</v>
      </c>
      <c r="F294" s="36" t="s">
        <v>342</v>
      </c>
      <c r="G294" s="150" t="s">
        <v>746</v>
      </c>
      <c r="H294" s="36" t="s">
        <v>64</v>
      </c>
      <c r="I294" s="150" t="s">
        <v>39</v>
      </c>
      <c r="J294" s="36" t="s">
        <v>342</v>
      </c>
      <c r="K294" s="150" t="s">
        <v>746</v>
      </c>
      <c r="L294" s="36" t="s">
        <v>64</v>
      </c>
      <c r="M294" s="36" t="s">
        <v>258</v>
      </c>
      <c r="N294" s="26" t="str">
        <f t="shared" si="107"/>
        <v>elegansXelegans</v>
      </c>
      <c r="O294" s="166" t="str">
        <f t="shared" si="108"/>
        <v>elegansXelegans</v>
      </c>
      <c r="P294" s="152">
        <v>43687</v>
      </c>
      <c r="Q294" s="25"/>
      <c r="R294" s="36" t="s">
        <v>915</v>
      </c>
      <c r="S294" s="167" t="str">
        <f>SUBSTITUTE(SUBSTITUTE(SUBSTITUTE(R294," ",""),"♀","Fem_"),"♂","Mal_")</f>
        <v>B24*B10</v>
      </c>
      <c r="T294" s="25" t="str">
        <f t="shared" si="114"/>
        <v>Conspecifics-elegansXelegans-LaxeXLaxe</v>
      </c>
      <c r="U294" s="25" t="s">
        <v>6</v>
      </c>
      <c r="V294" s="25" t="s">
        <v>6</v>
      </c>
      <c r="W294" s="25" t="s">
        <v>6</v>
      </c>
      <c r="X294" s="25" t="s">
        <v>6</v>
      </c>
      <c r="Y294" s="29" t="s">
        <v>918</v>
      </c>
      <c r="Z294" s="150" t="s">
        <v>47</v>
      </c>
      <c r="AA294" s="36">
        <v>3</v>
      </c>
      <c r="AB294" s="36">
        <v>2</v>
      </c>
      <c r="AC294" s="36">
        <v>5</v>
      </c>
      <c r="AD294" s="36">
        <v>1</v>
      </c>
      <c r="AE294" s="36">
        <v>200</v>
      </c>
      <c r="AF294" s="36">
        <v>165</v>
      </c>
      <c r="AG294" s="36">
        <v>0</v>
      </c>
      <c r="AH294" s="36">
        <v>0</v>
      </c>
      <c r="AI294" s="25" t="s">
        <v>919</v>
      </c>
      <c r="AJ294" s="44">
        <v>205</v>
      </c>
      <c r="AK294" s="44">
        <v>166</v>
      </c>
      <c r="AL294" s="39">
        <v>371</v>
      </c>
      <c r="AM294" s="67">
        <f t="shared" si="119"/>
        <v>185.5</v>
      </c>
      <c r="AN294" s="169">
        <f t="shared" si="120"/>
        <v>0.55256064690026951</v>
      </c>
    </row>
  </sheetData>
  <autoFilter ref="A1:AN294" xr:uid="{00000000-0009-0000-0000-000002000000}"/>
  <phoneticPr fontId="22" type="noConversion"/>
  <conditionalFormatting sqref="S240:S294">
    <cfRule type="duplicateValues" dxfId="4" priority="1"/>
  </conditionalFormatting>
  <conditionalFormatting sqref="S295:S1048576 S1:S239">
    <cfRule type="duplicateValues" dxfId="3" priority="2"/>
  </conditionalFormatting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75F5-CCB4-45EF-9696-69CD0792D027}">
  <sheetPr>
    <tabColor rgb="FFFFFF99"/>
  </sheetPr>
  <dimension ref="A1:H295"/>
  <sheetViews>
    <sheetView workbookViewId="0">
      <selection activeCell="C11" sqref="C11"/>
    </sheetView>
  </sheetViews>
  <sheetFormatPr baseColWidth="10" defaultRowHeight="15" x14ac:dyDescent="0.25"/>
  <cols>
    <col min="1" max="1" width="10" bestFit="1" customWidth="1"/>
    <col min="2" max="2" width="53" bestFit="1" customWidth="1"/>
    <col min="3" max="3" width="13.140625" bestFit="1" customWidth="1"/>
    <col min="4" max="4" width="18.5703125" bestFit="1" customWidth="1"/>
    <col min="5" max="5" width="19" bestFit="1" customWidth="1"/>
    <col min="6" max="6" width="13.85546875" bestFit="1" customWidth="1"/>
  </cols>
  <sheetData>
    <row r="1" spans="1:8" x14ac:dyDescent="0.25">
      <c r="A1" s="33" t="s">
        <v>317</v>
      </c>
      <c r="B1" s="33" t="s">
        <v>318</v>
      </c>
      <c r="C1" s="33" t="s">
        <v>319</v>
      </c>
      <c r="D1" s="33" t="s">
        <v>311</v>
      </c>
      <c r="E1" s="70" t="s">
        <v>327</v>
      </c>
      <c r="F1" s="70" t="s">
        <v>326</v>
      </c>
      <c r="G1" s="33" t="s">
        <v>5</v>
      </c>
      <c r="H1" s="33" t="s">
        <v>582</v>
      </c>
    </row>
    <row r="2" spans="1:8" x14ac:dyDescent="0.25">
      <c r="A2" t="str" cm="1">
        <f t="array" ref="A2:A295">_xlfn.UNIQUE('2019_Raw'!S2:S991)</f>
        <v>B.1XA.12</v>
      </c>
      <c r="B2" t="str">
        <f>INDEX('2019_Raw'!$T$2:$T$991,MATCH('2019_R'!$A2,'2019_Raw'!$S$2:$S$991,0))</f>
        <v>Heterospecifics-elegansXgraellsii-LaxeXMontalvo</v>
      </c>
      <c r="C2" s="36">
        <f>IFERROR(CEILING(SUMIF('2019_Raw'!S$2:S$991,'2019_R'!A2,'2019_Raw'!V$2:V$991)/SUMIF('2019_Raw'!S$2:S$991,'2019_R'!A2,'2019_Raw'!U$2:U$991),1),"NA")</f>
        <v>1</v>
      </c>
      <c r="D2" s="36">
        <f>IFERROR(CEILING(SUMIF('2019_Raw'!S$2:S$991,'2019_R'!A2,'2019_Raw'!X$2:X$991)/SUMIF('2019_Raw'!S$2:S$991,'2019_R'!A2,'2019_Raw'!V$2:V$991),1),"NA")</f>
        <v>1</v>
      </c>
      <c r="E2" s="36">
        <f>INDEX('2019_Raw'!$AB$2:$AB$991,MATCH('2019_R'!$A2,'2019_Raw'!$S$2:$S$991,0))</f>
        <v>3</v>
      </c>
      <c r="F2" s="72">
        <f>INDEX('2019_Raw'!$AM$2:$AM$991,MATCH('2019_R'!$A2,'2019_Raw'!$S$2:$S$991,0))</f>
        <v>215.33333333333334</v>
      </c>
      <c r="G2" s="72">
        <f>INDEX('2019_Raw'!$AN$2:$AN$991,MATCH('2019_R'!$A2,'2019_Raw'!$S$2:$S$991,0))</f>
        <v>0.97368421052631582</v>
      </c>
      <c r="H2" s="36">
        <f>INDEX('2019_Raw'!$AL$2:$AL$991,MATCH('2019_R'!$A2,'2019_Raw'!$S$2:$S$991,0))</f>
        <v>646</v>
      </c>
    </row>
    <row r="3" spans="1:8" x14ac:dyDescent="0.25">
      <c r="A3" t="str">
        <v>A.20XA.13</v>
      </c>
      <c r="B3" t="str">
        <f>INDEX('2019_Raw'!$T$2:$T$991,MATCH('2019_R'!$A3,'2019_Raw'!$S$2:$S$991,0))</f>
        <v>Conspecifics-graellsiiXgraellsii-MontalvoXMontalvo</v>
      </c>
      <c r="C3" s="36">
        <f>IFERROR(CEILING(SUMIF('2019_Raw'!S$2:S$991,'2019_R'!A3,'2019_Raw'!V$2:V$991)/SUMIF('2019_Raw'!S$2:S$991,'2019_R'!A3,'2019_Raw'!U$2:U$991),1),"NA")</f>
        <v>1</v>
      </c>
      <c r="D3" s="36">
        <f>IFERROR(CEILING(SUMIF('2019_Raw'!S$2:S$991,'2019_R'!A3,'2019_Raw'!X$2:X$991)/SUMIF('2019_Raw'!S$2:S$991,'2019_R'!A3,'2019_Raw'!V$2:V$991),1),"NA")</f>
        <v>1</v>
      </c>
      <c r="E3" s="36">
        <f>INDEX('2019_Raw'!$AB$2:$AB$991,MATCH('2019_R'!$A3,'2019_Raw'!$S$2:$S$991,0))</f>
        <v>3</v>
      </c>
      <c r="F3" s="36">
        <f>INDEX('2019_Raw'!$AM$2:$AM$991,MATCH('2019_R'!$A3,'2019_Raw'!$S$2:$S$991,0))</f>
        <v>11</v>
      </c>
      <c r="G3" s="72">
        <f>INDEX('2019_Raw'!$AN$2:$AN$991,MATCH('2019_R'!$A3,'2019_Raw'!$S$2:$S$991,0))</f>
        <v>0</v>
      </c>
      <c r="H3" s="36">
        <f>INDEX('2019_Raw'!$AL$2:$AL$991,MATCH('2019_R'!$A3,'2019_Raw'!$S$2:$S$991,0))</f>
        <v>33</v>
      </c>
    </row>
    <row r="4" spans="1:8" x14ac:dyDescent="0.25">
      <c r="A4" t="str">
        <v>B.1XA.14</v>
      </c>
      <c r="B4" t="str">
        <f>INDEX('2019_Raw'!$T$2:$T$991,MATCH('2019_R'!$A4,'2019_Raw'!$S$2:$S$991,0))</f>
        <v>Heterospecifics-elegansXgraellsii-LaxeXMontalvo</v>
      </c>
      <c r="C4" s="36">
        <f>IFERROR(CEILING(SUMIF('2019_Raw'!S$2:S$991,'2019_R'!A4,'2019_Raw'!V$2:V$991)/SUMIF('2019_Raw'!S$2:S$991,'2019_R'!A4,'2019_Raw'!U$2:U$991),1),"NA")</f>
        <v>0</v>
      </c>
      <c r="D4" s="36" t="str">
        <f>IFERROR(CEILING(SUMIF('2019_Raw'!S$2:S$991,'2019_R'!A4,'2019_Raw'!X$2:X$991)/SUMIF('2019_Raw'!S$2:S$991,'2019_R'!A4,'2019_Raw'!V$2:V$991),1),"NA")</f>
        <v>NA</v>
      </c>
      <c r="E4" s="36" t="str">
        <f>INDEX('2019_Raw'!$AB$2:$AB$991,MATCH('2019_R'!$A4,'2019_Raw'!$S$2:$S$991,0))</f>
        <v>NA</v>
      </c>
      <c r="F4" s="36" t="str">
        <f>INDEX('2019_Raw'!$AM$2:$AM$991,MATCH('2019_R'!$A4,'2019_Raw'!$S$2:$S$991,0))</f>
        <v>NA</v>
      </c>
      <c r="G4" s="72" t="str">
        <f>INDEX('2019_Raw'!$AN$2:$AN$991,MATCH('2019_R'!$A4,'2019_Raw'!$S$2:$S$991,0))</f>
        <v>NA</v>
      </c>
      <c r="H4" s="36" t="str">
        <f>INDEX('2019_Raw'!$AL$2:$AL$991,MATCH('2019_R'!$A4,'2019_Raw'!$S$2:$S$991,0))</f>
        <v>NA</v>
      </c>
    </row>
    <row r="5" spans="1:8" x14ac:dyDescent="0.25">
      <c r="A5" t="str">
        <v>B.1XA.1</v>
      </c>
      <c r="B5" t="str">
        <f>INDEX('2019_Raw'!$T$2:$T$991,MATCH('2019_R'!$A5,'2019_Raw'!$S$2:$S$991,0))</f>
        <v>Heterospecifics-elegansXgraellsii-LaxeXMontalvo</v>
      </c>
      <c r="C5" s="36">
        <f>IFERROR(CEILING(SUMIF('2019_Raw'!S$2:S$991,'2019_R'!A5,'2019_Raw'!V$2:V$991)/SUMIF('2019_Raw'!S$2:S$991,'2019_R'!A5,'2019_Raw'!U$2:U$991),1),"NA")</f>
        <v>1</v>
      </c>
      <c r="D5" s="36">
        <f>IFERROR(CEILING(SUMIF('2019_Raw'!S$2:S$991,'2019_R'!A5,'2019_Raw'!X$2:X$991)/SUMIF('2019_Raw'!S$2:S$991,'2019_R'!A5,'2019_Raw'!V$2:V$991),1),"NA")</f>
        <v>0</v>
      </c>
      <c r="E5" s="36" t="str">
        <f>INDEX('2019_Raw'!$AB$2:$AB$991,MATCH('2019_R'!$A5,'2019_Raw'!$S$2:$S$991,0))</f>
        <v>NA</v>
      </c>
      <c r="F5" s="36" t="str">
        <f>INDEX('2019_Raw'!$AM$2:$AM$991,MATCH('2019_R'!$A5,'2019_Raw'!$S$2:$S$991,0))</f>
        <v>NA</v>
      </c>
      <c r="G5" s="72" t="str">
        <f>INDEX('2019_Raw'!$AN$2:$AN$991,MATCH('2019_R'!$A5,'2019_Raw'!$S$2:$S$991,0))</f>
        <v>NA</v>
      </c>
      <c r="H5" s="36" t="str">
        <f>INDEX('2019_Raw'!$AL$2:$AL$991,MATCH('2019_R'!$A5,'2019_Raw'!$S$2:$S$991,0))</f>
        <v>NA</v>
      </c>
    </row>
    <row r="6" spans="1:8" x14ac:dyDescent="0.25">
      <c r="A6" t="str">
        <v>B.2XA.1</v>
      </c>
      <c r="B6" t="str">
        <f>INDEX('2019_Raw'!$T$2:$T$991,MATCH('2019_R'!$A6,'2019_Raw'!$S$2:$S$991,0))</f>
        <v>Heterospecifics-elegansXgraellsii-LaxeXMontalvo</v>
      </c>
      <c r="C6" s="36">
        <f>IFERROR(CEILING(SUMIF('2019_Raw'!S$2:S$991,'2019_R'!A6,'2019_Raw'!V$2:V$991)/SUMIF('2019_Raw'!S$2:S$991,'2019_R'!A6,'2019_Raw'!U$2:U$991),1),"NA")</f>
        <v>1</v>
      </c>
      <c r="D6" s="36">
        <f>IFERROR(CEILING(SUMIF('2019_Raw'!S$2:S$991,'2019_R'!A6,'2019_Raw'!X$2:X$991)/SUMIF('2019_Raw'!S$2:S$991,'2019_R'!A6,'2019_Raw'!V$2:V$991),1),"NA")</f>
        <v>0</v>
      </c>
      <c r="E6" s="36" t="str">
        <f>INDEX('2019_Raw'!$AB$2:$AB$991,MATCH('2019_R'!$A6,'2019_Raw'!$S$2:$S$991,0))</f>
        <v>NA</v>
      </c>
      <c r="F6" s="36" t="str">
        <f>INDEX('2019_Raw'!$AM$2:$AM$991,MATCH('2019_R'!$A6,'2019_Raw'!$S$2:$S$991,0))</f>
        <v>NA</v>
      </c>
      <c r="G6" s="72" t="str">
        <f>INDEX('2019_Raw'!$AN$2:$AN$991,MATCH('2019_R'!$A6,'2019_Raw'!$S$2:$S$991,0))</f>
        <v>NA</v>
      </c>
      <c r="H6" s="36" t="str">
        <f>INDEX('2019_Raw'!$AL$2:$AL$991,MATCH('2019_R'!$A6,'2019_Raw'!$S$2:$S$991,0))</f>
        <v>NA</v>
      </c>
    </row>
    <row r="7" spans="1:8" x14ac:dyDescent="0.25">
      <c r="A7" t="str">
        <v>B.1XA.2</v>
      </c>
      <c r="B7" t="str">
        <f>INDEX('2019_Raw'!$T$2:$T$991,MATCH('2019_R'!$A7,'2019_Raw'!$S$2:$S$991,0))</f>
        <v>Heterospecifics-elegansXgraellsii-LaxeXMontalvo</v>
      </c>
      <c r="C7" s="36">
        <f>IFERROR(CEILING(SUMIF('2019_Raw'!S$2:S$991,'2019_R'!A7,'2019_Raw'!V$2:V$991)/SUMIF('2019_Raw'!S$2:S$991,'2019_R'!A7,'2019_Raw'!U$2:U$991),1),"NA")</f>
        <v>1</v>
      </c>
      <c r="D7" s="36">
        <f>IFERROR(CEILING(SUMIF('2019_Raw'!S$2:S$991,'2019_R'!A7,'2019_Raw'!X$2:X$991)/SUMIF('2019_Raw'!S$2:S$991,'2019_R'!A7,'2019_Raw'!V$2:V$991),1),"NA")</f>
        <v>0</v>
      </c>
      <c r="E7" s="36" t="str">
        <f>INDEX('2019_Raw'!$AB$2:$AB$991,MATCH('2019_R'!$A7,'2019_Raw'!$S$2:$S$991,0))</f>
        <v>NA</v>
      </c>
      <c r="F7" s="36" t="str">
        <f>INDEX('2019_Raw'!$AM$2:$AM$991,MATCH('2019_R'!$A7,'2019_Raw'!$S$2:$S$991,0))</f>
        <v>NA</v>
      </c>
      <c r="G7" s="72" t="str">
        <f>INDEX('2019_Raw'!$AN$2:$AN$991,MATCH('2019_R'!$A7,'2019_Raw'!$S$2:$S$991,0))</f>
        <v>NA</v>
      </c>
      <c r="H7" s="36" t="str">
        <f>INDEX('2019_Raw'!$AL$2:$AL$991,MATCH('2019_R'!$A7,'2019_Raw'!$S$2:$S$991,0))</f>
        <v>NA</v>
      </c>
    </row>
    <row r="8" spans="1:8" x14ac:dyDescent="0.25">
      <c r="A8" t="str">
        <v>B.3XA.2</v>
      </c>
      <c r="B8" t="str">
        <f>INDEX('2019_Raw'!$T$2:$T$991,MATCH('2019_R'!$A8,'2019_Raw'!$S$2:$S$991,0))</f>
        <v>Heterospecifics-elegansXgraellsii-LaxeXMontalvo</v>
      </c>
      <c r="C8" s="36">
        <f>IFERROR(CEILING(SUMIF('2019_Raw'!S$2:S$991,'2019_R'!A8,'2019_Raw'!V$2:V$991)/SUMIF('2019_Raw'!S$2:S$991,'2019_R'!A8,'2019_Raw'!U$2:U$991),1),"NA")</f>
        <v>1</v>
      </c>
      <c r="D8" s="36">
        <f>IFERROR(CEILING(SUMIF('2019_Raw'!S$2:S$991,'2019_R'!A8,'2019_Raw'!X$2:X$991)/SUMIF('2019_Raw'!S$2:S$991,'2019_R'!A8,'2019_Raw'!V$2:V$991),1),"NA")</f>
        <v>1</v>
      </c>
      <c r="E8" s="36" t="str">
        <f>INDEX('2019_Raw'!$AB$2:$AB$991,MATCH('2019_R'!$A8,'2019_Raw'!$S$2:$S$991,0))</f>
        <v>NA</v>
      </c>
      <c r="F8" s="36" t="str">
        <f>INDEX('2019_Raw'!$AM$2:$AM$991,MATCH('2019_R'!$A8,'2019_Raw'!$S$2:$S$991,0))</f>
        <v>NA</v>
      </c>
      <c r="G8" s="72" t="str">
        <f>INDEX('2019_Raw'!$AN$2:$AN$991,MATCH('2019_R'!$A8,'2019_Raw'!$S$2:$S$991,0))</f>
        <v>NA</v>
      </c>
      <c r="H8" s="36" t="str">
        <f>INDEX('2019_Raw'!$AL$2:$AL$991,MATCH('2019_R'!$A8,'2019_Raw'!$S$2:$S$991,0))</f>
        <v>NA</v>
      </c>
    </row>
    <row r="9" spans="1:8" x14ac:dyDescent="0.25">
      <c r="A9" t="str">
        <v>B.6XA.2</v>
      </c>
      <c r="B9" t="str">
        <f>INDEX('2019_Raw'!$T$2:$T$991,MATCH('2019_R'!$A9,'2019_Raw'!$S$2:$S$991,0))</f>
        <v>Heterospecifics-elegansXgraellsii-LaxeXMontalvo</v>
      </c>
      <c r="C9" s="36">
        <f>IFERROR(CEILING(SUMIF('2019_Raw'!S$2:S$991,'2019_R'!A9,'2019_Raw'!V$2:V$991)/SUMIF('2019_Raw'!S$2:S$991,'2019_R'!A9,'2019_Raw'!U$2:U$991),1),"NA")</f>
        <v>1</v>
      </c>
      <c r="D9" s="36">
        <f>IFERROR(CEILING(SUMIF('2019_Raw'!S$2:S$991,'2019_R'!A9,'2019_Raw'!X$2:X$991)/SUMIF('2019_Raw'!S$2:S$991,'2019_R'!A9,'2019_Raw'!V$2:V$991),1),"NA")</f>
        <v>0</v>
      </c>
      <c r="E9" s="36" t="str">
        <f>INDEX('2019_Raw'!$AB$2:$AB$991,MATCH('2019_R'!$A9,'2019_Raw'!$S$2:$S$991,0))</f>
        <v>NA</v>
      </c>
      <c r="F9" s="36" t="str">
        <f>INDEX('2019_Raw'!$AM$2:$AM$991,MATCH('2019_R'!$A9,'2019_Raw'!$S$2:$S$991,0))</f>
        <v>NA</v>
      </c>
      <c r="G9" s="72" t="str">
        <f>INDEX('2019_Raw'!$AN$2:$AN$991,MATCH('2019_R'!$A9,'2019_Raw'!$S$2:$S$991,0))</f>
        <v>NA</v>
      </c>
      <c r="H9" s="36" t="str">
        <f>INDEX('2019_Raw'!$AL$2:$AL$991,MATCH('2019_R'!$A9,'2019_Raw'!$S$2:$S$991,0))</f>
        <v>NA</v>
      </c>
    </row>
    <row r="10" spans="1:8" x14ac:dyDescent="0.25">
      <c r="A10" t="str">
        <v>B.7XA.2</v>
      </c>
      <c r="B10" t="str">
        <f>INDEX('2019_Raw'!$T$2:$T$991,MATCH('2019_R'!$A10,'2019_Raw'!$S$2:$S$991,0))</f>
        <v>Heterospecifics-elegansXgraellsii-LaxeXMontalvo</v>
      </c>
      <c r="C10" s="36">
        <f>IFERROR(CEILING(SUMIF('2019_Raw'!S$2:S$991,'2019_R'!A10,'2019_Raw'!V$2:V$991)/SUMIF('2019_Raw'!S$2:S$991,'2019_R'!A10,'2019_Raw'!U$2:U$991),1),"NA")</f>
        <v>1</v>
      </c>
      <c r="D10" s="36">
        <f>IFERROR(CEILING(SUMIF('2019_Raw'!S$2:S$991,'2019_R'!A10,'2019_Raw'!X$2:X$991)/SUMIF('2019_Raw'!S$2:S$991,'2019_R'!A10,'2019_Raw'!V$2:V$991),1),"NA")</f>
        <v>0</v>
      </c>
      <c r="E10" s="36" t="str">
        <f>INDEX('2019_Raw'!$AB$2:$AB$991,MATCH('2019_R'!$A10,'2019_Raw'!$S$2:$S$991,0))</f>
        <v>NA</v>
      </c>
      <c r="F10" s="36" t="str">
        <f>INDEX('2019_Raw'!$AM$2:$AM$991,MATCH('2019_R'!$A10,'2019_Raw'!$S$2:$S$991,0))</f>
        <v>NA</v>
      </c>
      <c r="G10" s="72" t="str">
        <f>INDEX('2019_Raw'!$AN$2:$AN$991,MATCH('2019_R'!$A10,'2019_Raw'!$S$2:$S$991,0))</f>
        <v>NA</v>
      </c>
      <c r="H10" s="36" t="str">
        <f>INDEX('2019_Raw'!$AL$2:$AL$991,MATCH('2019_R'!$A10,'2019_Raw'!$S$2:$S$991,0))</f>
        <v>NA</v>
      </c>
    </row>
    <row r="11" spans="1:8" x14ac:dyDescent="0.25">
      <c r="A11" t="str">
        <v>B.1XA.3</v>
      </c>
      <c r="B11" t="str">
        <f>INDEX('2019_Raw'!$T$2:$T$991,MATCH('2019_R'!$A11,'2019_Raw'!$S$2:$S$991,0))</f>
        <v>Heterospecifics-elegansXgraellsii-LaxeXMontalvo</v>
      </c>
      <c r="C11" s="36">
        <f>IFERROR(CEILING(SUMIF('2019_Raw'!S$2:S$991,'2019_R'!A11,'2019_Raw'!V$2:V$991)/SUMIF('2019_Raw'!S$2:S$991,'2019_R'!A11,'2019_Raw'!U$2:U$991),1),"NA")</f>
        <v>1</v>
      </c>
      <c r="D11" s="36">
        <f>IFERROR(CEILING(SUMIF('2019_Raw'!S$2:S$991,'2019_R'!A11,'2019_Raw'!X$2:X$991)/SUMIF('2019_Raw'!S$2:S$991,'2019_R'!A11,'2019_Raw'!V$2:V$991),1),"NA")</f>
        <v>0</v>
      </c>
      <c r="E11" s="36" t="str">
        <f>INDEX('2019_Raw'!$AB$2:$AB$991,MATCH('2019_R'!$A11,'2019_Raw'!$S$2:$S$991,0))</f>
        <v>NA</v>
      </c>
      <c r="F11" s="36" t="str">
        <f>INDEX('2019_Raw'!$AM$2:$AM$991,MATCH('2019_R'!$A11,'2019_Raw'!$S$2:$S$991,0))</f>
        <v>NA</v>
      </c>
      <c r="G11" s="72" t="str">
        <f>INDEX('2019_Raw'!$AN$2:$AN$991,MATCH('2019_R'!$A11,'2019_Raw'!$S$2:$S$991,0))</f>
        <v>NA</v>
      </c>
      <c r="H11" s="36" t="str">
        <f>INDEX('2019_Raw'!$AL$2:$AL$991,MATCH('2019_R'!$A11,'2019_Raw'!$S$2:$S$991,0))</f>
        <v>NA</v>
      </c>
    </row>
    <row r="12" spans="1:8" x14ac:dyDescent="0.25">
      <c r="A12" t="str">
        <v>B.3XA.3</v>
      </c>
      <c r="B12" t="str">
        <f>INDEX('2019_Raw'!$T$2:$T$991,MATCH('2019_R'!$A12,'2019_Raw'!$S$2:$S$991,0))</f>
        <v>Heterospecifics-elegansXgraellsii-LaxeXMontalvo</v>
      </c>
      <c r="C12" s="36">
        <f>IFERROR(CEILING(SUMIF('2019_Raw'!S$2:S$991,'2019_R'!A12,'2019_Raw'!V$2:V$991)/SUMIF('2019_Raw'!S$2:S$991,'2019_R'!A12,'2019_Raw'!U$2:U$991),1),"NA")</f>
        <v>1</v>
      </c>
      <c r="D12" s="36">
        <f>IFERROR(CEILING(SUMIF('2019_Raw'!S$2:S$991,'2019_R'!A12,'2019_Raw'!X$2:X$991)/SUMIF('2019_Raw'!S$2:S$991,'2019_R'!A12,'2019_Raw'!V$2:V$991),1),"NA")</f>
        <v>0</v>
      </c>
      <c r="E12" s="36" t="str">
        <f>INDEX('2019_Raw'!$AB$2:$AB$991,MATCH('2019_R'!$A12,'2019_Raw'!$S$2:$S$991,0))</f>
        <v>NA</v>
      </c>
      <c r="F12" s="36" t="str">
        <f>INDEX('2019_Raw'!$AM$2:$AM$991,MATCH('2019_R'!$A12,'2019_Raw'!$S$2:$S$991,0))</f>
        <v>NA</v>
      </c>
      <c r="G12" s="72" t="str">
        <f>INDEX('2019_Raw'!$AN$2:$AN$991,MATCH('2019_R'!$A12,'2019_Raw'!$S$2:$S$991,0))</f>
        <v>NA</v>
      </c>
      <c r="H12" s="36" t="str">
        <f>INDEX('2019_Raw'!$AL$2:$AL$991,MATCH('2019_R'!$A12,'2019_Raw'!$S$2:$S$991,0))</f>
        <v>NA</v>
      </c>
    </row>
    <row r="13" spans="1:8" x14ac:dyDescent="0.25">
      <c r="A13" t="str">
        <v>B.6XA.3</v>
      </c>
      <c r="B13" t="str">
        <f>INDEX('2019_Raw'!$T$2:$T$991,MATCH('2019_R'!$A13,'2019_Raw'!$S$2:$S$991,0))</f>
        <v>Heterospecifics-elegansXgraellsii-LaxeXMontalvo</v>
      </c>
      <c r="C13" s="36">
        <f>IFERROR(CEILING(SUMIF('2019_Raw'!S$2:S$991,'2019_R'!A13,'2019_Raw'!V$2:V$991)/SUMIF('2019_Raw'!S$2:S$991,'2019_R'!A13,'2019_Raw'!U$2:U$991),1),"NA")</f>
        <v>1</v>
      </c>
      <c r="D13" s="36">
        <f>IFERROR(CEILING(SUMIF('2019_Raw'!S$2:S$991,'2019_R'!A13,'2019_Raw'!X$2:X$991)/SUMIF('2019_Raw'!S$2:S$991,'2019_R'!A13,'2019_Raw'!V$2:V$991),1),"NA")</f>
        <v>1</v>
      </c>
      <c r="E13" s="36">
        <f>INDEX('2019_Raw'!$AB$2:$AB$991,MATCH('2019_R'!$A13,'2019_Raw'!$S$2:$S$991,0))</f>
        <v>3</v>
      </c>
      <c r="F13" s="36">
        <f>INDEX('2019_Raw'!$AM$2:$AM$991,MATCH('2019_R'!$A13,'2019_Raw'!$S$2:$S$991,0))</f>
        <v>179.33333333333334</v>
      </c>
      <c r="G13" s="72">
        <f>INDEX('2019_Raw'!$AN$2:$AN$991,MATCH('2019_R'!$A13,'2019_Raw'!$S$2:$S$991,0))</f>
        <v>0.99442379182156138</v>
      </c>
      <c r="H13" s="36">
        <f>INDEX('2019_Raw'!$AL$2:$AL$991,MATCH('2019_R'!$A13,'2019_Raw'!$S$2:$S$991,0))</f>
        <v>538</v>
      </c>
    </row>
    <row r="14" spans="1:8" x14ac:dyDescent="0.25">
      <c r="A14" t="str">
        <v>A.22XA.4</v>
      </c>
      <c r="B14" t="str">
        <f>INDEX('2019_Raw'!$T$2:$T$991,MATCH('2019_R'!$A14,'2019_Raw'!$S$2:$S$991,0))</f>
        <v>Conspecifics-graellsiiXgraellsii-MontalvoXMontalvo</v>
      </c>
      <c r="C14" s="36">
        <f>IFERROR(CEILING(SUMIF('2019_Raw'!S$2:S$991,'2019_R'!A14,'2019_Raw'!V$2:V$991)/SUMIF('2019_Raw'!S$2:S$991,'2019_R'!A14,'2019_Raw'!U$2:U$991),1),"NA")</f>
        <v>1</v>
      </c>
      <c r="D14" s="36">
        <f>IFERROR(CEILING(SUMIF('2019_Raw'!S$2:S$991,'2019_R'!A14,'2019_Raw'!X$2:X$991)/SUMIF('2019_Raw'!S$2:S$991,'2019_R'!A14,'2019_Raw'!V$2:V$991),1),"NA")</f>
        <v>1</v>
      </c>
      <c r="E14" s="36">
        <f>INDEX('2019_Raw'!$AB$2:$AB$991,MATCH('2019_R'!$A14,'2019_Raw'!$S$2:$S$991,0))</f>
        <v>3</v>
      </c>
      <c r="F14" s="36">
        <f>INDEX('2019_Raw'!$AM$2:$AM$991,MATCH('2019_R'!$A14,'2019_Raw'!$S$2:$S$991,0))</f>
        <v>33.333333333333336</v>
      </c>
      <c r="G14" s="72">
        <f>INDEX('2019_Raw'!$AN$2:$AN$991,MATCH('2019_R'!$A14,'2019_Raw'!$S$2:$S$991,0))</f>
        <v>0.97</v>
      </c>
      <c r="H14" s="36">
        <f>INDEX('2019_Raw'!$AL$2:$AL$991,MATCH('2019_R'!$A14,'2019_Raw'!$S$2:$S$991,0))</f>
        <v>100</v>
      </c>
    </row>
    <row r="15" spans="1:8" x14ac:dyDescent="0.25">
      <c r="A15" t="str">
        <v>B.4XA.6</v>
      </c>
      <c r="B15" t="str">
        <f>INDEX('2019_Raw'!$T$2:$T$991,MATCH('2019_R'!$A15,'2019_Raw'!$S$2:$S$991,0))</f>
        <v>Heterospecifics-elegansXgraellsii-LaxeXMontalvo</v>
      </c>
      <c r="C15" s="36">
        <f>IFERROR(CEILING(SUMIF('2019_Raw'!S$2:S$991,'2019_R'!A15,'2019_Raw'!V$2:V$991)/SUMIF('2019_Raw'!S$2:S$991,'2019_R'!A15,'2019_Raw'!U$2:U$991),1),"NA")</f>
        <v>1</v>
      </c>
      <c r="D15" s="36">
        <f>IFERROR(CEILING(SUMIF('2019_Raw'!S$2:S$991,'2019_R'!A15,'2019_Raw'!X$2:X$991)/SUMIF('2019_Raw'!S$2:S$991,'2019_R'!A15,'2019_Raw'!V$2:V$991),1),"NA")</f>
        <v>1</v>
      </c>
      <c r="E15" s="36" t="str">
        <f>INDEX('2019_Raw'!$AB$2:$AB$991,MATCH('2019_R'!$A15,'2019_Raw'!$S$2:$S$991,0))</f>
        <v>NA</v>
      </c>
      <c r="F15" s="36" t="str">
        <f>INDEX('2019_Raw'!$AM$2:$AM$991,MATCH('2019_R'!$A15,'2019_Raw'!$S$2:$S$991,0))</f>
        <v>NA</v>
      </c>
      <c r="G15" s="72" t="str">
        <f>INDEX('2019_Raw'!$AN$2:$AN$991,MATCH('2019_R'!$A15,'2019_Raw'!$S$2:$S$991,0))</f>
        <v>NA</v>
      </c>
      <c r="H15" s="36" t="str">
        <f>INDEX('2019_Raw'!$AL$2:$AL$991,MATCH('2019_R'!$A15,'2019_Raw'!$S$2:$S$991,0))</f>
        <v>NA</v>
      </c>
    </row>
    <row r="16" spans="1:8" x14ac:dyDescent="0.25">
      <c r="A16" t="str">
        <v>B.7XA.6</v>
      </c>
      <c r="B16" t="str">
        <f>INDEX('2019_Raw'!$T$2:$T$991,MATCH('2019_R'!$A16,'2019_Raw'!$S$2:$S$991,0))</f>
        <v>Heterospecifics-elegansXgraellsii-LaxeXMontalvo</v>
      </c>
      <c r="C16" s="36">
        <f>IFERROR(CEILING(SUMIF('2019_Raw'!S$2:S$991,'2019_R'!A16,'2019_Raw'!V$2:V$991)/SUMIF('2019_Raw'!S$2:S$991,'2019_R'!A16,'2019_Raw'!U$2:U$991),1),"NA")</f>
        <v>0</v>
      </c>
      <c r="D16" s="36" t="str">
        <f>IFERROR(CEILING(SUMIF('2019_Raw'!S$2:S$991,'2019_R'!A16,'2019_Raw'!X$2:X$991)/SUMIF('2019_Raw'!S$2:S$991,'2019_R'!A16,'2019_Raw'!V$2:V$991),1),"NA")</f>
        <v>NA</v>
      </c>
      <c r="E16" s="36" t="str">
        <f>INDEX('2019_Raw'!$AB$2:$AB$991,MATCH('2019_R'!$A16,'2019_Raw'!$S$2:$S$991,0))</f>
        <v>NA</v>
      </c>
      <c r="F16" s="36" t="str">
        <f>INDEX('2019_Raw'!$AM$2:$AM$991,MATCH('2019_R'!$A16,'2019_Raw'!$S$2:$S$991,0))</f>
        <v>NA</v>
      </c>
      <c r="G16" s="72" t="str">
        <f>INDEX('2019_Raw'!$AN$2:$AN$991,MATCH('2019_R'!$A16,'2019_Raw'!$S$2:$S$991,0))</f>
        <v>NA</v>
      </c>
      <c r="H16" s="36" t="str">
        <f>INDEX('2019_Raw'!$AL$2:$AL$991,MATCH('2019_R'!$A16,'2019_Raw'!$S$2:$S$991,0))</f>
        <v>NA</v>
      </c>
    </row>
    <row r="17" spans="1:8" x14ac:dyDescent="0.25">
      <c r="A17" t="str">
        <v>B.9XA.6</v>
      </c>
      <c r="B17" t="str">
        <f>INDEX('2019_Raw'!$T$2:$T$991,MATCH('2019_R'!$A17,'2019_Raw'!$S$2:$S$991,0))</f>
        <v>Heterospecifics-elegansXgraellsii-LaxeXMontalvo</v>
      </c>
      <c r="C17" s="36">
        <f>IFERROR(CEILING(SUMIF('2019_Raw'!S$2:S$991,'2019_R'!A17,'2019_Raw'!V$2:V$991)/SUMIF('2019_Raw'!S$2:S$991,'2019_R'!A17,'2019_Raw'!U$2:U$991),1),"NA")</f>
        <v>0</v>
      </c>
      <c r="D17" s="36" t="str">
        <f>IFERROR(CEILING(SUMIF('2019_Raw'!S$2:S$991,'2019_R'!A17,'2019_Raw'!X$2:X$991)/SUMIF('2019_Raw'!S$2:S$991,'2019_R'!A17,'2019_Raw'!V$2:V$991),1),"NA")</f>
        <v>NA</v>
      </c>
      <c r="E17" s="36" t="str">
        <f>INDEX('2019_Raw'!$AB$2:$AB$991,MATCH('2019_R'!$A17,'2019_Raw'!$S$2:$S$991,0))</f>
        <v>NA</v>
      </c>
      <c r="F17" s="36" t="str">
        <f>INDEX('2019_Raw'!$AM$2:$AM$991,MATCH('2019_R'!$A17,'2019_Raw'!$S$2:$S$991,0))</f>
        <v>NA</v>
      </c>
      <c r="G17" s="72" t="str">
        <f>INDEX('2019_Raw'!$AN$2:$AN$991,MATCH('2019_R'!$A17,'2019_Raw'!$S$2:$S$991,0))</f>
        <v>NA</v>
      </c>
      <c r="H17" s="36" t="str">
        <f>INDEX('2019_Raw'!$AL$2:$AL$991,MATCH('2019_R'!$A17,'2019_Raw'!$S$2:$S$991,0))</f>
        <v>NA</v>
      </c>
    </row>
    <row r="18" spans="1:8" x14ac:dyDescent="0.25">
      <c r="A18" t="str">
        <v>A.23XA.7</v>
      </c>
      <c r="B18" t="str">
        <f>INDEX('2019_Raw'!$T$2:$T$991,MATCH('2019_R'!$A18,'2019_Raw'!$S$2:$S$991,0))</f>
        <v>Conspecifics-graellsiiXgraellsii-MontalvoXMontalvo</v>
      </c>
      <c r="C18" s="36">
        <f>IFERROR(CEILING(SUMIF('2019_Raw'!S$2:S$991,'2019_R'!A18,'2019_Raw'!V$2:V$991)/SUMIF('2019_Raw'!S$2:S$991,'2019_R'!A18,'2019_Raw'!U$2:U$991),1),"NA")</f>
        <v>1</v>
      </c>
      <c r="D18" s="36">
        <f>IFERROR(CEILING(SUMIF('2019_Raw'!S$2:S$991,'2019_R'!A18,'2019_Raw'!X$2:X$991)/SUMIF('2019_Raw'!S$2:S$991,'2019_R'!A18,'2019_Raw'!V$2:V$991),1),"NA")</f>
        <v>1</v>
      </c>
      <c r="E18" s="36">
        <f>INDEX('2019_Raw'!$AB$2:$AB$991,MATCH('2019_R'!$A18,'2019_Raw'!$S$2:$S$991,0))</f>
        <v>3</v>
      </c>
      <c r="F18" s="36">
        <f>INDEX('2019_Raw'!$AM$2:$AM$991,MATCH('2019_R'!$A18,'2019_Raw'!$S$2:$S$991,0))</f>
        <v>9.3333333333333339</v>
      </c>
      <c r="G18" s="72">
        <f>INDEX('2019_Raw'!$AN$2:$AN$991,MATCH('2019_R'!$A18,'2019_Raw'!$S$2:$S$991,0))</f>
        <v>0</v>
      </c>
      <c r="H18" s="36">
        <f>INDEX('2019_Raw'!$AL$2:$AL$991,MATCH('2019_R'!$A18,'2019_Raw'!$S$2:$S$991,0))</f>
        <v>28</v>
      </c>
    </row>
    <row r="19" spans="1:8" x14ac:dyDescent="0.25">
      <c r="A19" t="str">
        <v>B.1XA.8</v>
      </c>
      <c r="B19" t="str">
        <f>INDEX('2019_Raw'!$T$2:$T$991,MATCH('2019_R'!$A19,'2019_Raw'!$S$2:$S$991,0))</f>
        <v>Heterospecifics-elegansXgraellsii-LaxeXMontalvo</v>
      </c>
      <c r="C19" s="36">
        <f>IFERROR(CEILING(SUMIF('2019_Raw'!S$2:S$991,'2019_R'!A19,'2019_Raw'!V$2:V$991)/SUMIF('2019_Raw'!S$2:S$991,'2019_R'!A19,'2019_Raw'!U$2:U$991),1),"NA")</f>
        <v>0</v>
      </c>
      <c r="D19" s="36" t="str">
        <f>IFERROR(CEILING(SUMIF('2019_Raw'!S$2:S$991,'2019_R'!A19,'2019_Raw'!X$2:X$991)/SUMIF('2019_Raw'!S$2:S$991,'2019_R'!A19,'2019_Raw'!V$2:V$991),1),"NA")</f>
        <v>NA</v>
      </c>
      <c r="E19" s="36" t="str">
        <f>INDEX('2019_Raw'!$AB$2:$AB$991,MATCH('2019_R'!$A19,'2019_Raw'!$S$2:$S$991,0))</f>
        <v>NA</v>
      </c>
      <c r="F19" s="36" t="str">
        <f>INDEX('2019_Raw'!$AM$2:$AM$991,MATCH('2019_R'!$A19,'2019_Raw'!$S$2:$S$991,0))</f>
        <v>NA</v>
      </c>
      <c r="G19" s="72" t="str">
        <f>INDEX('2019_Raw'!$AN$2:$AN$991,MATCH('2019_R'!$A19,'2019_Raw'!$S$2:$S$991,0))</f>
        <v>NA</v>
      </c>
      <c r="H19" s="36" t="str">
        <f>INDEX('2019_Raw'!$AL$2:$AL$991,MATCH('2019_R'!$A19,'2019_Raw'!$S$2:$S$991,0))</f>
        <v>NA</v>
      </c>
    </row>
    <row r="20" spans="1:8" x14ac:dyDescent="0.25">
      <c r="A20" t="str">
        <v>B.7XA.8</v>
      </c>
      <c r="B20" t="str">
        <f>INDEX('2019_Raw'!$T$2:$T$991,MATCH('2019_R'!$A20,'2019_Raw'!$S$2:$S$991,0))</f>
        <v>Heterospecifics-elegansXgraellsii-LaxeXMontalvo</v>
      </c>
      <c r="C20" s="36">
        <f>IFERROR(CEILING(SUMIF('2019_Raw'!S$2:S$991,'2019_R'!A20,'2019_Raw'!V$2:V$991)/SUMIF('2019_Raw'!S$2:S$991,'2019_R'!A20,'2019_Raw'!U$2:U$991),1),"NA")</f>
        <v>0</v>
      </c>
      <c r="D20" s="36" t="str">
        <f>IFERROR(CEILING(SUMIF('2019_Raw'!S$2:S$991,'2019_R'!A20,'2019_Raw'!X$2:X$991)/SUMIF('2019_Raw'!S$2:S$991,'2019_R'!A20,'2019_Raw'!V$2:V$991),1),"NA")</f>
        <v>NA</v>
      </c>
      <c r="E20" s="36" t="str">
        <f>INDEX('2019_Raw'!$AB$2:$AB$991,MATCH('2019_R'!$A20,'2019_Raw'!$S$2:$S$991,0))</f>
        <v>NA</v>
      </c>
      <c r="F20" s="36" t="str">
        <f>INDEX('2019_Raw'!$AM$2:$AM$991,MATCH('2019_R'!$A20,'2019_Raw'!$S$2:$S$991,0))</f>
        <v>NA</v>
      </c>
      <c r="G20" s="72" t="str">
        <f>INDEX('2019_Raw'!$AN$2:$AN$991,MATCH('2019_R'!$A20,'2019_Raw'!$S$2:$S$991,0))</f>
        <v>NA</v>
      </c>
      <c r="H20" s="36" t="str">
        <f>INDEX('2019_Raw'!$AL$2:$AL$991,MATCH('2019_R'!$A20,'2019_Raw'!$S$2:$S$991,0))</f>
        <v>NA</v>
      </c>
    </row>
    <row r="21" spans="1:8" x14ac:dyDescent="0.25">
      <c r="A21" t="str">
        <v>B.9XA.8</v>
      </c>
      <c r="B21" t="str">
        <f>INDEX('2019_Raw'!$T$2:$T$991,MATCH('2019_R'!$A21,'2019_Raw'!$S$2:$S$991,0))</f>
        <v>Heterospecifics-elegansXgraellsii-LaxeXMontalvo</v>
      </c>
      <c r="C21" s="36">
        <f>IFERROR(CEILING(SUMIF('2019_Raw'!S$2:S$991,'2019_R'!A21,'2019_Raw'!V$2:V$991)/SUMIF('2019_Raw'!S$2:S$991,'2019_R'!A21,'2019_Raw'!U$2:U$991),1),"NA")</f>
        <v>1</v>
      </c>
      <c r="D21" s="36">
        <f>IFERROR(CEILING(SUMIF('2019_Raw'!S$2:S$991,'2019_R'!A21,'2019_Raw'!X$2:X$991)/SUMIF('2019_Raw'!S$2:S$991,'2019_R'!A21,'2019_Raw'!V$2:V$991),1),"NA")</f>
        <v>1</v>
      </c>
      <c r="E21" s="36">
        <f>INDEX('2019_Raw'!$AB$2:$AB$991,MATCH('2019_R'!$A21,'2019_Raw'!$S$2:$S$991,0))</f>
        <v>3</v>
      </c>
      <c r="F21" s="36">
        <f>INDEX('2019_Raw'!$AM$2:$AM$991,MATCH('2019_R'!$A21,'2019_Raw'!$S$2:$S$991,0))</f>
        <v>16.666666666666668</v>
      </c>
      <c r="G21" s="72">
        <f>INDEX('2019_Raw'!$AN$2:$AN$991,MATCH('2019_R'!$A21,'2019_Raw'!$S$2:$S$991,0))</f>
        <v>0</v>
      </c>
      <c r="H21" s="36">
        <f>INDEX('2019_Raw'!$AL$2:$AL$991,MATCH('2019_R'!$A21,'2019_Raw'!$S$2:$S$991,0))</f>
        <v>50</v>
      </c>
    </row>
    <row r="22" spans="1:8" x14ac:dyDescent="0.25">
      <c r="A22" t="str">
        <v>A.21XA.9</v>
      </c>
      <c r="B22" t="str">
        <f>INDEX('2019_Raw'!$T$2:$T$991,MATCH('2019_R'!$A22,'2019_Raw'!$S$2:$S$991,0))</f>
        <v>Conspecifics-graellsiiXgraellsii-MontalvoXMontalvo</v>
      </c>
      <c r="C22" s="36">
        <f>IFERROR(CEILING(SUMIF('2019_Raw'!S$2:S$991,'2019_R'!A22,'2019_Raw'!V$2:V$991)/SUMIF('2019_Raw'!S$2:S$991,'2019_R'!A22,'2019_Raw'!U$2:U$991),1),"NA")</f>
        <v>1</v>
      </c>
      <c r="D22" s="36">
        <f>IFERROR(CEILING(SUMIF('2019_Raw'!S$2:S$991,'2019_R'!A22,'2019_Raw'!X$2:X$991)/SUMIF('2019_Raw'!S$2:S$991,'2019_R'!A22,'2019_Raw'!V$2:V$991),1),"NA")</f>
        <v>1</v>
      </c>
      <c r="E22" s="36">
        <f>INDEX('2019_Raw'!$AB$2:$AB$991,MATCH('2019_R'!$A22,'2019_Raw'!$S$2:$S$991,0))</f>
        <v>3</v>
      </c>
      <c r="F22" s="36">
        <f>INDEX('2019_Raw'!$AM$2:$AM$991,MATCH('2019_R'!$A22,'2019_Raw'!$S$2:$S$991,0))</f>
        <v>146.66666666666666</v>
      </c>
      <c r="G22" s="72">
        <f>INDEX('2019_Raw'!$AN$2:$AN$991,MATCH('2019_R'!$A22,'2019_Raw'!$S$2:$S$991,0))</f>
        <v>0.98181818181818181</v>
      </c>
      <c r="H22" s="36">
        <f>INDEX('2019_Raw'!$AL$2:$AL$991,MATCH('2019_R'!$A22,'2019_Raw'!$S$2:$S$991,0))</f>
        <v>440</v>
      </c>
    </row>
    <row r="23" spans="1:8" x14ac:dyDescent="0.25">
      <c r="A23" t="str">
        <v>B.22XA.11</v>
      </c>
      <c r="B23" t="str">
        <f>INDEX('2019_Raw'!$T$2:$T$991,MATCH('2019_R'!$A23,'2019_Raw'!$S$2:$S$991,0))</f>
        <v>Heterospecifics-elegansXgraellsii-LaxeXMontalvo</v>
      </c>
      <c r="C23" s="36">
        <f>IFERROR(CEILING(SUMIF('2019_Raw'!S$2:S$991,'2019_R'!A23,'2019_Raw'!V$2:V$991)/SUMIF('2019_Raw'!S$2:S$991,'2019_R'!A23,'2019_Raw'!U$2:U$991),1),"NA")</f>
        <v>1</v>
      </c>
      <c r="D23" s="36">
        <f>IFERROR(CEILING(SUMIF('2019_Raw'!S$2:S$991,'2019_R'!A23,'2019_Raw'!X$2:X$991)/SUMIF('2019_Raw'!S$2:S$991,'2019_R'!A23,'2019_Raw'!V$2:V$991),1),"NA")</f>
        <v>1</v>
      </c>
      <c r="E23" s="36">
        <f>INDEX('2019_Raw'!$AB$2:$AB$991,MATCH('2019_R'!$A23,'2019_Raw'!$S$2:$S$991,0))</f>
        <v>3</v>
      </c>
      <c r="F23" s="36">
        <f>INDEX('2019_Raw'!$AM$2:$AM$991,MATCH('2019_R'!$A23,'2019_Raw'!$S$2:$S$991,0))</f>
        <v>220.66666666666666</v>
      </c>
      <c r="G23" s="72">
        <f>INDEX('2019_Raw'!$AN$2:$AN$991,MATCH('2019_R'!$A23,'2019_Raw'!$S$2:$S$991,0))</f>
        <v>0.82477341389728098</v>
      </c>
      <c r="H23" s="36">
        <f>INDEX('2019_Raw'!$AL$2:$AL$991,MATCH('2019_R'!$A23,'2019_Raw'!$S$2:$S$991,0))</f>
        <v>662</v>
      </c>
    </row>
    <row r="24" spans="1:8" x14ac:dyDescent="0.25">
      <c r="A24" t="str">
        <v>B.25XA.14</v>
      </c>
      <c r="B24" t="str">
        <f>INDEX('2019_Raw'!$T$2:$T$991,MATCH('2019_R'!$A24,'2019_Raw'!$S$2:$S$991,0))</f>
        <v>Heterospecifics-elegansXgraellsii-LaxeXMontalvo</v>
      </c>
      <c r="C24" s="36">
        <f>IFERROR(CEILING(SUMIF('2019_Raw'!S$2:S$991,'2019_R'!A24,'2019_Raw'!V$2:V$991)/SUMIF('2019_Raw'!S$2:S$991,'2019_R'!A24,'2019_Raw'!U$2:U$991),1),"NA")</f>
        <v>1</v>
      </c>
      <c r="D24" s="36">
        <f>IFERROR(CEILING(SUMIF('2019_Raw'!S$2:S$991,'2019_R'!A24,'2019_Raw'!X$2:X$991)/SUMIF('2019_Raw'!S$2:S$991,'2019_R'!A24,'2019_Raw'!V$2:V$991),1),"NA")</f>
        <v>1</v>
      </c>
      <c r="E24" s="36">
        <f>INDEX('2019_Raw'!$AB$2:$AB$991,MATCH('2019_R'!$A24,'2019_Raw'!$S$2:$S$991,0))</f>
        <v>2</v>
      </c>
      <c r="F24" s="36">
        <f>INDEX('2019_Raw'!$AM$2:$AM$991,MATCH('2019_R'!$A24,'2019_Raw'!$S$2:$S$991,0))</f>
        <v>108</v>
      </c>
      <c r="G24" s="72">
        <f>INDEX('2019_Raw'!$AN$2:$AN$991,MATCH('2019_R'!$A24,'2019_Raw'!$S$2:$S$991,0))</f>
        <v>0.90432098765432101</v>
      </c>
      <c r="H24" s="36">
        <f>INDEX('2019_Raw'!$AL$2:$AL$991,MATCH('2019_R'!$A24,'2019_Raw'!$S$2:$S$991,0))</f>
        <v>324</v>
      </c>
    </row>
    <row r="25" spans="1:8" x14ac:dyDescent="0.25">
      <c r="A25" t="str">
        <v>B.25XA.5</v>
      </c>
      <c r="B25" t="str">
        <f>INDEX('2019_Raw'!$T$2:$T$991,MATCH('2019_R'!$A25,'2019_Raw'!$S$2:$S$991,0))</f>
        <v>Heterospecifics-elegansXgraellsii-LaxeXMontalvo</v>
      </c>
      <c r="C25" s="36">
        <f>IFERROR(CEILING(SUMIF('2019_Raw'!S$2:S$991,'2019_R'!A25,'2019_Raw'!V$2:V$991)/SUMIF('2019_Raw'!S$2:S$991,'2019_R'!A25,'2019_Raw'!U$2:U$991),1),"NA")</f>
        <v>0</v>
      </c>
      <c r="D25" s="36" t="str">
        <f>IFERROR(CEILING(SUMIF('2019_Raw'!S$2:S$991,'2019_R'!A25,'2019_Raw'!X$2:X$991)/SUMIF('2019_Raw'!S$2:S$991,'2019_R'!A25,'2019_Raw'!V$2:V$991),1),"NA")</f>
        <v>NA</v>
      </c>
      <c r="E25" s="36" t="str">
        <f>INDEX('2019_Raw'!$AB$2:$AB$991,MATCH('2019_R'!$A25,'2019_Raw'!$S$2:$S$991,0))</f>
        <v>NA</v>
      </c>
      <c r="F25" s="36" t="str">
        <f>INDEX('2019_Raw'!$AM$2:$AM$991,MATCH('2019_R'!$A25,'2019_Raw'!$S$2:$S$991,0))</f>
        <v>NA</v>
      </c>
      <c r="G25" s="72" t="str">
        <f>INDEX('2019_Raw'!$AN$2:$AN$991,MATCH('2019_R'!$A25,'2019_Raw'!$S$2:$S$991,0))</f>
        <v>NA</v>
      </c>
      <c r="H25" s="36" t="str">
        <f>INDEX('2019_Raw'!$AL$2:$AL$991,MATCH('2019_R'!$A25,'2019_Raw'!$S$2:$S$991,0))</f>
        <v>NA</v>
      </c>
    </row>
    <row r="26" spans="1:8" x14ac:dyDescent="0.25">
      <c r="A26" t="str">
        <v>B.1XB.13</v>
      </c>
      <c r="B26" t="str">
        <f>INDEX('2019_Raw'!$T$2:$T$991,MATCH('2019_R'!$A26,'2019_Raw'!$S$2:$S$991,0))</f>
        <v>Conspecifics-elegansXelegans-LaxeXLaxe</v>
      </c>
      <c r="C26" s="36">
        <f>IFERROR(CEILING(SUMIF('2019_Raw'!S$2:S$991,'2019_R'!A26,'2019_Raw'!V$2:V$991)/SUMIF('2019_Raw'!S$2:S$991,'2019_R'!A26,'2019_Raw'!U$2:U$991),1),"NA")</f>
        <v>1</v>
      </c>
      <c r="D26" s="36">
        <f>IFERROR(CEILING(SUMIF('2019_Raw'!S$2:S$991,'2019_R'!A26,'2019_Raw'!X$2:X$991)/SUMIF('2019_Raw'!S$2:S$991,'2019_R'!A26,'2019_Raw'!V$2:V$991),1),"NA")</f>
        <v>1</v>
      </c>
      <c r="E26" s="36">
        <f>INDEX('2019_Raw'!$AB$2:$AB$991,MATCH('2019_R'!$A26,'2019_Raw'!$S$2:$S$991,0))</f>
        <v>3</v>
      </c>
      <c r="F26" s="36">
        <f>INDEX('2019_Raw'!$AM$2:$AM$991,MATCH('2019_R'!$A26,'2019_Raw'!$S$2:$S$991,0))</f>
        <v>121.66666666666667</v>
      </c>
      <c r="G26" s="72">
        <f>INDEX('2019_Raw'!$AN$2:$AN$991,MATCH('2019_R'!$A26,'2019_Raw'!$S$2:$S$991,0))</f>
        <v>0.98630136986301364</v>
      </c>
      <c r="H26" s="36">
        <f>INDEX('2019_Raw'!$AL$2:$AL$991,MATCH('2019_R'!$A26,'2019_Raw'!$S$2:$S$991,0))</f>
        <v>365</v>
      </c>
    </row>
    <row r="27" spans="1:8" x14ac:dyDescent="0.25">
      <c r="A27" t="str">
        <v>B.1XB.14</v>
      </c>
      <c r="B27" t="str">
        <f>INDEX('2019_Raw'!$T$2:$T$991,MATCH('2019_R'!$A27,'2019_Raw'!$S$2:$S$991,0))</f>
        <v>Conspecifics-elegansXelegans-LaxeXLaxe</v>
      </c>
      <c r="C27" s="36">
        <f>IFERROR(CEILING(SUMIF('2019_Raw'!S$2:S$991,'2019_R'!A27,'2019_Raw'!V$2:V$991)/SUMIF('2019_Raw'!S$2:S$991,'2019_R'!A27,'2019_Raw'!U$2:U$991),1),"NA")</f>
        <v>1</v>
      </c>
      <c r="D27" s="36">
        <f>IFERROR(CEILING(SUMIF('2019_Raw'!S$2:S$991,'2019_R'!A27,'2019_Raw'!X$2:X$991)/SUMIF('2019_Raw'!S$2:S$991,'2019_R'!A27,'2019_Raw'!V$2:V$991),1),"NA")</f>
        <v>1</v>
      </c>
      <c r="E27" s="36" t="str">
        <f>INDEX('2019_Raw'!$AB$2:$AB$991,MATCH('2019_R'!$A27,'2019_Raw'!$S$2:$S$991,0))</f>
        <v>NA</v>
      </c>
      <c r="F27" s="36" t="str">
        <f>INDEX('2019_Raw'!$AM$2:$AM$991,MATCH('2019_R'!$A27,'2019_Raw'!$S$2:$S$991,0))</f>
        <v>NA</v>
      </c>
      <c r="G27" s="72" t="str">
        <f>INDEX('2019_Raw'!$AN$2:$AN$991,MATCH('2019_R'!$A27,'2019_Raw'!$S$2:$S$991,0))</f>
        <v>NA</v>
      </c>
      <c r="H27" s="36" t="str">
        <f>INDEX('2019_Raw'!$AL$2:$AL$991,MATCH('2019_R'!$A27,'2019_Raw'!$S$2:$S$991,0))</f>
        <v>NA</v>
      </c>
    </row>
    <row r="28" spans="1:8" x14ac:dyDescent="0.25">
      <c r="A28" t="str">
        <v>B.9XB.14</v>
      </c>
      <c r="B28" t="str">
        <f>INDEX('2019_Raw'!$T$2:$T$991,MATCH('2019_R'!$A28,'2019_Raw'!$S$2:$S$991,0))</f>
        <v>Conspecifics-elegansXelegans-LaxeXLaxe</v>
      </c>
      <c r="C28" s="36">
        <f>IFERROR(CEILING(SUMIF('2019_Raw'!S$2:S$991,'2019_R'!A28,'2019_Raw'!V$2:V$991)/SUMIF('2019_Raw'!S$2:S$991,'2019_R'!A28,'2019_Raw'!U$2:U$991),1),"NA")</f>
        <v>0</v>
      </c>
      <c r="D28" s="36" t="str">
        <f>IFERROR(CEILING(SUMIF('2019_Raw'!S$2:S$991,'2019_R'!A28,'2019_Raw'!X$2:X$991)/SUMIF('2019_Raw'!S$2:S$991,'2019_R'!A28,'2019_Raw'!V$2:V$991),1),"NA")</f>
        <v>NA</v>
      </c>
      <c r="E28" s="36" t="str">
        <f>INDEX('2019_Raw'!$AB$2:$AB$991,MATCH('2019_R'!$A28,'2019_Raw'!$S$2:$S$991,0))</f>
        <v>NA</v>
      </c>
      <c r="F28" s="36" t="str">
        <f>INDEX('2019_Raw'!$AM$2:$AM$991,MATCH('2019_R'!$A28,'2019_Raw'!$S$2:$S$991,0))</f>
        <v>NA</v>
      </c>
      <c r="G28" s="72" t="str">
        <f>INDEX('2019_Raw'!$AN$2:$AN$991,MATCH('2019_R'!$A28,'2019_Raw'!$S$2:$S$991,0))</f>
        <v>NA</v>
      </c>
      <c r="H28" s="36" t="str">
        <f>INDEX('2019_Raw'!$AL$2:$AL$991,MATCH('2019_R'!$A28,'2019_Raw'!$S$2:$S$991,0))</f>
        <v>NA</v>
      </c>
    </row>
    <row r="29" spans="1:8" x14ac:dyDescent="0.25">
      <c r="A29" t="str">
        <v>B.1XB.15</v>
      </c>
      <c r="B29" t="str">
        <f>INDEX('2019_Raw'!$T$2:$T$991,MATCH('2019_R'!$A29,'2019_Raw'!$S$2:$S$991,0))</f>
        <v>Conspecifics-elegansXelegans-LaxeXLaxe</v>
      </c>
      <c r="C29" s="36">
        <f>IFERROR(CEILING(SUMIF('2019_Raw'!S$2:S$991,'2019_R'!A29,'2019_Raw'!V$2:V$991)/SUMIF('2019_Raw'!S$2:S$991,'2019_R'!A29,'2019_Raw'!U$2:U$991),1),"NA")</f>
        <v>1</v>
      </c>
      <c r="D29" s="36">
        <f>IFERROR(CEILING(SUMIF('2019_Raw'!S$2:S$991,'2019_R'!A29,'2019_Raw'!X$2:X$991)/SUMIF('2019_Raw'!S$2:S$991,'2019_R'!A29,'2019_Raw'!V$2:V$991),1),"NA")</f>
        <v>0</v>
      </c>
      <c r="E29" s="36" t="str">
        <f>INDEX('2019_Raw'!$AB$2:$AB$991,MATCH('2019_R'!$A29,'2019_Raw'!$S$2:$S$991,0))</f>
        <v>NA</v>
      </c>
      <c r="F29" s="36" t="str">
        <f>INDEX('2019_Raw'!$AM$2:$AM$991,MATCH('2019_R'!$A29,'2019_Raw'!$S$2:$S$991,0))</f>
        <v>NA</v>
      </c>
      <c r="G29" s="72" t="str">
        <f>INDEX('2019_Raw'!$AN$2:$AN$991,MATCH('2019_R'!$A29,'2019_Raw'!$S$2:$S$991,0))</f>
        <v>NA</v>
      </c>
      <c r="H29" s="36" t="str">
        <f>INDEX('2019_Raw'!$AL$2:$AL$991,MATCH('2019_R'!$A29,'2019_Raw'!$S$2:$S$991,0))</f>
        <v>NA</v>
      </c>
    </row>
    <row r="30" spans="1:8" x14ac:dyDescent="0.25">
      <c r="A30" t="str">
        <v>B.1XB.17</v>
      </c>
      <c r="B30" t="str">
        <f>INDEX('2019_Raw'!$T$2:$T$991,MATCH('2019_R'!$A30,'2019_Raw'!$S$2:$S$991,0))</f>
        <v>Conspecifics-elegansXelegans-LaxeXLaxe</v>
      </c>
      <c r="C30" s="36">
        <f>IFERROR(CEILING(SUMIF('2019_Raw'!S$2:S$991,'2019_R'!A30,'2019_Raw'!V$2:V$991)/SUMIF('2019_Raw'!S$2:S$991,'2019_R'!A30,'2019_Raw'!U$2:U$991),1),"NA")</f>
        <v>1</v>
      </c>
      <c r="D30" s="36">
        <f>IFERROR(CEILING(SUMIF('2019_Raw'!S$2:S$991,'2019_R'!A30,'2019_Raw'!X$2:X$991)/SUMIF('2019_Raw'!S$2:S$991,'2019_R'!A30,'2019_Raw'!V$2:V$991),1),"NA")</f>
        <v>0</v>
      </c>
      <c r="E30" s="36" t="str">
        <f>INDEX('2019_Raw'!$AB$2:$AB$991,MATCH('2019_R'!$A30,'2019_Raw'!$S$2:$S$991,0))</f>
        <v>NA</v>
      </c>
      <c r="F30" s="36" t="str">
        <f>INDEX('2019_Raw'!$AM$2:$AM$991,MATCH('2019_R'!$A30,'2019_Raw'!$S$2:$S$991,0))</f>
        <v>NA</v>
      </c>
      <c r="G30" s="72" t="str">
        <f>INDEX('2019_Raw'!$AN$2:$AN$991,MATCH('2019_R'!$A30,'2019_Raw'!$S$2:$S$991,0))</f>
        <v>NA</v>
      </c>
      <c r="H30" s="36" t="str">
        <f>INDEX('2019_Raw'!$AL$2:$AL$991,MATCH('2019_R'!$A30,'2019_Raw'!$S$2:$S$991,0))</f>
        <v>NA</v>
      </c>
    </row>
    <row r="31" spans="1:8" x14ac:dyDescent="0.25">
      <c r="A31" t="str">
        <v>B.9XB.17</v>
      </c>
      <c r="B31" t="str">
        <f>INDEX('2019_Raw'!$T$2:$T$991,MATCH('2019_R'!$A31,'2019_Raw'!$S$2:$S$991,0))</f>
        <v>Conspecifics-elegansXelegans-LaxeXLaxe</v>
      </c>
      <c r="C31" s="36">
        <f>IFERROR(CEILING(SUMIF('2019_Raw'!S$2:S$991,'2019_R'!A31,'2019_Raw'!V$2:V$991)/SUMIF('2019_Raw'!S$2:S$991,'2019_R'!A31,'2019_Raw'!U$2:U$991),1),"NA")</f>
        <v>1</v>
      </c>
      <c r="D31" s="36">
        <f>IFERROR(CEILING(SUMIF('2019_Raw'!S$2:S$991,'2019_R'!A31,'2019_Raw'!X$2:X$991)/SUMIF('2019_Raw'!S$2:S$991,'2019_R'!A31,'2019_Raw'!V$2:V$991),1),"NA")</f>
        <v>0</v>
      </c>
      <c r="E31" s="36" t="str">
        <f>INDEX('2019_Raw'!$AB$2:$AB$991,MATCH('2019_R'!$A31,'2019_Raw'!$S$2:$S$991,0))</f>
        <v>NA</v>
      </c>
      <c r="F31" s="36" t="str">
        <f>INDEX('2019_Raw'!$AM$2:$AM$991,MATCH('2019_R'!$A31,'2019_Raw'!$S$2:$S$991,0))</f>
        <v>NA</v>
      </c>
      <c r="G31" s="72" t="str">
        <f>INDEX('2019_Raw'!$AN$2:$AN$991,MATCH('2019_R'!$A31,'2019_Raw'!$S$2:$S$991,0))</f>
        <v>NA</v>
      </c>
      <c r="H31" s="36" t="str">
        <f>INDEX('2019_Raw'!$AL$2:$AL$991,MATCH('2019_R'!$A31,'2019_Raw'!$S$2:$S$991,0))</f>
        <v>NA</v>
      </c>
    </row>
    <row r="32" spans="1:8" x14ac:dyDescent="0.25">
      <c r="A32" t="str">
        <v>B.9XB.18</v>
      </c>
      <c r="B32" t="str">
        <f>INDEX('2019_Raw'!$T$2:$T$991,MATCH('2019_R'!$A32,'2019_Raw'!$S$2:$S$991,0))</f>
        <v>Conspecifics-elegansXelegans-LaxeXLaxe</v>
      </c>
      <c r="C32" s="36">
        <f>IFERROR(CEILING(SUMIF('2019_Raw'!S$2:S$991,'2019_R'!A32,'2019_Raw'!V$2:V$991)/SUMIF('2019_Raw'!S$2:S$991,'2019_R'!A32,'2019_Raw'!U$2:U$991),1),"NA")</f>
        <v>1</v>
      </c>
      <c r="D32" s="36">
        <f>IFERROR(CEILING(SUMIF('2019_Raw'!S$2:S$991,'2019_R'!A32,'2019_Raw'!X$2:X$991)/SUMIF('2019_Raw'!S$2:S$991,'2019_R'!A32,'2019_Raw'!V$2:V$991),1),"NA")</f>
        <v>1</v>
      </c>
      <c r="E32" s="36" t="str">
        <f>INDEX('2019_Raw'!$AB$2:$AB$991,MATCH('2019_R'!$A32,'2019_Raw'!$S$2:$S$991,0))</f>
        <v>NA</v>
      </c>
      <c r="F32" s="36" t="str">
        <f>INDEX('2019_Raw'!$AM$2:$AM$991,MATCH('2019_R'!$A32,'2019_Raw'!$S$2:$S$991,0))</f>
        <v>NA</v>
      </c>
      <c r="G32" s="72" t="str">
        <f>INDEX('2019_Raw'!$AN$2:$AN$991,MATCH('2019_R'!$A32,'2019_Raw'!$S$2:$S$991,0))</f>
        <v>NA</v>
      </c>
      <c r="H32" s="36" t="str">
        <f>INDEX('2019_Raw'!$AL$2:$AL$991,MATCH('2019_R'!$A32,'2019_Raw'!$S$2:$S$991,0))</f>
        <v>NA</v>
      </c>
    </row>
    <row r="33" spans="1:8" x14ac:dyDescent="0.25">
      <c r="A33" t="str">
        <v>B.1XB.19</v>
      </c>
      <c r="B33" t="str">
        <f>INDEX('2019_Raw'!$T$2:$T$991,MATCH('2019_R'!$A33,'2019_Raw'!$S$2:$S$991,0))</f>
        <v>Conspecifics-elegansXelegans-LaxeXLaxe</v>
      </c>
      <c r="C33" s="36">
        <f>IFERROR(CEILING(SUMIF('2019_Raw'!S$2:S$991,'2019_R'!A33,'2019_Raw'!V$2:V$991)/SUMIF('2019_Raw'!S$2:S$991,'2019_R'!A33,'2019_Raw'!U$2:U$991),1),"NA")</f>
        <v>1</v>
      </c>
      <c r="D33" s="36">
        <f>IFERROR(CEILING(SUMIF('2019_Raw'!S$2:S$991,'2019_R'!A33,'2019_Raw'!X$2:X$991)/SUMIF('2019_Raw'!S$2:S$991,'2019_R'!A33,'2019_Raw'!V$2:V$991),1),"NA")</f>
        <v>0</v>
      </c>
      <c r="E33" s="36" t="str">
        <f>INDEX('2019_Raw'!$AB$2:$AB$991,MATCH('2019_R'!$A33,'2019_Raw'!$S$2:$S$991,0))</f>
        <v>NA</v>
      </c>
      <c r="F33" s="36" t="str">
        <f>INDEX('2019_Raw'!$AM$2:$AM$991,MATCH('2019_R'!$A33,'2019_Raw'!$S$2:$S$991,0))</f>
        <v>NA</v>
      </c>
      <c r="G33" s="72" t="str">
        <f>INDEX('2019_Raw'!$AN$2:$AN$991,MATCH('2019_R'!$A33,'2019_Raw'!$S$2:$S$991,0))</f>
        <v>NA</v>
      </c>
      <c r="H33" s="36" t="str">
        <f>INDEX('2019_Raw'!$AL$2:$AL$991,MATCH('2019_R'!$A33,'2019_Raw'!$S$2:$S$991,0))</f>
        <v>NA</v>
      </c>
    </row>
    <row r="34" spans="1:8" x14ac:dyDescent="0.25">
      <c r="A34" t="str">
        <v>B.8XB.19</v>
      </c>
      <c r="B34" t="str">
        <f>INDEX('2019_Raw'!$T$2:$T$991,MATCH('2019_R'!$A34,'2019_Raw'!$S$2:$S$991,0))</f>
        <v>Conspecifics-elegansXelegans-LaxeXLaxe</v>
      </c>
      <c r="C34" s="36">
        <f>IFERROR(CEILING(SUMIF('2019_Raw'!S$2:S$991,'2019_R'!A34,'2019_Raw'!V$2:V$991)/SUMIF('2019_Raw'!S$2:S$991,'2019_R'!A34,'2019_Raw'!U$2:U$991),1),"NA")</f>
        <v>0</v>
      </c>
      <c r="D34" s="36" t="str">
        <f>IFERROR(CEILING(SUMIF('2019_Raw'!S$2:S$991,'2019_R'!A34,'2019_Raw'!X$2:X$991)/SUMIF('2019_Raw'!S$2:S$991,'2019_R'!A34,'2019_Raw'!V$2:V$991),1),"NA")</f>
        <v>NA</v>
      </c>
      <c r="E34" s="36" t="str">
        <f>INDEX('2019_Raw'!$AB$2:$AB$991,MATCH('2019_R'!$A34,'2019_Raw'!$S$2:$S$991,0))</f>
        <v>NA</v>
      </c>
      <c r="F34" s="36" t="str">
        <f>INDEX('2019_Raw'!$AM$2:$AM$991,MATCH('2019_R'!$A34,'2019_Raw'!$S$2:$S$991,0))</f>
        <v>NA</v>
      </c>
      <c r="G34" s="72" t="str">
        <f>INDEX('2019_Raw'!$AN$2:$AN$991,MATCH('2019_R'!$A34,'2019_Raw'!$S$2:$S$991,0))</f>
        <v>NA</v>
      </c>
      <c r="H34" s="36" t="str">
        <f>INDEX('2019_Raw'!$AL$2:$AL$991,MATCH('2019_R'!$A34,'2019_Raw'!$S$2:$S$991,0))</f>
        <v>NA</v>
      </c>
    </row>
    <row r="35" spans="1:8" x14ac:dyDescent="0.25">
      <c r="A35" t="str">
        <v>B.9XB.19</v>
      </c>
      <c r="B35" t="str">
        <f>INDEX('2019_Raw'!$T$2:$T$991,MATCH('2019_R'!$A35,'2019_Raw'!$S$2:$S$991,0))</f>
        <v>Conspecifics-elegansXelegans-LaxeXLaxe</v>
      </c>
      <c r="C35" s="36">
        <f>IFERROR(CEILING(SUMIF('2019_Raw'!S$2:S$991,'2019_R'!A35,'2019_Raw'!V$2:V$991)/SUMIF('2019_Raw'!S$2:S$991,'2019_R'!A35,'2019_Raw'!U$2:U$991),1),"NA")</f>
        <v>0</v>
      </c>
      <c r="D35" s="36" t="str">
        <f>IFERROR(CEILING(SUMIF('2019_Raw'!S$2:S$991,'2019_R'!A35,'2019_Raw'!X$2:X$991)/SUMIF('2019_Raw'!S$2:S$991,'2019_R'!A35,'2019_Raw'!V$2:V$991),1),"NA")</f>
        <v>NA</v>
      </c>
      <c r="E35" s="36" t="str">
        <f>INDEX('2019_Raw'!$AB$2:$AB$991,MATCH('2019_R'!$A35,'2019_Raw'!$S$2:$S$991,0))</f>
        <v>NA</v>
      </c>
      <c r="F35" s="36" t="str">
        <f>INDEX('2019_Raw'!$AM$2:$AM$991,MATCH('2019_R'!$A35,'2019_Raw'!$S$2:$S$991,0))</f>
        <v>NA</v>
      </c>
      <c r="G35" s="72" t="str">
        <f>INDEX('2019_Raw'!$AN$2:$AN$991,MATCH('2019_R'!$A35,'2019_Raw'!$S$2:$S$991,0))</f>
        <v>NA</v>
      </c>
      <c r="H35" s="36" t="str">
        <f>INDEX('2019_Raw'!$AL$2:$AL$991,MATCH('2019_R'!$A35,'2019_Raw'!$S$2:$S$991,0))</f>
        <v>NA</v>
      </c>
    </row>
    <row r="36" spans="1:8" x14ac:dyDescent="0.25">
      <c r="A36" t="str">
        <v>B.1XB.20</v>
      </c>
      <c r="B36" t="str">
        <f>INDEX('2019_Raw'!$T$2:$T$991,MATCH('2019_R'!$A36,'2019_Raw'!$S$2:$S$991,0))</f>
        <v>Conspecifics-elegansXelegans-LaxeXLaxe</v>
      </c>
      <c r="C36" s="36">
        <f>IFERROR(CEILING(SUMIF('2019_Raw'!S$2:S$991,'2019_R'!A36,'2019_Raw'!V$2:V$991)/SUMIF('2019_Raw'!S$2:S$991,'2019_R'!A36,'2019_Raw'!U$2:U$991),1),"NA")</f>
        <v>0</v>
      </c>
      <c r="D36" s="36" t="str">
        <f>IFERROR(CEILING(SUMIF('2019_Raw'!S$2:S$991,'2019_R'!A36,'2019_Raw'!X$2:X$991)/SUMIF('2019_Raw'!S$2:S$991,'2019_R'!A36,'2019_Raw'!V$2:V$991),1),"NA")</f>
        <v>NA</v>
      </c>
      <c r="E36" s="36" t="str">
        <f>INDEX('2019_Raw'!$AB$2:$AB$991,MATCH('2019_R'!$A36,'2019_Raw'!$S$2:$S$991,0))</f>
        <v>NA</v>
      </c>
      <c r="F36" s="36" t="str">
        <f>INDEX('2019_Raw'!$AM$2:$AM$991,MATCH('2019_R'!$A36,'2019_Raw'!$S$2:$S$991,0))</f>
        <v>NA</v>
      </c>
      <c r="G36" s="72" t="str">
        <f>INDEX('2019_Raw'!$AN$2:$AN$991,MATCH('2019_R'!$A36,'2019_Raw'!$S$2:$S$991,0))</f>
        <v>NA</v>
      </c>
      <c r="H36" s="36" t="str">
        <f>INDEX('2019_Raw'!$AL$2:$AL$991,MATCH('2019_R'!$A36,'2019_Raw'!$S$2:$S$991,0))</f>
        <v>NA</v>
      </c>
    </row>
    <row r="37" spans="1:8" x14ac:dyDescent="0.25">
      <c r="A37" t="str">
        <v>B.9XB.20</v>
      </c>
      <c r="B37" t="str">
        <f>INDEX('2019_Raw'!$T$2:$T$991,MATCH('2019_R'!$A37,'2019_Raw'!$S$2:$S$991,0))</f>
        <v>Conspecifics-elegansXelegans-LaxeXLaxe</v>
      </c>
      <c r="C37" s="36">
        <f>IFERROR(CEILING(SUMIF('2019_Raw'!S$2:S$991,'2019_R'!A37,'2019_Raw'!V$2:V$991)/SUMIF('2019_Raw'!S$2:S$991,'2019_R'!A37,'2019_Raw'!U$2:U$991),1),"NA")</f>
        <v>0</v>
      </c>
      <c r="D37" s="36" t="str">
        <f>IFERROR(CEILING(SUMIF('2019_Raw'!S$2:S$991,'2019_R'!A37,'2019_Raw'!X$2:X$991)/SUMIF('2019_Raw'!S$2:S$991,'2019_R'!A37,'2019_Raw'!V$2:V$991),1),"NA")</f>
        <v>NA</v>
      </c>
      <c r="E37" s="36" t="str">
        <f>INDEX('2019_Raw'!$AB$2:$AB$991,MATCH('2019_R'!$A37,'2019_Raw'!$S$2:$S$991,0))</f>
        <v>NA</v>
      </c>
      <c r="F37" s="36" t="str">
        <f>INDEX('2019_Raw'!$AM$2:$AM$991,MATCH('2019_R'!$A37,'2019_Raw'!$S$2:$S$991,0))</f>
        <v>NA</v>
      </c>
      <c r="G37" s="72" t="str">
        <f>INDEX('2019_Raw'!$AN$2:$AN$991,MATCH('2019_R'!$A37,'2019_Raw'!$S$2:$S$991,0))</f>
        <v>NA</v>
      </c>
      <c r="H37" s="36" t="str">
        <f>INDEX('2019_Raw'!$AL$2:$AL$991,MATCH('2019_R'!$A37,'2019_Raw'!$S$2:$S$991,0))</f>
        <v>NA</v>
      </c>
    </row>
    <row r="38" spans="1:8" x14ac:dyDescent="0.25">
      <c r="A38" t="str">
        <v>B.1XB.8</v>
      </c>
      <c r="B38" t="str">
        <f>INDEX('2019_Raw'!$T$2:$T$991,MATCH('2019_R'!$A38,'2019_Raw'!$S$2:$S$991,0))</f>
        <v>Conspecifics-elegansXelegans-LaxeXLaxe</v>
      </c>
      <c r="C38" s="36">
        <f>IFERROR(CEILING(SUMIF('2019_Raw'!S$2:S$991,'2019_R'!A38,'2019_Raw'!V$2:V$991)/SUMIF('2019_Raw'!S$2:S$991,'2019_R'!A38,'2019_Raw'!U$2:U$991),1),"NA")</f>
        <v>1</v>
      </c>
      <c r="D38" s="36">
        <f>IFERROR(CEILING(SUMIF('2019_Raw'!S$2:S$991,'2019_R'!A38,'2019_Raw'!X$2:X$991)/SUMIF('2019_Raw'!S$2:S$991,'2019_R'!A38,'2019_Raw'!V$2:V$991),1),"NA")</f>
        <v>0</v>
      </c>
      <c r="E38" s="36" t="str">
        <f>INDEX('2019_Raw'!$AB$2:$AB$991,MATCH('2019_R'!$A38,'2019_Raw'!$S$2:$S$991,0))</f>
        <v>NA</v>
      </c>
      <c r="F38" s="36" t="str">
        <f>INDEX('2019_Raw'!$AM$2:$AM$991,MATCH('2019_R'!$A38,'2019_Raw'!$S$2:$S$991,0))</f>
        <v>NA</v>
      </c>
      <c r="G38" s="72" t="str">
        <f>INDEX('2019_Raw'!$AN$2:$AN$991,MATCH('2019_R'!$A38,'2019_Raw'!$S$2:$S$991,0))</f>
        <v>NA</v>
      </c>
      <c r="H38" s="36" t="str">
        <f>INDEX('2019_Raw'!$AL$2:$AL$991,MATCH('2019_R'!$A38,'2019_Raw'!$S$2:$S$991,0))</f>
        <v>NA</v>
      </c>
    </row>
    <row r="39" spans="1:8" x14ac:dyDescent="0.25">
      <c r="A39" t="str">
        <v>B.31XB.11</v>
      </c>
      <c r="B39" t="str">
        <f>INDEX('2019_Raw'!$T$2:$T$991,MATCH('2019_R'!$A39,'2019_Raw'!$S$2:$S$991,0))</f>
        <v>Conspecifics-elegansXelegans-LaxeXLaxe</v>
      </c>
      <c r="C39" s="36">
        <f>IFERROR(CEILING(SUMIF('2019_Raw'!S$2:S$991,'2019_R'!A39,'2019_Raw'!V$2:V$991)/SUMIF('2019_Raw'!S$2:S$991,'2019_R'!A39,'2019_Raw'!U$2:U$991),1),"NA")</f>
        <v>1</v>
      </c>
      <c r="D39" s="36">
        <f>IFERROR(CEILING(SUMIF('2019_Raw'!S$2:S$991,'2019_R'!A39,'2019_Raw'!X$2:X$991)/SUMIF('2019_Raw'!S$2:S$991,'2019_R'!A39,'2019_Raw'!V$2:V$991),1),"NA")</f>
        <v>1</v>
      </c>
      <c r="E39" s="36" t="str">
        <f>INDEX('2019_Raw'!$AB$2:$AB$991,MATCH('2019_R'!$A39,'2019_Raw'!$S$2:$S$991,0))</f>
        <v>NA</v>
      </c>
      <c r="F39" s="36" t="str">
        <f>INDEX('2019_Raw'!$AM$2:$AM$991,MATCH('2019_R'!$A39,'2019_Raw'!$S$2:$S$991,0))</f>
        <v>NA</v>
      </c>
      <c r="G39" s="72" t="str">
        <f>INDEX('2019_Raw'!$AN$2:$AN$991,MATCH('2019_R'!$A39,'2019_Raw'!$S$2:$S$991,0))</f>
        <v>NA</v>
      </c>
      <c r="H39" s="36" t="str">
        <f>INDEX('2019_Raw'!$AL$2:$AL$991,MATCH('2019_R'!$A39,'2019_Raw'!$S$2:$S$991,0))</f>
        <v>NA</v>
      </c>
    </row>
    <row r="40" spans="1:8" x14ac:dyDescent="0.25">
      <c r="A40" t="str">
        <v>B.8XB.15</v>
      </c>
      <c r="B40" t="str">
        <f>INDEX('2019_Raw'!$T$2:$T$991,MATCH('2019_R'!$A40,'2019_Raw'!$S$2:$S$991,0))</f>
        <v>Conspecifics-elegansXelegans-LaxeXLaxe</v>
      </c>
      <c r="C40" s="36" t="str">
        <f>IFERROR(CEILING(SUMIF('2019_Raw'!S$2:S$991,'2019_R'!A40,'2019_Raw'!V$2:V$991)/SUMIF('2019_Raw'!S$2:S$991,'2019_R'!A40,'2019_Raw'!U$2:U$991),1),"NA")</f>
        <v>NA</v>
      </c>
      <c r="D40" s="36" t="str">
        <f>IFERROR(CEILING(SUMIF('2019_Raw'!S$2:S$991,'2019_R'!A40,'2019_Raw'!X$2:X$991)/SUMIF('2019_Raw'!S$2:S$991,'2019_R'!A40,'2019_Raw'!V$2:V$991),1),"NA")</f>
        <v>NA</v>
      </c>
      <c r="E40" s="36">
        <f>INDEX('2019_Raw'!$AB$2:$AB$991,MATCH('2019_R'!$A40,'2019_Raw'!$S$2:$S$991,0))</f>
        <v>3</v>
      </c>
      <c r="F40" s="36">
        <f>INDEX('2019_Raw'!$AM$2:$AM$991,MATCH('2019_R'!$A40,'2019_Raw'!$S$2:$S$991,0))</f>
        <v>193</v>
      </c>
      <c r="G40" s="72">
        <f>INDEX('2019_Raw'!$AN$2:$AN$991,MATCH('2019_R'!$A40,'2019_Raw'!$S$2:$S$991,0))</f>
        <v>0.35751295336787564</v>
      </c>
      <c r="H40" s="36">
        <f>INDEX('2019_Raw'!$AL$2:$AL$991,MATCH('2019_R'!$A40,'2019_Raw'!$S$2:$S$991,0))</f>
        <v>579</v>
      </c>
    </row>
    <row r="41" spans="1:8" x14ac:dyDescent="0.25">
      <c r="A41" t="str">
        <v xml:space="preserve">B.26XB.16 </v>
      </c>
      <c r="B41" t="str">
        <f>INDEX('2019_Raw'!$T$2:$T$991,MATCH('2019_R'!$A41,'2019_Raw'!$S$2:$S$991,0))</f>
        <v>Conspecifics-elegansXelegans-LaxeXLaxe</v>
      </c>
      <c r="C41" s="36">
        <f>IFERROR(CEILING(SUMIF('2019_Raw'!S$2:S$991,'2019_R'!A41,'2019_Raw'!V$2:V$991)/SUMIF('2019_Raw'!S$2:S$991,'2019_R'!A41,'2019_Raw'!U$2:U$991),1),"NA")</f>
        <v>0</v>
      </c>
      <c r="D41" s="36" t="str">
        <f>IFERROR(CEILING(SUMIF('2019_Raw'!S$2:S$991,'2019_R'!A41,'2019_Raw'!X$2:X$991)/SUMIF('2019_Raw'!S$2:S$991,'2019_R'!A41,'2019_Raw'!V$2:V$991),1),"NA")</f>
        <v>NA</v>
      </c>
      <c r="E41" s="36" t="str">
        <f>INDEX('2019_Raw'!$AB$2:$AB$991,MATCH('2019_R'!$A41,'2019_Raw'!$S$2:$S$991,0))</f>
        <v>NA</v>
      </c>
      <c r="F41" s="36" t="str">
        <f>INDEX('2019_Raw'!$AM$2:$AM$991,MATCH('2019_R'!$A41,'2019_Raw'!$S$2:$S$991,0))</f>
        <v>NA</v>
      </c>
      <c r="G41" s="72" t="str">
        <f>INDEX('2019_Raw'!$AN$2:$AN$991,MATCH('2019_R'!$A41,'2019_Raw'!$S$2:$S$991,0))</f>
        <v>NA</v>
      </c>
      <c r="H41" s="36" t="str">
        <f>INDEX('2019_Raw'!$AL$2:$AL$991,MATCH('2019_R'!$A41,'2019_Raw'!$S$2:$S$991,0))</f>
        <v>NA</v>
      </c>
    </row>
    <row r="42" spans="1:8" x14ac:dyDescent="0.25">
      <c r="A42" t="str">
        <v>B.25XB.16</v>
      </c>
      <c r="B42" t="str">
        <f>INDEX('2019_Raw'!$T$2:$T$991,MATCH('2019_R'!$A42,'2019_Raw'!$S$2:$S$991,0))</f>
        <v>Conspecifics-elegansXelegans-LaxeXLaxe</v>
      </c>
      <c r="C42" s="36">
        <f>IFERROR(CEILING(SUMIF('2019_Raw'!S$2:S$991,'2019_R'!A42,'2019_Raw'!V$2:V$991)/SUMIF('2019_Raw'!S$2:S$991,'2019_R'!A42,'2019_Raw'!U$2:U$991),1),"NA")</f>
        <v>1</v>
      </c>
      <c r="D42" s="36">
        <f>IFERROR(CEILING(SUMIF('2019_Raw'!S$2:S$991,'2019_R'!A42,'2019_Raw'!X$2:X$991)/SUMIF('2019_Raw'!S$2:S$991,'2019_R'!A42,'2019_Raw'!V$2:V$991),1),"NA")</f>
        <v>1</v>
      </c>
      <c r="E42" s="36" t="str">
        <f>INDEX('2019_Raw'!$AB$2:$AB$991,MATCH('2019_R'!$A42,'2019_Raw'!$S$2:$S$991,0))</f>
        <v>NA</v>
      </c>
      <c r="F42" s="36" t="str">
        <f>INDEX('2019_Raw'!$AM$2:$AM$991,MATCH('2019_R'!$A42,'2019_Raw'!$S$2:$S$991,0))</f>
        <v>NA</v>
      </c>
      <c r="G42" s="72" t="str">
        <f>INDEX('2019_Raw'!$AN$2:$AN$991,MATCH('2019_R'!$A42,'2019_Raw'!$S$2:$S$991,0))</f>
        <v>NA</v>
      </c>
      <c r="H42" s="36" t="str">
        <f>INDEX('2019_Raw'!$AL$2:$AL$991,MATCH('2019_R'!$A42,'2019_Raw'!$S$2:$S$991,0))</f>
        <v>NA</v>
      </c>
    </row>
    <row r="43" spans="1:8" x14ac:dyDescent="0.25">
      <c r="A43" t="str">
        <v>B.38XA.24</v>
      </c>
      <c r="B43" t="str">
        <f>INDEX('2019_Raw'!$T$2:$T$991,MATCH('2019_R'!$A43,'2019_Raw'!$S$2:$S$991,0))</f>
        <v>Heterospecifics-elegansXgraellsii-LaxeXMontalvo</v>
      </c>
      <c r="C43" s="36">
        <f>IFERROR(CEILING(SUMIF('2019_Raw'!S$2:S$991,'2019_R'!A43,'2019_Raw'!V$2:V$991)/SUMIF('2019_Raw'!S$2:S$991,'2019_R'!A43,'2019_Raw'!U$2:U$991),1),"NA")</f>
        <v>1</v>
      </c>
      <c r="D43" s="36">
        <f>IFERROR(CEILING(SUMIF('2019_Raw'!S$2:S$991,'2019_R'!A43,'2019_Raw'!X$2:X$991)/SUMIF('2019_Raw'!S$2:S$991,'2019_R'!A43,'2019_Raw'!V$2:V$991),1),"NA")</f>
        <v>1</v>
      </c>
      <c r="E43" s="36" t="str">
        <f>INDEX('2019_Raw'!$AB$2:$AB$991,MATCH('2019_R'!$A43,'2019_Raw'!$S$2:$S$991,0))</f>
        <v>NA</v>
      </c>
      <c r="F43" s="36" t="str">
        <f>INDEX('2019_Raw'!$AM$2:$AM$991,MATCH('2019_R'!$A43,'2019_Raw'!$S$2:$S$991,0))</f>
        <v>NA</v>
      </c>
      <c r="G43" s="72" t="str">
        <f>INDEX('2019_Raw'!$AN$2:$AN$991,MATCH('2019_R'!$A43,'2019_Raw'!$S$2:$S$991,0))</f>
        <v>NA</v>
      </c>
      <c r="H43" s="36" t="str">
        <f>INDEX('2019_Raw'!$AL$2:$AL$991,MATCH('2019_R'!$A43,'2019_Raw'!$S$2:$S$991,0))</f>
        <v>NA</v>
      </c>
    </row>
    <row r="44" spans="1:8" x14ac:dyDescent="0.25">
      <c r="A44" t="str">
        <v>B.32XA.25</v>
      </c>
      <c r="B44" t="str">
        <f>INDEX('2019_Raw'!$T$2:$T$991,MATCH('2019_R'!$A44,'2019_Raw'!$S$2:$S$991,0))</f>
        <v>Heterospecifics-elegansXgraellsii-LaxeXMontalvo</v>
      </c>
      <c r="C44" s="36">
        <f>IFERROR(CEILING(SUMIF('2019_Raw'!S$2:S$991,'2019_R'!A44,'2019_Raw'!V$2:V$991)/SUMIF('2019_Raw'!S$2:S$991,'2019_R'!A44,'2019_Raw'!U$2:U$991),1),"NA")</f>
        <v>1</v>
      </c>
      <c r="D44" s="36">
        <f>IFERROR(CEILING(SUMIF('2019_Raw'!S$2:S$991,'2019_R'!A44,'2019_Raw'!X$2:X$991)/SUMIF('2019_Raw'!S$2:S$991,'2019_R'!A44,'2019_Raw'!V$2:V$991),1),"NA")</f>
        <v>1</v>
      </c>
      <c r="E44" s="36">
        <f>INDEX('2019_Raw'!$AB$2:$AB$991,MATCH('2019_R'!$A44,'2019_Raw'!$S$2:$S$991,0))</f>
        <v>3</v>
      </c>
      <c r="F44" s="36">
        <f>INDEX('2019_Raw'!$AM$2:$AM$991,MATCH('2019_R'!$A44,'2019_Raw'!$S$2:$S$991,0))</f>
        <v>6.333333333333333</v>
      </c>
      <c r="G44" s="72">
        <f>INDEX('2019_Raw'!$AN$2:$AN$991,MATCH('2019_R'!$A44,'2019_Raw'!$S$2:$S$991,0))</f>
        <v>0</v>
      </c>
      <c r="H44" s="36">
        <f>INDEX('2019_Raw'!$AL$2:$AL$991,MATCH('2019_R'!$A44,'2019_Raw'!$S$2:$S$991,0))</f>
        <v>19</v>
      </c>
    </row>
    <row r="45" spans="1:8" x14ac:dyDescent="0.25">
      <c r="A45" t="str">
        <v>B.32XA.26</v>
      </c>
      <c r="B45" t="str">
        <f>INDEX('2019_Raw'!$T$2:$T$991,MATCH('2019_R'!$A45,'2019_Raw'!$S$2:$S$991,0))</f>
        <v>Heterospecifics-elegansXgraellsii-LaxeXMontalvo</v>
      </c>
      <c r="C45" s="36">
        <f>IFERROR(CEILING(SUMIF('2019_Raw'!S$2:S$991,'2019_R'!A45,'2019_Raw'!V$2:V$991)/SUMIF('2019_Raw'!S$2:S$991,'2019_R'!A45,'2019_Raw'!U$2:U$991),1),"NA")</f>
        <v>1</v>
      </c>
      <c r="D45" s="36">
        <f>IFERROR(CEILING(SUMIF('2019_Raw'!S$2:S$991,'2019_R'!A45,'2019_Raw'!X$2:X$991)/SUMIF('2019_Raw'!S$2:S$991,'2019_R'!A45,'2019_Raw'!V$2:V$991),1),"NA")</f>
        <v>1</v>
      </c>
      <c r="E45" s="36">
        <f>INDEX('2019_Raw'!$AB$2:$AB$991,MATCH('2019_R'!$A45,'2019_Raw'!$S$2:$S$991,0))</f>
        <v>3</v>
      </c>
      <c r="F45" s="36">
        <f>INDEX('2019_Raw'!$AM$2:$AM$991,MATCH('2019_R'!$A45,'2019_Raw'!$S$2:$S$991,0))</f>
        <v>1</v>
      </c>
      <c r="G45" s="72">
        <f>INDEX('2019_Raw'!$AN$2:$AN$991,MATCH('2019_R'!$A45,'2019_Raw'!$S$2:$S$991,0))</f>
        <v>0.66666666666666663</v>
      </c>
      <c r="H45" s="36">
        <f>INDEX('2019_Raw'!$AL$2:$AL$991,MATCH('2019_R'!$A45,'2019_Raw'!$S$2:$S$991,0))</f>
        <v>3</v>
      </c>
    </row>
    <row r="46" spans="1:8" x14ac:dyDescent="0.25">
      <c r="A46" t="str">
        <v>B.37XA.26</v>
      </c>
      <c r="B46" t="str">
        <f>INDEX('2019_Raw'!$T$2:$T$991,MATCH('2019_R'!$A46,'2019_Raw'!$S$2:$S$991,0))</f>
        <v>Heterospecifics-elegansXgraellsii-LaxeXMontalvo</v>
      </c>
      <c r="C46" s="36">
        <f>IFERROR(CEILING(SUMIF('2019_Raw'!S$2:S$991,'2019_R'!A46,'2019_Raw'!V$2:V$991)/SUMIF('2019_Raw'!S$2:S$991,'2019_R'!A46,'2019_Raw'!U$2:U$991),1),"NA")</f>
        <v>0</v>
      </c>
      <c r="D46" s="36" t="str">
        <f>IFERROR(CEILING(SUMIF('2019_Raw'!S$2:S$991,'2019_R'!A46,'2019_Raw'!X$2:X$991)/SUMIF('2019_Raw'!S$2:S$991,'2019_R'!A46,'2019_Raw'!V$2:V$991),1),"NA")</f>
        <v>NA</v>
      </c>
      <c r="E46" s="36" t="str">
        <f>INDEX('2019_Raw'!$AB$2:$AB$991,MATCH('2019_R'!$A46,'2019_Raw'!$S$2:$S$991,0))</f>
        <v>NA</v>
      </c>
      <c r="F46" s="36" t="str">
        <f>INDEX('2019_Raw'!$AM$2:$AM$991,MATCH('2019_R'!$A46,'2019_Raw'!$S$2:$S$991,0))</f>
        <v>NA</v>
      </c>
      <c r="G46" s="72" t="str">
        <f>INDEX('2019_Raw'!$AN$2:$AN$991,MATCH('2019_R'!$A46,'2019_Raw'!$S$2:$S$991,0))</f>
        <v>NA</v>
      </c>
      <c r="H46" s="36" t="str">
        <f>INDEX('2019_Raw'!$AL$2:$AL$991,MATCH('2019_R'!$A46,'2019_Raw'!$S$2:$S$991,0))</f>
        <v>NA</v>
      </c>
    </row>
    <row r="47" spans="1:8" x14ac:dyDescent="0.25">
      <c r="A47" t="str">
        <v>B.35XA.27</v>
      </c>
      <c r="B47" t="str">
        <f>INDEX('2019_Raw'!$T$2:$T$991,MATCH('2019_R'!$A47,'2019_Raw'!$S$2:$S$991,0))</f>
        <v>Heterospecifics-elegansXgraellsii-LaxeXMontalvo</v>
      </c>
      <c r="C47" s="36">
        <f>IFERROR(CEILING(SUMIF('2019_Raw'!S$2:S$991,'2019_R'!A47,'2019_Raw'!V$2:V$991)/SUMIF('2019_Raw'!S$2:S$991,'2019_R'!A47,'2019_Raw'!U$2:U$991),1),"NA")</f>
        <v>1</v>
      </c>
      <c r="D47" s="36">
        <f>IFERROR(CEILING(SUMIF('2019_Raw'!S$2:S$991,'2019_R'!A47,'2019_Raw'!X$2:X$991)/SUMIF('2019_Raw'!S$2:S$991,'2019_R'!A47,'2019_Raw'!V$2:V$991),1),"NA")</f>
        <v>1</v>
      </c>
      <c r="E47" s="36">
        <f>INDEX('2019_Raw'!$AB$2:$AB$991,MATCH('2019_R'!$A47,'2019_Raw'!$S$2:$S$991,0))</f>
        <v>3</v>
      </c>
      <c r="F47" s="36">
        <f>INDEX('2019_Raw'!$AM$2:$AM$991,MATCH('2019_R'!$A47,'2019_Raw'!$S$2:$S$991,0))</f>
        <v>15.666666666666666</v>
      </c>
      <c r="G47" s="72">
        <f>INDEX('2019_Raw'!$AN$2:$AN$991,MATCH('2019_R'!$A47,'2019_Raw'!$S$2:$S$991,0))</f>
        <v>0.10638297872340426</v>
      </c>
      <c r="H47" s="36">
        <f>INDEX('2019_Raw'!$AL$2:$AL$991,MATCH('2019_R'!$A47,'2019_Raw'!$S$2:$S$991,0))</f>
        <v>47</v>
      </c>
    </row>
    <row r="48" spans="1:8" x14ac:dyDescent="0.25">
      <c r="A48" t="str">
        <v>B.41XA.27</v>
      </c>
      <c r="B48" t="str">
        <f>INDEX('2019_Raw'!$T$2:$T$991,MATCH('2019_R'!$A48,'2019_Raw'!$S$2:$S$991,0))</f>
        <v>Heterospecifics-elegansXgraellsii-LaxeXMontalvo</v>
      </c>
      <c r="C48" s="36">
        <f>IFERROR(CEILING(SUMIF('2019_Raw'!S$2:S$991,'2019_R'!A48,'2019_Raw'!V$2:V$991)/SUMIF('2019_Raw'!S$2:S$991,'2019_R'!A48,'2019_Raw'!U$2:U$991),1),"NA")</f>
        <v>1</v>
      </c>
      <c r="D48" s="36">
        <f>IFERROR(CEILING(SUMIF('2019_Raw'!S$2:S$991,'2019_R'!A48,'2019_Raw'!X$2:X$991)/SUMIF('2019_Raw'!S$2:S$991,'2019_R'!A48,'2019_Raw'!V$2:V$991),1),"NA")</f>
        <v>1</v>
      </c>
      <c r="E48" s="36">
        <f>INDEX('2019_Raw'!$AB$2:$AB$991,MATCH('2019_R'!$A48,'2019_Raw'!$S$2:$S$991,0))</f>
        <v>3</v>
      </c>
      <c r="F48" s="36">
        <f>INDEX('2019_Raw'!$AM$2:$AM$991,MATCH('2019_R'!$A48,'2019_Raw'!$S$2:$S$991,0))</f>
        <v>15.666666666666666</v>
      </c>
      <c r="G48" s="72">
        <f>INDEX('2019_Raw'!$AN$2:$AN$991,MATCH('2019_R'!$A48,'2019_Raw'!$S$2:$S$991,0))</f>
        <v>0.10638297872340426</v>
      </c>
      <c r="H48" s="36">
        <f>INDEX('2019_Raw'!$AL$2:$AL$991,MATCH('2019_R'!$A48,'2019_Raw'!$S$2:$S$991,0))</f>
        <v>47</v>
      </c>
    </row>
    <row r="49" spans="1:8" x14ac:dyDescent="0.25">
      <c r="A49" t="str">
        <v>B.33XA.28</v>
      </c>
      <c r="B49" t="str">
        <f>INDEX('2019_Raw'!$T$2:$T$991,MATCH('2019_R'!$A49,'2019_Raw'!$S$2:$S$991,0))</f>
        <v>Heterospecifics-elegansXgraellsii-LaxeXMontalvo</v>
      </c>
      <c r="C49" s="36">
        <f>IFERROR(CEILING(SUMIF('2019_Raw'!S$2:S$991,'2019_R'!A49,'2019_Raw'!V$2:V$991)/SUMIF('2019_Raw'!S$2:S$991,'2019_R'!A49,'2019_Raw'!U$2:U$991),1),"NA")</f>
        <v>1</v>
      </c>
      <c r="D49" s="36">
        <f>IFERROR(CEILING(SUMIF('2019_Raw'!S$2:S$991,'2019_R'!A49,'2019_Raw'!X$2:X$991)/SUMIF('2019_Raw'!S$2:S$991,'2019_R'!A49,'2019_Raw'!V$2:V$991),1),"NA")</f>
        <v>1</v>
      </c>
      <c r="E49" s="36" t="str">
        <f>INDEX('2019_Raw'!$AB$2:$AB$991,MATCH('2019_R'!$A49,'2019_Raw'!$S$2:$S$991,0))</f>
        <v>NA</v>
      </c>
      <c r="F49" s="36" t="str">
        <f>INDEX('2019_Raw'!$AM$2:$AM$991,MATCH('2019_R'!$A49,'2019_Raw'!$S$2:$S$991,0))</f>
        <v>NA</v>
      </c>
      <c r="G49" s="72" t="str">
        <f>INDEX('2019_Raw'!$AN$2:$AN$991,MATCH('2019_R'!$A49,'2019_Raw'!$S$2:$S$991,0))</f>
        <v>NA</v>
      </c>
      <c r="H49" s="36" t="str">
        <f>INDEX('2019_Raw'!$AL$2:$AL$991,MATCH('2019_R'!$A49,'2019_Raw'!$S$2:$S$991,0))</f>
        <v>NA</v>
      </c>
    </row>
    <row r="50" spans="1:8" x14ac:dyDescent="0.25">
      <c r="A50" t="str">
        <v>B.32XA.29</v>
      </c>
      <c r="B50" t="str">
        <f>INDEX('2019_Raw'!$T$2:$T$991,MATCH('2019_R'!$A50,'2019_Raw'!$S$2:$S$991,0))</f>
        <v>Heterospecifics-elegansXgraellsii-LaxeXMontalvo</v>
      </c>
      <c r="C50" s="36">
        <f>IFERROR(CEILING(SUMIF('2019_Raw'!S$2:S$991,'2019_R'!A50,'2019_Raw'!V$2:V$991)/SUMIF('2019_Raw'!S$2:S$991,'2019_R'!A50,'2019_Raw'!U$2:U$991),1),"NA")</f>
        <v>1</v>
      </c>
      <c r="D50" s="36">
        <f>IFERROR(CEILING(SUMIF('2019_Raw'!S$2:S$991,'2019_R'!A50,'2019_Raw'!X$2:X$991)/SUMIF('2019_Raw'!S$2:S$991,'2019_R'!A50,'2019_Raw'!V$2:V$991),1),"NA")</f>
        <v>1</v>
      </c>
      <c r="E50" s="36">
        <f>INDEX('2019_Raw'!$AB$2:$AB$991,MATCH('2019_R'!$A50,'2019_Raw'!$S$2:$S$991,0))</f>
        <v>1</v>
      </c>
      <c r="F50" s="36">
        <f>INDEX('2019_Raw'!$AM$2:$AM$991,MATCH('2019_R'!$A50,'2019_Raw'!$S$2:$S$991,0))</f>
        <v>3.3333333333333335</v>
      </c>
      <c r="G50" s="72">
        <f>INDEX('2019_Raw'!$AN$2:$AN$991,MATCH('2019_R'!$A50,'2019_Raw'!$S$2:$S$991,0))</f>
        <v>0.1</v>
      </c>
      <c r="H50" s="36">
        <f>INDEX('2019_Raw'!$AL$2:$AL$991,MATCH('2019_R'!$A50,'2019_Raw'!$S$2:$S$991,0))</f>
        <v>10</v>
      </c>
    </row>
    <row r="51" spans="1:8" x14ac:dyDescent="0.25">
      <c r="A51" t="str">
        <v>B.35XA.29</v>
      </c>
      <c r="B51" t="str">
        <f>INDEX('2019_Raw'!$T$2:$T$991,MATCH('2019_R'!$A51,'2019_Raw'!$S$2:$S$991,0))</f>
        <v>Heterospecifics-elegansXgraellsii-LaxeXMontalvo</v>
      </c>
      <c r="C51" s="36">
        <f>IFERROR(CEILING(SUMIF('2019_Raw'!S$2:S$991,'2019_R'!A51,'2019_Raw'!V$2:V$991)/SUMIF('2019_Raw'!S$2:S$991,'2019_R'!A51,'2019_Raw'!U$2:U$991),1),"NA")</f>
        <v>0</v>
      </c>
      <c r="D51" s="36" t="str">
        <f>IFERROR(CEILING(SUMIF('2019_Raw'!S$2:S$991,'2019_R'!A51,'2019_Raw'!X$2:X$991)/SUMIF('2019_Raw'!S$2:S$991,'2019_R'!A51,'2019_Raw'!V$2:V$991),1),"NA")</f>
        <v>NA</v>
      </c>
      <c r="E51" s="36" t="str">
        <f>INDEX('2019_Raw'!$AB$2:$AB$991,MATCH('2019_R'!$A51,'2019_Raw'!$S$2:$S$991,0))</f>
        <v>NA</v>
      </c>
      <c r="F51" s="36" t="str">
        <f>INDEX('2019_Raw'!$AM$2:$AM$991,MATCH('2019_R'!$A51,'2019_Raw'!$S$2:$S$991,0))</f>
        <v>NA</v>
      </c>
      <c r="G51" s="72" t="str">
        <f>INDEX('2019_Raw'!$AN$2:$AN$991,MATCH('2019_R'!$A51,'2019_Raw'!$S$2:$S$991,0))</f>
        <v>NA</v>
      </c>
      <c r="H51" s="36" t="str">
        <f>INDEX('2019_Raw'!$AL$2:$AL$991,MATCH('2019_R'!$A51,'2019_Raw'!$S$2:$S$991,0))</f>
        <v>NA</v>
      </c>
    </row>
    <row r="52" spans="1:8" x14ac:dyDescent="0.25">
      <c r="A52" t="str">
        <v>B.37XA.29</v>
      </c>
      <c r="B52" t="str">
        <f>INDEX('2019_Raw'!$T$2:$T$991,MATCH('2019_R'!$A52,'2019_Raw'!$S$2:$S$991,0))</f>
        <v>Heterospecifics-elegansXgraellsii-LaxeXMontalvo</v>
      </c>
      <c r="C52" s="36">
        <f>IFERROR(CEILING(SUMIF('2019_Raw'!S$2:S$991,'2019_R'!A52,'2019_Raw'!V$2:V$991)/SUMIF('2019_Raw'!S$2:S$991,'2019_R'!A52,'2019_Raw'!U$2:U$991),1),"NA")</f>
        <v>0</v>
      </c>
      <c r="D52" s="36" t="str">
        <f>IFERROR(CEILING(SUMIF('2019_Raw'!S$2:S$991,'2019_R'!A52,'2019_Raw'!X$2:X$991)/SUMIF('2019_Raw'!S$2:S$991,'2019_R'!A52,'2019_Raw'!V$2:V$991),1),"NA")</f>
        <v>NA</v>
      </c>
      <c r="E52" s="36" t="str">
        <f>INDEX('2019_Raw'!$AB$2:$AB$991,MATCH('2019_R'!$A52,'2019_Raw'!$S$2:$S$991,0))</f>
        <v>NA</v>
      </c>
      <c r="F52" s="36" t="str">
        <f>INDEX('2019_Raw'!$AM$2:$AM$991,MATCH('2019_R'!$A52,'2019_Raw'!$S$2:$S$991,0))</f>
        <v>NA</v>
      </c>
      <c r="G52" s="72" t="str">
        <f>INDEX('2019_Raw'!$AN$2:$AN$991,MATCH('2019_R'!$A52,'2019_Raw'!$S$2:$S$991,0))</f>
        <v>NA</v>
      </c>
      <c r="H52" s="36" t="str">
        <f>INDEX('2019_Raw'!$AL$2:$AL$991,MATCH('2019_R'!$A52,'2019_Raw'!$S$2:$S$991,0))</f>
        <v>NA</v>
      </c>
    </row>
    <row r="53" spans="1:8" x14ac:dyDescent="0.25">
      <c r="A53" t="str">
        <v>B.39XA.30</v>
      </c>
      <c r="B53" t="str">
        <f>INDEX('2019_Raw'!$T$2:$T$991,MATCH('2019_R'!$A53,'2019_Raw'!$S$2:$S$991,0))</f>
        <v>Heterospecifics-elegansXgraellsii-LaxeXMontalvo</v>
      </c>
      <c r="C53" s="36">
        <f>IFERROR(CEILING(SUMIF('2019_Raw'!S$2:S$991,'2019_R'!A53,'2019_Raw'!V$2:V$991)/SUMIF('2019_Raw'!S$2:S$991,'2019_R'!A53,'2019_Raw'!U$2:U$991),1),"NA")</f>
        <v>1</v>
      </c>
      <c r="D53" s="36">
        <f>IFERROR(CEILING(SUMIF('2019_Raw'!S$2:S$991,'2019_R'!A53,'2019_Raw'!X$2:X$991)/SUMIF('2019_Raw'!S$2:S$991,'2019_R'!A53,'2019_Raw'!V$2:V$991),1),"NA")</f>
        <v>1</v>
      </c>
      <c r="E53" s="36">
        <f>INDEX('2019_Raw'!$AB$2:$AB$991,MATCH('2019_R'!$A53,'2019_Raw'!$S$2:$S$991,0))</f>
        <v>3</v>
      </c>
      <c r="F53" s="36">
        <f>INDEX('2019_Raw'!$AM$2:$AM$991,MATCH('2019_R'!$A53,'2019_Raw'!$S$2:$S$991,0))</f>
        <v>160</v>
      </c>
      <c r="G53" s="72">
        <f>INDEX('2019_Raw'!$AN$2:$AN$991,MATCH('2019_R'!$A53,'2019_Raw'!$S$2:$S$991,0))</f>
        <v>0.93125000000000002</v>
      </c>
      <c r="H53" s="36">
        <f>INDEX('2019_Raw'!$AL$2:$AL$991,MATCH('2019_R'!$A53,'2019_Raw'!$S$2:$S$991,0))</f>
        <v>480</v>
      </c>
    </row>
    <row r="54" spans="1:8" x14ac:dyDescent="0.25">
      <c r="A54" t="str">
        <v>B.32XA.31</v>
      </c>
      <c r="B54" t="str">
        <f>INDEX('2019_Raw'!$T$2:$T$991,MATCH('2019_R'!$A54,'2019_Raw'!$S$2:$S$991,0))</f>
        <v>Heterospecifics-elegansXgraellsii-LaxeXMontalvo</v>
      </c>
      <c r="C54" s="36">
        <f>IFERROR(CEILING(SUMIF('2019_Raw'!S$2:S$991,'2019_R'!A54,'2019_Raw'!V$2:V$991)/SUMIF('2019_Raw'!S$2:S$991,'2019_R'!A54,'2019_Raw'!U$2:U$991),1),"NA")</f>
        <v>1</v>
      </c>
      <c r="D54" s="36">
        <f>IFERROR(CEILING(SUMIF('2019_Raw'!S$2:S$991,'2019_R'!A54,'2019_Raw'!X$2:X$991)/SUMIF('2019_Raw'!S$2:S$991,'2019_R'!A54,'2019_Raw'!V$2:V$991),1),"NA")</f>
        <v>1</v>
      </c>
      <c r="E54" s="36" t="str">
        <f>INDEX('2019_Raw'!$AB$2:$AB$991,MATCH('2019_R'!$A54,'2019_Raw'!$S$2:$S$991,0))</f>
        <v>NA</v>
      </c>
      <c r="F54" s="36" t="str">
        <f>INDEX('2019_Raw'!$AM$2:$AM$991,MATCH('2019_R'!$A54,'2019_Raw'!$S$2:$S$991,0))</f>
        <v>NA</v>
      </c>
      <c r="G54" s="72" t="str">
        <f>INDEX('2019_Raw'!$AN$2:$AN$991,MATCH('2019_R'!$A54,'2019_Raw'!$S$2:$S$991,0))</f>
        <v>NA</v>
      </c>
      <c r="H54" s="36" t="str">
        <f>INDEX('2019_Raw'!$AL$2:$AL$991,MATCH('2019_R'!$A54,'2019_Raw'!$S$2:$S$991,0))</f>
        <v>NA</v>
      </c>
    </row>
    <row r="55" spans="1:8" x14ac:dyDescent="0.25">
      <c r="A55" t="str">
        <v>B.35XA.31</v>
      </c>
      <c r="B55" t="str">
        <f>INDEX('2019_Raw'!$T$2:$T$991,MATCH('2019_R'!$A55,'2019_Raw'!$S$2:$S$991,0))</f>
        <v>Heterospecifics-elegansXgraellsii-LaxeXMontalvo</v>
      </c>
      <c r="C55" s="36">
        <f>IFERROR(CEILING(SUMIF('2019_Raw'!S$2:S$991,'2019_R'!A55,'2019_Raw'!V$2:V$991)/SUMIF('2019_Raw'!S$2:S$991,'2019_R'!A55,'2019_Raw'!U$2:U$991),1),"NA")</f>
        <v>1</v>
      </c>
      <c r="D55" s="36">
        <f>IFERROR(CEILING(SUMIF('2019_Raw'!S$2:S$991,'2019_R'!A55,'2019_Raw'!X$2:X$991)/SUMIF('2019_Raw'!S$2:S$991,'2019_R'!A55,'2019_Raw'!V$2:V$991),1),"NA")</f>
        <v>1</v>
      </c>
      <c r="E55" s="36">
        <f>INDEX('2019_Raw'!$AB$2:$AB$991,MATCH('2019_R'!$A55,'2019_Raw'!$S$2:$S$991,0))</f>
        <v>3</v>
      </c>
      <c r="F55" s="36">
        <f>INDEX('2019_Raw'!$AM$2:$AM$991,MATCH('2019_R'!$A55,'2019_Raw'!$S$2:$S$991,0))</f>
        <v>183.33333333333334</v>
      </c>
      <c r="G55" s="72">
        <f>INDEX('2019_Raw'!$AN$2:$AN$991,MATCH('2019_R'!$A55,'2019_Raw'!$S$2:$S$991,0))</f>
        <v>0.98545454545454547</v>
      </c>
      <c r="H55" s="36">
        <f>INDEX('2019_Raw'!$AL$2:$AL$991,MATCH('2019_R'!$A55,'2019_Raw'!$S$2:$S$991,0))</f>
        <v>550</v>
      </c>
    </row>
    <row r="56" spans="1:8" x14ac:dyDescent="0.25">
      <c r="A56" t="str">
        <v>B.42XC.10</v>
      </c>
      <c r="B56" t="str">
        <f>INDEX('2019_Raw'!$T$2:$T$991,MATCH('2019_R'!$A56,'2019_Raw'!$S$2:$S$991,0))</f>
        <v>Heterospecifics-elegansXgraellsii-LaxeXCachadas</v>
      </c>
      <c r="C56" s="36">
        <f>IFERROR(CEILING(SUMIF('2019_Raw'!S$2:S$991,'2019_R'!A56,'2019_Raw'!V$2:V$991)/SUMIF('2019_Raw'!S$2:S$991,'2019_R'!A56,'2019_Raw'!U$2:U$991),1),"NA")</f>
        <v>1</v>
      </c>
      <c r="D56" s="36">
        <f>IFERROR(CEILING(SUMIF('2019_Raw'!S$2:S$991,'2019_R'!A56,'2019_Raw'!X$2:X$991)/SUMIF('2019_Raw'!S$2:S$991,'2019_R'!A56,'2019_Raw'!V$2:V$991),1),"NA")</f>
        <v>0</v>
      </c>
      <c r="E56" s="36" t="str">
        <f>INDEX('2019_Raw'!$AB$2:$AB$991,MATCH('2019_R'!$A56,'2019_Raw'!$S$2:$S$991,0))</f>
        <v>NA</v>
      </c>
      <c r="F56" s="36" t="str">
        <f>INDEX('2019_Raw'!$AM$2:$AM$991,MATCH('2019_R'!$A56,'2019_Raw'!$S$2:$S$991,0))</f>
        <v>NA</v>
      </c>
      <c r="G56" s="72" t="str">
        <f>INDEX('2019_Raw'!$AN$2:$AN$991,MATCH('2019_R'!$A56,'2019_Raw'!$S$2:$S$991,0))</f>
        <v>NA</v>
      </c>
      <c r="H56" s="36" t="str">
        <f>INDEX('2019_Raw'!$AL$2:$AL$991,MATCH('2019_R'!$A56,'2019_Raw'!$S$2:$S$991,0))</f>
        <v>NA</v>
      </c>
    </row>
    <row r="57" spans="1:8" x14ac:dyDescent="0.25">
      <c r="A57" t="str">
        <v>B.53XC.10</v>
      </c>
      <c r="B57" t="str">
        <f>INDEX('2019_Raw'!$T$2:$T$991,MATCH('2019_R'!$A57,'2019_Raw'!$S$2:$S$991,0))</f>
        <v>Heterospecifics-elegansXgraellsii-LaxeXCachadas</v>
      </c>
      <c r="C57" s="36">
        <f>IFERROR(CEILING(SUMIF('2019_Raw'!S$2:S$991,'2019_R'!A57,'2019_Raw'!V$2:V$991)/SUMIF('2019_Raw'!S$2:S$991,'2019_R'!A57,'2019_Raw'!U$2:U$991),1),"NA")</f>
        <v>1</v>
      </c>
      <c r="D57" s="36">
        <f>IFERROR(CEILING(SUMIF('2019_Raw'!S$2:S$991,'2019_R'!A57,'2019_Raw'!X$2:X$991)/SUMIF('2019_Raw'!S$2:S$991,'2019_R'!A57,'2019_Raw'!V$2:V$991),1),"NA")</f>
        <v>0</v>
      </c>
      <c r="E57" s="36" t="str">
        <f>INDEX('2019_Raw'!$AB$2:$AB$991,MATCH('2019_R'!$A57,'2019_Raw'!$S$2:$S$991,0))</f>
        <v>NA</v>
      </c>
      <c r="F57" s="36" t="str">
        <f>INDEX('2019_Raw'!$AM$2:$AM$991,MATCH('2019_R'!$A57,'2019_Raw'!$S$2:$S$991,0))</f>
        <v>NA</v>
      </c>
      <c r="G57" s="72" t="str">
        <f>INDEX('2019_Raw'!$AN$2:$AN$991,MATCH('2019_R'!$A57,'2019_Raw'!$S$2:$S$991,0))</f>
        <v>NA</v>
      </c>
      <c r="H57" s="36" t="str">
        <f>INDEX('2019_Raw'!$AL$2:$AL$991,MATCH('2019_R'!$A57,'2019_Raw'!$S$2:$S$991,0))</f>
        <v>NA</v>
      </c>
    </row>
    <row r="58" spans="1:8" x14ac:dyDescent="0.25">
      <c r="A58" t="str">
        <v>B.53XC.11</v>
      </c>
      <c r="B58" t="str">
        <f>INDEX('2019_Raw'!$T$2:$T$991,MATCH('2019_R'!$A58,'2019_Raw'!$S$2:$S$991,0))</f>
        <v>Heterospecifics-elegansXgraellsii-LaxeXCachadas</v>
      </c>
      <c r="C58" s="36">
        <f>IFERROR(CEILING(SUMIF('2019_Raw'!S$2:S$991,'2019_R'!A58,'2019_Raw'!V$2:V$991)/SUMIF('2019_Raw'!S$2:S$991,'2019_R'!A58,'2019_Raw'!U$2:U$991),1),"NA")</f>
        <v>1</v>
      </c>
      <c r="D58" s="36">
        <f>IFERROR(CEILING(SUMIF('2019_Raw'!S$2:S$991,'2019_R'!A58,'2019_Raw'!X$2:X$991)/SUMIF('2019_Raw'!S$2:S$991,'2019_R'!A58,'2019_Raw'!V$2:V$991),1),"NA")</f>
        <v>1</v>
      </c>
      <c r="E58" s="36">
        <f>INDEX('2019_Raw'!$AB$2:$AB$991,MATCH('2019_R'!$A58,'2019_Raw'!$S$2:$S$991,0))</f>
        <v>3</v>
      </c>
      <c r="F58" s="36">
        <f>INDEX('2019_Raw'!$AM$2:$AM$991,MATCH('2019_R'!$A58,'2019_Raw'!$S$2:$S$991,0))</f>
        <v>174.33333333333334</v>
      </c>
      <c r="G58" s="72">
        <f>INDEX('2019_Raw'!$AN$2:$AN$991,MATCH('2019_R'!$A58,'2019_Raw'!$S$2:$S$991,0))</f>
        <v>0.82982791586998084</v>
      </c>
      <c r="H58" s="36">
        <f>INDEX('2019_Raw'!$AL$2:$AL$991,MATCH('2019_R'!$A58,'2019_Raw'!$S$2:$S$991,0))</f>
        <v>523</v>
      </c>
    </row>
    <row r="59" spans="1:8" x14ac:dyDescent="0.25">
      <c r="A59" t="str">
        <v>B.50XC.13</v>
      </c>
      <c r="B59" t="str">
        <f>INDEX('2019_Raw'!$T$2:$T$991,MATCH('2019_R'!$A59,'2019_Raw'!$S$2:$S$991,0))</f>
        <v>Heterospecifics-elegansXgraellsii-LaxeXCachadas</v>
      </c>
      <c r="C59" s="36">
        <f>IFERROR(CEILING(SUMIF('2019_Raw'!S$2:S$991,'2019_R'!A59,'2019_Raw'!V$2:V$991)/SUMIF('2019_Raw'!S$2:S$991,'2019_R'!A59,'2019_Raw'!U$2:U$991),1),"NA")</f>
        <v>1</v>
      </c>
      <c r="D59" s="36">
        <f>IFERROR(CEILING(SUMIF('2019_Raw'!S$2:S$991,'2019_R'!A59,'2019_Raw'!X$2:X$991)/SUMIF('2019_Raw'!S$2:S$991,'2019_R'!A59,'2019_Raw'!V$2:V$991),1),"NA")</f>
        <v>1</v>
      </c>
      <c r="E59" s="36">
        <f>INDEX('2019_Raw'!$AB$2:$AB$991,MATCH('2019_R'!$A59,'2019_Raw'!$S$2:$S$991,0))</f>
        <v>3</v>
      </c>
      <c r="F59" s="36">
        <f>INDEX('2019_Raw'!$AM$2:$AM$991,MATCH('2019_R'!$A59,'2019_Raw'!$S$2:$S$991,0))</f>
        <v>27.666666666666668</v>
      </c>
      <c r="G59" s="72">
        <f>INDEX('2019_Raw'!$AN$2:$AN$991,MATCH('2019_R'!$A59,'2019_Raw'!$S$2:$S$991,0))</f>
        <v>0.97590361445783136</v>
      </c>
      <c r="H59" s="36">
        <f>INDEX('2019_Raw'!$AL$2:$AL$991,MATCH('2019_R'!$A59,'2019_Raw'!$S$2:$S$991,0))</f>
        <v>83</v>
      </c>
    </row>
    <row r="60" spans="1:8" x14ac:dyDescent="0.25">
      <c r="A60" t="str">
        <v>B.52XC.14</v>
      </c>
      <c r="B60" t="str">
        <f>INDEX('2019_Raw'!$T$2:$T$991,MATCH('2019_R'!$A60,'2019_Raw'!$S$2:$S$991,0))</f>
        <v>Heterospecifics-elegansXgraellsii-LaxeXCachadas</v>
      </c>
      <c r="C60" s="36">
        <f>IFERROR(CEILING(SUMIF('2019_Raw'!S$2:S$991,'2019_R'!A60,'2019_Raw'!V$2:V$991)/SUMIF('2019_Raw'!S$2:S$991,'2019_R'!A60,'2019_Raw'!U$2:U$991),1),"NA")</f>
        <v>1</v>
      </c>
      <c r="D60" s="36">
        <f>IFERROR(CEILING(SUMIF('2019_Raw'!S$2:S$991,'2019_R'!A60,'2019_Raw'!X$2:X$991)/SUMIF('2019_Raw'!S$2:S$991,'2019_R'!A60,'2019_Raw'!V$2:V$991),1),"NA")</f>
        <v>1</v>
      </c>
      <c r="E60" s="36">
        <f>INDEX('2019_Raw'!$AB$2:$AB$991,MATCH('2019_R'!$A60,'2019_Raw'!$S$2:$S$991,0))</f>
        <v>3</v>
      </c>
      <c r="F60" s="36">
        <f>INDEX('2019_Raw'!$AM$2:$AM$991,MATCH('2019_R'!$A60,'2019_Raw'!$S$2:$S$991,0))</f>
        <v>182.66666666666666</v>
      </c>
      <c r="G60" s="72">
        <f>INDEX('2019_Raw'!$AN$2:$AN$991,MATCH('2019_R'!$A60,'2019_Raw'!$S$2:$S$991,0))</f>
        <v>0.12773722627737227</v>
      </c>
      <c r="H60" s="36">
        <f>INDEX('2019_Raw'!$AL$2:$AL$991,MATCH('2019_R'!$A60,'2019_Raw'!$S$2:$S$991,0))</f>
        <v>548</v>
      </c>
    </row>
    <row r="61" spans="1:8" x14ac:dyDescent="0.25">
      <c r="A61" t="str">
        <v>B.55XC.18</v>
      </c>
      <c r="B61" t="str">
        <f>INDEX('2019_Raw'!$T$2:$T$991,MATCH('2019_R'!$A61,'2019_Raw'!$S$2:$S$991,0))</f>
        <v>Heterospecifics-elegansXgraellsii-LaxeXCachadas</v>
      </c>
      <c r="C61" s="36">
        <f>IFERROR(CEILING(SUMIF('2019_Raw'!S$2:S$991,'2019_R'!A61,'2019_Raw'!V$2:V$991)/SUMIF('2019_Raw'!S$2:S$991,'2019_R'!A61,'2019_Raw'!U$2:U$991),1),"NA")</f>
        <v>1</v>
      </c>
      <c r="D61" s="36">
        <f>IFERROR(CEILING(SUMIF('2019_Raw'!S$2:S$991,'2019_R'!A61,'2019_Raw'!X$2:X$991)/SUMIF('2019_Raw'!S$2:S$991,'2019_R'!A61,'2019_Raw'!V$2:V$991),1),"NA")</f>
        <v>1</v>
      </c>
      <c r="E61" s="36">
        <f>INDEX('2019_Raw'!$AB$2:$AB$991,MATCH('2019_R'!$A61,'2019_Raw'!$S$2:$S$991,0))</f>
        <v>3</v>
      </c>
      <c r="F61" s="36">
        <f>INDEX('2019_Raw'!$AM$2:$AM$991,MATCH('2019_R'!$A61,'2019_Raw'!$S$2:$S$991,0))</f>
        <v>248.33333333333334</v>
      </c>
      <c r="G61" s="72">
        <f>INDEX('2019_Raw'!$AN$2:$AN$991,MATCH('2019_R'!$A61,'2019_Raw'!$S$2:$S$991,0))</f>
        <v>0.95838926174496641</v>
      </c>
      <c r="H61" s="36">
        <f>INDEX('2019_Raw'!$AL$2:$AL$991,MATCH('2019_R'!$A61,'2019_Raw'!$S$2:$S$991,0))</f>
        <v>745</v>
      </c>
    </row>
    <row r="62" spans="1:8" x14ac:dyDescent="0.25">
      <c r="A62" t="str">
        <v>B.49XC.19</v>
      </c>
      <c r="B62" t="str">
        <f>INDEX('2019_Raw'!$T$2:$T$991,MATCH('2019_R'!$A62,'2019_Raw'!$S$2:$S$991,0))</f>
        <v>Heterospecifics-elegansXgraellsii-LaxeXCachadas</v>
      </c>
      <c r="C62" s="36">
        <f>IFERROR(CEILING(SUMIF('2019_Raw'!S$2:S$991,'2019_R'!A62,'2019_Raw'!V$2:V$991)/SUMIF('2019_Raw'!S$2:S$991,'2019_R'!A62,'2019_Raw'!U$2:U$991),1),"NA")</f>
        <v>1</v>
      </c>
      <c r="D62" s="36">
        <f>IFERROR(CEILING(SUMIF('2019_Raw'!S$2:S$991,'2019_R'!A62,'2019_Raw'!X$2:X$991)/SUMIF('2019_Raw'!S$2:S$991,'2019_R'!A62,'2019_Raw'!V$2:V$991),1),"NA")</f>
        <v>1</v>
      </c>
      <c r="E62" s="36" t="str">
        <f>INDEX('2019_Raw'!$AB$2:$AB$991,MATCH('2019_R'!$A62,'2019_Raw'!$S$2:$S$991,0))</f>
        <v>NA</v>
      </c>
      <c r="F62" s="36" t="str">
        <f>INDEX('2019_Raw'!$AM$2:$AM$991,MATCH('2019_R'!$A62,'2019_Raw'!$S$2:$S$991,0))</f>
        <v>NA</v>
      </c>
      <c r="G62" s="72" t="str">
        <f>INDEX('2019_Raw'!$AN$2:$AN$991,MATCH('2019_R'!$A62,'2019_Raw'!$S$2:$S$991,0))</f>
        <v>NA</v>
      </c>
      <c r="H62" s="36" t="str">
        <f>INDEX('2019_Raw'!$AL$2:$AL$991,MATCH('2019_R'!$A62,'2019_Raw'!$S$2:$S$991,0))</f>
        <v>NA</v>
      </c>
    </row>
    <row r="63" spans="1:8" x14ac:dyDescent="0.25">
      <c r="A63" t="str">
        <v>B.49XC.1</v>
      </c>
      <c r="B63" t="str">
        <f>INDEX('2019_Raw'!$T$2:$T$991,MATCH('2019_R'!$A63,'2019_Raw'!$S$2:$S$991,0))</f>
        <v>Heterospecifics-elegansXgraellsii-LaxeXCachadas</v>
      </c>
      <c r="C63" s="36">
        <f>IFERROR(CEILING(SUMIF('2019_Raw'!S$2:S$991,'2019_R'!A63,'2019_Raw'!V$2:V$991)/SUMIF('2019_Raw'!S$2:S$991,'2019_R'!A63,'2019_Raw'!U$2:U$991),1),"NA")</f>
        <v>1</v>
      </c>
      <c r="D63" s="36">
        <f>IFERROR(CEILING(SUMIF('2019_Raw'!S$2:S$991,'2019_R'!A63,'2019_Raw'!X$2:X$991)/SUMIF('2019_Raw'!S$2:S$991,'2019_R'!A63,'2019_Raw'!V$2:V$991),1),"NA")</f>
        <v>1</v>
      </c>
      <c r="E63" s="36">
        <f>INDEX('2019_Raw'!$AB$2:$AB$991,MATCH('2019_R'!$A63,'2019_Raw'!$S$2:$S$991,0))</f>
        <v>3</v>
      </c>
      <c r="F63" s="36">
        <f>INDEX('2019_Raw'!$AM$2:$AM$991,MATCH('2019_R'!$A63,'2019_Raw'!$S$2:$S$991,0))</f>
        <v>179</v>
      </c>
      <c r="G63" s="72">
        <f>INDEX('2019_Raw'!$AN$2:$AN$991,MATCH('2019_R'!$A63,'2019_Raw'!$S$2:$S$991,0))</f>
        <v>0.83426443202979517</v>
      </c>
      <c r="H63" s="36">
        <f>INDEX('2019_Raw'!$AL$2:$AL$991,MATCH('2019_R'!$A63,'2019_Raw'!$S$2:$S$991,0))</f>
        <v>537</v>
      </c>
    </row>
    <row r="64" spans="1:8" x14ac:dyDescent="0.25">
      <c r="A64" t="str">
        <v>B.47XC.2</v>
      </c>
      <c r="B64" t="str">
        <f>INDEX('2019_Raw'!$T$2:$T$991,MATCH('2019_R'!$A64,'2019_Raw'!$S$2:$S$991,0))</f>
        <v>Heterospecifics-elegansXgraellsii-LaxeXCachadas</v>
      </c>
      <c r="C64" s="36">
        <f>IFERROR(CEILING(SUMIF('2019_Raw'!S$2:S$991,'2019_R'!A64,'2019_Raw'!V$2:V$991)/SUMIF('2019_Raw'!S$2:S$991,'2019_R'!A64,'2019_Raw'!U$2:U$991),1),"NA")</f>
        <v>1</v>
      </c>
      <c r="D64" s="36">
        <f>IFERROR(CEILING(SUMIF('2019_Raw'!S$2:S$991,'2019_R'!A64,'2019_Raw'!X$2:X$991)/SUMIF('2019_Raw'!S$2:S$991,'2019_R'!A64,'2019_Raw'!V$2:V$991),1),"NA")</f>
        <v>1</v>
      </c>
      <c r="E64" s="36" t="str">
        <f>INDEX('2019_Raw'!$AB$2:$AB$991,MATCH('2019_R'!$A64,'2019_Raw'!$S$2:$S$991,0))</f>
        <v>NA</v>
      </c>
      <c r="F64" s="36" t="str">
        <f>INDEX('2019_Raw'!$AM$2:$AM$991,MATCH('2019_R'!$A64,'2019_Raw'!$S$2:$S$991,0))</f>
        <v>NA</v>
      </c>
      <c r="G64" s="72" t="str">
        <f>INDEX('2019_Raw'!$AN$2:$AN$991,MATCH('2019_R'!$A64,'2019_Raw'!$S$2:$S$991,0))</f>
        <v>NA</v>
      </c>
      <c r="H64" s="36" t="str">
        <f>INDEX('2019_Raw'!$AL$2:$AL$991,MATCH('2019_R'!$A64,'2019_Raw'!$S$2:$S$991,0))</f>
        <v>NA</v>
      </c>
    </row>
    <row r="65" spans="1:8" x14ac:dyDescent="0.25">
      <c r="A65" t="str">
        <v>B.53XC.2</v>
      </c>
      <c r="B65" t="str">
        <f>INDEX('2019_Raw'!$T$2:$T$991,MATCH('2019_R'!$A65,'2019_Raw'!$S$2:$S$991,0))</f>
        <v>Heterospecifics-elegansXgraellsii-LaxeXCachadas</v>
      </c>
      <c r="C65" s="36">
        <f>IFERROR(CEILING(SUMIF('2019_Raw'!S$2:S$991,'2019_R'!A65,'2019_Raw'!V$2:V$991)/SUMIF('2019_Raw'!S$2:S$991,'2019_R'!A65,'2019_Raw'!U$2:U$991),1),"NA")</f>
        <v>0</v>
      </c>
      <c r="D65" s="36" t="str">
        <f>IFERROR(CEILING(SUMIF('2019_Raw'!S$2:S$991,'2019_R'!A65,'2019_Raw'!X$2:X$991)/SUMIF('2019_Raw'!S$2:S$991,'2019_R'!A65,'2019_Raw'!V$2:V$991),1),"NA")</f>
        <v>NA</v>
      </c>
      <c r="E65" s="36" t="str">
        <f>INDEX('2019_Raw'!$AB$2:$AB$991,MATCH('2019_R'!$A65,'2019_Raw'!$S$2:$S$991,0))</f>
        <v>NA</v>
      </c>
      <c r="F65" s="36" t="str">
        <f>INDEX('2019_Raw'!$AM$2:$AM$991,MATCH('2019_R'!$A65,'2019_Raw'!$S$2:$S$991,0))</f>
        <v>NA</v>
      </c>
      <c r="G65" s="72" t="str">
        <f>INDEX('2019_Raw'!$AN$2:$AN$991,MATCH('2019_R'!$A65,'2019_Raw'!$S$2:$S$991,0))</f>
        <v>NA</v>
      </c>
      <c r="H65" s="36" t="str">
        <f>INDEX('2019_Raw'!$AL$2:$AL$991,MATCH('2019_R'!$A65,'2019_Raw'!$S$2:$S$991,0))</f>
        <v>NA</v>
      </c>
    </row>
    <row r="66" spans="1:8" x14ac:dyDescent="0.25">
      <c r="A66" t="str">
        <v>B.56XC.2</v>
      </c>
      <c r="B66" t="str">
        <f>INDEX('2019_Raw'!$T$2:$T$991,MATCH('2019_R'!$A66,'2019_Raw'!$S$2:$S$991,0))</f>
        <v>Heterospecifics-elegansXgraellsii-LaxeXCachadas</v>
      </c>
      <c r="C66" s="36">
        <f>IFERROR(CEILING(SUMIF('2019_Raw'!S$2:S$991,'2019_R'!A66,'2019_Raw'!V$2:V$991)/SUMIF('2019_Raw'!S$2:S$991,'2019_R'!A66,'2019_Raw'!U$2:U$991),1),"NA")</f>
        <v>0</v>
      </c>
      <c r="D66" s="36" t="str">
        <f>IFERROR(CEILING(SUMIF('2019_Raw'!S$2:S$991,'2019_R'!A66,'2019_Raw'!X$2:X$991)/SUMIF('2019_Raw'!S$2:S$991,'2019_R'!A66,'2019_Raw'!V$2:V$991),1),"NA")</f>
        <v>NA</v>
      </c>
      <c r="E66" s="36" t="str">
        <f>INDEX('2019_Raw'!$AB$2:$AB$991,MATCH('2019_R'!$A66,'2019_Raw'!$S$2:$S$991,0))</f>
        <v>NA</v>
      </c>
      <c r="F66" s="36" t="str">
        <f>INDEX('2019_Raw'!$AM$2:$AM$991,MATCH('2019_R'!$A66,'2019_Raw'!$S$2:$S$991,0))</f>
        <v>NA</v>
      </c>
      <c r="G66" s="72" t="str">
        <f>INDEX('2019_Raw'!$AN$2:$AN$991,MATCH('2019_R'!$A66,'2019_Raw'!$S$2:$S$991,0))</f>
        <v>NA</v>
      </c>
      <c r="H66" s="36" t="str">
        <f>INDEX('2019_Raw'!$AL$2:$AL$991,MATCH('2019_R'!$A66,'2019_Raw'!$S$2:$S$991,0))</f>
        <v>NA</v>
      </c>
    </row>
    <row r="67" spans="1:8" x14ac:dyDescent="0.25">
      <c r="A67" t="str">
        <v>B.53XC.3</v>
      </c>
      <c r="B67" t="str">
        <f>INDEX('2019_Raw'!$T$2:$T$991,MATCH('2019_R'!$A67,'2019_Raw'!$S$2:$S$991,0))</f>
        <v>Heterospecifics-elegansXgraellsii-LaxeXCachadas</v>
      </c>
      <c r="C67" s="36">
        <f>IFERROR(CEILING(SUMIF('2019_Raw'!S$2:S$991,'2019_R'!A67,'2019_Raw'!V$2:V$991)/SUMIF('2019_Raw'!S$2:S$991,'2019_R'!A67,'2019_Raw'!U$2:U$991),1),"NA")</f>
        <v>0</v>
      </c>
      <c r="D67" s="36" t="str">
        <f>IFERROR(CEILING(SUMIF('2019_Raw'!S$2:S$991,'2019_R'!A67,'2019_Raw'!X$2:X$991)/SUMIF('2019_Raw'!S$2:S$991,'2019_R'!A67,'2019_Raw'!V$2:V$991),1),"NA")</f>
        <v>NA</v>
      </c>
      <c r="E67" s="36" t="str">
        <f>INDEX('2019_Raw'!$AB$2:$AB$991,MATCH('2019_R'!$A67,'2019_Raw'!$S$2:$S$991,0))</f>
        <v>NA</v>
      </c>
      <c r="F67" s="36" t="str">
        <f>INDEX('2019_Raw'!$AM$2:$AM$991,MATCH('2019_R'!$A67,'2019_Raw'!$S$2:$S$991,0))</f>
        <v>NA</v>
      </c>
      <c r="G67" s="72" t="str">
        <f>INDEX('2019_Raw'!$AN$2:$AN$991,MATCH('2019_R'!$A67,'2019_Raw'!$S$2:$S$991,0))</f>
        <v>NA</v>
      </c>
      <c r="H67" s="36" t="str">
        <f>INDEX('2019_Raw'!$AL$2:$AL$991,MATCH('2019_R'!$A67,'2019_Raw'!$S$2:$S$991,0))</f>
        <v>NA</v>
      </c>
    </row>
    <row r="68" spans="1:8" x14ac:dyDescent="0.25">
      <c r="A68" t="str">
        <v>B.47XC.6</v>
      </c>
      <c r="B68" t="str">
        <f>INDEX('2019_Raw'!$T$2:$T$991,MATCH('2019_R'!$A68,'2019_Raw'!$S$2:$S$991,0))</f>
        <v>Heterospecifics-elegansXgraellsii-LaxeXCachadas</v>
      </c>
      <c r="C68" s="36">
        <f>IFERROR(CEILING(SUMIF('2019_Raw'!S$2:S$991,'2019_R'!A68,'2019_Raw'!V$2:V$991)/SUMIF('2019_Raw'!S$2:S$991,'2019_R'!A68,'2019_Raw'!U$2:U$991),1),"NA")</f>
        <v>1</v>
      </c>
      <c r="D68" s="36">
        <f>IFERROR(CEILING(SUMIF('2019_Raw'!S$2:S$991,'2019_R'!A68,'2019_Raw'!X$2:X$991)/SUMIF('2019_Raw'!S$2:S$991,'2019_R'!A68,'2019_Raw'!V$2:V$991),1),"NA")</f>
        <v>1</v>
      </c>
      <c r="E68" s="36">
        <f>INDEX('2019_Raw'!$AB$2:$AB$991,MATCH('2019_R'!$A68,'2019_Raw'!$S$2:$S$991,0))</f>
        <v>0</v>
      </c>
      <c r="F68" s="36" t="str">
        <f>INDEX('2019_Raw'!$AM$2:$AM$991,MATCH('2019_R'!$A68,'2019_Raw'!$S$2:$S$991,0))</f>
        <v>NA</v>
      </c>
      <c r="G68" s="72" t="str">
        <f>INDEX('2019_Raw'!$AN$2:$AN$991,MATCH('2019_R'!$A68,'2019_Raw'!$S$2:$S$991,0))</f>
        <v>NA</v>
      </c>
      <c r="H68" s="36" t="str">
        <f>INDEX('2019_Raw'!$AL$2:$AL$991,MATCH('2019_R'!$A68,'2019_Raw'!$S$2:$S$991,0))</f>
        <v>NA</v>
      </c>
    </row>
    <row r="69" spans="1:8" x14ac:dyDescent="0.25">
      <c r="A69" t="str">
        <v>B.50XC.9</v>
      </c>
      <c r="B69" t="str">
        <f>INDEX('2019_Raw'!$T$2:$T$991,MATCH('2019_R'!$A69,'2019_Raw'!$S$2:$S$991,0))</f>
        <v>Heterospecifics-elegansXgraellsii-LaxeXCachadas</v>
      </c>
      <c r="C69" s="36">
        <f>IFERROR(CEILING(SUMIF('2019_Raw'!S$2:S$991,'2019_R'!A69,'2019_Raw'!V$2:V$991)/SUMIF('2019_Raw'!S$2:S$991,'2019_R'!A69,'2019_Raw'!U$2:U$991),1),"NA")</f>
        <v>1</v>
      </c>
      <c r="D69" s="36">
        <f>IFERROR(CEILING(SUMIF('2019_Raw'!S$2:S$991,'2019_R'!A69,'2019_Raw'!X$2:X$991)/SUMIF('2019_Raw'!S$2:S$991,'2019_R'!A69,'2019_Raw'!V$2:V$991),1),"NA")</f>
        <v>0</v>
      </c>
      <c r="E69" s="36" t="str">
        <f>INDEX('2019_Raw'!$AB$2:$AB$991,MATCH('2019_R'!$A69,'2019_Raw'!$S$2:$S$991,0))</f>
        <v>NA</v>
      </c>
      <c r="F69" s="36" t="str">
        <f>INDEX('2019_Raw'!$AM$2:$AM$991,MATCH('2019_R'!$A69,'2019_Raw'!$S$2:$S$991,0))</f>
        <v>NA</v>
      </c>
      <c r="G69" s="72" t="str">
        <f>INDEX('2019_Raw'!$AN$2:$AN$991,MATCH('2019_R'!$A69,'2019_Raw'!$S$2:$S$991,0))</f>
        <v>NA</v>
      </c>
      <c r="H69" s="36" t="str">
        <f>INDEX('2019_Raw'!$AL$2:$AL$991,MATCH('2019_R'!$A69,'2019_Raw'!$S$2:$S$991,0))</f>
        <v>NA</v>
      </c>
    </row>
    <row r="70" spans="1:8" x14ac:dyDescent="0.25">
      <c r="A70" t="str">
        <v>B.33XB.61</v>
      </c>
      <c r="B70" t="str">
        <f>INDEX('2019_Raw'!$T$2:$T$991,MATCH('2019_R'!$A70,'2019_Raw'!$S$2:$S$991,0))</f>
        <v>Conspecifics-elegansXelegans-LaxeXLaxe</v>
      </c>
      <c r="C70" s="36">
        <f>IFERROR(CEILING(SUMIF('2019_Raw'!S$2:S$991,'2019_R'!A70,'2019_Raw'!V$2:V$991)/SUMIF('2019_Raw'!S$2:S$991,'2019_R'!A70,'2019_Raw'!U$2:U$991),1),"NA")</f>
        <v>1</v>
      </c>
      <c r="D70" s="36">
        <f>IFERROR(CEILING(SUMIF('2019_Raw'!S$2:S$991,'2019_R'!A70,'2019_Raw'!X$2:X$991)/SUMIF('2019_Raw'!S$2:S$991,'2019_R'!A70,'2019_Raw'!V$2:V$991),1),"NA")</f>
        <v>1</v>
      </c>
      <c r="E70" s="36">
        <f>INDEX('2019_Raw'!$AB$2:$AB$991,MATCH('2019_R'!$A70,'2019_Raw'!$S$2:$S$991,0))</f>
        <v>0</v>
      </c>
      <c r="F70" s="36" t="str">
        <f>INDEX('2019_Raw'!$AM$2:$AM$991,MATCH('2019_R'!$A70,'2019_Raw'!$S$2:$S$991,0))</f>
        <v>NA</v>
      </c>
      <c r="G70" s="72" t="str">
        <f>INDEX('2019_Raw'!$AN$2:$AN$991,MATCH('2019_R'!$A70,'2019_Raw'!$S$2:$S$991,0))</f>
        <v>NA</v>
      </c>
      <c r="H70" s="36" t="str">
        <f>INDEX('2019_Raw'!$AL$2:$AL$991,MATCH('2019_R'!$A70,'2019_Raw'!$S$2:$S$991,0))</f>
        <v>NA</v>
      </c>
    </row>
    <row r="71" spans="1:8" x14ac:dyDescent="0.25">
      <c r="A71" t="str">
        <v>B.36XB.62</v>
      </c>
      <c r="B71" t="str">
        <f>INDEX('2019_Raw'!$T$2:$T$991,MATCH('2019_R'!$A71,'2019_Raw'!$S$2:$S$991,0))</f>
        <v>Conspecifics-elegansXelegans-LaxeXLaxe</v>
      </c>
      <c r="C71" s="36">
        <f>IFERROR(CEILING(SUMIF('2019_Raw'!S$2:S$991,'2019_R'!A71,'2019_Raw'!V$2:V$991)/SUMIF('2019_Raw'!S$2:S$991,'2019_R'!A71,'2019_Raw'!U$2:U$991),1),"NA")</f>
        <v>1</v>
      </c>
      <c r="D71" s="36">
        <f>IFERROR(CEILING(SUMIF('2019_Raw'!S$2:S$991,'2019_R'!A71,'2019_Raw'!X$2:X$991)/SUMIF('2019_Raw'!S$2:S$991,'2019_R'!A71,'2019_Raw'!V$2:V$991),1),"NA")</f>
        <v>1</v>
      </c>
      <c r="E71" s="36">
        <f>INDEX('2019_Raw'!$AB$2:$AB$991,MATCH('2019_R'!$A71,'2019_Raw'!$S$2:$S$991,0))</f>
        <v>3</v>
      </c>
      <c r="F71" s="36">
        <f>INDEX('2019_Raw'!$AM$2:$AM$991,MATCH('2019_R'!$A71,'2019_Raw'!$S$2:$S$991,0))</f>
        <v>105</v>
      </c>
      <c r="G71" s="72">
        <f>INDEX('2019_Raw'!$AN$2:$AN$991,MATCH('2019_R'!$A71,'2019_Raw'!$S$2:$S$991,0))</f>
        <v>0.96507936507936509</v>
      </c>
      <c r="H71" s="36">
        <f>INDEX('2019_Raw'!$AL$2:$AL$991,MATCH('2019_R'!$A71,'2019_Raw'!$S$2:$S$991,0))</f>
        <v>315</v>
      </c>
    </row>
    <row r="72" spans="1:8" x14ac:dyDescent="0.25">
      <c r="A72" t="str">
        <v>C.26XB.63</v>
      </c>
      <c r="B72" t="str">
        <f>INDEX('2019_Raw'!$T$2:$T$991,MATCH('2019_R'!$A72,'2019_Raw'!$S$2:$S$991,0))</f>
        <v>Heterospecifics-graellsiiXelegans-CachadasXLaxe</v>
      </c>
      <c r="C72" s="36">
        <f>IFERROR(CEILING(SUMIF('2019_Raw'!S$2:S$991,'2019_R'!A72,'2019_Raw'!V$2:V$991)/SUMIF('2019_Raw'!S$2:S$991,'2019_R'!A72,'2019_Raw'!U$2:U$991),1),"NA")</f>
        <v>0</v>
      </c>
      <c r="D72" s="36" t="str">
        <f>IFERROR(CEILING(SUMIF('2019_Raw'!S$2:S$991,'2019_R'!A72,'2019_Raw'!X$2:X$991)/SUMIF('2019_Raw'!S$2:S$991,'2019_R'!A72,'2019_Raw'!V$2:V$991),1),"NA")</f>
        <v>NA</v>
      </c>
      <c r="E72" s="36" t="str">
        <f>INDEX('2019_Raw'!$AB$2:$AB$991,MATCH('2019_R'!$A72,'2019_Raw'!$S$2:$S$991,0))</f>
        <v>NA</v>
      </c>
      <c r="F72" s="36" t="str">
        <f>INDEX('2019_Raw'!$AM$2:$AM$991,MATCH('2019_R'!$A72,'2019_Raw'!$S$2:$S$991,0))</f>
        <v>NA</v>
      </c>
      <c r="G72" s="72" t="str">
        <f>INDEX('2019_Raw'!$AN$2:$AN$991,MATCH('2019_R'!$A72,'2019_Raw'!$S$2:$S$991,0))</f>
        <v>NA</v>
      </c>
      <c r="H72" s="36" t="str">
        <f>INDEX('2019_Raw'!$AL$2:$AL$991,MATCH('2019_R'!$A72,'2019_Raw'!$S$2:$S$991,0))</f>
        <v>NA</v>
      </c>
    </row>
    <row r="73" spans="1:8" x14ac:dyDescent="0.25">
      <c r="A73" t="str">
        <v>C.24XB.64</v>
      </c>
      <c r="B73" t="str">
        <f>INDEX('2019_Raw'!$T$2:$T$991,MATCH('2019_R'!$A73,'2019_Raw'!$S$2:$S$991,0))</f>
        <v>Heterospecifics-graellsiiXelegans-CachadasXLaxe</v>
      </c>
      <c r="C73" s="36">
        <f>IFERROR(CEILING(SUMIF('2019_Raw'!S$2:S$991,'2019_R'!A73,'2019_Raw'!V$2:V$991)/SUMIF('2019_Raw'!S$2:S$991,'2019_R'!A73,'2019_Raw'!U$2:U$991),1),"NA")</f>
        <v>0</v>
      </c>
      <c r="D73" s="36" t="str">
        <f>IFERROR(CEILING(SUMIF('2019_Raw'!S$2:S$991,'2019_R'!A73,'2019_Raw'!X$2:X$991)/SUMIF('2019_Raw'!S$2:S$991,'2019_R'!A73,'2019_Raw'!V$2:V$991),1),"NA")</f>
        <v>NA</v>
      </c>
      <c r="E73" s="36" t="str">
        <f>INDEX('2019_Raw'!$AB$2:$AB$991,MATCH('2019_R'!$A73,'2019_Raw'!$S$2:$S$991,0))</f>
        <v>NA</v>
      </c>
      <c r="F73" s="36" t="str">
        <f>INDEX('2019_Raw'!$AM$2:$AM$991,MATCH('2019_R'!$A73,'2019_Raw'!$S$2:$S$991,0))</f>
        <v>NA</v>
      </c>
      <c r="G73" s="72" t="str">
        <f>INDEX('2019_Raw'!$AN$2:$AN$991,MATCH('2019_R'!$A73,'2019_Raw'!$S$2:$S$991,0))</f>
        <v>NA</v>
      </c>
      <c r="H73" s="36" t="str">
        <f>INDEX('2019_Raw'!$AL$2:$AL$991,MATCH('2019_R'!$A73,'2019_Raw'!$S$2:$S$991,0))</f>
        <v>NA</v>
      </c>
    </row>
    <row r="74" spans="1:8" x14ac:dyDescent="0.25">
      <c r="A74" t="str">
        <v>C.26XB.64</v>
      </c>
      <c r="B74" t="str">
        <f>INDEX('2019_Raw'!$T$2:$T$991,MATCH('2019_R'!$A74,'2019_Raw'!$S$2:$S$991,0))</f>
        <v>Heterospecifics-graellsiiXelegans-CachadasXLaxe</v>
      </c>
      <c r="C74" s="36">
        <f>IFERROR(CEILING(SUMIF('2019_Raw'!S$2:S$991,'2019_R'!A74,'2019_Raw'!V$2:V$991)/SUMIF('2019_Raw'!S$2:S$991,'2019_R'!A74,'2019_Raw'!U$2:U$991),1),"NA")</f>
        <v>0</v>
      </c>
      <c r="D74" s="36" t="str">
        <f>IFERROR(CEILING(SUMIF('2019_Raw'!S$2:S$991,'2019_R'!A74,'2019_Raw'!X$2:X$991)/SUMIF('2019_Raw'!S$2:S$991,'2019_R'!A74,'2019_Raw'!V$2:V$991),1),"NA")</f>
        <v>NA</v>
      </c>
      <c r="E74" s="36" t="str">
        <f>INDEX('2019_Raw'!$AB$2:$AB$991,MATCH('2019_R'!$A74,'2019_Raw'!$S$2:$S$991,0))</f>
        <v>NA</v>
      </c>
      <c r="F74" s="36" t="str">
        <f>INDEX('2019_Raw'!$AM$2:$AM$991,MATCH('2019_R'!$A74,'2019_Raw'!$S$2:$S$991,0))</f>
        <v>NA</v>
      </c>
      <c r="G74" s="72" t="str">
        <f>INDEX('2019_Raw'!$AN$2:$AN$991,MATCH('2019_R'!$A74,'2019_Raw'!$S$2:$S$991,0))</f>
        <v>NA</v>
      </c>
      <c r="H74" s="36" t="str">
        <f>INDEX('2019_Raw'!$AL$2:$AL$991,MATCH('2019_R'!$A74,'2019_Raw'!$S$2:$S$991,0))</f>
        <v>NA</v>
      </c>
    </row>
    <row r="75" spans="1:8" x14ac:dyDescent="0.25">
      <c r="A75" t="str">
        <v>C.28XB.64</v>
      </c>
      <c r="B75" t="str">
        <f>INDEX('2019_Raw'!$T$2:$T$991,MATCH('2019_R'!$A75,'2019_Raw'!$S$2:$S$991,0))</f>
        <v>Heterospecifics-graellsiiXelegans-CachadasXLaxe</v>
      </c>
      <c r="C75" s="36">
        <f>IFERROR(CEILING(SUMIF('2019_Raw'!S$2:S$991,'2019_R'!A75,'2019_Raw'!V$2:V$991)/SUMIF('2019_Raw'!S$2:S$991,'2019_R'!A75,'2019_Raw'!U$2:U$991),1),"NA")</f>
        <v>1</v>
      </c>
      <c r="D75" s="36">
        <f>IFERROR(CEILING(SUMIF('2019_Raw'!S$2:S$991,'2019_R'!A75,'2019_Raw'!X$2:X$991)/SUMIF('2019_Raw'!S$2:S$991,'2019_R'!A75,'2019_Raw'!V$2:V$991),1),"NA")</f>
        <v>0</v>
      </c>
      <c r="E75" s="36" t="str">
        <f>INDEX('2019_Raw'!$AB$2:$AB$991,MATCH('2019_R'!$A75,'2019_Raw'!$S$2:$S$991,0))</f>
        <v>NA</v>
      </c>
      <c r="F75" s="36" t="str">
        <f>INDEX('2019_Raw'!$AM$2:$AM$991,MATCH('2019_R'!$A75,'2019_Raw'!$S$2:$S$991,0))</f>
        <v>NA</v>
      </c>
      <c r="G75" s="72" t="str">
        <f>INDEX('2019_Raw'!$AN$2:$AN$991,MATCH('2019_R'!$A75,'2019_Raw'!$S$2:$S$991,0))</f>
        <v>NA</v>
      </c>
      <c r="H75" s="36" t="str">
        <f>INDEX('2019_Raw'!$AL$2:$AL$991,MATCH('2019_R'!$A75,'2019_Raw'!$S$2:$S$991,0))</f>
        <v>NA</v>
      </c>
    </row>
    <row r="76" spans="1:8" x14ac:dyDescent="0.25">
      <c r="A76" t="str">
        <v>C.31XB.64</v>
      </c>
      <c r="B76" t="str">
        <f>INDEX('2019_Raw'!$T$2:$T$991,MATCH('2019_R'!$A76,'2019_Raw'!$S$2:$S$991,0))</f>
        <v>Heterospecifics-graellsiiXelegans-CachadasXLaxe</v>
      </c>
      <c r="C76" s="36">
        <f>IFERROR(CEILING(SUMIF('2019_Raw'!S$2:S$991,'2019_R'!A76,'2019_Raw'!V$2:V$991)/SUMIF('2019_Raw'!S$2:S$991,'2019_R'!A76,'2019_Raw'!U$2:U$991),1),"NA")</f>
        <v>0</v>
      </c>
      <c r="D76" s="36" t="str">
        <f>IFERROR(CEILING(SUMIF('2019_Raw'!S$2:S$991,'2019_R'!A76,'2019_Raw'!X$2:X$991)/SUMIF('2019_Raw'!S$2:S$991,'2019_R'!A76,'2019_Raw'!V$2:V$991),1),"NA")</f>
        <v>NA</v>
      </c>
      <c r="E76" s="36" t="str">
        <f>INDEX('2019_Raw'!$AB$2:$AB$991,MATCH('2019_R'!$A76,'2019_Raw'!$S$2:$S$991,0))</f>
        <v>NA</v>
      </c>
      <c r="F76" s="36" t="str">
        <f>INDEX('2019_Raw'!$AM$2:$AM$991,MATCH('2019_R'!$A76,'2019_Raw'!$S$2:$S$991,0))</f>
        <v>NA</v>
      </c>
      <c r="G76" s="72" t="str">
        <f>INDEX('2019_Raw'!$AN$2:$AN$991,MATCH('2019_R'!$A76,'2019_Raw'!$S$2:$S$991,0))</f>
        <v>NA</v>
      </c>
      <c r="H76" s="36" t="str">
        <f>INDEX('2019_Raw'!$AL$2:$AL$991,MATCH('2019_R'!$A76,'2019_Raw'!$S$2:$S$991,0))</f>
        <v>NA</v>
      </c>
    </row>
    <row r="77" spans="1:8" x14ac:dyDescent="0.25">
      <c r="A77" t="str">
        <v>C.23XB.65</v>
      </c>
      <c r="B77" t="str">
        <f>INDEX('2019_Raw'!$T$2:$T$991,MATCH('2019_R'!$A77,'2019_Raw'!$S$2:$S$991,0))</f>
        <v>Heterospecifics-graellsiiXelegans-CachadasXLaxe</v>
      </c>
      <c r="C77" s="36">
        <f>IFERROR(CEILING(SUMIF('2019_Raw'!S$2:S$991,'2019_R'!A77,'2019_Raw'!V$2:V$991)/SUMIF('2019_Raw'!S$2:S$991,'2019_R'!A77,'2019_Raw'!U$2:U$991),1),"NA")</f>
        <v>0</v>
      </c>
      <c r="D77" s="36" t="str">
        <f>IFERROR(CEILING(SUMIF('2019_Raw'!S$2:S$991,'2019_R'!A77,'2019_Raw'!X$2:X$991)/SUMIF('2019_Raw'!S$2:S$991,'2019_R'!A77,'2019_Raw'!V$2:V$991),1),"NA")</f>
        <v>NA</v>
      </c>
      <c r="E77" s="36" t="str">
        <f>INDEX('2019_Raw'!$AB$2:$AB$991,MATCH('2019_R'!$A77,'2019_Raw'!$S$2:$S$991,0))</f>
        <v>NA</v>
      </c>
      <c r="F77" s="36" t="str">
        <f>INDEX('2019_Raw'!$AM$2:$AM$991,MATCH('2019_R'!$A77,'2019_Raw'!$S$2:$S$991,0))</f>
        <v>NA</v>
      </c>
      <c r="G77" s="72" t="str">
        <f>INDEX('2019_Raw'!$AN$2:$AN$991,MATCH('2019_R'!$A77,'2019_Raw'!$S$2:$S$991,0))</f>
        <v>NA</v>
      </c>
      <c r="H77" s="36" t="str">
        <f>INDEX('2019_Raw'!$AL$2:$AL$991,MATCH('2019_R'!$A77,'2019_Raw'!$S$2:$S$991,0))</f>
        <v>NA</v>
      </c>
    </row>
    <row r="78" spans="1:8" x14ac:dyDescent="0.25">
      <c r="A78" t="str">
        <v>C.25XB.65</v>
      </c>
      <c r="B78" t="str">
        <f>INDEX('2019_Raw'!$T$2:$T$991,MATCH('2019_R'!$A78,'2019_Raw'!$S$2:$S$991,0))</f>
        <v>Heterospecifics-graellsiiXelegans-CachadasXLaxe</v>
      </c>
      <c r="C78" s="36">
        <f>IFERROR(CEILING(SUMIF('2019_Raw'!S$2:S$991,'2019_R'!A78,'2019_Raw'!V$2:V$991)/SUMIF('2019_Raw'!S$2:S$991,'2019_R'!A78,'2019_Raw'!U$2:U$991),1),"NA")</f>
        <v>0</v>
      </c>
      <c r="D78" s="36" t="str">
        <f>IFERROR(CEILING(SUMIF('2019_Raw'!S$2:S$991,'2019_R'!A78,'2019_Raw'!X$2:X$991)/SUMIF('2019_Raw'!S$2:S$991,'2019_R'!A78,'2019_Raw'!V$2:V$991),1),"NA")</f>
        <v>NA</v>
      </c>
      <c r="E78" s="36" t="str">
        <f>INDEX('2019_Raw'!$AB$2:$AB$991,MATCH('2019_R'!$A78,'2019_Raw'!$S$2:$S$991,0))</f>
        <v>NA</v>
      </c>
      <c r="F78" s="36" t="str">
        <f>INDEX('2019_Raw'!$AM$2:$AM$991,MATCH('2019_R'!$A78,'2019_Raw'!$S$2:$S$991,0))</f>
        <v>NA</v>
      </c>
      <c r="G78" s="72" t="str">
        <f>INDEX('2019_Raw'!$AN$2:$AN$991,MATCH('2019_R'!$A78,'2019_Raw'!$S$2:$S$991,0))</f>
        <v>NA</v>
      </c>
      <c r="H78" s="36" t="str">
        <f>INDEX('2019_Raw'!$AL$2:$AL$991,MATCH('2019_R'!$A78,'2019_Raw'!$S$2:$S$991,0))</f>
        <v>NA</v>
      </c>
    </row>
    <row r="79" spans="1:8" x14ac:dyDescent="0.25">
      <c r="A79" t="str">
        <v>C.31XB.65</v>
      </c>
      <c r="B79" t="str">
        <f>INDEX('2019_Raw'!$T$2:$T$991,MATCH('2019_R'!$A79,'2019_Raw'!$S$2:$S$991,0))</f>
        <v>Heterospecifics-graellsiiXelegans-CachadasXLaxe</v>
      </c>
      <c r="C79" s="36">
        <f>IFERROR(CEILING(SUMIF('2019_Raw'!S$2:S$991,'2019_R'!A79,'2019_Raw'!V$2:V$991)/SUMIF('2019_Raw'!S$2:S$991,'2019_R'!A79,'2019_Raw'!U$2:U$991),1),"NA")</f>
        <v>0</v>
      </c>
      <c r="D79" s="36" t="str">
        <f>IFERROR(CEILING(SUMIF('2019_Raw'!S$2:S$991,'2019_R'!A79,'2019_Raw'!X$2:X$991)/SUMIF('2019_Raw'!S$2:S$991,'2019_R'!A79,'2019_Raw'!V$2:V$991),1),"NA")</f>
        <v>NA</v>
      </c>
      <c r="E79" s="36" t="str">
        <f>INDEX('2019_Raw'!$AB$2:$AB$991,MATCH('2019_R'!$A79,'2019_Raw'!$S$2:$S$991,0))</f>
        <v>NA</v>
      </c>
      <c r="F79" s="36" t="str">
        <f>INDEX('2019_Raw'!$AM$2:$AM$991,MATCH('2019_R'!$A79,'2019_Raw'!$S$2:$S$991,0))</f>
        <v>NA</v>
      </c>
      <c r="G79" s="72" t="str">
        <f>INDEX('2019_Raw'!$AN$2:$AN$991,MATCH('2019_R'!$A79,'2019_Raw'!$S$2:$S$991,0))</f>
        <v>NA</v>
      </c>
      <c r="H79" s="36" t="str">
        <f>INDEX('2019_Raw'!$AL$2:$AL$991,MATCH('2019_R'!$A79,'2019_Raw'!$S$2:$S$991,0))</f>
        <v>NA</v>
      </c>
    </row>
    <row r="80" spans="1:8" x14ac:dyDescent="0.25">
      <c r="A80" t="str">
        <v>C.25XB.66</v>
      </c>
      <c r="B80" t="str">
        <f>INDEX('2019_Raw'!$T$2:$T$991,MATCH('2019_R'!$A80,'2019_Raw'!$S$2:$S$991,0))</f>
        <v>Heterospecifics-graellsiiXelegans-CachadasXLaxe</v>
      </c>
      <c r="C80" s="36">
        <f>IFERROR(CEILING(SUMIF('2019_Raw'!S$2:S$991,'2019_R'!A80,'2019_Raw'!V$2:V$991)/SUMIF('2019_Raw'!S$2:S$991,'2019_R'!A80,'2019_Raw'!U$2:U$991),1),"NA")</f>
        <v>0</v>
      </c>
      <c r="D80" s="36" t="str">
        <f>IFERROR(CEILING(SUMIF('2019_Raw'!S$2:S$991,'2019_R'!A80,'2019_Raw'!X$2:X$991)/SUMIF('2019_Raw'!S$2:S$991,'2019_R'!A80,'2019_Raw'!V$2:V$991),1),"NA")</f>
        <v>NA</v>
      </c>
      <c r="E80" s="36" t="str">
        <f>INDEX('2019_Raw'!$AB$2:$AB$991,MATCH('2019_R'!$A80,'2019_Raw'!$S$2:$S$991,0))</f>
        <v>NA</v>
      </c>
      <c r="F80" s="36" t="str">
        <f>INDEX('2019_Raw'!$AM$2:$AM$991,MATCH('2019_R'!$A80,'2019_Raw'!$S$2:$S$991,0))</f>
        <v>NA</v>
      </c>
      <c r="G80" s="72" t="str">
        <f>INDEX('2019_Raw'!$AN$2:$AN$991,MATCH('2019_R'!$A80,'2019_Raw'!$S$2:$S$991,0))</f>
        <v>NA</v>
      </c>
      <c r="H80" s="36" t="str">
        <f>INDEX('2019_Raw'!$AL$2:$AL$991,MATCH('2019_R'!$A80,'2019_Raw'!$S$2:$S$991,0))</f>
        <v>NA</v>
      </c>
    </row>
    <row r="81" spans="1:8" x14ac:dyDescent="0.25">
      <c r="A81" t="str">
        <v>B.76XB.67</v>
      </c>
      <c r="B81" t="str">
        <f>INDEX('2019_Raw'!$T$2:$T$991,MATCH('2019_R'!$A81,'2019_Raw'!$S$2:$S$991,0))</f>
        <v>Conspecifics-elegansXelegans-LaxeXLaxe</v>
      </c>
      <c r="C81" s="36">
        <f>IFERROR(CEILING(SUMIF('2019_Raw'!S$2:S$991,'2019_R'!A81,'2019_Raw'!V$2:V$991)/SUMIF('2019_Raw'!S$2:S$991,'2019_R'!A81,'2019_Raw'!U$2:U$991),1),"NA")</f>
        <v>1</v>
      </c>
      <c r="D81" s="36">
        <f>IFERROR(CEILING(SUMIF('2019_Raw'!S$2:S$991,'2019_R'!A81,'2019_Raw'!X$2:X$991)/SUMIF('2019_Raw'!S$2:S$991,'2019_R'!A81,'2019_Raw'!V$2:V$991),1),"NA")</f>
        <v>1</v>
      </c>
      <c r="E81" s="36">
        <f>INDEX('2019_Raw'!$AB$2:$AB$991,MATCH('2019_R'!$A81,'2019_Raw'!$S$2:$S$991,0))</f>
        <v>3</v>
      </c>
      <c r="F81" s="36">
        <f>INDEX('2019_Raw'!$AM$2:$AM$991,MATCH('2019_R'!$A81,'2019_Raw'!$S$2:$S$991,0))</f>
        <v>90.666666666666671</v>
      </c>
      <c r="G81" s="72">
        <f>INDEX('2019_Raw'!$AN$2:$AN$991,MATCH('2019_R'!$A81,'2019_Raw'!$S$2:$S$991,0))</f>
        <v>0.97058823529411764</v>
      </c>
      <c r="H81" s="36">
        <f>INDEX('2019_Raw'!$AL$2:$AL$991,MATCH('2019_R'!$A81,'2019_Raw'!$S$2:$S$991,0))</f>
        <v>272</v>
      </c>
    </row>
    <row r="82" spans="1:8" x14ac:dyDescent="0.25">
      <c r="A82" t="str">
        <v>C.21XB.68</v>
      </c>
      <c r="B82" t="str">
        <f>INDEX('2019_Raw'!$T$2:$T$991,MATCH('2019_R'!$A82,'2019_Raw'!$S$2:$S$991,0))</f>
        <v>Heterospecifics-graellsiiXelegans-CachadasXLaxe</v>
      </c>
      <c r="C82" s="36">
        <f>IFERROR(CEILING(SUMIF('2019_Raw'!S$2:S$991,'2019_R'!A82,'2019_Raw'!V$2:V$991)/SUMIF('2019_Raw'!S$2:S$991,'2019_R'!A82,'2019_Raw'!U$2:U$991),1),"NA")</f>
        <v>0</v>
      </c>
      <c r="D82" s="36" t="str">
        <f>IFERROR(CEILING(SUMIF('2019_Raw'!S$2:S$991,'2019_R'!A82,'2019_Raw'!X$2:X$991)/SUMIF('2019_Raw'!S$2:S$991,'2019_R'!A82,'2019_Raw'!V$2:V$991),1),"NA")</f>
        <v>NA</v>
      </c>
      <c r="E82" s="36" t="str">
        <f>INDEX('2019_Raw'!$AB$2:$AB$991,MATCH('2019_R'!$A82,'2019_Raw'!$S$2:$S$991,0))</f>
        <v>NA</v>
      </c>
      <c r="F82" s="36" t="str">
        <f>INDEX('2019_Raw'!$AM$2:$AM$991,MATCH('2019_R'!$A82,'2019_Raw'!$S$2:$S$991,0))</f>
        <v>NA</v>
      </c>
      <c r="G82" s="72" t="str">
        <f>INDEX('2019_Raw'!$AN$2:$AN$991,MATCH('2019_R'!$A82,'2019_Raw'!$S$2:$S$991,0))</f>
        <v>NA</v>
      </c>
      <c r="H82" s="36" t="str">
        <f>INDEX('2019_Raw'!$AL$2:$AL$991,MATCH('2019_R'!$A82,'2019_Raw'!$S$2:$S$991,0))</f>
        <v>NA</v>
      </c>
    </row>
    <row r="83" spans="1:8" x14ac:dyDescent="0.25">
      <c r="A83" t="str">
        <v>C.23XB.68</v>
      </c>
      <c r="B83" t="str">
        <f>INDEX('2019_Raw'!$T$2:$T$991,MATCH('2019_R'!$A83,'2019_Raw'!$S$2:$S$991,0))</f>
        <v>Heterospecifics-graellsiiXelegans-CachadasXLaxe</v>
      </c>
      <c r="C83" s="36">
        <f>IFERROR(CEILING(SUMIF('2019_Raw'!S$2:S$991,'2019_R'!A83,'2019_Raw'!V$2:V$991)/SUMIF('2019_Raw'!S$2:S$991,'2019_R'!A83,'2019_Raw'!U$2:U$991),1),"NA")</f>
        <v>0</v>
      </c>
      <c r="D83" s="36" t="str">
        <f>IFERROR(CEILING(SUMIF('2019_Raw'!S$2:S$991,'2019_R'!A83,'2019_Raw'!X$2:X$991)/SUMIF('2019_Raw'!S$2:S$991,'2019_R'!A83,'2019_Raw'!V$2:V$991),1),"NA")</f>
        <v>NA</v>
      </c>
      <c r="E83" s="36" t="str">
        <f>INDEX('2019_Raw'!$AB$2:$AB$991,MATCH('2019_R'!$A83,'2019_Raw'!$S$2:$S$991,0))</f>
        <v>NA</v>
      </c>
      <c r="F83" s="36" t="str">
        <f>INDEX('2019_Raw'!$AM$2:$AM$991,MATCH('2019_R'!$A83,'2019_Raw'!$S$2:$S$991,0))</f>
        <v>NA</v>
      </c>
      <c r="G83" s="72" t="str">
        <f>INDEX('2019_Raw'!$AN$2:$AN$991,MATCH('2019_R'!$A83,'2019_Raw'!$S$2:$S$991,0))</f>
        <v>NA</v>
      </c>
      <c r="H83" s="36" t="str">
        <f>INDEX('2019_Raw'!$AL$2:$AL$991,MATCH('2019_R'!$A83,'2019_Raw'!$S$2:$S$991,0))</f>
        <v>NA</v>
      </c>
    </row>
    <row r="84" spans="1:8" x14ac:dyDescent="0.25">
      <c r="A84" t="str">
        <v>C.25XB.68</v>
      </c>
      <c r="B84" t="str">
        <f>INDEX('2019_Raw'!$T$2:$T$991,MATCH('2019_R'!$A84,'2019_Raw'!$S$2:$S$991,0))</f>
        <v>Heterospecifics-graellsiiXelegans-CachadasXLaxe</v>
      </c>
      <c r="C84" s="36">
        <f>IFERROR(CEILING(SUMIF('2019_Raw'!S$2:S$991,'2019_R'!A84,'2019_Raw'!V$2:V$991)/SUMIF('2019_Raw'!S$2:S$991,'2019_R'!A84,'2019_Raw'!U$2:U$991),1),"NA")</f>
        <v>0</v>
      </c>
      <c r="D84" s="36" t="str">
        <f>IFERROR(CEILING(SUMIF('2019_Raw'!S$2:S$991,'2019_R'!A84,'2019_Raw'!X$2:X$991)/SUMIF('2019_Raw'!S$2:S$991,'2019_R'!A84,'2019_Raw'!V$2:V$991),1),"NA")</f>
        <v>NA</v>
      </c>
      <c r="E84" s="36" t="str">
        <f>INDEX('2019_Raw'!$AB$2:$AB$991,MATCH('2019_R'!$A84,'2019_Raw'!$S$2:$S$991,0))</f>
        <v>NA</v>
      </c>
      <c r="F84" s="36" t="str">
        <f>INDEX('2019_Raw'!$AM$2:$AM$991,MATCH('2019_R'!$A84,'2019_Raw'!$S$2:$S$991,0))</f>
        <v>NA</v>
      </c>
      <c r="G84" s="72" t="str">
        <f>INDEX('2019_Raw'!$AN$2:$AN$991,MATCH('2019_R'!$A84,'2019_Raw'!$S$2:$S$991,0))</f>
        <v>NA</v>
      </c>
      <c r="H84" s="36" t="str">
        <f>INDEX('2019_Raw'!$AL$2:$AL$991,MATCH('2019_R'!$A84,'2019_Raw'!$S$2:$S$991,0))</f>
        <v>NA</v>
      </c>
    </row>
    <row r="85" spans="1:8" x14ac:dyDescent="0.25">
      <c r="A85" t="str">
        <v>C.26XB.68</v>
      </c>
      <c r="B85" t="str">
        <f>INDEX('2019_Raw'!$T$2:$T$991,MATCH('2019_R'!$A85,'2019_Raw'!$S$2:$S$991,0))</f>
        <v>Heterospecifics-graellsiiXelegans-CachadasXLaxe</v>
      </c>
      <c r="C85" s="36">
        <f>IFERROR(CEILING(SUMIF('2019_Raw'!S$2:S$991,'2019_R'!A85,'2019_Raw'!V$2:V$991)/SUMIF('2019_Raw'!S$2:S$991,'2019_R'!A85,'2019_Raw'!U$2:U$991),1),"NA")</f>
        <v>0</v>
      </c>
      <c r="D85" s="36" t="str">
        <f>IFERROR(CEILING(SUMIF('2019_Raw'!S$2:S$991,'2019_R'!A85,'2019_Raw'!X$2:X$991)/SUMIF('2019_Raw'!S$2:S$991,'2019_R'!A85,'2019_Raw'!V$2:V$991),1),"NA")</f>
        <v>NA</v>
      </c>
      <c r="E85" s="36" t="str">
        <f>INDEX('2019_Raw'!$AB$2:$AB$991,MATCH('2019_R'!$A85,'2019_Raw'!$S$2:$S$991,0))</f>
        <v>NA</v>
      </c>
      <c r="F85" s="36" t="str">
        <f>INDEX('2019_Raw'!$AM$2:$AM$991,MATCH('2019_R'!$A85,'2019_Raw'!$S$2:$S$991,0))</f>
        <v>NA</v>
      </c>
      <c r="G85" s="72" t="str">
        <f>INDEX('2019_Raw'!$AN$2:$AN$991,MATCH('2019_R'!$A85,'2019_Raw'!$S$2:$S$991,0))</f>
        <v>NA</v>
      </c>
      <c r="H85" s="36" t="str">
        <f>INDEX('2019_Raw'!$AL$2:$AL$991,MATCH('2019_R'!$A85,'2019_Raw'!$S$2:$S$991,0))</f>
        <v>NA</v>
      </c>
    </row>
    <row r="86" spans="1:8" x14ac:dyDescent="0.25">
      <c r="A86" t="str">
        <v>C.3XB.69</v>
      </c>
      <c r="B86" t="str">
        <f>INDEX('2019_Raw'!$T$2:$T$991,MATCH('2019_R'!$A86,'2019_Raw'!$S$2:$S$991,0))</f>
        <v>Heterospecifics-graellsiiXelegans-CachadasXLaxe</v>
      </c>
      <c r="C86" s="36">
        <f>IFERROR(CEILING(SUMIF('2019_Raw'!S$2:S$991,'2019_R'!A86,'2019_Raw'!V$2:V$991)/SUMIF('2019_Raw'!S$2:S$991,'2019_R'!A86,'2019_Raw'!U$2:U$991),1),"NA")</f>
        <v>0</v>
      </c>
      <c r="D86" s="36" t="str">
        <f>IFERROR(CEILING(SUMIF('2019_Raw'!S$2:S$991,'2019_R'!A86,'2019_Raw'!X$2:X$991)/SUMIF('2019_Raw'!S$2:S$991,'2019_R'!A86,'2019_Raw'!V$2:V$991),1),"NA")</f>
        <v>NA</v>
      </c>
      <c r="E86" s="36" t="str">
        <f>INDEX('2019_Raw'!$AB$2:$AB$991,MATCH('2019_R'!$A86,'2019_Raw'!$S$2:$S$991,0))</f>
        <v>NA</v>
      </c>
      <c r="F86" s="36" t="str">
        <f>INDEX('2019_Raw'!$AM$2:$AM$991,MATCH('2019_R'!$A86,'2019_Raw'!$S$2:$S$991,0))</f>
        <v>NA</v>
      </c>
      <c r="G86" s="72" t="str">
        <f>INDEX('2019_Raw'!$AN$2:$AN$991,MATCH('2019_R'!$A86,'2019_Raw'!$S$2:$S$991,0))</f>
        <v>NA</v>
      </c>
      <c r="H86" s="36" t="str">
        <f>INDEX('2019_Raw'!$AL$2:$AL$991,MATCH('2019_R'!$A86,'2019_Raw'!$S$2:$S$991,0))</f>
        <v>NA</v>
      </c>
    </row>
    <row r="87" spans="1:8" x14ac:dyDescent="0.25">
      <c r="A87" t="str">
        <v>C.2XB.70</v>
      </c>
      <c r="B87" t="str">
        <f>INDEX('2019_Raw'!$T$2:$T$991,MATCH('2019_R'!$A87,'2019_Raw'!$S$2:$S$991,0))</f>
        <v>Heterospecifics-graellsiiXelegans-CachadasXLaxe</v>
      </c>
      <c r="C87" s="36">
        <f>IFERROR(CEILING(SUMIF('2019_Raw'!S$2:S$991,'2019_R'!A87,'2019_Raw'!V$2:V$991)/SUMIF('2019_Raw'!S$2:S$991,'2019_R'!A87,'2019_Raw'!U$2:U$991),1),"NA")</f>
        <v>0</v>
      </c>
      <c r="D87" s="36" t="str">
        <f>IFERROR(CEILING(SUMIF('2019_Raw'!S$2:S$991,'2019_R'!A87,'2019_Raw'!X$2:X$991)/SUMIF('2019_Raw'!S$2:S$991,'2019_R'!A87,'2019_Raw'!V$2:V$991),1),"NA")</f>
        <v>NA</v>
      </c>
      <c r="E87" s="36" t="str">
        <f>INDEX('2019_Raw'!$AB$2:$AB$991,MATCH('2019_R'!$A87,'2019_Raw'!$S$2:$S$991,0))</f>
        <v>NA</v>
      </c>
      <c r="F87" s="36" t="str">
        <f>INDEX('2019_Raw'!$AM$2:$AM$991,MATCH('2019_R'!$A87,'2019_Raw'!$S$2:$S$991,0))</f>
        <v>NA</v>
      </c>
      <c r="G87" s="72" t="str">
        <f>INDEX('2019_Raw'!$AN$2:$AN$991,MATCH('2019_R'!$A87,'2019_Raw'!$S$2:$S$991,0))</f>
        <v>NA</v>
      </c>
      <c r="H87" s="36" t="str">
        <f>INDEX('2019_Raw'!$AL$2:$AL$991,MATCH('2019_R'!$A87,'2019_Raw'!$S$2:$S$991,0))</f>
        <v>NA</v>
      </c>
    </row>
    <row r="88" spans="1:8" x14ac:dyDescent="0.25">
      <c r="A88" t="str">
        <v>C.33XB.71</v>
      </c>
      <c r="B88" t="str">
        <f>INDEX('2019_Raw'!$T$2:$T$991,MATCH('2019_R'!$A88,'2019_Raw'!$S$2:$S$991,0))</f>
        <v>Heterospecifics-graellsiiXelegans-CachadasXLaxe</v>
      </c>
      <c r="C88" s="36">
        <f>IFERROR(CEILING(SUMIF('2019_Raw'!S$2:S$991,'2019_R'!A88,'2019_Raw'!V$2:V$991)/SUMIF('2019_Raw'!S$2:S$991,'2019_R'!A88,'2019_Raw'!U$2:U$991),1),"NA")</f>
        <v>0</v>
      </c>
      <c r="D88" s="36" t="str">
        <f>IFERROR(CEILING(SUMIF('2019_Raw'!S$2:S$991,'2019_R'!A88,'2019_Raw'!X$2:X$991)/SUMIF('2019_Raw'!S$2:S$991,'2019_R'!A88,'2019_Raw'!V$2:V$991),1),"NA")</f>
        <v>NA</v>
      </c>
      <c r="E88" s="36" t="str">
        <f>INDEX('2019_Raw'!$AB$2:$AB$991,MATCH('2019_R'!$A88,'2019_Raw'!$S$2:$S$991,0))</f>
        <v>NA</v>
      </c>
      <c r="F88" s="36" t="str">
        <f>INDEX('2019_Raw'!$AM$2:$AM$991,MATCH('2019_R'!$A88,'2019_Raw'!$S$2:$S$991,0))</f>
        <v>NA</v>
      </c>
      <c r="G88" s="72" t="str">
        <f>INDEX('2019_Raw'!$AN$2:$AN$991,MATCH('2019_R'!$A88,'2019_Raw'!$S$2:$S$991,0))</f>
        <v>NA</v>
      </c>
      <c r="H88" s="36" t="str">
        <f>INDEX('2019_Raw'!$AL$2:$AL$991,MATCH('2019_R'!$A88,'2019_Raw'!$S$2:$S$991,0))</f>
        <v>NA</v>
      </c>
    </row>
    <row r="89" spans="1:8" x14ac:dyDescent="0.25">
      <c r="A89" t="str">
        <v>B.77XB.72</v>
      </c>
      <c r="B89" t="str">
        <f>INDEX('2019_Raw'!$T$2:$T$991,MATCH('2019_R'!$A89,'2019_Raw'!$S$2:$S$991,0))</f>
        <v>Conspecifics-elegansXelegans-LaxeXLaxe</v>
      </c>
      <c r="C89" s="36">
        <f>IFERROR(CEILING(SUMIF('2019_Raw'!S$2:S$991,'2019_R'!A89,'2019_Raw'!V$2:V$991)/SUMIF('2019_Raw'!S$2:S$991,'2019_R'!A89,'2019_Raw'!U$2:U$991),1),"NA")</f>
        <v>1</v>
      </c>
      <c r="D89" s="36">
        <f>IFERROR(CEILING(SUMIF('2019_Raw'!S$2:S$991,'2019_R'!A89,'2019_Raw'!X$2:X$991)/SUMIF('2019_Raw'!S$2:S$991,'2019_R'!A89,'2019_Raw'!V$2:V$991),1),"NA")</f>
        <v>1</v>
      </c>
      <c r="E89" s="36">
        <f>INDEX('2019_Raw'!$AB$2:$AB$991,MATCH('2019_R'!$A89,'2019_Raw'!$S$2:$S$991,0))</f>
        <v>2</v>
      </c>
      <c r="F89" s="36">
        <f>INDEX('2019_Raw'!$AM$2:$AM$991,MATCH('2019_R'!$A89,'2019_Raw'!$S$2:$S$991,0))</f>
        <v>111.5</v>
      </c>
      <c r="G89" s="72">
        <f>INDEX('2019_Raw'!$AN$2:$AN$991,MATCH('2019_R'!$A89,'2019_Raw'!$S$2:$S$991,0))</f>
        <v>0.96860986547085204</v>
      </c>
      <c r="H89" s="36">
        <f>INDEX('2019_Raw'!$AL$2:$AL$991,MATCH('2019_R'!$A89,'2019_Raw'!$S$2:$S$991,0))</f>
        <v>223</v>
      </c>
    </row>
    <row r="90" spans="1:8" x14ac:dyDescent="0.25">
      <c r="A90" t="str">
        <v>C.28XB.72</v>
      </c>
      <c r="B90" t="str">
        <f>INDEX('2019_Raw'!$T$2:$T$991,MATCH('2019_R'!$A90,'2019_Raw'!$S$2:$S$991,0))</f>
        <v>Heterospecifics-graellsiiXelegans-CachadasXLaxe</v>
      </c>
      <c r="C90" s="36">
        <f>IFERROR(CEILING(SUMIF('2019_Raw'!S$2:S$991,'2019_R'!A90,'2019_Raw'!V$2:V$991)/SUMIF('2019_Raw'!S$2:S$991,'2019_R'!A90,'2019_Raw'!U$2:U$991),1),"NA")</f>
        <v>0</v>
      </c>
      <c r="D90" s="36" t="str">
        <f>IFERROR(CEILING(SUMIF('2019_Raw'!S$2:S$991,'2019_R'!A90,'2019_Raw'!X$2:X$991)/SUMIF('2019_Raw'!S$2:S$991,'2019_R'!A90,'2019_Raw'!V$2:V$991),1),"NA")</f>
        <v>NA</v>
      </c>
      <c r="E90" s="36" t="str">
        <f>INDEX('2019_Raw'!$AB$2:$AB$991,MATCH('2019_R'!$A90,'2019_Raw'!$S$2:$S$991,0))</f>
        <v>NA</v>
      </c>
      <c r="F90" s="36" t="str">
        <f>INDEX('2019_Raw'!$AM$2:$AM$991,MATCH('2019_R'!$A90,'2019_Raw'!$S$2:$S$991,0))</f>
        <v>NA</v>
      </c>
      <c r="G90" s="72" t="str">
        <f>INDEX('2019_Raw'!$AN$2:$AN$991,MATCH('2019_R'!$A90,'2019_Raw'!$S$2:$S$991,0))</f>
        <v>NA</v>
      </c>
      <c r="H90" s="36" t="str">
        <f>INDEX('2019_Raw'!$AL$2:$AL$991,MATCH('2019_R'!$A90,'2019_Raw'!$S$2:$S$991,0))</f>
        <v>NA</v>
      </c>
    </row>
    <row r="91" spans="1:8" x14ac:dyDescent="0.25">
      <c r="A91" t="str">
        <v>C.31XB.73</v>
      </c>
      <c r="B91" t="str">
        <f>INDEX('2019_Raw'!$T$2:$T$991,MATCH('2019_R'!$A91,'2019_Raw'!$S$2:$S$991,0))</f>
        <v>Heterospecifics-graellsiiXelegans-CachadasXLaxe</v>
      </c>
      <c r="C91" s="36">
        <f>IFERROR(CEILING(SUMIF('2019_Raw'!S$2:S$991,'2019_R'!A91,'2019_Raw'!V$2:V$991)/SUMIF('2019_Raw'!S$2:S$991,'2019_R'!A91,'2019_Raw'!U$2:U$991),1),"NA")</f>
        <v>0</v>
      </c>
      <c r="D91" s="36" t="str">
        <f>IFERROR(CEILING(SUMIF('2019_Raw'!S$2:S$991,'2019_R'!A91,'2019_Raw'!X$2:X$991)/SUMIF('2019_Raw'!S$2:S$991,'2019_R'!A91,'2019_Raw'!V$2:V$991),1),"NA")</f>
        <v>NA</v>
      </c>
      <c r="E91" s="36" t="str">
        <f>INDEX('2019_Raw'!$AB$2:$AB$991,MATCH('2019_R'!$A91,'2019_Raw'!$S$2:$S$991,0))</f>
        <v>NA</v>
      </c>
      <c r="F91" s="36" t="str">
        <f>INDEX('2019_Raw'!$AM$2:$AM$991,MATCH('2019_R'!$A91,'2019_Raw'!$S$2:$S$991,0))</f>
        <v>NA</v>
      </c>
      <c r="G91" s="72" t="str">
        <f>INDEX('2019_Raw'!$AN$2:$AN$991,MATCH('2019_R'!$A91,'2019_Raw'!$S$2:$S$991,0))</f>
        <v>NA</v>
      </c>
      <c r="H91" s="36" t="str">
        <f>INDEX('2019_Raw'!$AL$2:$AL$991,MATCH('2019_R'!$A91,'2019_Raw'!$S$2:$S$991,0))</f>
        <v>NA</v>
      </c>
    </row>
    <row r="92" spans="1:8" x14ac:dyDescent="0.25">
      <c r="A92" t="str">
        <v>B.45XC.10</v>
      </c>
      <c r="B92" t="str">
        <f>INDEX('2019_Raw'!$T$2:$T$991,MATCH('2019_R'!$A92,'2019_Raw'!$S$2:$S$991,0))</f>
        <v>Heterospecifics-elegansXgraellsii-LaxeXCachadas</v>
      </c>
      <c r="C92" s="36">
        <f>IFERROR(CEILING(SUMIF('2019_Raw'!S$2:S$991,'2019_R'!A92,'2019_Raw'!V$2:V$991)/SUMIF('2019_Raw'!S$2:S$991,'2019_R'!A92,'2019_Raw'!U$2:U$991),1),"NA")</f>
        <v>0</v>
      </c>
      <c r="D92" s="36" t="str">
        <f>IFERROR(CEILING(SUMIF('2019_Raw'!S$2:S$991,'2019_R'!A92,'2019_Raw'!X$2:X$991)/SUMIF('2019_Raw'!S$2:S$991,'2019_R'!A92,'2019_Raw'!V$2:V$991),1),"NA")</f>
        <v>NA</v>
      </c>
      <c r="E92" s="36" t="str">
        <f>INDEX('2019_Raw'!$AB$2:$AB$991,MATCH('2019_R'!$A92,'2019_Raw'!$S$2:$S$991,0))</f>
        <v>NA</v>
      </c>
      <c r="F92" s="36" t="str">
        <f>INDEX('2019_Raw'!$AM$2:$AM$991,MATCH('2019_R'!$A92,'2019_Raw'!$S$2:$S$991,0))</f>
        <v>NA</v>
      </c>
      <c r="G92" s="72" t="str">
        <f>INDEX('2019_Raw'!$AN$2:$AN$991,MATCH('2019_R'!$A92,'2019_Raw'!$S$2:$S$991,0))</f>
        <v>NA</v>
      </c>
      <c r="H92" s="36" t="str">
        <f>INDEX('2019_Raw'!$AL$2:$AL$991,MATCH('2019_R'!$A92,'2019_Raw'!$S$2:$S$991,0))</f>
        <v>NA</v>
      </c>
    </row>
    <row r="93" spans="1:8" x14ac:dyDescent="0.25">
      <c r="A93" t="str">
        <v>B.47XC.10</v>
      </c>
      <c r="B93" t="str">
        <f>INDEX('2019_Raw'!$T$2:$T$991,MATCH('2019_R'!$A93,'2019_Raw'!$S$2:$S$991,0))</f>
        <v>Heterospecifics-elegansXgraellsii-LaxeXCachadas</v>
      </c>
      <c r="C93" s="36">
        <f>IFERROR(CEILING(SUMIF('2019_Raw'!S$2:S$991,'2019_R'!A93,'2019_Raw'!V$2:V$991)/SUMIF('2019_Raw'!S$2:S$991,'2019_R'!A93,'2019_Raw'!U$2:U$991),1),"NA")</f>
        <v>1</v>
      </c>
      <c r="D93" s="36">
        <f>IFERROR(CEILING(SUMIF('2019_Raw'!S$2:S$991,'2019_R'!A93,'2019_Raw'!X$2:X$991)/SUMIF('2019_Raw'!S$2:S$991,'2019_R'!A93,'2019_Raw'!V$2:V$991),1),"NA")</f>
        <v>0</v>
      </c>
      <c r="E93" s="36" t="str">
        <f>INDEX('2019_Raw'!$AB$2:$AB$991,MATCH('2019_R'!$A93,'2019_Raw'!$S$2:$S$991,0))</f>
        <v>NA</v>
      </c>
      <c r="F93" s="36" t="str">
        <f>INDEX('2019_Raw'!$AM$2:$AM$991,MATCH('2019_R'!$A93,'2019_Raw'!$S$2:$S$991,0))</f>
        <v>NA</v>
      </c>
      <c r="G93" s="72" t="str">
        <f>INDEX('2019_Raw'!$AN$2:$AN$991,MATCH('2019_R'!$A93,'2019_Raw'!$S$2:$S$991,0))</f>
        <v>NA</v>
      </c>
      <c r="H93" s="36" t="str">
        <f>INDEX('2019_Raw'!$AL$2:$AL$991,MATCH('2019_R'!$A93,'2019_Raw'!$S$2:$S$991,0))</f>
        <v>NA</v>
      </c>
    </row>
    <row r="94" spans="1:8" x14ac:dyDescent="0.25">
      <c r="A94" t="str">
        <v>B.75XC.10</v>
      </c>
      <c r="B94" t="str">
        <f>INDEX('2019_Raw'!$T$2:$T$991,MATCH('2019_R'!$A94,'2019_Raw'!$S$2:$S$991,0))</f>
        <v>Heterospecifics-elegansXgraellsii-LaxeXCachadas</v>
      </c>
      <c r="C94" s="36">
        <f>IFERROR(CEILING(SUMIF('2019_Raw'!S$2:S$991,'2019_R'!A94,'2019_Raw'!V$2:V$991)/SUMIF('2019_Raw'!S$2:S$991,'2019_R'!A94,'2019_Raw'!U$2:U$991),1),"NA")</f>
        <v>1</v>
      </c>
      <c r="D94" s="36">
        <f>IFERROR(CEILING(SUMIF('2019_Raw'!S$2:S$991,'2019_R'!A94,'2019_Raw'!X$2:X$991)/SUMIF('2019_Raw'!S$2:S$991,'2019_R'!A94,'2019_Raw'!V$2:V$991),1),"NA")</f>
        <v>1</v>
      </c>
      <c r="E94" s="36">
        <f>INDEX('2019_Raw'!$AB$2:$AB$991,MATCH('2019_R'!$A94,'2019_Raw'!$S$2:$S$991,0))</f>
        <v>3</v>
      </c>
      <c r="F94" s="36">
        <f>INDEX('2019_Raw'!$AM$2:$AM$991,MATCH('2019_R'!$A94,'2019_Raw'!$S$2:$S$991,0))</f>
        <v>137</v>
      </c>
      <c r="G94" s="72">
        <f>INDEX('2019_Raw'!$AN$2:$AN$991,MATCH('2019_R'!$A94,'2019_Raw'!$S$2:$S$991,0))</f>
        <v>0.88077858880778592</v>
      </c>
      <c r="H94" s="36">
        <f>INDEX('2019_Raw'!$AL$2:$AL$991,MATCH('2019_R'!$A94,'2019_Raw'!$S$2:$S$991,0))</f>
        <v>411</v>
      </c>
    </row>
    <row r="95" spans="1:8" x14ac:dyDescent="0.25">
      <c r="A95" t="str">
        <v>B.52XC.12</v>
      </c>
      <c r="B95" t="str">
        <f>INDEX('2019_Raw'!$T$2:$T$991,MATCH('2019_R'!$A95,'2019_Raw'!$S$2:$S$991,0))</f>
        <v>Heterospecifics-elegansXgraellsii-LaxeXCachadas</v>
      </c>
      <c r="C95" s="36">
        <f>IFERROR(CEILING(SUMIF('2019_Raw'!S$2:S$991,'2019_R'!A95,'2019_Raw'!V$2:V$991)/SUMIF('2019_Raw'!S$2:S$991,'2019_R'!A95,'2019_Raw'!U$2:U$991),1),"NA")</f>
        <v>1</v>
      </c>
      <c r="D95" s="36">
        <f>IFERROR(CEILING(SUMIF('2019_Raw'!S$2:S$991,'2019_R'!A95,'2019_Raw'!X$2:X$991)/SUMIF('2019_Raw'!S$2:S$991,'2019_R'!A95,'2019_Raw'!V$2:V$991),1),"NA")</f>
        <v>1</v>
      </c>
      <c r="E95" s="36" t="str">
        <f>INDEX('2019_Raw'!$AB$2:$AB$991,MATCH('2019_R'!$A95,'2019_Raw'!$S$2:$S$991,0))</f>
        <v>NA</v>
      </c>
      <c r="F95" s="36" t="str">
        <f>INDEX('2019_Raw'!$AM$2:$AM$991,MATCH('2019_R'!$A95,'2019_Raw'!$S$2:$S$991,0))</f>
        <v>NA</v>
      </c>
      <c r="G95" s="72" t="str">
        <f>INDEX('2019_Raw'!$AN$2:$AN$991,MATCH('2019_R'!$A95,'2019_Raw'!$S$2:$S$991,0))</f>
        <v>NA</v>
      </c>
      <c r="H95" s="36" t="str">
        <f>INDEX('2019_Raw'!$AL$2:$AL$991,MATCH('2019_R'!$A95,'2019_Raw'!$S$2:$S$991,0))</f>
        <v>NA</v>
      </c>
    </row>
    <row r="96" spans="1:8" x14ac:dyDescent="0.25">
      <c r="A96" t="str">
        <v>B.49XC.17</v>
      </c>
      <c r="B96" t="str">
        <f>INDEX('2019_Raw'!$T$2:$T$991,MATCH('2019_R'!$A96,'2019_Raw'!$S$2:$S$991,0))</f>
        <v>Heterospecifics-elegansXgraellsii-LaxeXCachadas</v>
      </c>
      <c r="C96" s="36">
        <f>IFERROR(CEILING(SUMIF('2019_Raw'!S$2:S$991,'2019_R'!A96,'2019_Raw'!V$2:V$991)/SUMIF('2019_Raw'!S$2:S$991,'2019_R'!A96,'2019_Raw'!U$2:U$991),1),"NA")</f>
        <v>1</v>
      </c>
      <c r="D96" s="36">
        <f>IFERROR(CEILING(SUMIF('2019_Raw'!S$2:S$991,'2019_R'!A96,'2019_Raw'!X$2:X$991)/SUMIF('2019_Raw'!S$2:S$991,'2019_R'!A96,'2019_Raw'!V$2:V$991),1),"NA")</f>
        <v>1</v>
      </c>
      <c r="E96" s="36">
        <f>INDEX('2019_Raw'!$AB$2:$AB$991,MATCH('2019_R'!$A96,'2019_Raw'!$S$2:$S$991,0))</f>
        <v>3</v>
      </c>
      <c r="F96" s="36">
        <f>INDEX('2019_Raw'!$AM$2:$AM$991,MATCH('2019_R'!$A96,'2019_Raw'!$S$2:$S$991,0))</f>
        <v>160.66666666666666</v>
      </c>
      <c r="G96" s="72">
        <f>INDEX('2019_Raw'!$AN$2:$AN$991,MATCH('2019_R'!$A96,'2019_Raw'!$S$2:$S$991,0))</f>
        <v>1</v>
      </c>
      <c r="H96" s="36">
        <f>INDEX('2019_Raw'!$AL$2:$AL$991,MATCH('2019_R'!$A96,'2019_Raw'!$S$2:$S$991,0))</f>
        <v>482</v>
      </c>
    </row>
    <row r="97" spans="1:8" x14ac:dyDescent="0.25">
      <c r="A97" t="str">
        <v>B.45XC.2</v>
      </c>
      <c r="B97" t="str">
        <f>INDEX('2019_Raw'!$T$2:$T$991,MATCH('2019_R'!$A97,'2019_Raw'!$S$2:$S$991,0))</f>
        <v>Heterospecifics-elegansXgraellsii-LaxeXCachadas</v>
      </c>
      <c r="C97" s="36">
        <f>IFERROR(CEILING(SUMIF('2019_Raw'!S$2:S$991,'2019_R'!A97,'2019_Raw'!V$2:V$991)/SUMIF('2019_Raw'!S$2:S$991,'2019_R'!A97,'2019_Raw'!U$2:U$991),1),"NA")</f>
        <v>1</v>
      </c>
      <c r="D97" s="36">
        <f>IFERROR(CEILING(SUMIF('2019_Raw'!S$2:S$991,'2019_R'!A97,'2019_Raw'!X$2:X$991)/SUMIF('2019_Raw'!S$2:S$991,'2019_R'!A97,'2019_Raw'!V$2:V$991),1),"NA")</f>
        <v>1</v>
      </c>
      <c r="E97" s="36">
        <f>INDEX('2019_Raw'!$AB$2:$AB$991,MATCH('2019_R'!$A97,'2019_Raw'!$S$2:$S$991,0))</f>
        <v>3</v>
      </c>
      <c r="F97" s="36">
        <f>INDEX('2019_Raw'!$AM$2:$AM$991,MATCH('2019_R'!$A97,'2019_Raw'!$S$2:$S$991,0))</f>
        <v>105.33333333333333</v>
      </c>
      <c r="G97" s="72">
        <f>INDEX('2019_Raw'!$AN$2:$AN$991,MATCH('2019_R'!$A97,'2019_Raw'!$S$2:$S$991,0))</f>
        <v>0.84493670886075944</v>
      </c>
      <c r="H97" s="36">
        <f>INDEX('2019_Raw'!$AL$2:$AL$991,MATCH('2019_R'!$A97,'2019_Raw'!$S$2:$S$991,0))</f>
        <v>316</v>
      </c>
    </row>
    <row r="98" spans="1:8" x14ac:dyDescent="0.25">
      <c r="A98" t="str">
        <v>B.78XC.4</v>
      </c>
      <c r="B98" t="str">
        <f>INDEX('2019_Raw'!$T$2:$T$991,MATCH('2019_R'!$A98,'2019_Raw'!$S$2:$S$991,0))</f>
        <v>Heterospecifics-elegansXgraellsii-LaxeXCachadas</v>
      </c>
      <c r="C98" s="36">
        <f>IFERROR(CEILING(SUMIF('2019_Raw'!S$2:S$991,'2019_R'!A98,'2019_Raw'!V$2:V$991)/SUMIF('2019_Raw'!S$2:S$991,'2019_R'!A98,'2019_Raw'!U$2:U$991),1),"NA")</f>
        <v>1</v>
      </c>
      <c r="D98" s="36">
        <f>IFERROR(CEILING(SUMIF('2019_Raw'!S$2:S$991,'2019_R'!A98,'2019_Raw'!X$2:X$991)/SUMIF('2019_Raw'!S$2:S$991,'2019_R'!A98,'2019_Raw'!V$2:V$991),1),"NA")</f>
        <v>1</v>
      </c>
      <c r="E98" s="36">
        <f>INDEX('2019_Raw'!$AB$2:$AB$991,MATCH('2019_R'!$A98,'2019_Raw'!$S$2:$S$991,0))</f>
        <v>3</v>
      </c>
      <c r="F98" s="36">
        <f>INDEX('2019_Raw'!$AM$2:$AM$991,MATCH('2019_R'!$A98,'2019_Raw'!$S$2:$S$991,0))</f>
        <v>172.66666666666666</v>
      </c>
      <c r="G98" s="72">
        <f>INDEX('2019_Raw'!$AN$2:$AN$991,MATCH('2019_R'!$A98,'2019_Raw'!$S$2:$S$991,0))</f>
        <v>0.85521235521235517</v>
      </c>
      <c r="H98" s="36">
        <f>INDEX('2019_Raw'!$AL$2:$AL$991,MATCH('2019_R'!$A98,'2019_Raw'!$S$2:$S$991,0))</f>
        <v>518</v>
      </c>
    </row>
    <row r="99" spans="1:8" x14ac:dyDescent="0.25">
      <c r="A99" t="str">
        <v>B.33XC.5</v>
      </c>
      <c r="B99" t="str">
        <f>INDEX('2019_Raw'!$T$2:$T$991,MATCH('2019_R'!$A99,'2019_Raw'!$S$2:$S$991,0))</f>
        <v>Heterospecifics-elegansXgraellsii-LaxeXCachadas</v>
      </c>
      <c r="C99" s="36">
        <f>IFERROR(CEILING(SUMIF('2019_Raw'!S$2:S$991,'2019_R'!A99,'2019_Raw'!V$2:V$991)/SUMIF('2019_Raw'!S$2:S$991,'2019_R'!A99,'2019_Raw'!U$2:U$991),1),"NA")</f>
        <v>1</v>
      </c>
      <c r="D99" s="36">
        <f>IFERROR(CEILING(SUMIF('2019_Raw'!S$2:S$991,'2019_R'!A99,'2019_Raw'!X$2:X$991)/SUMIF('2019_Raw'!S$2:S$991,'2019_R'!A99,'2019_Raw'!V$2:V$991),1),"NA")</f>
        <v>1</v>
      </c>
      <c r="E99" s="36">
        <f>INDEX('2019_Raw'!$AB$2:$AB$991,MATCH('2019_R'!$A99,'2019_Raw'!$S$2:$S$991,0))</f>
        <v>3</v>
      </c>
      <c r="F99" s="36">
        <f>INDEX('2019_Raw'!$AM$2:$AM$991,MATCH('2019_R'!$A99,'2019_Raw'!$S$2:$S$991,0))</f>
        <v>195.66666666666666</v>
      </c>
      <c r="G99" s="72">
        <f>INDEX('2019_Raw'!$AN$2:$AN$991,MATCH('2019_R'!$A99,'2019_Raw'!$S$2:$S$991,0))</f>
        <v>0.95741056218057918</v>
      </c>
      <c r="H99" s="36">
        <f>INDEX('2019_Raw'!$AL$2:$AL$991,MATCH('2019_R'!$A99,'2019_Raw'!$S$2:$S$991,0))</f>
        <v>587</v>
      </c>
    </row>
    <row r="100" spans="1:8" x14ac:dyDescent="0.25">
      <c r="A100" t="str">
        <v>B.52XC.8</v>
      </c>
      <c r="B100" t="str">
        <f>INDEX('2019_Raw'!$T$2:$T$991,MATCH('2019_R'!$A100,'2019_Raw'!$S$2:$S$991,0))</f>
        <v>Heterospecifics-elegansXgraellsii-LaxeXCachadas</v>
      </c>
      <c r="C100" s="36">
        <f>IFERROR(CEILING(SUMIF('2019_Raw'!S$2:S$991,'2019_R'!A100,'2019_Raw'!V$2:V$991)/SUMIF('2019_Raw'!S$2:S$991,'2019_R'!A100,'2019_Raw'!U$2:U$991),1),"NA")</f>
        <v>1</v>
      </c>
      <c r="D100" s="36">
        <f>IFERROR(CEILING(SUMIF('2019_Raw'!S$2:S$991,'2019_R'!A100,'2019_Raw'!X$2:X$991)/SUMIF('2019_Raw'!S$2:S$991,'2019_R'!A100,'2019_Raw'!V$2:V$991),1),"NA")</f>
        <v>1</v>
      </c>
      <c r="E100" s="36">
        <f>INDEX('2019_Raw'!$AB$2:$AB$991,MATCH('2019_R'!$A100,'2019_Raw'!$S$2:$S$991,0))</f>
        <v>1</v>
      </c>
      <c r="F100" s="36">
        <f>INDEX('2019_Raw'!$AM$2:$AM$991,MATCH('2019_R'!$A100,'2019_Raw'!$S$2:$S$991,0))</f>
        <v>3.3333333333333335</v>
      </c>
      <c r="G100" s="72">
        <f>INDEX('2019_Raw'!$AN$2:$AN$991,MATCH('2019_R'!$A100,'2019_Raw'!$S$2:$S$991,0))</f>
        <v>0.1</v>
      </c>
      <c r="H100" s="36">
        <f>INDEX('2019_Raw'!$AL$2:$AL$991,MATCH('2019_R'!$A100,'2019_Raw'!$S$2:$S$991,0))</f>
        <v>10</v>
      </c>
    </row>
    <row r="101" spans="1:8" x14ac:dyDescent="0.25">
      <c r="A101" t="str">
        <v>B.33XC.9</v>
      </c>
      <c r="B101" t="str">
        <f>INDEX('2019_Raw'!$T$2:$T$991,MATCH('2019_R'!$A101,'2019_Raw'!$S$2:$S$991,0))</f>
        <v>Heterospecifics-elegansXgraellsii-LaxeXCachadas</v>
      </c>
      <c r="C101" s="36">
        <f>IFERROR(CEILING(SUMIF('2019_Raw'!S$2:S$991,'2019_R'!A101,'2019_Raw'!V$2:V$991)/SUMIF('2019_Raw'!S$2:S$991,'2019_R'!A101,'2019_Raw'!U$2:U$991),1),"NA")</f>
        <v>1</v>
      </c>
      <c r="D101" s="36">
        <f>IFERROR(CEILING(SUMIF('2019_Raw'!S$2:S$991,'2019_R'!A101,'2019_Raw'!X$2:X$991)/SUMIF('2019_Raw'!S$2:S$991,'2019_R'!A101,'2019_Raw'!V$2:V$991),1),"NA")</f>
        <v>0</v>
      </c>
      <c r="E101" s="36" t="str">
        <f>INDEX('2019_Raw'!$AB$2:$AB$991,MATCH('2019_R'!$A101,'2019_Raw'!$S$2:$S$991,0))</f>
        <v>NA</v>
      </c>
      <c r="F101" s="36" t="str">
        <f>INDEX('2019_Raw'!$AM$2:$AM$991,MATCH('2019_R'!$A101,'2019_Raw'!$S$2:$S$991,0))</f>
        <v>NA</v>
      </c>
      <c r="G101" s="72" t="str">
        <f>INDEX('2019_Raw'!$AN$2:$AN$991,MATCH('2019_R'!$A101,'2019_Raw'!$S$2:$S$991,0))</f>
        <v>NA</v>
      </c>
      <c r="H101" s="36" t="str">
        <f>INDEX('2019_Raw'!$AL$2:$AL$991,MATCH('2019_R'!$A101,'2019_Raw'!$S$2:$S$991,0))</f>
        <v>NA</v>
      </c>
    </row>
    <row r="102" spans="1:8" x14ac:dyDescent="0.25">
      <c r="A102" t="str">
        <v>B.43XC.9</v>
      </c>
      <c r="B102" t="str">
        <f>INDEX('2019_Raw'!$T$2:$T$991,MATCH('2019_R'!$A102,'2019_Raw'!$S$2:$S$991,0))</f>
        <v>Heterospecifics-elegansXgraellsii-LaxeXCachadas</v>
      </c>
      <c r="C102" s="36">
        <f>IFERROR(CEILING(SUMIF('2019_Raw'!S$2:S$991,'2019_R'!A102,'2019_Raw'!V$2:V$991)/SUMIF('2019_Raw'!S$2:S$991,'2019_R'!A102,'2019_Raw'!U$2:U$991),1),"NA")</f>
        <v>1</v>
      </c>
      <c r="D102" s="36">
        <f>IFERROR(CEILING(SUMIF('2019_Raw'!S$2:S$991,'2019_R'!A102,'2019_Raw'!X$2:X$991)/SUMIF('2019_Raw'!S$2:S$991,'2019_R'!A102,'2019_Raw'!V$2:V$991),1),"NA")</f>
        <v>1</v>
      </c>
      <c r="E102" s="36" t="str">
        <f>INDEX('2019_Raw'!$AB$2:$AB$991,MATCH('2019_R'!$A102,'2019_Raw'!$S$2:$S$991,0))</f>
        <v>NA</v>
      </c>
      <c r="F102" s="36" t="str">
        <f>INDEX('2019_Raw'!$AM$2:$AM$991,MATCH('2019_R'!$A102,'2019_Raw'!$S$2:$S$991,0))</f>
        <v>NA</v>
      </c>
      <c r="G102" s="72" t="str">
        <f>INDEX('2019_Raw'!$AN$2:$AN$991,MATCH('2019_R'!$A102,'2019_Raw'!$S$2:$S$991,0))</f>
        <v>NA</v>
      </c>
      <c r="H102" s="36" t="str">
        <f>INDEX('2019_Raw'!$AL$2:$AL$991,MATCH('2019_R'!$A102,'2019_Raw'!$S$2:$S$991,0))</f>
        <v>NA</v>
      </c>
    </row>
    <row r="103" spans="1:8" x14ac:dyDescent="0.25">
      <c r="A103" t="str">
        <v>B.2XB.1</v>
      </c>
      <c r="B103" t="str">
        <f>INDEX('2019_Raw'!$T$2:$T$991,MATCH('2019_R'!$A103,'2019_Raw'!$S$2:$S$991,0))</f>
        <v>Postzygotics-hybridXhybrid-(H:LaxeXMontalvo)X(H:LaxeXMontalvo)</v>
      </c>
      <c r="C103" s="36">
        <f>IFERROR(CEILING(SUMIF('2019_Raw'!S$2:S$991,'2019_R'!A103,'2019_Raw'!V$2:V$991)/SUMIF('2019_Raw'!S$2:S$991,'2019_R'!A103,'2019_Raw'!U$2:U$991),1),"NA")</f>
        <v>1</v>
      </c>
      <c r="D103" s="36">
        <f>IFERROR(CEILING(SUMIF('2019_Raw'!S$2:S$991,'2019_R'!A103,'2019_Raw'!X$2:X$991)/SUMIF('2019_Raw'!S$2:S$991,'2019_R'!A103,'2019_Raw'!V$2:V$991),1),"NA")</f>
        <v>1</v>
      </c>
      <c r="E103" s="36" t="str">
        <f>INDEX('2019_Raw'!$AB$2:$AB$991,MATCH('2019_R'!$A103,'2019_Raw'!$S$2:$S$991,0))</f>
        <v>NA</v>
      </c>
      <c r="F103" s="36" t="str">
        <f>INDEX('2019_Raw'!$AM$2:$AM$991,MATCH('2019_R'!$A103,'2019_Raw'!$S$2:$S$991,0))</f>
        <v>NA</v>
      </c>
      <c r="G103" s="72" t="str">
        <f>INDEX('2019_Raw'!$AN$2:$AN$991,MATCH('2019_R'!$A103,'2019_Raw'!$S$2:$S$991,0))</f>
        <v>NA</v>
      </c>
      <c r="H103" s="36" t="str">
        <f>INDEX('2019_Raw'!$AL$2:$AL$991,MATCH('2019_R'!$A103,'2019_Raw'!$S$2:$S$991,0))</f>
        <v>NA</v>
      </c>
    </row>
    <row r="104" spans="1:8" x14ac:dyDescent="0.25">
      <c r="A104" t="str">
        <v>3.1XC.2</v>
      </c>
      <c r="B104" t="str">
        <f>INDEX('2019_Raw'!$T$2:$T$991,MATCH('2019_R'!$A104,'2019_Raw'!$S$2:$S$991,0))</f>
        <v>Postzygotics-elegansXhybrid-SymEleX(H:LaxeXMontalvo)</v>
      </c>
      <c r="C104" s="36">
        <f>IFERROR(CEILING(SUMIF('2019_Raw'!S$2:S$991,'2019_R'!A104,'2019_Raw'!V$2:V$991)/SUMIF('2019_Raw'!S$2:S$991,'2019_R'!A104,'2019_Raw'!U$2:U$991),1),"NA")</f>
        <v>1</v>
      </c>
      <c r="D104" s="36">
        <f>IFERROR(CEILING(SUMIF('2019_Raw'!S$2:S$991,'2019_R'!A104,'2019_Raw'!X$2:X$991)/SUMIF('2019_Raw'!S$2:S$991,'2019_R'!A104,'2019_Raw'!V$2:V$991),1),"NA")</f>
        <v>1</v>
      </c>
      <c r="E104" s="36">
        <f>INDEX('2019_Raw'!$AB$2:$AB$991,MATCH('2019_R'!$A104,'2019_Raw'!$S$2:$S$991,0))</f>
        <v>1</v>
      </c>
      <c r="F104" s="36">
        <f>INDEX('2019_Raw'!$AM$2:$AM$991,MATCH('2019_R'!$A104,'2019_Raw'!$S$2:$S$991,0))</f>
        <v>369</v>
      </c>
      <c r="G104" s="72" t="str">
        <f>INDEX('2019_Raw'!$AN$2:$AN$991,MATCH('2019_R'!$A104,'2019_Raw'!$S$2:$S$991,0))</f>
        <v>NA</v>
      </c>
      <c r="H104" s="36">
        <f>INDEX('2019_Raw'!$AL$2:$AL$991,MATCH('2019_R'!$A104,'2019_Raw'!$S$2:$S$991,0))</f>
        <v>369</v>
      </c>
    </row>
    <row r="105" spans="1:8" x14ac:dyDescent="0.25">
      <c r="A105" t="str">
        <v>3.1XC.3</v>
      </c>
      <c r="B105" t="str">
        <f>INDEX('2019_Raw'!$T$2:$T$991,MATCH('2019_R'!$A105,'2019_Raw'!$S$2:$S$991,0))</f>
        <v>Postzygotics-elegansXhybrid-SymEleX(H:LaxeXMontalvo)</v>
      </c>
      <c r="C105" s="36">
        <f>IFERROR(CEILING(SUMIF('2019_Raw'!S$2:S$991,'2019_R'!A105,'2019_Raw'!V$2:V$991)/SUMIF('2019_Raw'!S$2:S$991,'2019_R'!A105,'2019_Raw'!U$2:U$991),1),"NA")</f>
        <v>0</v>
      </c>
      <c r="D105" s="36" t="str">
        <f>IFERROR(CEILING(SUMIF('2019_Raw'!S$2:S$991,'2019_R'!A105,'2019_Raw'!X$2:X$991)/SUMIF('2019_Raw'!S$2:S$991,'2019_R'!A105,'2019_Raw'!V$2:V$991),1),"NA")</f>
        <v>NA</v>
      </c>
      <c r="E105" s="36" t="str">
        <f>INDEX('2019_Raw'!$AB$2:$AB$991,MATCH('2019_R'!$A105,'2019_Raw'!$S$2:$S$991,0))</f>
        <v>NA</v>
      </c>
      <c r="F105" s="36" t="str">
        <f>INDEX('2019_Raw'!$AM$2:$AM$991,MATCH('2019_R'!$A105,'2019_Raw'!$S$2:$S$991,0))</f>
        <v>NA</v>
      </c>
      <c r="G105" s="72" t="str">
        <f>INDEX('2019_Raw'!$AN$2:$AN$991,MATCH('2019_R'!$A105,'2019_Raw'!$S$2:$S$991,0))</f>
        <v>NA</v>
      </c>
      <c r="H105" s="36" t="str">
        <f>INDEX('2019_Raw'!$AL$2:$AL$991,MATCH('2019_R'!$A105,'2019_Raw'!$S$2:$S$991,0))</f>
        <v>NA</v>
      </c>
    </row>
    <row r="106" spans="1:8" x14ac:dyDescent="0.25">
      <c r="A106" t="str">
        <v>B.4XC.3</v>
      </c>
      <c r="B106" t="str">
        <f>INDEX('2019_Raw'!$T$2:$T$991,MATCH('2019_R'!$A106,'2019_Raw'!$S$2:$S$991,0))</f>
        <v>Postzygotics-hybridXhybrid-(H:LaxeXMontalvo)X(H:LaxeXMontalvo)</v>
      </c>
      <c r="C106" s="36">
        <f>IFERROR(CEILING(SUMIF('2019_Raw'!S$2:S$991,'2019_R'!A106,'2019_Raw'!V$2:V$991)/SUMIF('2019_Raw'!S$2:S$991,'2019_R'!A106,'2019_Raw'!U$2:U$991),1),"NA")</f>
        <v>1</v>
      </c>
      <c r="D106" s="36">
        <f>IFERROR(CEILING(SUMIF('2019_Raw'!S$2:S$991,'2019_R'!A106,'2019_Raw'!X$2:X$991)/SUMIF('2019_Raw'!S$2:S$991,'2019_R'!A106,'2019_Raw'!V$2:V$991),1),"NA")</f>
        <v>1</v>
      </c>
      <c r="E106" s="36" t="str">
        <f>INDEX('2019_Raw'!$AB$2:$AB$991,MATCH('2019_R'!$A106,'2019_Raw'!$S$2:$S$991,0))</f>
        <v>NA</v>
      </c>
      <c r="F106" s="36" t="str">
        <f>INDEX('2019_Raw'!$AM$2:$AM$991,MATCH('2019_R'!$A106,'2019_Raw'!$S$2:$S$991,0))</f>
        <v>NA</v>
      </c>
      <c r="G106" s="72" t="str">
        <f>INDEX('2019_Raw'!$AN$2:$AN$991,MATCH('2019_R'!$A106,'2019_Raw'!$S$2:$S$991,0))</f>
        <v>NA</v>
      </c>
      <c r="H106" s="36" t="str">
        <f>INDEX('2019_Raw'!$AL$2:$AL$991,MATCH('2019_R'!$A106,'2019_Raw'!$S$2:$S$991,0))</f>
        <v>NA</v>
      </c>
    </row>
    <row r="107" spans="1:8" x14ac:dyDescent="0.25">
      <c r="A107" t="str">
        <v>1.3X1.2</v>
      </c>
      <c r="B107" t="str">
        <f>INDEX('2019_Raw'!$T$2:$T$991,MATCH('2019_R'!$A107,'2019_Raw'!$S$2:$S$991,0))</f>
        <v>Conspecifics-graellsiiXgraellsii-MontalvoXMontalvo</v>
      </c>
      <c r="C107" s="36">
        <f>IFERROR(CEILING(SUMIF('2019_Raw'!S$2:S$991,'2019_R'!A107,'2019_Raw'!V$2:V$991)/SUMIF('2019_Raw'!S$2:S$991,'2019_R'!A107,'2019_Raw'!U$2:U$991),1),"NA")</f>
        <v>1</v>
      </c>
      <c r="D107" s="36">
        <f>IFERROR(CEILING(SUMIF('2019_Raw'!S$2:S$991,'2019_R'!A107,'2019_Raw'!X$2:X$991)/SUMIF('2019_Raw'!S$2:S$991,'2019_R'!A107,'2019_Raw'!V$2:V$991),1),"NA")</f>
        <v>1</v>
      </c>
      <c r="E107" s="36" t="str">
        <f>INDEX('2019_Raw'!$AB$2:$AB$991,MATCH('2019_R'!$A107,'2019_Raw'!$S$2:$S$991,0))</f>
        <v>NA</v>
      </c>
      <c r="F107" s="36" t="str">
        <f>INDEX('2019_Raw'!$AM$2:$AM$991,MATCH('2019_R'!$A107,'2019_Raw'!$S$2:$S$991,0))</f>
        <v>NA</v>
      </c>
      <c r="G107" s="72" t="str">
        <f>INDEX('2019_Raw'!$AN$2:$AN$991,MATCH('2019_R'!$A107,'2019_Raw'!$S$2:$S$991,0))</f>
        <v>NA</v>
      </c>
      <c r="H107" s="36" t="str">
        <f>INDEX('2019_Raw'!$AL$2:$AL$991,MATCH('2019_R'!$A107,'2019_Raw'!$S$2:$S$991,0))</f>
        <v>NA</v>
      </c>
    </row>
    <row r="108" spans="1:8" x14ac:dyDescent="0.25">
      <c r="A108" t="str">
        <v>1.9X1.4</v>
      </c>
      <c r="B108" t="str">
        <f>INDEX('2019_Raw'!$T$2:$T$991,MATCH('2019_R'!$A108,'2019_Raw'!$S$2:$S$991,0))</f>
        <v>Conspecifics-graellsiiXgraellsii-MontalvoXMontalvo</v>
      </c>
      <c r="C108" s="36">
        <f>IFERROR(CEILING(SUMIF('2019_Raw'!S$2:S$991,'2019_R'!A108,'2019_Raw'!V$2:V$991)/SUMIF('2019_Raw'!S$2:S$991,'2019_R'!A108,'2019_Raw'!U$2:U$991),1),"NA")</f>
        <v>1</v>
      </c>
      <c r="D108" s="36">
        <f>IFERROR(CEILING(SUMIF('2019_Raw'!S$2:S$991,'2019_R'!A108,'2019_Raw'!X$2:X$991)/SUMIF('2019_Raw'!S$2:S$991,'2019_R'!A108,'2019_Raw'!V$2:V$991),1),"NA")</f>
        <v>1</v>
      </c>
      <c r="E108" s="36">
        <f>INDEX('2019_Raw'!$AB$2:$AB$991,MATCH('2019_R'!$A108,'2019_Raw'!$S$2:$S$991,0))</f>
        <v>3</v>
      </c>
      <c r="F108" s="36">
        <f>INDEX('2019_Raw'!$AM$2:$AM$991,MATCH('2019_R'!$A108,'2019_Raw'!$S$2:$S$991,0))</f>
        <v>88.666666666666671</v>
      </c>
      <c r="G108" s="72" t="str">
        <f>INDEX('2019_Raw'!$AN$2:$AN$991,MATCH('2019_R'!$A108,'2019_Raw'!$S$2:$S$991,0))</f>
        <v>NA</v>
      </c>
      <c r="H108" s="36">
        <f>INDEX('2019_Raw'!$AL$2:$AL$991,MATCH('2019_R'!$A108,'2019_Raw'!$S$2:$S$991,0))</f>
        <v>266</v>
      </c>
    </row>
    <row r="109" spans="1:8" x14ac:dyDescent="0.25">
      <c r="A109" t="str">
        <v>1.1X1.6</v>
      </c>
      <c r="B109" t="str">
        <f>INDEX('2019_Raw'!$T$2:$T$991,MATCH('2019_R'!$A109,'2019_Raw'!$S$2:$S$991,0))</f>
        <v>Conspecifics-graellsiiXgraellsii-MontalvoXMontalvo</v>
      </c>
      <c r="C109" s="36">
        <f>IFERROR(CEILING(SUMIF('2019_Raw'!S$2:S$991,'2019_R'!A109,'2019_Raw'!V$2:V$991)/SUMIF('2019_Raw'!S$2:S$991,'2019_R'!A109,'2019_Raw'!U$2:U$991),1),"NA")</f>
        <v>1</v>
      </c>
      <c r="D109" s="36">
        <f>IFERROR(CEILING(SUMIF('2019_Raw'!S$2:S$991,'2019_R'!A109,'2019_Raw'!X$2:X$991)/SUMIF('2019_Raw'!S$2:S$991,'2019_R'!A109,'2019_Raw'!V$2:V$991),1),"NA")</f>
        <v>1</v>
      </c>
      <c r="E109" s="36">
        <f>INDEX('2019_Raw'!$AB$2:$AB$991,MATCH('2019_R'!$A109,'2019_Raw'!$S$2:$S$991,0))</f>
        <v>2</v>
      </c>
      <c r="F109" s="36">
        <f>INDEX('2019_Raw'!$AM$2:$AM$991,MATCH('2019_R'!$A109,'2019_Raw'!$S$2:$S$991,0))</f>
        <v>54.5</v>
      </c>
      <c r="G109" s="72" t="str">
        <f>INDEX('2019_Raw'!$AN$2:$AN$991,MATCH('2019_R'!$A109,'2019_Raw'!$S$2:$S$991,0))</f>
        <v>NA</v>
      </c>
      <c r="H109" s="36">
        <f>INDEX('2019_Raw'!$AL$2:$AL$991,MATCH('2019_R'!$A109,'2019_Raw'!$S$2:$S$991,0))</f>
        <v>109</v>
      </c>
    </row>
    <row r="110" spans="1:8" x14ac:dyDescent="0.25">
      <c r="A110" t="str">
        <v>3.5X3.2</v>
      </c>
      <c r="B110" t="str">
        <f>INDEX('2019_Raw'!$T$2:$T$991,MATCH('2019_R'!$A110,'2019_Raw'!$S$2:$S$991,0))</f>
        <v>Conspecifics-elegansXelegans-LaxeXLaxe</v>
      </c>
      <c r="C110" s="36">
        <f>IFERROR(CEILING(SUMIF('2019_Raw'!S$2:S$991,'2019_R'!A110,'2019_Raw'!V$2:V$991)/SUMIF('2019_Raw'!S$2:S$991,'2019_R'!A110,'2019_Raw'!U$2:U$991),1),"NA")</f>
        <v>1</v>
      </c>
      <c r="D110" s="36">
        <f>IFERROR(CEILING(SUMIF('2019_Raw'!S$2:S$991,'2019_R'!A110,'2019_Raw'!X$2:X$991)/SUMIF('2019_Raw'!S$2:S$991,'2019_R'!A110,'2019_Raw'!V$2:V$991),1),"NA")</f>
        <v>1</v>
      </c>
      <c r="E110" s="36" t="str">
        <f>INDEX('2019_Raw'!$AB$2:$AB$991,MATCH('2019_R'!$A110,'2019_Raw'!$S$2:$S$991,0))</f>
        <v>NA</v>
      </c>
      <c r="F110" s="36" t="str">
        <f>INDEX('2019_Raw'!$AM$2:$AM$991,MATCH('2019_R'!$A110,'2019_Raw'!$S$2:$S$991,0))</f>
        <v>NA</v>
      </c>
      <c r="G110" s="72" t="str">
        <f>INDEX('2019_Raw'!$AN$2:$AN$991,MATCH('2019_R'!$A110,'2019_Raw'!$S$2:$S$991,0))</f>
        <v>NA</v>
      </c>
      <c r="H110" s="36" t="str">
        <f>INDEX('2019_Raw'!$AL$2:$AL$991,MATCH('2019_R'!$A110,'2019_Raw'!$S$2:$S$991,0))</f>
        <v>NA</v>
      </c>
    </row>
    <row r="111" spans="1:8" x14ac:dyDescent="0.25">
      <c r="A111" t="str">
        <v>A.3XB.5</v>
      </c>
      <c r="B111" t="str">
        <f>INDEX('2019_Raw'!$T$2:$T$991,MATCH('2019_R'!$A111,'2019_Raw'!$S$2:$S$991,0))</f>
        <v>Postzygotics-hybridXhybrid-(H:LaxeXMontalvo)X(H:LaxeXMontalvo)</v>
      </c>
      <c r="C111" s="36">
        <f>IFERROR(CEILING(SUMIF('2019_Raw'!S$2:S$991,'2019_R'!A111,'2019_Raw'!V$2:V$991)/SUMIF('2019_Raw'!S$2:S$991,'2019_R'!A111,'2019_Raw'!U$2:U$991),1),"NA")</f>
        <v>1</v>
      </c>
      <c r="D111" s="36">
        <f>IFERROR(CEILING(SUMIF('2019_Raw'!S$2:S$991,'2019_R'!A111,'2019_Raw'!X$2:X$991)/SUMIF('2019_Raw'!S$2:S$991,'2019_R'!A111,'2019_Raw'!V$2:V$991),1),"NA")</f>
        <v>1</v>
      </c>
      <c r="E111" s="36">
        <f>INDEX('2019_Raw'!$AB$2:$AB$991,MATCH('2019_R'!$A111,'2019_Raw'!$S$2:$S$991,0))</f>
        <v>1</v>
      </c>
      <c r="F111" s="36">
        <f>INDEX('2019_Raw'!$AM$2:$AM$991,MATCH('2019_R'!$A111,'2019_Raw'!$S$2:$S$991,0))</f>
        <v>124.66666666666667</v>
      </c>
      <c r="G111" s="72" t="str">
        <f>INDEX('2019_Raw'!$AN$2:$AN$991,MATCH('2019_R'!$A111,'2019_Raw'!$S$2:$S$991,0))</f>
        <v>NA</v>
      </c>
      <c r="H111" s="36">
        <f>INDEX('2019_Raw'!$AL$2:$AL$991,MATCH('2019_R'!$A111,'2019_Raw'!$S$2:$S$991,0))</f>
        <v>374</v>
      </c>
    </row>
    <row r="112" spans="1:8" x14ac:dyDescent="0.25">
      <c r="A112" t="str">
        <v>C.5XB.7</v>
      </c>
      <c r="B112" t="str">
        <f>INDEX('2019_Raw'!$T$2:$T$991,MATCH('2019_R'!$A112,'2019_Raw'!$S$2:$S$991,0))</f>
        <v>Postzygotics-hybridXhybrid-(H:LaxeXMontalvo)X(H:LaxeXMontalvo)</v>
      </c>
      <c r="C112" s="36">
        <f>IFERROR(CEILING(SUMIF('2019_Raw'!S$2:S$991,'2019_R'!A112,'2019_Raw'!V$2:V$991)/SUMIF('2019_Raw'!S$2:S$991,'2019_R'!A112,'2019_Raw'!U$2:U$991),1),"NA")</f>
        <v>1</v>
      </c>
      <c r="D112" s="36">
        <f>IFERROR(CEILING(SUMIF('2019_Raw'!S$2:S$991,'2019_R'!A112,'2019_Raw'!X$2:X$991)/SUMIF('2019_Raw'!S$2:S$991,'2019_R'!A112,'2019_Raw'!V$2:V$991),1),"NA")</f>
        <v>1</v>
      </c>
      <c r="E112" s="36">
        <f>INDEX('2019_Raw'!$AB$2:$AB$991,MATCH('2019_R'!$A112,'2019_Raw'!$S$2:$S$991,0))</f>
        <v>3</v>
      </c>
      <c r="F112" s="36">
        <f>INDEX('2019_Raw'!$AM$2:$AM$991,MATCH('2019_R'!$A112,'2019_Raw'!$S$2:$S$991,0))</f>
        <v>18.666666666666668</v>
      </c>
      <c r="G112" s="72" t="str">
        <f>INDEX('2019_Raw'!$AN$2:$AN$991,MATCH('2019_R'!$A112,'2019_Raw'!$S$2:$S$991,0))</f>
        <v>NA</v>
      </c>
      <c r="H112" s="36">
        <f>INDEX('2019_Raw'!$AL$2:$AL$991,MATCH('2019_R'!$A112,'2019_Raw'!$S$2:$S$991,0))</f>
        <v>56</v>
      </c>
    </row>
    <row r="113" spans="1:8" x14ac:dyDescent="0.25">
      <c r="A113" t="str">
        <v>C.10XC.3</v>
      </c>
      <c r="B113" t="str">
        <f>INDEX('2019_Raw'!$T$2:$T$991,MATCH('2019_R'!$A113,'2019_Raw'!$S$2:$S$991,0))</f>
        <v>Postzygotics-hybridXhybrid-(H:LaxeXMontalvo)X(H:LaxeXMontalvo)</v>
      </c>
      <c r="C113" s="36">
        <f>IFERROR(CEILING(SUMIF('2019_Raw'!S$2:S$991,'2019_R'!A113,'2019_Raw'!V$2:V$991)/SUMIF('2019_Raw'!S$2:S$991,'2019_R'!A113,'2019_Raw'!U$2:U$991),1),"NA")</f>
        <v>1</v>
      </c>
      <c r="D113" s="36">
        <f>IFERROR(CEILING(SUMIF('2019_Raw'!S$2:S$991,'2019_R'!A113,'2019_Raw'!X$2:X$991)/SUMIF('2019_Raw'!S$2:S$991,'2019_R'!A113,'2019_Raw'!V$2:V$991),1),"NA")</f>
        <v>1</v>
      </c>
      <c r="E113" s="36">
        <f>INDEX('2019_Raw'!$AB$2:$AB$991,MATCH('2019_R'!$A113,'2019_Raw'!$S$2:$S$991,0))</f>
        <v>0</v>
      </c>
      <c r="F113" s="36">
        <f>INDEX('2019_Raw'!$AM$2:$AM$991,MATCH('2019_R'!$A113,'2019_Raw'!$S$2:$S$991,0))</f>
        <v>0</v>
      </c>
      <c r="G113" s="72" t="str">
        <f>INDEX('2019_Raw'!$AN$2:$AN$991,MATCH('2019_R'!$A113,'2019_Raw'!$S$2:$S$991,0))</f>
        <v>NA</v>
      </c>
      <c r="H113" s="36">
        <f>INDEX('2019_Raw'!$AL$2:$AL$991,MATCH('2019_R'!$A113,'2019_Raw'!$S$2:$S$991,0))</f>
        <v>0</v>
      </c>
    </row>
    <row r="114" spans="1:8" x14ac:dyDescent="0.25">
      <c r="A114" t="str">
        <v>B.6XC.4</v>
      </c>
      <c r="B114" t="str">
        <f>INDEX('2019_Raw'!$T$2:$T$991,MATCH('2019_R'!$A114,'2019_Raw'!$S$2:$S$991,0))</f>
        <v>Postzygotics-hybridXhybrid-(H:LaxeXMontalvo)X(H:LaxeXMontalvo)</v>
      </c>
      <c r="C114" s="36">
        <f>IFERROR(CEILING(SUMIF('2019_Raw'!S$2:S$991,'2019_R'!A114,'2019_Raw'!V$2:V$991)/SUMIF('2019_Raw'!S$2:S$991,'2019_R'!A114,'2019_Raw'!U$2:U$991),1),"NA")</f>
        <v>1</v>
      </c>
      <c r="D114" s="36">
        <f>IFERROR(CEILING(SUMIF('2019_Raw'!S$2:S$991,'2019_R'!A114,'2019_Raw'!X$2:X$991)/SUMIF('2019_Raw'!S$2:S$991,'2019_R'!A114,'2019_Raw'!V$2:V$991),1),"NA")</f>
        <v>1</v>
      </c>
      <c r="E114" s="36">
        <f>INDEX('2019_Raw'!$AB$2:$AB$991,MATCH('2019_R'!$A114,'2019_Raw'!$S$2:$S$991,0))</f>
        <v>3</v>
      </c>
      <c r="F114" s="36">
        <f>INDEX('2019_Raw'!$AM$2:$AM$991,MATCH('2019_R'!$A114,'2019_Raw'!$S$2:$S$991,0))</f>
        <v>323.66666666666669</v>
      </c>
      <c r="G114" s="72" t="str">
        <f>INDEX('2019_Raw'!$AN$2:$AN$991,MATCH('2019_R'!$A114,'2019_Raw'!$S$2:$S$991,0))</f>
        <v>NA</v>
      </c>
      <c r="H114" s="36">
        <f>INDEX('2019_Raw'!$AL$2:$AL$991,MATCH('2019_R'!$A114,'2019_Raw'!$S$2:$S$991,0))</f>
        <v>971</v>
      </c>
    </row>
    <row r="115" spans="1:8" x14ac:dyDescent="0.25">
      <c r="A115" t="str">
        <v>A.9X1.11</v>
      </c>
      <c r="B115" t="str">
        <f>INDEX('2019_Raw'!$T$2:$T$991,MATCH('2019_R'!$A115,'2019_Raw'!$S$2:$S$991,0))</f>
        <v>Postzygotics-hybridXgraellsii-(H:LaxeXMontalvo)XSymGra</v>
      </c>
      <c r="C115" s="36">
        <f>IFERROR(CEILING(SUMIF('2019_Raw'!S$2:S$991,'2019_R'!A115,'2019_Raw'!V$2:V$991)/SUMIF('2019_Raw'!S$2:S$991,'2019_R'!A115,'2019_Raw'!U$2:U$991),1),"NA")</f>
        <v>1</v>
      </c>
      <c r="D115" s="36">
        <f>IFERROR(CEILING(SUMIF('2019_Raw'!S$2:S$991,'2019_R'!A115,'2019_Raw'!X$2:X$991)/SUMIF('2019_Raw'!S$2:S$991,'2019_R'!A115,'2019_Raw'!V$2:V$991),1),"NA")</f>
        <v>1</v>
      </c>
      <c r="E115" s="36">
        <f>INDEX('2019_Raw'!$AB$2:$AB$991,MATCH('2019_R'!$A115,'2019_Raw'!$S$2:$S$991,0))</f>
        <v>3</v>
      </c>
      <c r="F115" s="36">
        <f>INDEX('2019_Raw'!$AM$2:$AM$991,MATCH('2019_R'!$A115,'2019_Raw'!$S$2:$S$991,0))</f>
        <v>100.66666666666667</v>
      </c>
      <c r="G115" s="72" t="str">
        <f>INDEX('2019_Raw'!$AN$2:$AN$991,MATCH('2019_R'!$A115,'2019_Raw'!$S$2:$S$991,0))</f>
        <v>NA</v>
      </c>
      <c r="H115" s="36">
        <f>INDEX('2019_Raw'!$AL$2:$AL$991,MATCH('2019_R'!$A115,'2019_Raw'!$S$2:$S$991,0))</f>
        <v>302</v>
      </c>
    </row>
    <row r="116" spans="1:8" x14ac:dyDescent="0.25">
      <c r="A116" t="str">
        <v>A.2X1.14</v>
      </c>
      <c r="B116" t="str">
        <f>INDEX('2019_Raw'!$T$2:$T$991,MATCH('2019_R'!$A116,'2019_Raw'!$S$2:$S$991,0))</f>
        <v>Postzygotics-hybridXgraellsii-(H:LaxeXMontalvo)XSymGra</v>
      </c>
      <c r="C116" s="36">
        <f>IFERROR(CEILING(SUMIF('2019_Raw'!S$2:S$991,'2019_R'!A116,'2019_Raw'!V$2:V$991)/SUMIF('2019_Raw'!S$2:S$991,'2019_R'!A116,'2019_Raw'!U$2:U$991),1),"NA")</f>
        <v>1</v>
      </c>
      <c r="D116" s="36">
        <f>IFERROR(CEILING(SUMIF('2019_Raw'!S$2:S$991,'2019_R'!A116,'2019_Raw'!X$2:X$991)/SUMIF('2019_Raw'!S$2:S$991,'2019_R'!A116,'2019_Raw'!V$2:V$991),1),"NA")</f>
        <v>1</v>
      </c>
      <c r="E116" s="36" t="str">
        <f>INDEX('2019_Raw'!$AB$2:$AB$991,MATCH('2019_R'!$A116,'2019_Raw'!$S$2:$S$991,0))</f>
        <v>NA</v>
      </c>
      <c r="F116" s="36" t="str">
        <f>INDEX('2019_Raw'!$AM$2:$AM$991,MATCH('2019_R'!$A116,'2019_Raw'!$S$2:$S$991,0))</f>
        <v>NA</v>
      </c>
      <c r="G116" s="72" t="str">
        <f>INDEX('2019_Raw'!$AN$2:$AN$991,MATCH('2019_R'!$A116,'2019_Raw'!$S$2:$S$991,0))</f>
        <v>NA</v>
      </c>
      <c r="H116" s="36" t="str">
        <f>INDEX('2019_Raw'!$AL$2:$AL$991,MATCH('2019_R'!$A116,'2019_Raw'!$S$2:$S$991,0))</f>
        <v>NA</v>
      </c>
    </row>
    <row r="117" spans="1:8" x14ac:dyDescent="0.25">
      <c r="A117" t="str">
        <v>B.6X1.8</v>
      </c>
      <c r="B117" t="str">
        <f>INDEX('2019_Raw'!$T$2:$T$991,MATCH('2019_R'!$A117,'2019_Raw'!$S$2:$S$991,0))</f>
        <v>Postzygotics-hybridXgraellsii-(H:LaxeXMontalvo)XSymGra</v>
      </c>
      <c r="C117" s="36">
        <f>IFERROR(CEILING(SUMIF('2019_Raw'!S$2:S$991,'2019_R'!A117,'2019_Raw'!V$2:V$991)/SUMIF('2019_Raw'!S$2:S$991,'2019_R'!A117,'2019_Raw'!U$2:U$991),1),"NA")</f>
        <v>1</v>
      </c>
      <c r="D117" s="36">
        <f>IFERROR(CEILING(SUMIF('2019_Raw'!S$2:S$991,'2019_R'!A117,'2019_Raw'!X$2:X$991)/SUMIF('2019_Raw'!S$2:S$991,'2019_R'!A117,'2019_Raw'!V$2:V$991),1),"NA")</f>
        <v>1</v>
      </c>
      <c r="E117" s="36">
        <f>INDEX('2019_Raw'!$AB$2:$AB$991,MATCH('2019_R'!$A117,'2019_Raw'!$S$2:$S$991,0))</f>
        <v>3</v>
      </c>
      <c r="F117" s="36">
        <f>INDEX('2019_Raw'!$AM$2:$AM$991,MATCH('2019_R'!$A117,'2019_Raw'!$S$2:$S$991,0))</f>
        <v>148.66666666666666</v>
      </c>
      <c r="G117" s="72" t="str">
        <f>INDEX('2019_Raw'!$AN$2:$AN$991,MATCH('2019_R'!$A117,'2019_Raw'!$S$2:$S$991,0))</f>
        <v>NA</v>
      </c>
      <c r="H117" s="36">
        <f>INDEX('2019_Raw'!$AL$2:$AL$991,MATCH('2019_R'!$A117,'2019_Raw'!$S$2:$S$991,0))</f>
        <v>446</v>
      </c>
    </row>
    <row r="118" spans="1:8" x14ac:dyDescent="0.25">
      <c r="A118" t="str">
        <v>C.6X2.11</v>
      </c>
      <c r="B118" t="str">
        <f>INDEX('2019_Raw'!$T$2:$T$991,MATCH('2019_R'!$A118,'2019_Raw'!$S$2:$S$991,0))</f>
        <v>Postzygotics-hybridXgraellsii-(H:LaxeXMontalvo)XSymGra</v>
      </c>
      <c r="C118" s="36">
        <f>IFERROR(CEILING(SUMIF('2019_Raw'!S$2:S$991,'2019_R'!A118,'2019_Raw'!V$2:V$991)/SUMIF('2019_Raw'!S$2:S$991,'2019_R'!A118,'2019_Raw'!U$2:U$991),1),"NA")</f>
        <v>1</v>
      </c>
      <c r="D118" s="36">
        <f>IFERROR(CEILING(SUMIF('2019_Raw'!S$2:S$991,'2019_R'!A118,'2019_Raw'!X$2:X$991)/SUMIF('2019_Raw'!S$2:S$991,'2019_R'!A118,'2019_Raw'!V$2:V$991),1),"NA")</f>
        <v>0</v>
      </c>
      <c r="E118" s="36" t="str">
        <f>INDEX('2019_Raw'!$AB$2:$AB$991,MATCH('2019_R'!$A118,'2019_Raw'!$S$2:$S$991,0))</f>
        <v>NA</v>
      </c>
      <c r="F118" s="36" t="str">
        <f>INDEX('2019_Raw'!$AM$2:$AM$991,MATCH('2019_R'!$A118,'2019_Raw'!$S$2:$S$991,0))</f>
        <v>NA</v>
      </c>
      <c r="G118" s="72" t="str">
        <f>INDEX('2019_Raw'!$AN$2:$AN$991,MATCH('2019_R'!$A118,'2019_Raw'!$S$2:$S$991,0))</f>
        <v>NA</v>
      </c>
      <c r="H118" s="36" t="str">
        <f>INDEX('2019_Raw'!$AL$2:$AL$991,MATCH('2019_R'!$A118,'2019_Raw'!$S$2:$S$991,0))</f>
        <v>NA</v>
      </c>
    </row>
    <row r="119" spans="1:8" x14ac:dyDescent="0.25">
      <c r="A119" t="str">
        <v>3.5X3.6</v>
      </c>
      <c r="B119" t="str">
        <f>INDEX('2019_Raw'!$T$2:$T$991,MATCH('2019_R'!$A119,'2019_Raw'!$S$2:$S$991,0))</f>
        <v>Conspecifics-elegansXelegans-LaxeXLaxe</v>
      </c>
      <c r="C119" s="36">
        <f>IFERROR(CEILING(SUMIF('2019_Raw'!S$2:S$991,'2019_R'!A119,'2019_Raw'!V$2:V$991)/SUMIF('2019_Raw'!S$2:S$991,'2019_R'!A119,'2019_Raw'!U$2:U$991),1),"NA")</f>
        <v>0</v>
      </c>
      <c r="D119" s="36" t="str">
        <f>IFERROR(CEILING(SUMIF('2019_Raw'!S$2:S$991,'2019_R'!A119,'2019_Raw'!X$2:X$991)/SUMIF('2019_Raw'!S$2:S$991,'2019_R'!A119,'2019_Raw'!V$2:V$991),1),"NA")</f>
        <v>NA</v>
      </c>
      <c r="E119" s="36" t="str">
        <f>INDEX('2019_Raw'!$AB$2:$AB$991,MATCH('2019_R'!$A119,'2019_Raw'!$S$2:$S$991,0))</f>
        <v>NA</v>
      </c>
      <c r="F119" s="36" t="str">
        <f>INDEX('2019_Raw'!$AM$2:$AM$991,MATCH('2019_R'!$A119,'2019_Raw'!$S$2:$S$991,0))</f>
        <v>NA</v>
      </c>
      <c r="G119" s="72" t="str">
        <f>INDEX('2019_Raw'!$AN$2:$AN$991,MATCH('2019_R'!$A119,'2019_Raw'!$S$2:$S$991,0))</f>
        <v>NA</v>
      </c>
      <c r="H119" s="36" t="str">
        <f>INDEX('2019_Raw'!$AL$2:$AL$991,MATCH('2019_R'!$A119,'2019_Raw'!$S$2:$S$991,0))</f>
        <v>NA</v>
      </c>
    </row>
    <row r="120" spans="1:8" x14ac:dyDescent="0.25">
      <c r="A120" t="str">
        <v>3.9XA.4</v>
      </c>
      <c r="B120" t="str">
        <f>INDEX('2019_Raw'!$T$2:$T$991,MATCH('2019_R'!$A120,'2019_Raw'!$S$2:$S$991,0))</f>
        <v>Postzygotics-elegansXhybrid-SymEleX(H:LaxeXMontalvo)</v>
      </c>
      <c r="C120" s="36">
        <f>IFERROR(CEILING(SUMIF('2019_Raw'!S$2:S$991,'2019_R'!A120,'2019_Raw'!V$2:V$991)/SUMIF('2019_Raw'!S$2:S$991,'2019_R'!A120,'2019_Raw'!U$2:U$991),1),"NA")</f>
        <v>1</v>
      </c>
      <c r="D120" s="36">
        <f>IFERROR(CEILING(SUMIF('2019_Raw'!S$2:S$991,'2019_R'!A120,'2019_Raw'!X$2:X$991)/SUMIF('2019_Raw'!S$2:S$991,'2019_R'!A120,'2019_Raw'!V$2:V$991),1),"NA")</f>
        <v>1</v>
      </c>
      <c r="E120" s="36">
        <f>INDEX('2019_Raw'!$AB$2:$AB$991,MATCH('2019_R'!$A120,'2019_Raw'!$S$2:$S$991,0))</f>
        <v>3</v>
      </c>
      <c r="F120" s="36">
        <f>INDEX('2019_Raw'!$AM$2:$AM$991,MATCH('2019_R'!$A120,'2019_Raw'!$S$2:$S$991,0))</f>
        <v>108.66666666666667</v>
      </c>
      <c r="G120" s="72" t="str">
        <f>INDEX('2019_Raw'!$AN$2:$AN$991,MATCH('2019_R'!$A120,'2019_Raw'!$S$2:$S$991,0))</f>
        <v>NA</v>
      </c>
      <c r="H120" s="36">
        <f>INDEX('2019_Raw'!$AL$2:$AL$991,MATCH('2019_R'!$A120,'2019_Raw'!$S$2:$S$991,0))</f>
        <v>326</v>
      </c>
    </row>
    <row r="121" spans="1:8" x14ac:dyDescent="0.25">
      <c r="A121" t="str">
        <v>3.4XA.9</v>
      </c>
      <c r="B121" t="str">
        <f>INDEX('2019_Raw'!$T$2:$T$991,MATCH('2019_R'!$A121,'2019_Raw'!$S$2:$S$991,0))</f>
        <v>Postzygotics-elegansXhybrid-SymEleX(H:LaxeXMontalvo)</v>
      </c>
      <c r="C121" s="36">
        <f>IFERROR(CEILING(SUMIF('2019_Raw'!S$2:S$991,'2019_R'!A121,'2019_Raw'!V$2:V$991)/SUMIF('2019_Raw'!S$2:S$991,'2019_R'!A121,'2019_Raw'!U$2:U$991),1),"NA")</f>
        <v>1</v>
      </c>
      <c r="D121" s="36">
        <f>IFERROR(CEILING(SUMIF('2019_Raw'!S$2:S$991,'2019_R'!A121,'2019_Raw'!X$2:X$991)/SUMIF('2019_Raw'!S$2:S$991,'2019_R'!A121,'2019_Raw'!V$2:V$991),1),"NA")</f>
        <v>1</v>
      </c>
      <c r="E121" s="36">
        <f>INDEX('2019_Raw'!$AB$2:$AB$991,MATCH('2019_R'!$A121,'2019_Raw'!$S$2:$S$991,0))</f>
        <v>2</v>
      </c>
      <c r="F121" s="36">
        <f>INDEX('2019_Raw'!$AM$2:$AM$991,MATCH('2019_R'!$A121,'2019_Raw'!$S$2:$S$991,0))</f>
        <v>244.33333333333334</v>
      </c>
      <c r="G121" s="72" t="str">
        <f>INDEX('2019_Raw'!$AN$2:$AN$991,MATCH('2019_R'!$A121,'2019_Raw'!$S$2:$S$991,0))</f>
        <v>NA</v>
      </c>
      <c r="H121" s="36">
        <f>INDEX('2019_Raw'!$AL$2:$AL$991,MATCH('2019_R'!$A121,'2019_Raw'!$S$2:$S$991,0))</f>
        <v>733</v>
      </c>
    </row>
    <row r="122" spans="1:8" x14ac:dyDescent="0.25">
      <c r="A122" t="str">
        <v>4.3XC.7</v>
      </c>
      <c r="B122" t="str">
        <f>INDEX('2019_Raw'!$T$2:$T$991,MATCH('2019_R'!$A122,'2019_Raw'!$S$2:$S$991,0))</f>
        <v>Postzygotics-elegansXhybrid-SymEleX(H:LaxeXMontalvo)</v>
      </c>
      <c r="C122" s="36">
        <f>IFERROR(CEILING(SUMIF('2019_Raw'!S$2:S$991,'2019_R'!A122,'2019_Raw'!V$2:V$991)/SUMIF('2019_Raw'!S$2:S$991,'2019_R'!A122,'2019_Raw'!U$2:U$991),1),"NA")</f>
        <v>1</v>
      </c>
      <c r="D122" s="36">
        <f>IFERROR(CEILING(SUMIF('2019_Raw'!S$2:S$991,'2019_R'!A122,'2019_Raw'!X$2:X$991)/SUMIF('2019_Raw'!S$2:S$991,'2019_R'!A122,'2019_Raw'!V$2:V$991),1),"NA")</f>
        <v>1</v>
      </c>
      <c r="E122" s="36">
        <f>INDEX('2019_Raw'!$AB$2:$AB$991,MATCH('2019_R'!$A122,'2019_Raw'!$S$2:$S$991,0))</f>
        <v>2</v>
      </c>
      <c r="F122" s="36">
        <f>INDEX('2019_Raw'!$AM$2:$AM$991,MATCH('2019_R'!$A122,'2019_Raw'!$S$2:$S$991,0))</f>
        <v>136</v>
      </c>
      <c r="G122" s="72" t="str">
        <f>INDEX('2019_Raw'!$AN$2:$AN$991,MATCH('2019_R'!$A122,'2019_Raw'!$S$2:$S$991,0))</f>
        <v>NA</v>
      </c>
      <c r="H122" s="36">
        <f>INDEX('2019_Raw'!$AL$2:$AL$991,MATCH('2019_R'!$A122,'2019_Raw'!$S$2:$S$991,0))</f>
        <v>272</v>
      </c>
    </row>
    <row r="123" spans="1:8" x14ac:dyDescent="0.25">
      <c r="A123" t="str">
        <v>A.9XC.9</v>
      </c>
      <c r="B123" t="str">
        <f>INDEX('2019_Raw'!$T$2:$T$991,MATCH('2019_R'!$A123,'2019_Raw'!$S$2:$S$991,0))</f>
        <v>Postzygotics-hybridXhybrid-(H:LaxeXMontalvo)X(H:LaxeXMontalvo)</v>
      </c>
      <c r="C123" s="36">
        <f>IFERROR(CEILING(SUMIF('2019_Raw'!S$2:S$991,'2019_R'!A123,'2019_Raw'!V$2:V$991)/SUMIF('2019_Raw'!S$2:S$991,'2019_R'!A123,'2019_Raw'!U$2:U$991),1),"NA")</f>
        <v>0</v>
      </c>
      <c r="D123" s="36" t="str">
        <f>IFERROR(CEILING(SUMIF('2019_Raw'!S$2:S$991,'2019_R'!A123,'2019_Raw'!X$2:X$991)/SUMIF('2019_Raw'!S$2:S$991,'2019_R'!A123,'2019_Raw'!V$2:V$991),1),"NA")</f>
        <v>NA</v>
      </c>
      <c r="E123" s="36" t="str">
        <f>INDEX('2019_Raw'!$AB$2:$AB$991,MATCH('2019_R'!$A123,'2019_Raw'!$S$2:$S$991,0))</f>
        <v>NA</v>
      </c>
      <c r="F123" s="36" t="str">
        <f>INDEX('2019_Raw'!$AM$2:$AM$991,MATCH('2019_R'!$A123,'2019_Raw'!$S$2:$S$991,0))</f>
        <v>NA</v>
      </c>
      <c r="G123" s="72" t="str">
        <f>INDEX('2019_Raw'!$AN$2:$AN$991,MATCH('2019_R'!$A123,'2019_Raw'!$S$2:$S$991,0))</f>
        <v>NA</v>
      </c>
      <c r="H123" s="36" t="str">
        <f>INDEX('2019_Raw'!$AL$2:$AL$991,MATCH('2019_R'!$A123,'2019_Raw'!$S$2:$S$991,0))</f>
        <v>NA</v>
      </c>
    </row>
    <row r="124" spans="1:8" x14ac:dyDescent="0.25">
      <c r="A124" t="str">
        <v>B.6XC.9</v>
      </c>
      <c r="B124" t="str">
        <f>INDEX('2019_Raw'!$T$2:$T$991,MATCH('2019_R'!$A124,'2019_Raw'!$S$2:$S$991,0))</f>
        <v>Postzygotics-hybridXhybrid-(H:LaxeXMontalvo)X(H:LaxeXMontalvo)</v>
      </c>
      <c r="C124" s="36">
        <f>IFERROR(CEILING(SUMIF('2019_Raw'!S$2:S$991,'2019_R'!A124,'2019_Raw'!V$2:V$991)/SUMIF('2019_Raw'!S$2:S$991,'2019_R'!A124,'2019_Raw'!U$2:U$991),1),"NA")</f>
        <v>1</v>
      </c>
      <c r="D124" s="36">
        <f>IFERROR(CEILING(SUMIF('2019_Raw'!S$2:S$991,'2019_R'!A124,'2019_Raw'!X$2:X$991)/SUMIF('2019_Raw'!S$2:S$991,'2019_R'!A124,'2019_Raw'!V$2:V$991),1),"NA")</f>
        <v>1</v>
      </c>
      <c r="E124" s="36">
        <f>INDEX('2019_Raw'!$AB$2:$AB$991,MATCH('2019_R'!$A124,'2019_Raw'!$S$2:$S$991,0))</f>
        <v>3</v>
      </c>
      <c r="F124" s="36">
        <f>INDEX('2019_Raw'!$AM$2:$AM$991,MATCH('2019_R'!$A124,'2019_Raw'!$S$2:$S$991,0))</f>
        <v>162.33333333333334</v>
      </c>
      <c r="G124" s="72" t="str">
        <f>INDEX('2019_Raw'!$AN$2:$AN$991,MATCH('2019_R'!$A124,'2019_Raw'!$S$2:$S$991,0))</f>
        <v>NA</v>
      </c>
      <c r="H124" s="36">
        <f>INDEX('2019_Raw'!$AL$2:$AL$991,MATCH('2019_R'!$A124,'2019_Raw'!$S$2:$S$991,0))</f>
        <v>487</v>
      </c>
    </row>
    <row r="125" spans="1:8" x14ac:dyDescent="0.25">
      <c r="A125" t="str">
        <v>2.4X1.2</v>
      </c>
      <c r="B125" t="str">
        <f>INDEX('2019_Raw'!$T$2:$T$991,MATCH('2019_R'!$A125,'2019_Raw'!$S$2:$S$991,0))</f>
        <v>Conspecifics-graellsiiXgraellsii-MontalvoXMontalvo</v>
      </c>
      <c r="C125" s="36">
        <f>IFERROR(CEILING(SUMIF('2019_Raw'!S$2:S$991,'2019_R'!A125,'2019_Raw'!V$2:V$991)/SUMIF('2019_Raw'!S$2:S$991,'2019_R'!A125,'2019_Raw'!U$2:U$991),1),"NA")</f>
        <v>1</v>
      </c>
      <c r="D125" s="36">
        <f>IFERROR(CEILING(SUMIF('2019_Raw'!S$2:S$991,'2019_R'!A125,'2019_Raw'!X$2:X$991)/SUMIF('2019_Raw'!S$2:S$991,'2019_R'!A125,'2019_Raw'!V$2:V$991),1),"NA")</f>
        <v>1</v>
      </c>
      <c r="E125" s="36" t="str">
        <f>INDEX('2019_Raw'!$AB$2:$AB$991,MATCH('2019_R'!$A125,'2019_Raw'!$S$2:$S$991,0))</f>
        <v>NA</v>
      </c>
      <c r="F125" s="36" t="str">
        <f>INDEX('2019_Raw'!$AM$2:$AM$991,MATCH('2019_R'!$A125,'2019_Raw'!$S$2:$S$991,0))</f>
        <v>NA</v>
      </c>
      <c r="G125" s="72" t="str">
        <f>INDEX('2019_Raw'!$AN$2:$AN$991,MATCH('2019_R'!$A125,'2019_Raw'!$S$2:$S$991,0))</f>
        <v>NA</v>
      </c>
      <c r="H125" s="36" t="str">
        <f>INDEX('2019_Raw'!$AL$2:$AL$991,MATCH('2019_R'!$A125,'2019_Raw'!$S$2:$S$991,0))</f>
        <v>NA</v>
      </c>
    </row>
    <row r="126" spans="1:8" x14ac:dyDescent="0.25">
      <c r="A126" t="str">
        <v>3.4X3.6</v>
      </c>
      <c r="B126" t="str">
        <f>INDEX('2019_Raw'!$T$2:$T$991,MATCH('2019_R'!$A126,'2019_Raw'!$S$2:$S$991,0))</f>
        <v>Conspecifics-elegansXelegans-LaxeXLaxe</v>
      </c>
      <c r="C126" s="36">
        <f>IFERROR(CEILING(SUMIF('2019_Raw'!S$2:S$991,'2019_R'!A126,'2019_Raw'!V$2:V$991)/SUMIF('2019_Raw'!S$2:S$991,'2019_R'!A126,'2019_Raw'!U$2:U$991),1),"NA")</f>
        <v>1</v>
      </c>
      <c r="D126" s="36">
        <f>IFERROR(CEILING(SUMIF('2019_Raw'!S$2:S$991,'2019_R'!A126,'2019_Raw'!X$2:X$991)/SUMIF('2019_Raw'!S$2:S$991,'2019_R'!A126,'2019_Raw'!V$2:V$991),1),"NA")</f>
        <v>1</v>
      </c>
      <c r="E126" s="36">
        <f>INDEX('2019_Raw'!$AB$2:$AB$991,MATCH('2019_R'!$A126,'2019_Raw'!$S$2:$S$991,0))</f>
        <v>3</v>
      </c>
      <c r="F126" s="36">
        <f>INDEX('2019_Raw'!$AM$2:$AM$991,MATCH('2019_R'!$A126,'2019_Raw'!$S$2:$S$991,0))</f>
        <v>147</v>
      </c>
      <c r="G126" s="72" t="str">
        <f>INDEX('2019_Raw'!$AN$2:$AN$991,MATCH('2019_R'!$A126,'2019_Raw'!$S$2:$S$991,0))</f>
        <v>NA</v>
      </c>
      <c r="H126" s="36">
        <f>INDEX('2019_Raw'!$AL$2:$AL$991,MATCH('2019_R'!$A126,'2019_Raw'!$S$2:$S$991,0))</f>
        <v>441</v>
      </c>
    </row>
    <row r="127" spans="1:8" x14ac:dyDescent="0.25">
      <c r="A127" t="str">
        <v>3.5X4.2</v>
      </c>
      <c r="B127" t="str">
        <f>INDEX('2019_Raw'!$T$2:$T$991,MATCH('2019_R'!$A127,'2019_Raw'!$S$2:$S$991,0))</f>
        <v>Conspecifics-elegansXelegans-LaxeXLaxe</v>
      </c>
      <c r="C127" s="36">
        <f>IFERROR(CEILING(SUMIF('2019_Raw'!S$2:S$991,'2019_R'!A127,'2019_Raw'!V$2:V$991)/SUMIF('2019_Raw'!S$2:S$991,'2019_R'!A127,'2019_Raw'!U$2:U$991),1),"NA")</f>
        <v>1</v>
      </c>
      <c r="D127" s="36">
        <f>IFERROR(CEILING(SUMIF('2019_Raw'!S$2:S$991,'2019_R'!A127,'2019_Raw'!X$2:X$991)/SUMIF('2019_Raw'!S$2:S$991,'2019_R'!A127,'2019_Raw'!V$2:V$991),1),"NA")</f>
        <v>0</v>
      </c>
      <c r="E127" s="36" t="str">
        <f>INDEX('2019_Raw'!$AB$2:$AB$991,MATCH('2019_R'!$A127,'2019_Raw'!$S$2:$S$991,0))</f>
        <v>NA</v>
      </c>
      <c r="F127" s="36" t="str">
        <f>INDEX('2019_Raw'!$AM$2:$AM$991,MATCH('2019_R'!$A127,'2019_Raw'!$S$2:$S$991,0))</f>
        <v>NA</v>
      </c>
      <c r="G127" s="72" t="str">
        <f>INDEX('2019_Raw'!$AN$2:$AN$991,MATCH('2019_R'!$A127,'2019_Raw'!$S$2:$S$991,0))</f>
        <v>NA</v>
      </c>
      <c r="H127" s="36" t="str">
        <f>INDEX('2019_Raw'!$AL$2:$AL$991,MATCH('2019_R'!$A127,'2019_Raw'!$S$2:$S$991,0))</f>
        <v>NA</v>
      </c>
    </row>
    <row r="128" spans="1:8" x14ac:dyDescent="0.25">
      <c r="A128" t="str">
        <v>1.18X1.17</v>
      </c>
      <c r="B128" t="str">
        <f>INDEX('2019_Raw'!$T$2:$T$991,MATCH('2019_R'!$A128,'2019_Raw'!$S$2:$S$991,0))</f>
        <v>Conspecifics-graellsiiXgraellsii-MontalvoXMontalvo</v>
      </c>
      <c r="C128" s="36">
        <f>IFERROR(CEILING(SUMIF('2019_Raw'!S$2:S$991,'2019_R'!A128,'2019_Raw'!V$2:V$991)/SUMIF('2019_Raw'!S$2:S$991,'2019_R'!A128,'2019_Raw'!U$2:U$991),1),"NA")</f>
        <v>1</v>
      </c>
      <c r="D128" s="36">
        <f>IFERROR(CEILING(SUMIF('2019_Raw'!S$2:S$991,'2019_R'!A128,'2019_Raw'!X$2:X$991)/SUMIF('2019_Raw'!S$2:S$991,'2019_R'!A128,'2019_Raw'!V$2:V$991),1),"NA")</f>
        <v>1</v>
      </c>
      <c r="E128" s="36">
        <f>INDEX('2019_Raw'!$AB$2:$AB$991,MATCH('2019_R'!$A128,'2019_Raw'!$S$2:$S$991,0))</f>
        <v>2</v>
      </c>
      <c r="F128" s="36">
        <f>INDEX('2019_Raw'!$AM$2:$AM$991,MATCH('2019_R'!$A128,'2019_Raw'!$S$2:$S$991,0))</f>
        <v>49.333333333333336</v>
      </c>
      <c r="G128" s="72" t="str">
        <f>INDEX('2019_Raw'!$AN$2:$AN$991,MATCH('2019_R'!$A128,'2019_Raw'!$S$2:$S$991,0))</f>
        <v>NA</v>
      </c>
      <c r="H128" s="36">
        <f>INDEX('2019_Raw'!$AL$2:$AL$991,MATCH('2019_R'!$A128,'2019_Raw'!$S$2:$S$991,0))</f>
        <v>148</v>
      </c>
    </row>
    <row r="129" spans="1:8" x14ac:dyDescent="0.25">
      <c r="A129" t="str">
        <v>3.17X3.10</v>
      </c>
      <c r="B129" t="str">
        <f>INDEX('2019_Raw'!$T$2:$T$991,MATCH('2019_R'!$A129,'2019_Raw'!$S$2:$S$991,0))</f>
        <v>Conspecifics-elegansXelegans-LaxeXLaxe</v>
      </c>
      <c r="C129" s="36">
        <f>IFERROR(CEILING(SUMIF('2019_Raw'!S$2:S$991,'2019_R'!A129,'2019_Raw'!V$2:V$991)/SUMIF('2019_Raw'!S$2:S$991,'2019_R'!A129,'2019_Raw'!U$2:U$991),1),"NA")</f>
        <v>1</v>
      </c>
      <c r="D129" s="36">
        <f>IFERROR(CEILING(SUMIF('2019_Raw'!S$2:S$991,'2019_R'!A129,'2019_Raw'!X$2:X$991)/SUMIF('2019_Raw'!S$2:S$991,'2019_R'!A129,'2019_Raw'!V$2:V$991),1),"NA")</f>
        <v>1</v>
      </c>
      <c r="E129" s="36">
        <f>INDEX('2019_Raw'!$AB$2:$AB$991,MATCH('2019_R'!$A129,'2019_Raw'!$S$2:$S$991,0))</f>
        <v>2</v>
      </c>
      <c r="F129" s="36">
        <f>INDEX('2019_Raw'!$AM$2:$AM$991,MATCH('2019_R'!$A129,'2019_Raw'!$S$2:$S$991,0))</f>
        <v>61.666666666666664</v>
      </c>
      <c r="G129" s="72" t="str">
        <f>INDEX('2019_Raw'!$AN$2:$AN$991,MATCH('2019_R'!$A129,'2019_Raw'!$S$2:$S$991,0))</f>
        <v>NA</v>
      </c>
      <c r="H129" s="36">
        <f>INDEX('2019_Raw'!$AL$2:$AL$991,MATCH('2019_R'!$A129,'2019_Raw'!$S$2:$S$991,0))</f>
        <v>185</v>
      </c>
    </row>
    <row r="130" spans="1:8" x14ac:dyDescent="0.25">
      <c r="A130" t="str">
        <v>4.12X3.19</v>
      </c>
      <c r="B130" t="str">
        <f>INDEX('2019_Raw'!$T$2:$T$991,MATCH('2019_R'!$A130,'2019_Raw'!$S$2:$S$991,0))</f>
        <v>Conspecifics-elegansXelegans-LaxeXLaxe</v>
      </c>
      <c r="C130" s="36">
        <f>IFERROR(CEILING(SUMIF('2019_Raw'!S$2:S$991,'2019_R'!A130,'2019_Raw'!V$2:V$991)/SUMIF('2019_Raw'!S$2:S$991,'2019_R'!A130,'2019_Raw'!U$2:U$991),1),"NA")</f>
        <v>1</v>
      </c>
      <c r="D130" s="36">
        <f>IFERROR(CEILING(SUMIF('2019_Raw'!S$2:S$991,'2019_R'!A130,'2019_Raw'!X$2:X$991)/SUMIF('2019_Raw'!S$2:S$991,'2019_R'!A130,'2019_Raw'!V$2:V$991),1),"NA")</f>
        <v>1</v>
      </c>
      <c r="E130" s="36">
        <f>INDEX('2019_Raw'!$AB$2:$AB$991,MATCH('2019_R'!$A130,'2019_Raw'!$S$2:$S$991,0))</f>
        <v>3</v>
      </c>
      <c r="F130" s="36">
        <f>INDEX('2019_Raw'!$AM$2:$AM$991,MATCH('2019_R'!$A130,'2019_Raw'!$S$2:$S$991,0))</f>
        <v>82.333333333333329</v>
      </c>
      <c r="G130" s="72" t="str">
        <f>INDEX('2019_Raw'!$AN$2:$AN$991,MATCH('2019_R'!$A130,'2019_Raw'!$S$2:$S$991,0))</f>
        <v>NA</v>
      </c>
      <c r="H130" s="36">
        <f>INDEX('2019_Raw'!$AL$2:$AL$991,MATCH('2019_R'!$A130,'2019_Raw'!$S$2:$S$991,0))</f>
        <v>247</v>
      </c>
    </row>
    <row r="131" spans="1:8" x14ac:dyDescent="0.25">
      <c r="A131" t="str">
        <v>3.9X4.5</v>
      </c>
      <c r="B131" t="str">
        <f>INDEX('2019_Raw'!$T$2:$T$991,MATCH('2019_R'!$A131,'2019_Raw'!$S$2:$S$991,0))</f>
        <v>Conspecifics-elegansXelegans-LaxeXLaxe</v>
      </c>
      <c r="C131" s="36">
        <f>IFERROR(CEILING(SUMIF('2019_Raw'!S$2:S$991,'2019_R'!A131,'2019_Raw'!V$2:V$991)/SUMIF('2019_Raw'!S$2:S$991,'2019_R'!A131,'2019_Raw'!U$2:U$991),1),"NA")</f>
        <v>1</v>
      </c>
      <c r="D131" s="36">
        <f>IFERROR(CEILING(SUMIF('2019_Raw'!S$2:S$991,'2019_R'!A131,'2019_Raw'!X$2:X$991)/SUMIF('2019_Raw'!S$2:S$991,'2019_R'!A131,'2019_Raw'!V$2:V$991),1),"NA")</f>
        <v>1</v>
      </c>
      <c r="E131" s="36" t="str">
        <f>INDEX('2019_Raw'!$AB$2:$AB$991,MATCH('2019_R'!$A131,'2019_Raw'!$S$2:$S$991,0))</f>
        <v>NA</v>
      </c>
      <c r="F131" s="36" t="str">
        <f>INDEX('2019_Raw'!$AM$2:$AM$991,MATCH('2019_R'!$A131,'2019_Raw'!$S$2:$S$991,0))</f>
        <v>NA</v>
      </c>
      <c r="G131" s="72" t="str">
        <f>INDEX('2019_Raw'!$AN$2:$AN$991,MATCH('2019_R'!$A131,'2019_Raw'!$S$2:$S$991,0))</f>
        <v>NA</v>
      </c>
      <c r="H131" s="36" t="str">
        <f>INDEX('2019_Raw'!$AL$2:$AL$991,MATCH('2019_R'!$A131,'2019_Raw'!$S$2:$S$991,0))</f>
        <v>NA</v>
      </c>
    </row>
    <row r="132" spans="1:8" x14ac:dyDescent="0.25">
      <c r="A132" t="str">
        <v>3.4XB.10</v>
      </c>
      <c r="B132" t="str">
        <f>INDEX('2019_Raw'!$T$2:$T$991,MATCH('2019_R'!$A132,'2019_Raw'!$S$2:$S$991,0))</f>
        <v>Postzygotics-elegansXhybrid-SymEleX(H:LaxeXMontalvo)</v>
      </c>
      <c r="C132" s="36">
        <f>IFERROR(CEILING(SUMIF('2019_Raw'!S$2:S$991,'2019_R'!A132,'2019_Raw'!V$2:V$991)/SUMIF('2019_Raw'!S$2:S$991,'2019_R'!A132,'2019_Raw'!U$2:U$991),1),"NA")</f>
        <v>1</v>
      </c>
      <c r="D132" s="36">
        <f>IFERROR(CEILING(SUMIF('2019_Raw'!S$2:S$991,'2019_R'!A132,'2019_Raw'!X$2:X$991)/SUMIF('2019_Raw'!S$2:S$991,'2019_R'!A132,'2019_Raw'!V$2:V$991),1),"NA")</f>
        <v>1</v>
      </c>
      <c r="E132" s="36">
        <f>INDEX('2019_Raw'!$AB$2:$AB$991,MATCH('2019_R'!$A132,'2019_Raw'!$S$2:$S$991,0))</f>
        <v>2</v>
      </c>
      <c r="F132" s="36">
        <f>INDEX('2019_Raw'!$AM$2:$AM$991,MATCH('2019_R'!$A132,'2019_Raw'!$S$2:$S$991,0))</f>
        <v>2</v>
      </c>
      <c r="G132" s="72" t="str">
        <f>INDEX('2019_Raw'!$AN$2:$AN$991,MATCH('2019_R'!$A132,'2019_Raw'!$S$2:$S$991,0))</f>
        <v>NA</v>
      </c>
      <c r="H132" s="36">
        <f>INDEX('2019_Raw'!$AL$2:$AL$991,MATCH('2019_R'!$A132,'2019_Raw'!$S$2:$S$991,0))</f>
        <v>6</v>
      </c>
    </row>
    <row r="133" spans="1:8" x14ac:dyDescent="0.25">
      <c r="A133" t="str">
        <v>1.27X1.20</v>
      </c>
      <c r="B133" t="str">
        <f>INDEX('2019_Raw'!$T$2:$T$991,MATCH('2019_R'!$A133,'2019_Raw'!$S$2:$S$991,0))</f>
        <v>Conspecifics-graellsiiXgraellsii-MontalvoXMontalvo</v>
      </c>
      <c r="C133" s="36">
        <f>IFERROR(CEILING(SUMIF('2019_Raw'!S$2:S$991,'2019_R'!A133,'2019_Raw'!V$2:V$991)/SUMIF('2019_Raw'!S$2:S$991,'2019_R'!A133,'2019_Raw'!U$2:U$991),1),"NA")</f>
        <v>1</v>
      </c>
      <c r="D133" s="36">
        <f>IFERROR(CEILING(SUMIF('2019_Raw'!S$2:S$991,'2019_R'!A133,'2019_Raw'!X$2:X$991)/SUMIF('2019_Raw'!S$2:S$991,'2019_R'!A133,'2019_Raw'!V$2:V$991),1),"NA")</f>
        <v>1</v>
      </c>
      <c r="E133" s="36">
        <f>INDEX('2019_Raw'!$AB$2:$AB$991,MATCH('2019_R'!$A133,'2019_Raw'!$S$2:$S$991,0))</f>
        <v>3</v>
      </c>
      <c r="F133" s="36">
        <f>INDEX('2019_Raw'!$AM$2:$AM$991,MATCH('2019_R'!$A133,'2019_Raw'!$S$2:$S$991,0))</f>
        <v>180.33333333333334</v>
      </c>
      <c r="G133" s="72" t="str">
        <f>INDEX('2019_Raw'!$AN$2:$AN$991,MATCH('2019_R'!$A133,'2019_Raw'!$S$2:$S$991,0))</f>
        <v>NA</v>
      </c>
      <c r="H133" s="36">
        <f>INDEX('2019_Raw'!$AL$2:$AL$991,MATCH('2019_R'!$A133,'2019_Raw'!$S$2:$S$991,0))</f>
        <v>541</v>
      </c>
    </row>
    <row r="134" spans="1:8" x14ac:dyDescent="0.25">
      <c r="A134" t="str">
        <v>3.16X2.5</v>
      </c>
      <c r="B134" t="str">
        <f>INDEX('2019_Raw'!$T$2:$T$991,MATCH('2019_R'!$A134,'2019_Raw'!$S$2:$S$991,0))</f>
        <v>Heterospecifics-elegansXgraellsii-LaxeXMontalvo</v>
      </c>
      <c r="C134" s="36">
        <f>IFERROR(CEILING(SUMIF('2019_Raw'!S$2:S$991,'2019_R'!A134,'2019_Raw'!V$2:V$991)/SUMIF('2019_Raw'!S$2:S$991,'2019_R'!A134,'2019_Raw'!U$2:U$991),1),"NA")</f>
        <v>1</v>
      </c>
      <c r="D134" s="36">
        <f>IFERROR(CEILING(SUMIF('2019_Raw'!S$2:S$991,'2019_R'!A134,'2019_Raw'!X$2:X$991)/SUMIF('2019_Raw'!S$2:S$991,'2019_R'!A134,'2019_Raw'!V$2:V$991),1),"NA")</f>
        <v>1</v>
      </c>
      <c r="E134" s="36">
        <f>INDEX('2019_Raw'!$AB$2:$AB$991,MATCH('2019_R'!$A134,'2019_Raw'!$S$2:$S$991,0))</f>
        <v>3</v>
      </c>
      <c r="F134" s="36">
        <f>INDEX('2019_Raw'!$AM$2:$AM$991,MATCH('2019_R'!$A134,'2019_Raw'!$S$2:$S$991,0))</f>
        <v>221.33333333333334</v>
      </c>
      <c r="G134" s="72" t="str">
        <f>INDEX('2019_Raw'!$AN$2:$AN$991,MATCH('2019_R'!$A134,'2019_Raw'!$S$2:$S$991,0))</f>
        <v>NA</v>
      </c>
      <c r="H134" s="36">
        <f>INDEX('2019_Raw'!$AL$2:$AL$991,MATCH('2019_R'!$A134,'2019_Raw'!$S$2:$S$991,0))</f>
        <v>664</v>
      </c>
    </row>
    <row r="135" spans="1:8" x14ac:dyDescent="0.25">
      <c r="A135" t="str">
        <v>3.21X3.13</v>
      </c>
      <c r="B135" t="str">
        <f>INDEX('2019_Raw'!$T$2:$T$991,MATCH('2019_R'!$A135,'2019_Raw'!$S$2:$S$991,0))</f>
        <v>Conspecifics-elegansXelegans-LaxeXLaxe</v>
      </c>
      <c r="C135" s="36" t="str">
        <f>IFERROR(CEILING(SUMIF('2019_Raw'!S$2:S$991,'2019_R'!A135,'2019_Raw'!V$2:V$991)/SUMIF('2019_Raw'!S$2:S$991,'2019_R'!A135,'2019_Raw'!U$2:U$991),1),"NA")</f>
        <v>NA</v>
      </c>
      <c r="D135" s="36" t="str">
        <f>IFERROR(CEILING(SUMIF('2019_Raw'!S$2:S$991,'2019_R'!A135,'2019_Raw'!X$2:X$991)/SUMIF('2019_Raw'!S$2:S$991,'2019_R'!A135,'2019_Raw'!V$2:V$991),1),"NA")</f>
        <v>NA</v>
      </c>
      <c r="E135" s="36">
        <f>INDEX('2019_Raw'!$AB$2:$AB$991,MATCH('2019_R'!$A135,'2019_Raw'!$S$2:$S$991,0))</f>
        <v>2</v>
      </c>
      <c r="F135" s="36">
        <f>INDEX('2019_Raw'!$AM$2:$AM$991,MATCH('2019_R'!$A135,'2019_Raw'!$S$2:$S$991,0))</f>
        <v>125.66666666666667</v>
      </c>
      <c r="G135" s="72" t="str">
        <f>INDEX('2019_Raw'!$AN$2:$AN$991,MATCH('2019_R'!$A135,'2019_Raw'!$S$2:$S$991,0))</f>
        <v>NA</v>
      </c>
      <c r="H135" s="36">
        <f>INDEX('2019_Raw'!$AL$2:$AL$991,MATCH('2019_R'!$A135,'2019_Raw'!$S$2:$S$991,0))</f>
        <v>377</v>
      </c>
    </row>
    <row r="136" spans="1:8" x14ac:dyDescent="0.25">
      <c r="A136" t="str">
        <v>A.12X3.13</v>
      </c>
      <c r="B136" t="str">
        <f>INDEX('2019_Raw'!$T$2:$T$991,MATCH('2019_R'!$A136,'2019_Raw'!$S$2:$S$991,0))</f>
        <v>Postzygotics-hybridXelegans-(H:LaxeXMontalvo)XSymEle</v>
      </c>
      <c r="C136" s="36">
        <f>IFERROR(CEILING(SUMIF('2019_Raw'!S$2:S$991,'2019_R'!A136,'2019_Raw'!V$2:V$991)/SUMIF('2019_Raw'!S$2:S$991,'2019_R'!A136,'2019_Raw'!U$2:U$991),1),"NA")</f>
        <v>1</v>
      </c>
      <c r="D136" s="36">
        <f>IFERROR(CEILING(SUMIF('2019_Raw'!S$2:S$991,'2019_R'!A136,'2019_Raw'!X$2:X$991)/SUMIF('2019_Raw'!S$2:S$991,'2019_R'!A136,'2019_Raw'!V$2:V$991),1),"NA")</f>
        <v>0</v>
      </c>
      <c r="E136" s="36" t="str">
        <f>INDEX('2019_Raw'!$AB$2:$AB$991,MATCH('2019_R'!$A136,'2019_Raw'!$S$2:$S$991,0))</f>
        <v>NA</v>
      </c>
      <c r="F136" s="36" t="str">
        <f>INDEX('2019_Raw'!$AM$2:$AM$991,MATCH('2019_R'!$A136,'2019_Raw'!$S$2:$S$991,0))</f>
        <v>NA</v>
      </c>
      <c r="G136" s="72" t="str">
        <f>INDEX('2019_Raw'!$AN$2:$AN$991,MATCH('2019_R'!$A136,'2019_Raw'!$S$2:$S$991,0))</f>
        <v>NA</v>
      </c>
      <c r="H136" s="36" t="str">
        <f>INDEX('2019_Raw'!$AL$2:$AL$991,MATCH('2019_R'!$A136,'2019_Raw'!$S$2:$S$991,0))</f>
        <v>NA</v>
      </c>
    </row>
    <row r="137" spans="1:8" x14ac:dyDescent="0.25">
      <c r="A137" t="str">
        <v>2.6X2.8</v>
      </c>
      <c r="B137" t="str">
        <f>INDEX('2019_Raw'!$T$2:$T$991,MATCH('2019_R'!$A137,'2019_Raw'!$S$2:$S$991,0))</f>
        <v>Conspecifics-graellsiiXgraellsii-MontalvoXMontalvo</v>
      </c>
      <c r="C137" s="36" t="str">
        <f>IFERROR(CEILING(SUMIF('2019_Raw'!S$2:S$991,'2019_R'!A137,'2019_Raw'!V$2:V$991)/SUMIF('2019_Raw'!S$2:S$991,'2019_R'!A137,'2019_Raw'!U$2:U$991),1),"NA")</f>
        <v>NA</v>
      </c>
      <c r="D137" s="36" t="str">
        <f>IFERROR(CEILING(SUMIF('2019_Raw'!S$2:S$991,'2019_R'!A137,'2019_Raw'!X$2:X$991)/SUMIF('2019_Raw'!S$2:S$991,'2019_R'!A137,'2019_Raw'!V$2:V$991),1),"NA")</f>
        <v>NA</v>
      </c>
      <c r="E137" s="36">
        <f>INDEX('2019_Raw'!$AB$2:$AB$991,MATCH('2019_R'!$A137,'2019_Raw'!$S$2:$S$991,0))</f>
        <v>1</v>
      </c>
      <c r="F137" s="36">
        <f>INDEX('2019_Raw'!$AM$2:$AM$991,MATCH('2019_R'!$A137,'2019_Raw'!$S$2:$S$991,0))</f>
        <v>153.66666666666666</v>
      </c>
      <c r="G137" s="72" t="str">
        <f>INDEX('2019_Raw'!$AN$2:$AN$991,MATCH('2019_R'!$A137,'2019_Raw'!$S$2:$S$991,0))</f>
        <v>NA</v>
      </c>
      <c r="H137" s="36">
        <f>INDEX('2019_Raw'!$AL$2:$AL$991,MATCH('2019_R'!$A137,'2019_Raw'!$S$2:$S$991,0))</f>
        <v>461</v>
      </c>
    </row>
    <row r="138" spans="1:8" x14ac:dyDescent="0.25">
      <c r="A138" t="str">
        <v>A.27XB.12</v>
      </c>
      <c r="B138" t="str">
        <f>INDEX('2019_Raw'!$T$2:$T$991,MATCH('2019_R'!$A138,'2019_Raw'!$S$2:$S$991,0))</f>
        <v>Postzygotics-hybridXhybrid-(H:LaxeXMontalvo)X(H:LaxeXMontalvo)</v>
      </c>
      <c r="C138" s="36" t="str">
        <f>IFERROR(CEILING(SUMIF('2019_Raw'!S$2:S$991,'2019_R'!A138,'2019_Raw'!V$2:V$991)/SUMIF('2019_Raw'!S$2:S$991,'2019_R'!A138,'2019_Raw'!U$2:U$991),1),"NA")</f>
        <v>NA</v>
      </c>
      <c r="D138" s="36" t="str">
        <f>IFERROR(CEILING(SUMIF('2019_Raw'!S$2:S$991,'2019_R'!A138,'2019_Raw'!X$2:X$991)/SUMIF('2019_Raw'!S$2:S$991,'2019_R'!A138,'2019_Raw'!V$2:V$991),1),"NA")</f>
        <v>NA</v>
      </c>
      <c r="E138" s="36">
        <f>INDEX('2019_Raw'!$AB$2:$AB$991,MATCH('2019_R'!$A138,'2019_Raw'!$S$2:$S$991,0))</f>
        <v>3</v>
      </c>
      <c r="F138" s="36">
        <f>INDEX('2019_Raw'!$AM$2:$AM$991,MATCH('2019_R'!$A138,'2019_Raw'!$S$2:$S$991,0))</f>
        <v>9.6666666666666661</v>
      </c>
      <c r="G138" s="72" t="str">
        <f>INDEX('2019_Raw'!$AN$2:$AN$991,MATCH('2019_R'!$A138,'2019_Raw'!$S$2:$S$991,0))</f>
        <v>NA</v>
      </c>
      <c r="H138" s="36">
        <f>INDEX('2019_Raw'!$AL$2:$AL$991,MATCH('2019_R'!$A138,'2019_Raw'!$S$2:$S$991,0))</f>
        <v>29</v>
      </c>
    </row>
    <row r="139" spans="1:8" x14ac:dyDescent="0.25">
      <c r="A139" t="str">
        <v>A.29XC.26</v>
      </c>
      <c r="B139" t="str">
        <f>INDEX('2019_Raw'!$T$2:$T$991,MATCH('2019_R'!$A139,'2019_Raw'!$S$2:$S$991,0))</f>
        <v>Postzygotics-hybridXhybrid-(H:LaxeXMontalvo)X(H:LaxeXMontalvo)</v>
      </c>
      <c r="C139" s="36" t="str">
        <f>IFERROR(CEILING(SUMIF('2019_Raw'!S$2:S$991,'2019_R'!A139,'2019_Raw'!V$2:V$991)/SUMIF('2019_Raw'!S$2:S$991,'2019_R'!A139,'2019_Raw'!U$2:U$991),1),"NA")</f>
        <v>NA</v>
      </c>
      <c r="D139" s="36" t="str">
        <f>IFERROR(CEILING(SUMIF('2019_Raw'!S$2:S$991,'2019_R'!A139,'2019_Raw'!X$2:X$991)/SUMIF('2019_Raw'!S$2:S$991,'2019_R'!A139,'2019_Raw'!V$2:V$991),1),"NA")</f>
        <v>NA</v>
      </c>
      <c r="E139" s="36">
        <f>INDEX('2019_Raw'!$AB$2:$AB$991,MATCH('2019_R'!$A139,'2019_Raw'!$S$2:$S$991,0))</f>
        <v>1</v>
      </c>
      <c r="F139" s="36">
        <f>INDEX('2019_Raw'!$AM$2:$AM$991,MATCH('2019_R'!$A139,'2019_Raw'!$S$2:$S$991,0))</f>
        <v>13</v>
      </c>
      <c r="G139" s="72" t="str">
        <f>INDEX('2019_Raw'!$AN$2:$AN$991,MATCH('2019_R'!$A139,'2019_Raw'!$S$2:$S$991,0))</f>
        <v>NA</v>
      </c>
      <c r="H139" s="36">
        <f>INDEX('2019_Raw'!$AL$2:$AL$991,MATCH('2019_R'!$A139,'2019_Raw'!$S$2:$S$991,0))</f>
        <v>26</v>
      </c>
    </row>
    <row r="140" spans="1:8" x14ac:dyDescent="0.25">
      <c r="A140" t="str">
        <v>A.27XC.27</v>
      </c>
      <c r="B140" t="str">
        <f>INDEX('2019_Raw'!$T$2:$T$991,MATCH('2019_R'!$A140,'2019_Raw'!$S$2:$S$991,0))</f>
        <v>Postzygotics-hybridXhybrid-(H:LaxeXMontalvo)X(H:LaxeXMontalvo)</v>
      </c>
      <c r="C140" s="36" t="str">
        <f>IFERROR(CEILING(SUMIF('2019_Raw'!S$2:S$991,'2019_R'!A140,'2019_Raw'!V$2:V$991)/SUMIF('2019_Raw'!S$2:S$991,'2019_R'!A140,'2019_Raw'!U$2:U$991),1),"NA")</f>
        <v>NA</v>
      </c>
      <c r="D140" s="36" t="str">
        <f>IFERROR(CEILING(SUMIF('2019_Raw'!S$2:S$991,'2019_R'!A140,'2019_Raw'!X$2:X$991)/SUMIF('2019_Raw'!S$2:S$991,'2019_R'!A140,'2019_Raw'!V$2:V$991),1),"NA")</f>
        <v>NA</v>
      </c>
      <c r="E140" s="36">
        <f>INDEX('2019_Raw'!$AB$2:$AB$991,MATCH('2019_R'!$A140,'2019_Raw'!$S$2:$S$991,0))</f>
        <v>1</v>
      </c>
      <c r="F140" s="36">
        <f>INDEX('2019_Raw'!$AM$2:$AM$991,MATCH('2019_R'!$A140,'2019_Raw'!$S$2:$S$991,0))</f>
        <v>1.6666666666666667</v>
      </c>
      <c r="G140" s="72" t="str">
        <f>INDEX('2019_Raw'!$AN$2:$AN$991,MATCH('2019_R'!$A140,'2019_Raw'!$S$2:$S$991,0))</f>
        <v>NA</v>
      </c>
      <c r="H140" s="36">
        <f>INDEX('2019_Raw'!$AL$2:$AL$991,MATCH('2019_R'!$A140,'2019_Raw'!$S$2:$S$991,0))</f>
        <v>5</v>
      </c>
    </row>
    <row r="141" spans="1:8" x14ac:dyDescent="0.25">
      <c r="A141" t="str">
        <v>A.29XA.20</v>
      </c>
      <c r="B141" t="str">
        <f>INDEX('2019_Raw'!$T$2:$T$991,MATCH('2019_R'!$A141,'2019_Raw'!$S$2:$S$991,0))</f>
        <v>Postzygotics-hybridXhybrid-(H:LaxeXMontalvo)X(H:LaxeXMontalvo)</v>
      </c>
      <c r="C141" s="36" t="str">
        <f>IFERROR(CEILING(SUMIF('2019_Raw'!S$2:S$991,'2019_R'!A141,'2019_Raw'!V$2:V$991)/SUMIF('2019_Raw'!S$2:S$991,'2019_R'!A141,'2019_Raw'!U$2:U$991),1),"NA")</f>
        <v>NA</v>
      </c>
      <c r="D141" s="36" t="str">
        <f>IFERROR(CEILING(SUMIF('2019_Raw'!S$2:S$991,'2019_R'!A141,'2019_Raw'!X$2:X$991)/SUMIF('2019_Raw'!S$2:S$991,'2019_R'!A141,'2019_Raw'!V$2:V$991),1),"NA")</f>
        <v>NA</v>
      </c>
      <c r="E141" s="36">
        <f>INDEX('2019_Raw'!$AB$2:$AB$991,MATCH('2019_R'!$A141,'2019_Raw'!$S$2:$S$991,0))</f>
        <v>2</v>
      </c>
      <c r="F141" s="36">
        <f>INDEX('2019_Raw'!$AM$2:$AM$991,MATCH('2019_R'!$A141,'2019_Raw'!$S$2:$S$991,0))</f>
        <v>35.666666666666664</v>
      </c>
      <c r="G141" s="72" t="str">
        <f>INDEX('2019_Raw'!$AN$2:$AN$991,MATCH('2019_R'!$A141,'2019_Raw'!$S$2:$S$991,0))</f>
        <v>NA</v>
      </c>
      <c r="H141" s="36">
        <f>INDEX('2019_Raw'!$AL$2:$AL$991,MATCH('2019_R'!$A141,'2019_Raw'!$S$2:$S$991,0))</f>
        <v>107</v>
      </c>
    </row>
    <row r="142" spans="1:8" x14ac:dyDescent="0.25">
      <c r="A142" t="str">
        <v>4.12XA.28</v>
      </c>
      <c r="B142" t="str">
        <f>INDEX('2019_Raw'!$T$2:$T$991,MATCH('2019_R'!$A142,'2019_Raw'!$S$2:$S$991,0))</f>
        <v>Postzygotics-elegansXhybrid-SymEleX(H:LaxeXMontalvo)</v>
      </c>
      <c r="C142" s="36">
        <f>IFERROR(CEILING(SUMIF('2019_Raw'!S$2:S$991,'2019_R'!A142,'2019_Raw'!V$2:V$991)/SUMIF('2019_Raw'!S$2:S$991,'2019_R'!A142,'2019_Raw'!U$2:U$991),1),"NA")</f>
        <v>0</v>
      </c>
      <c r="D142" s="36" t="str">
        <f>IFERROR(CEILING(SUMIF('2019_Raw'!S$2:S$991,'2019_R'!A142,'2019_Raw'!X$2:X$991)/SUMIF('2019_Raw'!S$2:S$991,'2019_R'!A142,'2019_Raw'!V$2:V$991),1),"NA")</f>
        <v>NA</v>
      </c>
      <c r="E142" s="36" t="str">
        <f>INDEX('2019_Raw'!$AB$2:$AB$991,MATCH('2019_R'!$A142,'2019_Raw'!$S$2:$S$991,0))</f>
        <v>NA</v>
      </c>
      <c r="F142" s="36" t="str">
        <f>INDEX('2019_Raw'!$AM$2:$AM$991,MATCH('2019_R'!$A142,'2019_Raw'!$S$2:$S$991,0))</f>
        <v>NA</v>
      </c>
      <c r="G142" s="72" t="str">
        <f>INDEX('2019_Raw'!$AN$2:$AN$991,MATCH('2019_R'!$A142,'2019_Raw'!$S$2:$S$991,0))</f>
        <v>NA</v>
      </c>
      <c r="H142" s="36" t="str">
        <f>INDEX('2019_Raw'!$AL$2:$AL$991,MATCH('2019_R'!$A142,'2019_Raw'!$S$2:$S$991,0))</f>
        <v>NA</v>
      </c>
    </row>
    <row r="143" spans="1:8" x14ac:dyDescent="0.25">
      <c r="A143" t="str">
        <v>4.12XA.29</v>
      </c>
      <c r="B143" t="str">
        <f>INDEX('2019_Raw'!$T$2:$T$991,MATCH('2019_R'!$A143,'2019_Raw'!$S$2:$S$991,0))</f>
        <v>Postzygotics-elegansXhybrid-SymEleX(H:LaxeXMontalvo)</v>
      </c>
      <c r="C143" s="36">
        <f>IFERROR(CEILING(SUMIF('2019_Raw'!S$2:S$991,'2019_R'!A143,'2019_Raw'!V$2:V$991)/SUMIF('2019_Raw'!S$2:S$991,'2019_R'!A143,'2019_Raw'!U$2:U$991),1),"NA")</f>
        <v>0</v>
      </c>
      <c r="D143" s="36" t="str">
        <f>IFERROR(CEILING(SUMIF('2019_Raw'!S$2:S$991,'2019_R'!A143,'2019_Raw'!X$2:X$991)/SUMIF('2019_Raw'!S$2:S$991,'2019_R'!A143,'2019_Raw'!V$2:V$991),1),"NA")</f>
        <v>NA</v>
      </c>
      <c r="E143" s="36" t="str">
        <f>INDEX('2019_Raw'!$AB$2:$AB$991,MATCH('2019_R'!$A143,'2019_Raw'!$S$2:$S$991,0))</f>
        <v>NA</v>
      </c>
      <c r="F143" s="36" t="str">
        <f>INDEX('2019_Raw'!$AM$2:$AM$991,MATCH('2019_R'!$A143,'2019_Raw'!$S$2:$S$991,0))</f>
        <v>NA</v>
      </c>
      <c r="G143" s="72" t="str">
        <f>INDEX('2019_Raw'!$AN$2:$AN$991,MATCH('2019_R'!$A143,'2019_Raw'!$S$2:$S$991,0))</f>
        <v>NA</v>
      </c>
      <c r="H143" s="36" t="str">
        <f>INDEX('2019_Raw'!$AL$2:$AL$991,MATCH('2019_R'!$A143,'2019_Raw'!$S$2:$S$991,0))</f>
        <v>NA</v>
      </c>
    </row>
    <row r="144" spans="1:8" x14ac:dyDescent="0.25">
      <c r="A144" t="str">
        <v>A.31XA.30</v>
      </c>
      <c r="B144" t="str">
        <f>INDEX('2019_Raw'!$T$2:$T$991,MATCH('2019_R'!$A144,'2019_Raw'!$S$2:$S$991,0))</f>
        <v>Postzygotics-hybridXhybrid-(H:LaxeXMontalvo)X(H:LaxeXMontalvo)</v>
      </c>
      <c r="C144" s="36" t="str">
        <f>IFERROR(CEILING(SUMIF('2019_Raw'!S$2:S$991,'2019_R'!A144,'2019_Raw'!V$2:V$991)/SUMIF('2019_Raw'!S$2:S$991,'2019_R'!A144,'2019_Raw'!U$2:U$991),1),"NA")</f>
        <v>NA</v>
      </c>
      <c r="D144" s="36" t="str">
        <f>IFERROR(CEILING(SUMIF('2019_Raw'!S$2:S$991,'2019_R'!A144,'2019_Raw'!X$2:X$991)/SUMIF('2019_Raw'!S$2:S$991,'2019_R'!A144,'2019_Raw'!V$2:V$991),1),"NA")</f>
        <v>NA</v>
      </c>
      <c r="E144" s="36">
        <f>INDEX('2019_Raw'!$AB$2:$AB$991,MATCH('2019_R'!$A144,'2019_Raw'!$S$2:$S$991,0))</f>
        <v>2</v>
      </c>
      <c r="F144" s="36">
        <f>INDEX('2019_Raw'!$AM$2:$AM$991,MATCH('2019_R'!$A144,'2019_Raw'!$S$2:$S$991,0))</f>
        <v>38.333333333333336</v>
      </c>
      <c r="G144" s="72" t="str">
        <f>INDEX('2019_Raw'!$AN$2:$AN$991,MATCH('2019_R'!$A144,'2019_Raw'!$S$2:$S$991,0))</f>
        <v>NA</v>
      </c>
      <c r="H144" s="36">
        <f>INDEX('2019_Raw'!$AL$2:$AL$991,MATCH('2019_R'!$A144,'2019_Raw'!$S$2:$S$991,0))</f>
        <v>115</v>
      </c>
    </row>
    <row r="145" spans="1:8" x14ac:dyDescent="0.25">
      <c r="A145" t="str">
        <v>C.25XC.30</v>
      </c>
      <c r="B145" t="str">
        <f>INDEX('2019_Raw'!$T$2:$T$991,MATCH('2019_R'!$A145,'2019_Raw'!$S$2:$S$991,0))</f>
        <v>Postzygotics-hybridXhybrid-(H:LaxeXMontalvo)X(H:LaxeXMontalvo)</v>
      </c>
      <c r="C145" s="36" t="str">
        <f>IFERROR(CEILING(SUMIF('2019_Raw'!S$2:S$991,'2019_R'!A145,'2019_Raw'!V$2:V$991)/SUMIF('2019_Raw'!S$2:S$991,'2019_R'!A145,'2019_Raw'!U$2:U$991),1),"NA")</f>
        <v>NA</v>
      </c>
      <c r="D145" s="36" t="str">
        <f>IFERROR(CEILING(SUMIF('2019_Raw'!S$2:S$991,'2019_R'!A145,'2019_Raw'!X$2:X$991)/SUMIF('2019_Raw'!S$2:S$991,'2019_R'!A145,'2019_Raw'!V$2:V$991),1),"NA")</f>
        <v>NA</v>
      </c>
      <c r="E145" s="36">
        <f>INDEX('2019_Raw'!$AB$2:$AB$991,MATCH('2019_R'!$A145,'2019_Raw'!$S$2:$S$991,0))</f>
        <v>2</v>
      </c>
      <c r="F145" s="36">
        <f>INDEX('2019_Raw'!$AM$2:$AM$991,MATCH('2019_R'!$A145,'2019_Raw'!$S$2:$S$991,0))</f>
        <v>101.33333333333333</v>
      </c>
      <c r="G145" s="72" t="str">
        <f>INDEX('2019_Raw'!$AN$2:$AN$991,MATCH('2019_R'!$A145,'2019_Raw'!$S$2:$S$991,0))</f>
        <v>NA</v>
      </c>
      <c r="H145" s="36">
        <f>INDEX('2019_Raw'!$AL$2:$AL$991,MATCH('2019_R'!$A145,'2019_Raw'!$S$2:$S$991,0))</f>
        <v>304</v>
      </c>
    </row>
    <row r="146" spans="1:8" x14ac:dyDescent="0.25">
      <c r="A146" t="str">
        <v>A.29X2.15</v>
      </c>
      <c r="B146" t="str">
        <f>INDEX('2019_Raw'!$T$2:$T$991,MATCH('2019_R'!$A146,'2019_Raw'!$S$2:$S$991,0))</f>
        <v>Postzygotics-hybridXgraellsii-(H:LaxeXMontalvo)XSymGra</v>
      </c>
      <c r="C146" s="36" t="str">
        <f>IFERROR(CEILING(SUMIF('2019_Raw'!S$2:S$991,'2019_R'!A146,'2019_Raw'!V$2:V$991)/SUMIF('2019_Raw'!S$2:S$991,'2019_R'!A146,'2019_Raw'!U$2:U$991),1),"NA")</f>
        <v>NA</v>
      </c>
      <c r="D146" s="36" t="str">
        <f>IFERROR(CEILING(SUMIF('2019_Raw'!S$2:S$991,'2019_R'!A146,'2019_Raw'!X$2:X$991)/SUMIF('2019_Raw'!S$2:S$991,'2019_R'!A146,'2019_Raw'!V$2:V$991),1),"NA")</f>
        <v>NA</v>
      </c>
      <c r="E146" s="36">
        <f>INDEX('2019_Raw'!$AB$2:$AB$991,MATCH('2019_R'!$A146,'2019_Raw'!$S$2:$S$991,0))</f>
        <v>2</v>
      </c>
      <c r="F146" s="36">
        <f>INDEX('2019_Raw'!$AM$2:$AM$991,MATCH('2019_R'!$A146,'2019_Raw'!$S$2:$S$991,0))</f>
        <v>109</v>
      </c>
      <c r="G146" s="72" t="str">
        <f>INDEX('2019_Raw'!$AN$2:$AN$991,MATCH('2019_R'!$A146,'2019_Raw'!$S$2:$S$991,0))</f>
        <v>NA</v>
      </c>
      <c r="H146" s="36">
        <f>INDEX('2019_Raw'!$AL$2:$AL$991,MATCH('2019_R'!$A146,'2019_Raw'!$S$2:$S$991,0))</f>
        <v>327</v>
      </c>
    </row>
    <row r="147" spans="1:8" x14ac:dyDescent="0.25">
      <c r="A147" t="str">
        <v>4.12XC.29</v>
      </c>
      <c r="B147" t="str">
        <f>INDEX('2019_Raw'!$T$2:$T$991,MATCH('2019_R'!$A147,'2019_Raw'!$S$2:$S$991,0))</f>
        <v>Postzygotics-elegansXhybrid-SymEleX(H:LaxeXMontalvo)</v>
      </c>
      <c r="C147" s="36" t="str">
        <f>IFERROR(CEILING(SUMIF('2019_Raw'!S$2:S$991,'2019_R'!A147,'2019_Raw'!V$2:V$991)/SUMIF('2019_Raw'!S$2:S$991,'2019_R'!A147,'2019_Raw'!U$2:U$991),1),"NA")</f>
        <v>NA</v>
      </c>
      <c r="D147" s="36" t="str">
        <f>IFERROR(CEILING(SUMIF('2019_Raw'!S$2:S$991,'2019_R'!A147,'2019_Raw'!X$2:X$991)/SUMIF('2019_Raw'!S$2:S$991,'2019_R'!A147,'2019_Raw'!V$2:V$991),1),"NA")</f>
        <v>NA</v>
      </c>
      <c r="E147" s="36">
        <f>INDEX('2019_Raw'!$AB$2:$AB$991,MATCH('2019_R'!$A147,'2019_Raw'!$S$2:$S$991,0))</f>
        <v>2</v>
      </c>
      <c r="F147" s="36">
        <f>INDEX('2019_Raw'!$AM$2:$AM$991,MATCH('2019_R'!$A147,'2019_Raw'!$S$2:$S$991,0))</f>
        <v>190.33333333333334</v>
      </c>
      <c r="G147" s="72" t="str">
        <f>INDEX('2019_Raw'!$AN$2:$AN$991,MATCH('2019_R'!$A147,'2019_Raw'!$S$2:$S$991,0))</f>
        <v>NA</v>
      </c>
      <c r="H147" s="36">
        <f>INDEX('2019_Raw'!$AL$2:$AL$991,MATCH('2019_R'!$A147,'2019_Raw'!$S$2:$S$991,0))</f>
        <v>571</v>
      </c>
    </row>
    <row r="148" spans="1:8" x14ac:dyDescent="0.25">
      <c r="A148" t="str">
        <v>2.23X1.29</v>
      </c>
      <c r="B148" t="str">
        <f>INDEX('2019_Raw'!$T$2:$T$991,MATCH('2019_R'!$A148,'2019_Raw'!$S$2:$S$991,0))</f>
        <v>Conspecifics-graellsiiXgraellsii-MontalvoXMontalvo</v>
      </c>
      <c r="C148" s="36" t="str">
        <f>IFERROR(CEILING(SUMIF('2019_Raw'!S$2:S$991,'2019_R'!A148,'2019_Raw'!V$2:V$991)/SUMIF('2019_Raw'!S$2:S$991,'2019_R'!A148,'2019_Raw'!U$2:U$991),1),"NA")</f>
        <v>NA</v>
      </c>
      <c r="D148" s="36" t="str">
        <f>IFERROR(CEILING(SUMIF('2019_Raw'!S$2:S$991,'2019_R'!A148,'2019_Raw'!X$2:X$991)/SUMIF('2019_Raw'!S$2:S$991,'2019_R'!A148,'2019_Raw'!V$2:V$991),1),"NA")</f>
        <v>NA</v>
      </c>
      <c r="E148" s="36">
        <f>INDEX('2019_Raw'!$AB$2:$AB$991,MATCH('2019_R'!$A148,'2019_Raw'!$S$2:$S$991,0))</f>
        <v>3</v>
      </c>
      <c r="F148" s="36">
        <f>INDEX('2019_Raw'!$AM$2:$AM$991,MATCH('2019_R'!$A148,'2019_Raw'!$S$2:$S$991,0))</f>
        <v>33.666666666666664</v>
      </c>
      <c r="G148" s="72" t="str">
        <f>INDEX('2019_Raw'!$AN$2:$AN$991,MATCH('2019_R'!$A148,'2019_Raw'!$S$2:$S$991,0))</f>
        <v>NA</v>
      </c>
      <c r="H148" s="36">
        <f>INDEX('2019_Raw'!$AL$2:$AL$991,MATCH('2019_R'!$A148,'2019_Raw'!$S$2:$S$991,0))</f>
        <v>101</v>
      </c>
    </row>
    <row r="149" spans="1:8" x14ac:dyDescent="0.25">
      <c r="A149" t="str">
        <v>3.27X3.34</v>
      </c>
      <c r="B149" t="str">
        <f>INDEX('2019_Raw'!$T$2:$T$991,MATCH('2019_R'!$A149,'2019_Raw'!$S$2:$S$991,0))</f>
        <v>Conspecifics-elegansXelegans-LaxeXLaxe</v>
      </c>
      <c r="C149" s="36" t="str">
        <f>IFERROR(CEILING(SUMIF('2019_Raw'!S$2:S$991,'2019_R'!A149,'2019_Raw'!V$2:V$991)/SUMIF('2019_Raw'!S$2:S$991,'2019_R'!A149,'2019_Raw'!U$2:U$991),1),"NA")</f>
        <v>NA</v>
      </c>
      <c r="D149" s="36" t="str">
        <f>IFERROR(CEILING(SUMIF('2019_Raw'!S$2:S$991,'2019_R'!A149,'2019_Raw'!X$2:X$991)/SUMIF('2019_Raw'!S$2:S$991,'2019_R'!A149,'2019_Raw'!V$2:V$991),1),"NA")</f>
        <v>NA</v>
      </c>
      <c r="E149" s="36">
        <f>INDEX('2019_Raw'!$AB$2:$AB$991,MATCH('2019_R'!$A149,'2019_Raw'!$S$2:$S$991,0))</f>
        <v>2</v>
      </c>
      <c r="F149" s="36">
        <f>INDEX('2019_Raw'!$AM$2:$AM$991,MATCH('2019_R'!$A149,'2019_Raw'!$S$2:$S$991,0))</f>
        <v>110.66666666666667</v>
      </c>
      <c r="G149" s="72" t="str">
        <f>INDEX('2019_Raw'!$AN$2:$AN$991,MATCH('2019_R'!$A149,'2019_Raw'!$S$2:$S$991,0))</f>
        <v>NA</v>
      </c>
      <c r="H149" s="36">
        <f>INDEX('2019_Raw'!$AL$2:$AL$991,MATCH('2019_R'!$A149,'2019_Raw'!$S$2:$S$991,0))</f>
        <v>332</v>
      </c>
    </row>
    <row r="150" spans="1:8" x14ac:dyDescent="0.25">
      <c r="A150" t="str">
        <v>2.23X2.22</v>
      </c>
      <c r="B150" t="str">
        <f>INDEX('2019_Raw'!$T$2:$T$991,MATCH('2019_R'!$A150,'2019_Raw'!$S$2:$S$991,0))</f>
        <v>Conspecifics-graellsiiXgraellsii-MontalvoXMontalvo</v>
      </c>
      <c r="C150" s="36" t="str">
        <f>IFERROR(CEILING(SUMIF('2019_Raw'!S$2:S$991,'2019_R'!A150,'2019_Raw'!V$2:V$991)/SUMIF('2019_Raw'!S$2:S$991,'2019_R'!A150,'2019_Raw'!U$2:U$991),1),"NA")</f>
        <v>NA</v>
      </c>
      <c r="D150" s="36" t="str">
        <f>IFERROR(CEILING(SUMIF('2019_Raw'!S$2:S$991,'2019_R'!A150,'2019_Raw'!X$2:X$991)/SUMIF('2019_Raw'!S$2:S$991,'2019_R'!A150,'2019_Raw'!V$2:V$991),1),"NA")</f>
        <v>NA</v>
      </c>
      <c r="E150" s="36">
        <f>INDEX('2019_Raw'!$AB$2:$AB$991,MATCH('2019_R'!$A150,'2019_Raw'!$S$2:$S$991,0))</f>
        <v>2</v>
      </c>
      <c r="F150" s="36">
        <f>INDEX('2019_Raw'!$AM$2:$AM$991,MATCH('2019_R'!$A150,'2019_Raw'!$S$2:$S$991,0))</f>
        <v>198.66666666666666</v>
      </c>
      <c r="G150" s="72" t="str">
        <f>INDEX('2019_Raw'!$AN$2:$AN$991,MATCH('2019_R'!$A150,'2019_Raw'!$S$2:$S$991,0))</f>
        <v>NA</v>
      </c>
      <c r="H150" s="36">
        <f>INDEX('2019_Raw'!$AL$2:$AL$991,MATCH('2019_R'!$A150,'2019_Raw'!$S$2:$S$991,0))</f>
        <v>596</v>
      </c>
    </row>
    <row r="151" spans="1:8" x14ac:dyDescent="0.25">
      <c r="A151" t="str">
        <v>2.23X2.24</v>
      </c>
      <c r="B151" t="str">
        <f>INDEX('2019_Raw'!$T$2:$T$991,MATCH('2019_R'!$A151,'2019_Raw'!$S$2:$S$991,0))</f>
        <v>Conspecifics-graellsiiXgraellsii-MontalvoXMontalvo</v>
      </c>
      <c r="C151" s="36" t="str">
        <f>IFERROR(CEILING(SUMIF('2019_Raw'!S$2:S$991,'2019_R'!A151,'2019_Raw'!V$2:V$991)/SUMIF('2019_Raw'!S$2:S$991,'2019_R'!A151,'2019_Raw'!U$2:U$991),1),"NA")</f>
        <v>NA</v>
      </c>
      <c r="D151" s="36" t="str">
        <f>IFERROR(CEILING(SUMIF('2019_Raw'!S$2:S$991,'2019_R'!A151,'2019_Raw'!X$2:X$991)/SUMIF('2019_Raw'!S$2:S$991,'2019_R'!A151,'2019_Raw'!V$2:V$991),1),"NA")</f>
        <v>NA</v>
      </c>
      <c r="E151" s="36">
        <f>INDEX('2019_Raw'!$AB$2:$AB$991,MATCH('2019_R'!$A151,'2019_Raw'!$S$2:$S$991,0))</f>
        <v>2</v>
      </c>
      <c r="F151" s="36">
        <f>INDEX('2019_Raw'!$AM$2:$AM$991,MATCH('2019_R'!$A151,'2019_Raw'!$S$2:$S$991,0))</f>
        <v>143.33333333333334</v>
      </c>
      <c r="G151" s="72" t="str">
        <f>INDEX('2019_Raw'!$AN$2:$AN$991,MATCH('2019_R'!$A151,'2019_Raw'!$S$2:$S$991,0))</f>
        <v>NA</v>
      </c>
      <c r="H151" s="36">
        <f>INDEX('2019_Raw'!$AL$2:$AL$991,MATCH('2019_R'!$A151,'2019_Raw'!$S$2:$S$991,0))</f>
        <v>430</v>
      </c>
    </row>
    <row r="152" spans="1:8" x14ac:dyDescent="0.25">
      <c r="A152" t="str">
        <v>3.27X3.31</v>
      </c>
      <c r="B152" t="str">
        <f>INDEX('2019_Raw'!$T$2:$T$991,MATCH('2019_R'!$A152,'2019_Raw'!$S$2:$S$991,0))</f>
        <v>Conspecifics-elegansXelegans-LaxeXLaxe</v>
      </c>
      <c r="C152" s="36" t="str">
        <f>IFERROR(CEILING(SUMIF('2019_Raw'!S$2:S$991,'2019_R'!A152,'2019_Raw'!V$2:V$991)/SUMIF('2019_Raw'!S$2:S$991,'2019_R'!A152,'2019_Raw'!U$2:U$991),1),"NA")</f>
        <v>NA</v>
      </c>
      <c r="D152" s="36" t="str">
        <f>IFERROR(CEILING(SUMIF('2019_Raw'!S$2:S$991,'2019_R'!A152,'2019_Raw'!X$2:X$991)/SUMIF('2019_Raw'!S$2:S$991,'2019_R'!A152,'2019_Raw'!V$2:V$991),1),"NA")</f>
        <v>NA</v>
      </c>
      <c r="E152" s="36">
        <f>INDEX('2019_Raw'!$AB$2:$AB$991,MATCH('2019_R'!$A152,'2019_Raw'!$S$2:$S$991,0))</f>
        <v>2</v>
      </c>
      <c r="F152" s="36">
        <f>INDEX('2019_Raw'!$AM$2:$AM$991,MATCH('2019_R'!$A152,'2019_Raw'!$S$2:$S$991,0))</f>
        <v>5</v>
      </c>
      <c r="G152" s="72" t="str">
        <f>INDEX('2019_Raw'!$AN$2:$AN$991,MATCH('2019_R'!$A152,'2019_Raw'!$S$2:$S$991,0))</f>
        <v>NA</v>
      </c>
      <c r="H152" s="36">
        <f>INDEX('2019_Raw'!$AL$2:$AL$991,MATCH('2019_R'!$A152,'2019_Raw'!$S$2:$S$991,0))</f>
        <v>10</v>
      </c>
    </row>
    <row r="153" spans="1:8" x14ac:dyDescent="0.25">
      <c r="A153" t="str">
        <v>3.43X3.37</v>
      </c>
      <c r="B153" t="str">
        <f>INDEX('2019_Raw'!$T$2:$T$991,MATCH('2019_R'!$A153,'2019_Raw'!$S$2:$S$991,0))</f>
        <v>Conspecifics-elegansXelegans-LaxeXLaxe</v>
      </c>
      <c r="C153" s="36" t="str">
        <f>IFERROR(CEILING(SUMIF('2019_Raw'!S$2:S$991,'2019_R'!A153,'2019_Raw'!V$2:V$991)/SUMIF('2019_Raw'!S$2:S$991,'2019_R'!A153,'2019_Raw'!U$2:U$991),1),"NA")</f>
        <v>NA</v>
      </c>
      <c r="D153" s="36" t="str">
        <f>IFERROR(CEILING(SUMIF('2019_Raw'!S$2:S$991,'2019_R'!A153,'2019_Raw'!X$2:X$991)/SUMIF('2019_Raw'!S$2:S$991,'2019_R'!A153,'2019_Raw'!V$2:V$991),1),"NA")</f>
        <v>NA</v>
      </c>
      <c r="E153" s="36">
        <f>INDEX('2019_Raw'!$AB$2:$AB$991,MATCH('2019_R'!$A153,'2019_Raw'!$S$2:$S$991,0))</f>
        <v>0</v>
      </c>
      <c r="F153" s="36">
        <f>INDEX('2019_Raw'!$AM$2:$AM$991,MATCH('2019_R'!$A153,'2019_Raw'!$S$2:$S$991,0))</f>
        <v>0</v>
      </c>
      <c r="G153" s="72" t="str">
        <f>INDEX('2019_Raw'!$AN$2:$AN$991,MATCH('2019_R'!$A153,'2019_Raw'!$S$2:$S$991,0))</f>
        <v>NA</v>
      </c>
      <c r="H153" s="36">
        <f>INDEX('2019_Raw'!$AL$2:$AL$991,MATCH('2019_R'!$A153,'2019_Raw'!$S$2:$S$991,0))</f>
        <v>0</v>
      </c>
    </row>
    <row r="154" spans="1:8" x14ac:dyDescent="0.25">
      <c r="A154" t="str">
        <v>3.43X4.22</v>
      </c>
      <c r="B154" t="str">
        <f>INDEX('2019_Raw'!$T$2:$T$991,MATCH('2019_R'!$A154,'2019_Raw'!$S$2:$S$991,0))</f>
        <v>Conspecifics-elegansXelegans-LaxeXLaxe</v>
      </c>
      <c r="C154" s="36" t="str">
        <f>IFERROR(CEILING(SUMIF('2019_Raw'!S$2:S$991,'2019_R'!A154,'2019_Raw'!V$2:V$991)/SUMIF('2019_Raw'!S$2:S$991,'2019_R'!A154,'2019_Raw'!U$2:U$991),1),"NA")</f>
        <v>NA</v>
      </c>
      <c r="D154" s="36" t="str">
        <f>IFERROR(CEILING(SUMIF('2019_Raw'!S$2:S$991,'2019_R'!A154,'2019_Raw'!X$2:X$991)/SUMIF('2019_Raw'!S$2:S$991,'2019_R'!A154,'2019_Raw'!V$2:V$991),1),"NA")</f>
        <v>NA</v>
      </c>
      <c r="E154" s="36">
        <f>INDEX('2019_Raw'!$AB$2:$AB$991,MATCH('2019_R'!$A154,'2019_Raw'!$S$2:$S$991,0))</f>
        <v>0</v>
      </c>
      <c r="F154" s="36">
        <f>INDEX('2019_Raw'!$AM$2:$AM$991,MATCH('2019_R'!$A154,'2019_Raw'!$S$2:$S$991,0))</f>
        <v>0</v>
      </c>
      <c r="G154" s="72" t="str">
        <f>INDEX('2019_Raw'!$AN$2:$AN$991,MATCH('2019_R'!$A154,'2019_Raw'!$S$2:$S$991,0))</f>
        <v>NA</v>
      </c>
      <c r="H154" s="36">
        <f>INDEX('2019_Raw'!$AL$2:$AL$991,MATCH('2019_R'!$A154,'2019_Raw'!$S$2:$S$991,0))</f>
        <v>0</v>
      </c>
    </row>
    <row r="155" spans="1:8" x14ac:dyDescent="0.25">
      <c r="A155" t="str">
        <v>C.40XA.25</v>
      </c>
      <c r="B155" t="str">
        <f>INDEX('2019_Raw'!$T$2:$T$991,MATCH('2019_R'!$A155,'2019_Raw'!$S$2:$S$991,0))</f>
        <v>Postzygotics-hybridXhybrid-(H:LaxeXMontalvo)X(H:LaxeXMontalvo)</v>
      </c>
      <c r="C155" s="36" t="str">
        <f>IFERROR(CEILING(SUMIF('2019_Raw'!S$2:S$991,'2019_R'!A155,'2019_Raw'!V$2:V$991)/SUMIF('2019_Raw'!S$2:S$991,'2019_R'!A155,'2019_Raw'!U$2:U$991),1),"NA")</f>
        <v>NA</v>
      </c>
      <c r="D155" s="36" t="str">
        <f>IFERROR(CEILING(SUMIF('2019_Raw'!S$2:S$991,'2019_R'!A155,'2019_Raw'!X$2:X$991)/SUMIF('2019_Raw'!S$2:S$991,'2019_R'!A155,'2019_Raw'!V$2:V$991),1),"NA")</f>
        <v>NA</v>
      </c>
      <c r="E155" s="36">
        <f>INDEX('2019_Raw'!$AB$2:$AB$991,MATCH('2019_R'!$A155,'2019_Raw'!$S$2:$S$991,0))</f>
        <v>1</v>
      </c>
      <c r="F155" s="36">
        <f>INDEX('2019_Raw'!$AM$2:$AM$991,MATCH('2019_R'!$A155,'2019_Raw'!$S$2:$S$991,0))</f>
        <v>38.666666666666664</v>
      </c>
      <c r="G155" s="72" t="str">
        <f>INDEX('2019_Raw'!$AN$2:$AN$991,MATCH('2019_R'!$A155,'2019_Raw'!$S$2:$S$991,0))</f>
        <v>NA</v>
      </c>
      <c r="H155" s="36">
        <f>INDEX('2019_Raw'!$AL$2:$AL$991,MATCH('2019_R'!$A155,'2019_Raw'!$S$2:$S$991,0))</f>
        <v>116</v>
      </c>
    </row>
    <row r="156" spans="1:8" x14ac:dyDescent="0.25">
      <c r="A156" t="str">
        <v>3.27X4.33</v>
      </c>
      <c r="B156" t="str">
        <f>INDEX('2019_Raw'!$T$2:$T$991,MATCH('2019_R'!$A156,'2019_Raw'!$S$2:$S$991,0))</f>
        <v>Conspecifics-elegansXelegans-LaxeXLaxe</v>
      </c>
      <c r="C156" s="36" t="str">
        <f>IFERROR(CEILING(SUMIF('2019_Raw'!S$2:S$991,'2019_R'!A156,'2019_Raw'!V$2:V$991)/SUMIF('2019_Raw'!S$2:S$991,'2019_R'!A156,'2019_Raw'!U$2:U$991),1),"NA")</f>
        <v>NA</v>
      </c>
      <c r="D156" s="36" t="str">
        <f>IFERROR(CEILING(SUMIF('2019_Raw'!S$2:S$991,'2019_R'!A156,'2019_Raw'!X$2:X$991)/SUMIF('2019_Raw'!S$2:S$991,'2019_R'!A156,'2019_Raw'!V$2:V$991),1),"NA")</f>
        <v>NA</v>
      </c>
      <c r="E156" s="36">
        <f>INDEX('2019_Raw'!$AB$2:$AB$991,MATCH('2019_R'!$A156,'2019_Raw'!$S$2:$S$991,0))</f>
        <v>1</v>
      </c>
      <c r="F156" s="36">
        <f>INDEX('2019_Raw'!$AM$2:$AM$991,MATCH('2019_R'!$A156,'2019_Raw'!$S$2:$S$991,0))</f>
        <v>0.5</v>
      </c>
      <c r="G156" s="72" t="str">
        <f>INDEX('2019_Raw'!$AN$2:$AN$991,MATCH('2019_R'!$A156,'2019_Raw'!$S$2:$S$991,0))</f>
        <v>NA</v>
      </c>
      <c r="H156" s="36">
        <f>INDEX('2019_Raw'!$AL$2:$AL$991,MATCH('2019_R'!$A156,'2019_Raw'!$S$2:$S$991,0))</f>
        <v>1</v>
      </c>
    </row>
    <row r="157" spans="1:8" x14ac:dyDescent="0.25">
      <c r="A157" t="str">
        <v>L.1XK.2</v>
      </c>
      <c r="B157" t="str">
        <f>INDEX('2019_Raw'!$T$2:$T$991,MATCH('2019_R'!$A157,'2019_Raw'!$S$2:$S$991,0))</f>
        <v>Postzygotics-hybridXhybrid-(H:LaxeXMontalvo)X(H:LaxeXMontalvo)</v>
      </c>
      <c r="C157" s="36">
        <f>IFERROR(CEILING(SUMIF('2019_Raw'!S$2:S$991,'2019_R'!A157,'2019_Raw'!V$2:V$991)/SUMIF('2019_Raw'!S$2:S$991,'2019_R'!A157,'2019_Raw'!U$2:U$991),1),"NA")</f>
        <v>1</v>
      </c>
      <c r="D157" s="36">
        <f>IFERROR(CEILING(SUMIF('2019_Raw'!S$2:S$991,'2019_R'!A157,'2019_Raw'!X$2:X$991)/SUMIF('2019_Raw'!S$2:S$991,'2019_R'!A157,'2019_Raw'!V$2:V$991),1),"NA")</f>
        <v>1</v>
      </c>
      <c r="E157" s="36">
        <f>INDEX('2019_Raw'!$AB$2:$AB$991,MATCH('2019_R'!$A157,'2019_Raw'!$S$2:$S$991,0))</f>
        <v>0</v>
      </c>
      <c r="F157" s="36">
        <f>INDEX('2019_Raw'!$AM$2:$AM$991,MATCH('2019_R'!$A157,'2019_Raw'!$S$2:$S$991,0))</f>
        <v>0</v>
      </c>
      <c r="G157" s="72" t="str">
        <f>INDEX('2019_Raw'!$AN$2:$AN$991,MATCH('2019_R'!$A157,'2019_Raw'!$S$2:$S$991,0))</f>
        <v>NA</v>
      </c>
      <c r="H157" s="36">
        <f>INDEX('2019_Raw'!$AL$2:$AL$991,MATCH('2019_R'!$A157,'2019_Raw'!$S$2:$S$991,0))</f>
        <v>0</v>
      </c>
    </row>
    <row r="158" spans="1:8" x14ac:dyDescent="0.25">
      <c r="A158" t="str">
        <v>L.1XK.6</v>
      </c>
      <c r="B158" t="str">
        <f>INDEX('2019_Raw'!$T$2:$T$991,MATCH('2019_R'!$A158,'2019_Raw'!$S$2:$S$991,0))</f>
        <v>Postzygotics-hybridXhybrid-(H:LaxeXMontalvo)X(H:LaxeXMontalvo)</v>
      </c>
      <c r="C158" s="36">
        <f>IFERROR(CEILING(SUMIF('2019_Raw'!S$2:S$991,'2019_R'!A158,'2019_Raw'!V$2:V$991)/SUMIF('2019_Raw'!S$2:S$991,'2019_R'!A158,'2019_Raw'!U$2:U$991),1),"NA")</f>
        <v>1</v>
      </c>
      <c r="D158" s="36">
        <f>IFERROR(CEILING(SUMIF('2019_Raw'!S$2:S$991,'2019_R'!A158,'2019_Raw'!X$2:X$991)/SUMIF('2019_Raw'!S$2:S$991,'2019_R'!A158,'2019_Raw'!V$2:V$991),1),"NA")</f>
        <v>1</v>
      </c>
      <c r="E158" s="36">
        <f>INDEX('2019_Raw'!$AB$2:$AB$991,MATCH('2019_R'!$A158,'2019_Raw'!$S$2:$S$991,0))</f>
        <v>2</v>
      </c>
      <c r="F158" s="36">
        <f>INDEX('2019_Raw'!$AM$2:$AM$991,MATCH('2019_R'!$A158,'2019_Raw'!$S$2:$S$991,0))</f>
        <v>54</v>
      </c>
      <c r="G158" s="72">
        <f>INDEX('2019_Raw'!$AN$2:$AN$991,MATCH('2019_R'!$A158,'2019_Raw'!$S$2:$S$991,0))</f>
        <v>0.39506172839506171</v>
      </c>
      <c r="H158" s="36">
        <f>INDEX('2019_Raw'!$AL$2:$AL$991,MATCH('2019_R'!$A158,'2019_Raw'!$S$2:$S$991,0))</f>
        <v>162</v>
      </c>
    </row>
    <row r="159" spans="1:8" x14ac:dyDescent="0.25">
      <c r="A159" t="str">
        <v>K.7XK.8</v>
      </c>
      <c r="B159" t="str">
        <f>INDEX('2019_Raw'!$T$2:$T$991,MATCH('2019_R'!$A159,'2019_Raw'!$S$2:$S$991,0))</f>
        <v>Postzygotics-hybridXhybrid-(H:LaxeXMontalvo)X(H:LaxeXMontalvo)</v>
      </c>
      <c r="C159" s="36">
        <f>IFERROR(CEILING(SUMIF('2019_Raw'!S$2:S$991,'2019_R'!A159,'2019_Raw'!V$2:V$991)/SUMIF('2019_Raw'!S$2:S$991,'2019_R'!A159,'2019_Raw'!U$2:U$991),1),"NA")</f>
        <v>1</v>
      </c>
      <c r="D159" s="36">
        <f>IFERROR(CEILING(SUMIF('2019_Raw'!S$2:S$991,'2019_R'!A159,'2019_Raw'!X$2:X$991)/SUMIF('2019_Raw'!S$2:S$991,'2019_R'!A159,'2019_Raw'!V$2:V$991),1),"NA")</f>
        <v>1</v>
      </c>
      <c r="E159" s="36">
        <f>INDEX('2019_Raw'!$AB$2:$AB$991,MATCH('2019_R'!$A159,'2019_Raw'!$S$2:$S$991,0))</f>
        <v>3</v>
      </c>
      <c r="F159" s="36">
        <f>INDEX('2019_Raw'!$AM$2:$AM$991,MATCH('2019_R'!$A159,'2019_Raw'!$S$2:$S$991,0))</f>
        <v>88.333333333333329</v>
      </c>
      <c r="G159" s="72">
        <f>INDEX('2019_Raw'!$AN$2:$AN$991,MATCH('2019_R'!$A159,'2019_Raw'!$S$2:$S$991,0))</f>
        <v>3.7735849056603772E-2</v>
      </c>
      <c r="H159" s="36">
        <f>INDEX('2019_Raw'!$AL$2:$AL$991,MATCH('2019_R'!$A159,'2019_Raw'!$S$2:$S$991,0))</f>
        <v>265</v>
      </c>
    </row>
    <row r="160" spans="1:8" x14ac:dyDescent="0.25">
      <c r="A160" t="str">
        <v>K.7XK.12</v>
      </c>
      <c r="B160" t="str">
        <f>INDEX('2019_Raw'!$T$2:$T$991,MATCH('2019_R'!$A160,'2019_Raw'!$S$2:$S$991,0))</f>
        <v>Postzygotics-hybridXhybrid-(H:LaxeXMontalvo)X(H:LaxeXMontalvo)</v>
      </c>
      <c r="C160" s="36">
        <f>IFERROR(CEILING(SUMIF('2019_Raw'!S$2:S$991,'2019_R'!A160,'2019_Raw'!V$2:V$991)/SUMIF('2019_Raw'!S$2:S$991,'2019_R'!A160,'2019_Raw'!U$2:U$991),1),"NA")</f>
        <v>1</v>
      </c>
      <c r="D160" s="36">
        <f>IFERROR(CEILING(SUMIF('2019_Raw'!S$2:S$991,'2019_R'!A160,'2019_Raw'!X$2:X$991)/SUMIF('2019_Raw'!S$2:S$991,'2019_R'!A160,'2019_Raw'!V$2:V$991),1),"NA")</f>
        <v>1</v>
      </c>
      <c r="E160" s="36">
        <f>INDEX('2019_Raw'!$AB$2:$AB$991,MATCH('2019_R'!$A160,'2019_Raw'!$S$2:$S$991,0))</f>
        <v>2</v>
      </c>
      <c r="F160" s="36">
        <f>INDEX('2019_Raw'!$AM$2:$AM$991,MATCH('2019_R'!$A160,'2019_Raw'!$S$2:$S$991,0))</f>
        <v>64</v>
      </c>
      <c r="G160" s="72">
        <f>INDEX('2019_Raw'!$AN$2:$AN$991,MATCH('2019_R'!$A160,'2019_Raw'!$S$2:$S$991,0))</f>
        <v>2.6041666666666668E-2</v>
      </c>
      <c r="H160" s="36">
        <f>INDEX('2019_Raw'!$AL$2:$AL$991,MATCH('2019_R'!$A160,'2019_Raw'!$S$2:$S$991,0))</f>
        <v>192</v>
      </c>
    </row>
    <row r="161" spans="1:8" x14ac:dyDescent="0.25">
      <c r="A161" t="str">
        <v>L.1XK.9</v>
      </c>
      <c r="B161" t="str">
        <f>INDEX('2019_Raw'!$T$2:$T$991,MATCH('2019_R'!$A161,'2019_Raw'!$S$2:$S$991,0))</f>
        <v>Postzygotics-hybridXhybrid-(H:LaxeXMontalvo)X(H:LaxeXMontalvo)</v>
      </c>
      <c r="C161" s="36">
        <f>IFERROR(CEILING(SUMIF('2019_Raw'!S$2:S$991,'2019_R'!A161,'2019_Raw'!V$2:V$991)/SUMIF('2019_Raw'!S$2:S$991,'2019_R'!A161,'2019_Raw'!U$2:U$991),1),"NA")</f>
        <v>1</v>
      </c>
      <c r="D161" s="36">
        <f>IFERROR(CEILING(SUMIF('2019_Raw'!S$2:S$991,'2019_R'!A161,'2019_Raw'!X$2:X$991)/SUMIF('2019_Raw'!S$2:S$991,'2019_R'!A161,'2019_Raw'!V$2:V$991),1),"NA")</f>
        <v>1</v>
      </c>
      <c r="E161" s="36">
        <f>INDEX('2019_Raw'!$AB$2:$AB$991,MATCH('2019_R'!$A161,'2019_Raw'!$S$2:$S$991,0))</f>
        <v>0</v>
      </c>
      <c r="F161" s="36">
        <f>INDEX('2019_Raw'!$AM$2:$AM$991,MATCH('2019_R'!$A161,'2019_Raw'!$S$2:$S$991,0))</f>
        <v>0</v>
      </c>
      <c r="G161" s="72" t="str">
        <f>INDEX('2019_Raw'!$AN$2:$AN$991,MATCH('2019_R'!$A161,'2019_Raw'!$S$2:$S$991,0))</f>
        <v>NA</v>
      </c>
      <c r="H161" s="36">
        <f>INDEX('2019_Raw'!$AL$2:$AL$991,MATCH('2019_R'!$A161,'2019_Raw'!$S$2:$S$991,0))</f>
        <v>0</v>
      </c>
    </row>
    <row r="162" spans="1:8" x14ac:dyDescent="0.25">
      <c r="A162" t="str">
        <v>A.1XL.2</v>
      </c>
      <c r="B162" t="str">
        <f>INDEX('2019_Raw'!$T$2:$T$991,MATCH('2019_R'!$A162,'2019_Raw'!$S$2:$S$991,0))</f>
        <v>Postzygotics-elegansXhybrid-SymEleX(H:LaxeXMontalvo)</v>
      </c>
      <c r="C162" s="36">
        <f>IFERROR(CEILING(SUMIF('2019_Raw'!S$2:S$991,'2019_R'!A162,'2019_Raw'!V$2:V$991)/SUMIF('2019_Raw'!S$2:S$991,'2019_R'!A162,'2019_Raw'!U$2:U$991),1),"NA")</f>
        <v>1</v>
      </c>
      <c r="D162" s="36">
        <f>IFERROR(CEILING(SUMIF('2019_Raw'!S$2:S$991,'2019_R'!A162,'2019_Raw'!X$2:X$991)/SUMIF('2019_Raw'!S$2:S$991,'2019_R'!A162,'2019_Raw'!V$2:V$991),1),"NA")</f>
        <v>1</v>
      </c>
      <c r="E162" s="36">
        <f>INDEX('2019_Raw'!$AB$2:$AB$991,MATCH('2019_R'!$A162,'2019_Raw'!$S$2:$S$991,0))</f>
        <v>2</v>
      </c>
      <c r="F162" s="36">
        <f>INDEX('2019_Raw'!$AM$2:$AM$991,MATCH('2019_R'!$A162,'2019_Raw'!$S$2:$S$991,0))</f>
        <v>1</v>
      </c>
      <c r="G162" s="72">
        <f>INDEX('2019_Raw'!$AN$2:$AN$991,MATCH('2019_R'!$A162,'2019_Raw'!$S$2:$S$991,0))</f>
        <v>1</v>
      </c>
      <c r="H162" s="36">
        <f>INDEX('2019_Raw'!$AL$2:$AL$991,MATCH('2019_R'!$A162,'2019_Raw'!$S$2:$S$991,0))</f>
        <v>3</v>
      </c>
    </row>
    <row r="163" spans="1:8" x14ac:dyDescent="0.25">
      <c r="A163" t="str">
        <v>A.3XN.1</v>
      </c>
      <c r="B163" t="str">
        <f>INDEX('2019_Raw'!$T$2:$T$991,MATCH('2019_R'!$A163,'2019_Raw'!$S$2:$S$991,0))</f>
        <v>Postzygotics-elegansXhybrid-SymEleX(H:LaxeXMontalvo)</v>
      </c>
      <c r="C163" s="36">
        <f>IFERROR(CEILING(SUMIF('2019_Raw'!S$2:S$991,'2019_R'!A163,'2019_Raw'!V$2:V$991)/SUMIF('2019_Raw'!S$2:S$991,'2019_R'!A163,'2019_Raw'!U$2:U$991),1),"NA")</f>
        <v>1</v>
      </c>
      <c r="D163" s="36">
        <f>IFERROR(CEILING(SUMIF('2019_Raw'!S$2:S$991,'2019_R'!A163,'2019_Raw'!X$2:X$991)/SUMIF('2019_Raw'!S$2:S$991,'2019_R'!A163,'2019_Raw'!V$2:V$991),1),"NA")</f>
        <v>1</v>
      </c>
      <c r="E163" s="36">
        <f>INDEX('2019_Raw'!$AB$2:$AB$991,MATCH('2019_R'!$A163,'2019_Raw'!$S$2:$S$991,0))</f>
        <v>0</v>
      </c>
      <c r="F163" s="36">
        <f>INDEX('2019_Raw'!$AM$2:$AM$991,MATCH('2019_R'!$A163,'2019_Raw'!$S$2:$S$991,0))</f>
        <v>0</v>
      </c>
      <c r="G163" s="72" t="str">
        <f>INDEX('2019_Raw'!$AN$2:$AN$991,MATCH('2019_R'!$A163,'2019_Raw'!$S$2:$S$991,0))</f>
        <v>NA</v>
      </c>
      <c r="H163" s="36">
        <f>INDEX('2019_Raw'!$AL$2:$AL$991,MATCH('2019_R'!$A163,'2019_Raw'!$S$2:$S$991,0))</f>
        <v>0</v>
      </c>
    </row>
    <row r="164" spans="1:8" x14ac:dyDescent="0.25">
      <c r="A164" t="str">
        <v>K.7XK.13</v>
      </c>
      <c r="B164" t="str">
        <f>INDEX('2019_Raw'!$T$2:$T$991,MATCH('2019_R'!$A164,'2019_Raw'!$S$2:$S$991,0))</f>
        <v>Postzygotics-hybridXhybrid-(H:LaxeXMontalvo)X(H:LaxeXMontalvo)</v>
      </c>
      <c r="C164" s="36">
        <f>IFERROR(CEILING(SUMIF('2019_Raw'!S$2:S$991,'2019_R'!A164,'2019_Raw'!V$2:V$991)/SUMIF('2019_Raw'!S$2:S$991,'2019_R'!A164,'2019_Raw'!U$2:U$991),1),"NA")</f>
        <v>1</v>
      </c>
      <c r="D164" s="36">
        <f>IFERROR(CEILING(SUMIF('2019_Raw'!S$2:S$991,'2019_R'!A164,'2019_Raw'!X$2:X$991)/SUMIF('2019_Raw'!S$2:S$991,'2019_R'!A164,'2019_Raw'!V$2:V$991),1),"NA")</f>
        <v>1</v>
      </c>
      <c r="E164" s="36" t="str">
        <f>INDEX('2019_Raw'!$AB$2:$AB$991,MATCH('2019_R'!$A164,'2019_Raw'!$S$2:$S$991,0))</f>
        <v>NA</v>
      </c>
      <c r="F164" s="36" t="str">
        <f>INDEX('2019_Raw'!$AM$2:$AM$991,MATCH('2019_R'!$A164,'2019_Raw'!$S$2:$S$991,0))</f>
        <v>NA</v>
      </c>
      <c r="G164" s="72" t="str">
        <f>INDEX('2019_Raw'!$AN$2:$AN$991,MATCH('2019_R'!$A164,'2019_Raw'!$S$2:$S$991,0))</f>
        <v>NA</v>
      </c>
      <c r="H164" s="36" t="str">
        <f>INDEX('2019_Raw'!$AL$2:$AL$991,MATCH('2019_R'!$A164,'2019_Raw'!$S$2:$S$991,0))</f>
        <v>NA</v>
      </c>
    </row>
    <row r="165" spans="1:8" x14ac:dyDescent="0.25">
      <c r="A165" t="str">
        <v>K.14XB.1</v>
      </c>
      <c r="B165" t="str">
        <f>INDEX('2019_Raw'!$T$2:$T$991,MATCH('2019_R'!$A165,'2019_Raw'!$S$2:$S$991,0))</f>
        <v>Postzygotics-hybridXelegans-(H:LaxeXMontalvo)XSymEle</v>
      </c>
      <c r="C165" s="36">
        <f>IFERROR(CEILING(SUMIF('2019_Raw'!S$2:S$991,'2019_R'!A165,'2019_Raw'!V$2:V$991)/SUMIF('2019_Raw'!S$2:S$991,'2019_R'!A165,'2019_Raw'!U$2:U$991),1),"NA")</f>
        <v>0</v>
      </c>
      <c r="D165" s="36" t="str">
        <f>IFERROR(CEILING(SUMIF('2019_Raw'!S$2:S$991,'2019_R'!A165,'2019_Raw'!X$2:X$991)/SUMIF('2019_Raw'!S$2:S$991,'2019_R'!A165,'2019_Raw'!V$2:V$991),1),"NA")</f>
        <v>NA</v>
      </c>
      <c r="E165" s="36" t="str">
        <f>INDEX('2019_Raw'!$AB$2:$AB$991,MATCH('2019_R'!$A165,'2019_Raw'!$S$2:$S$991,0))</f>
        <v>NA</v>
      </c>
      <c r="F165" s="36" t="str">
        <f>INDEX('2019_Raw'!$AM$2:$AM$991,MATCH('2019_R'!$A165,'2019_Raw'!$S$2:$S$991,0))</f>
        <v>NA</v>
      </c>
      <c r="G165" s="72" t="str">
        <f>INDEX('2019_Raw'!$AN$2:$AN$991,MATCH('2019_R'!$A165,'2019_Raw'!$S$2:$S$991,0))</f>
        <v>NA</v>
      </c>
      <c r="H165" s="36" t="str">
        <f>INDEX('2019_Raw'!$AL$2:$AL$991,MATCH('2019_R'!$A165,'2019_Raw'!$S$2:$S$991,0))</f>
        <v>NA</v>
      </c>
    </row>
    <row r="166" spans="1:8" x14ac:dyDescent="0.25">
      <c r="A166" t="str">
        <v>K.7XB.1</v>
      </c>
      <c r="B166" t="str">
        <f>INDEX('2019_Raw'!$T$2:$T$991,MATCH('2019_R'!$A166,'2019_Raw'!$S$2:$S$991,0))</f>
        <v>Postzygotics-hybridXelegans-(H:LaxeXMontalvo)XSymEle</v>
      </c>
      <c r="C166" s="36">
        <f>IFERROR(CEILING(SUMIF('2019_Raw'!S$2:S$991,'2019_R'!A166,'2019_Raw'!V$2:V$991)/SUMIF('2019_Raw'!S$2:S$991,'2019_R'!A166,'2019_Raw'!U$2:U$991),1),"NA")</f>
        <v>0</v>
      </c>
      <c r="D166" s="36" t="str">
        <f>IFERROR(CEILING(SUMIF('2019_Raw'!S$2:S$991,'2019_R'!A166,'2019_Raw'!X$2:X$991)/SUMIF('2019_Raw'!S$2:S$991,'2019_R'!A166,'2019_Raw'!V$2:V$991),1),"NA")</f>
        <v>NA</v>
      </c>
      <c r="E166" s="36" t="str">
        <f>INDEX('2019_Raw'!$AB$2:$AB$991,MATCH('2019_R'!$A166,'2019_Raw'!$S$2:$S$991,0))</f>
        <v>NA</v>
      </c>
      <c r="F166" s="36" t="str">
        <f>INDEX('2019_Raw'!$AM$2:$AM$991,MATCH('2019_R'!$A166,'2019_Raw'!$S$2:$S$991,0))</f>
        <v>NA</v>
      </c>
      <c r="G166" s="72" t="str">
        <f>INDEX('2019_Raw'!$AN$2:$AN$991,MATCH('2019_R'!$A166,'2019_Raw'!$S$2:$S$991,0))</f>
        <v>NA</v>
      </c>
      <c r="H166" s="36" t="str">
        <f>INDEX('2019_Raw'!$AL$2:$AL$991,MATCH('2019_R'!$A166,'2019_Raw'!$S$2:$S$991,0))</f>
        <v>NA</v>
      </c>
    </row>
    <row r="167" spans="1:8" x14ac:dyDescent="0.25">
      <c r="A167" t="str">
        <v>K.10XK.17</v>
      </c>
      <c r="B167" t="str">
        <f>INDEX('2019_Raw'!$T$2:$T$991,MATCH('2019_R'!$A167,'2019_Raw'!$S$2:$S$991,0))</f>
        <v>Postzygotics-hybridXhybrid-(H:LaxeXMontalvo)X(H:LaxeXMontalvo)</v>
      </c>
      <c r="C167" s="36">
        <f>IFERROR(CEILING(SUMIF('2019_Raw'!S$2:S$991,'2019_R'!A167,'2019_Raw'!V$2:V$991)/SUMIF('2019_Raw'!S$2:S$991,'2019_R'!A167,'2019_Raw'!U$2:U$991),1),"NA")</f>
        <v>1</v>
      </c>
      <c r="D167" s="36">
        <f>IFERROR(CEILING(SUMIF('2019_Raw'!S$2:S$991,'2019_R'!A167,'2019_Raw'!X$2:X$991)/SUMIF('2019_Raw'!S$2:S$991,'2019_R'!A167,'2019_Raw'!V$2:V$991),1),"NA")</f>
        <v>1</v>
      </c>
      <c r="E167" s="36">
        <f>INDEX('2019_Raw'!$AB$2:$AB$991,MATCH('2019_R'!$A167,'2019_Raw'!$S$2:$S$991,0))</f>
        <v>2</v>
      </c>
      <c r="F167" s="36">
        <f>INDEX('2019_Raw'!$AM$2:$AM$991,MATCH('2019_R'!$A167,'2019_Raw'!$S$2:$S$991,0))</f>
        <v>28.666666666666668</v>
      </c>
      <c r="G167" s="72">
        <f>INDEX('2019_Raw'!$AN$2:$AN$991,MATCH('2019_R'!$A167,'2019_Raw'!$S$2:$S$991,0))</f>
        <v>0.43023255813953487</v>
      </c>
      <c r="H167" s="36">
        <f>INDEX('2019_Raw'!$AL$2:$AL$991,MATCH('2019_R'!$A167,'2019_Raw'!$S$2:$S$991,0))</f>
        <v>86</v>
      </c>
    </row>
    <row r="168" spans="1:8" x14ac:dyDescent="0.25">
      <c r="A168" t="str">
        <v>K.19XB.1</v>
      </c>
      <c r="B168" t="str">
        <f>INDEX('2019_Raw'!$T$2:$T$991,MATCH('2019_R'!$A168,'2019_Raw'!$S$2:$S$991,0))</f>
        <v>Postzygotics-hybridXelegans-(H:LaxeXMontalvo)XSymEle</v>
      </c>
      <c r="C168" s="36">
        <f>IFERROR(CEILING(SUMIF('2019_Raw'!S$2:S$991,'2019_R'!A168,'2019_Raw'!V$2:V$991)/SUMIF('2019_Raw'!S$2:S$991,'2019_R'!A168,'2019_Raw'!U$2:U$991),1),"NA")</f>
        <v>0</v>
      </c>
      <c r="D168" s="36" t="str">
        <f>IFERROR(CEILING(SUMIF('2019_Raw'!S$2:S$991,'2019_R'!A168,'2019_Raw'!X$2:X$991)/SUMIF('2019_Raw'!S$2:S$991,'2019_R'!A168,'2019_Raw'!V$2:V$991),1),"NA")</f>
        <v>NA</v>
      </c>
      <c r="E168" s="36" t="str">
        <f>INDEX('2019_Raw'!$AB$2:$AB$991,MATCH('2019_R'!$A168,'2019_Raw'!$S$2:$S$991,0))</f>
        <v>NA</v>
      </c>
      <c r="F168" s="36" t="str">
        <f>INDEX('2019_Raw'!$AM$2:$AM$991,MATCH('2019_R'!$A168,'2019_Raw'!$S$2:$S$991,0))</f>
        <v>NA</v>
      </c>
      <c r="G168" s="72" t="str">
        <f>INDEX('2019_Raw'!$AN$2:$AN$991,MATCH('2019_R'!$A168,'2019_Raw'!$S$2:$S$991,0))</f>
        <v>NA</v>
      </c>
      <c r="H168" s="36" t="str">
        <f>INDEX('2019_Raw'!$AL$2:$AL$991,MATCH('2019_R'!$A168,'2019_Raw'!$S$2:$S$991,0))</f>
        <v>NA</v>
      </c>
    </row>
    <row r="169" spans="1:8" x14ac:dyDescent="0.25">
      <c r="A169" t="str">
        <v>L.3XB.1</v>
      </c>
      <c r="B169" t="str">
        <f>INDEX('2019_Raw'!$T$2:$T$991,MATCH('2019_R'!$A169,'2019_Raw'!$S$2:$S$991,0))</f>
        <v>Postzygotics-hybridXelegans-(H:LaxeXMontalvo)XSymEle</v>
      </c>
      <c r="C169" s="36">
        <f>IFERROR(CEILING(SUMIF('2019_Raw'!S$2:S$991,'2019_R'!A169,'2019_Raw'!V$2:V$991)/SUMIF('2019_Raw'!S$2:S$991,'2019_R'!A169,'2019_Raw'!U$2:U$991),1),"NA")</f>
        <v>0</v>
      </c>
      <c r="D169" s="36" t="str">
        <f>IFERROR(CEILING(SUMIF('2019_Raw'!S$2:S$991,'2019_R'!A169,'2019_Raw'!X$2:X$991)/SUMIF('2019_Raw'!S$2:S$991,'2019_R'!A169,'2019_Raw'!V$2:V$991),1),"NA")</f>
        <v>NA</v>
      </c>
      <c r="E169" s="36" t="str">
        <f>INDEX('2019_Raw'!$AB$2:$AB$991,MATCH('2019_R'!$A169,'2019_Raw'!$S$2:$S$991,0))</f>
        <v>NA</v>
      </c>
      <c r="F169" s="36" t="str">
        <f>INDEX('2019_Raw'!$AM$2:$AM$991,MATCH('2019_R'!$A169,'2019_Raw'!$S$2:$S$991,0))</f>
        <v>NA</v>
      </c>
      <c r="G169" s="72" t="str">
        <f>INDEX('2019_Raw'!$AN$2:$AN$991,MATCH('2019_R'!$A169,'2019_Raw'!$S$2:$S$991,0))</f>
        <v>NA</v>
      </c>
      <c r="H169" s="36" t="str">
        <f>INDEX('2019_Raw'!$AL$2:$AL$991,MATCH('2019_R'!$A169,'2019_Raw'!$S$2:$S$991,0))</f>
        <v>NA</v>
      </c>
    </row>
    <row r="170" spans="1:8" x14ac:dyDescent="0.25">
      <c r="A170" t="str">
        <v>L4XA.8</v>
      </c>
      <c r="B170" t="str">
        <f>INDEX('2019_Raw'!$T$2:$T$991,MATCH('2019_R'!$A170,'2019_Raw'!$S$2:$S$991,0))</f>
        <v>Postzygotics-hybridXelegans-(H:LaxeXMontalvo)XSymEle</v>
      </c>
      <c r="C170" s="36">
        <f>IFERROR(CEILING(SUMIF('2019_Raw'!S$2:S$991,'2019_R'!A170,'2019_Raw'!V$2:V$991)/SUMIF('2019_Raw'!S$2:S$991,'2019_R'!A170,'2019_Raw'!U$2:U$991),1),"NA")</f>
        <v>1</v>
      </c>
      <c r="D170" s="36">
        <f>IFERROR(CEILING(SUMIF('2019_Raw'!S$2:S$991,'2019_R'!A170,'2019_Raw'!X$2:X$991)/SUMIF('2019_Raw'!S$2:S$991,'2019_R'!A170,'2019_Raw'!V$2:V$991),1),"NA")</f>
        <v>1</v>
      </c>
      <c r="E170" s="36">
        <f>INDEX('2019_Raw'!$AB$2:$AB$991,MATCH('2019_R'!$A170,'2019_Raw'!$S$2:$S$991,0))</f>
        <v>2</v>
      </c>
      <c r="F170" s="36">
        <f>INDEX('2019_Raw'!$AM$2:$AM$991,MATCH('2019_R'!$A170,'2019_Raw'!$S$2:$S$991,0))</f>
        <v>141</v>
      </c>
      <c r="G170" s="72">
        <f>INDEX('2019_Raw'!$AN$2:$AN$991,MATCH('2019_R'!$A170,'2019_Raw'!$S$2:$S$991,0))</f>
        <v>0.98345153664302598</v>
      </c>
      <c r="H170" s="36">
        <f>INDEX('2019_Raw'!$AL$2:$AL$991,MATCH('2019_R'!$A170,'2019_Raw'!$S$2:$S$991,0))</f>
        <v>423</v>
      </c>
    </row>
    <row r="171" spans="1:8" x14ac:dyDescent="0.25">
      <c r="A171" t="str">
        <v>A.10XK.16</v>
      </c>
      <c r="B171" t="str">
        <f>INDEX('2019_Raw'!$T$2:$T$991,MATCH('2019_R'!$A171,'2019_Raw'!$S$2:$S$991,0))</f>
        <v>Postzygotics-elegansXhybrid-SymEleX(H:LaxeXMontalvo)</v>
      </c>
      <c r="C171" s="36">
        <f>IFERROR(CEILING(SUMIF('2019_Raw'!S$2:S$991,'2019_R'!A171,'2019_Raw'!V$2:V$991)/SUMIF('2019_Raw'!S$2:S$991,'2019_R'!A171,'2019_Raw'!U$2:U$991),1),"NA")</f>
        <v>1</v>
      </c>
      <c r="D171" s="36">
        <f>IFERROR(CEILING(SUMIF('2019_Raw'!S$2:S$991,'2019_R'!A171,'2019_Raw'!X$2:X$991)/SUMIF('2019_Raw'!S$2:S$991,'2019_R'!A171,'2019_Raw'!V$2:V$991),1),"NA")</f>
        <v>1</v>
      </c>
      <c r="E171" s="36">
        <f>INDEX('2019_Raw'!$AB$2:$AB$991,MATCH('2019_R'!$A171,'2019_Raw'!$S$2:$S$991,0))</f>
        <v>1</v>
      </c>
      <c r="F171" s="36">
        <f>INDEX('2019_Raw'!$AM$2:$AM$991,MATCH('2019_R'!$A171,'2019_Raw'!$S$2:$S$991,0))</f>
        <v>16.666666666666668</v>
      </c>
      <c r="G171" s="72">
        <f>INDEX('2019_Raw'!$AN$2:$AN$991,MATCH('2019_R'!$A171,'2019_Raw'!$S$2:$S$991,0))</f>
        <v>0.26</v>
      </c>
      <c r="H171" s="36">
        <f>INDEX('2019_Raw'!$AL$2:$AL$991,MATCH('2019_R'!$A171,'2019_Raw'!$S$2:$S$991,0))</f>
        <v>50</v>
      </c>
    </row>
    <row r="172" spans="1:8" x14ac:dyDescent="0.25">
      <c r="A172" t="str">
        <v>A.9XK.20</v>
      </c>
      <c r="B172" t="str">
        <f>INDEX('2019_Raw'!$T$2:$T$991,MATCH('2019_R'!$A172,'2019_Raw'!$S$2:$S$991,0))</f>
        <v>Postzygotics-elegansXhybrid-SymEleX(H:LaxeXMontalvo)</v>
      </c>
      <c r="C172" s="36">
        <f>IFERROR(CEILING(SUMIF('2019_Raw'!S$2:S$991,'2019_R'!A172,'2019_Raw'!V$2:V$991)/SUMIF('2019_Raw'!S$2:S$991,'2019_R'!A172,'2019_Raw'!U$2:U$991),1),"NA")</f>
        <v>1</v>
      </c>
      <c r="D172" s="36">
        <f>IFERROR(CEILING(SUMIF('2019_Raw'!S$2:S$991,'2019_R'!A172,'2019_Raw'!X$2:X$991)/SUMIF('2019_Raw'!S$2:S$991,'2019_R'!A172,'2019_Raw'!V$2:V$991),1),"NA")</f>
        <v>0</v>
      </c>
      <c r="E172" s="36" t="str">
        <f>INDEX('2019_Raw'!$AB$2:$AB$991,MATCH('2019_R'!$A172,'2019_Raw'!$S$2:$S$991,0))</f>
        <v>NA</v>
      </c>
      <c r="F172" s="36" t="str">
        <f>INDEX('2019_Raw'!$AM$2:$AM$991,MATCH('2019_R'!$A172,'2019_Raw'!$S$2:$S$991,0))</f>
        <v>NA</v>
      </c>
      <c r="G172" s="72" t="str">
        <f>INDEX('2019_Raw'!$AN$2:$AN$991,MATCH('2019_R'!$A172,'2019_Raw'!$S$2:$S$991,0))</f>
        <v>NA</v>
      </c>
      <c r="H172" s="36" t="str">
        <f>INDEX('2019_Raw'!$AL$2:$AL$991,MATCH('2019_R'!$A172,'2019_Raw'!$S$2:$S$991,0))</f>
        <v>NA</v>
      </c>
    </row>
    <row r="173" spans="1:8" x14ac:dyDescent="0.25">
      <c r="A173" t="str">
        <v>A.10XK.21</v>
      </c>
      <c r="B173" t="str">
        <f>INDEX('2019_Raw'!$T$2:$T$991,MATCH('2019_R'!$A173,'2019_Raw'!$S$2:$S$991,0))</f>
        <v>Postzygotics-elegansXhybrid-SymEleX(H:LaxeXMontalvo)</v>
      </c>
      <c r="C173" s="36">
        <f>IFERROR(CEILING(SUMIF('2019_Raw'!S$2:S$991,'2019_R'!A173,'2019_Raw'!V$2:V$991)/SUMIF('2019_Raw'!S$2:S$991,'2019_R'!A173,'2019_Raw'!U$2:U$991),1),"NA")</f>
        <v>0</v>
      </c>
      <c r="D173" s="36" t="str">
        <f>IFERROR(CEILING(SUMIF('2019_Raw'!S$2:S$991,'2019_R'!A173,'2019_Raw'!X$2:X$991)/SUMIF('2019_Raw'!S$2:S$991,'2019_R'!A173,'2019_Raw'!V$2:V$991),1),"NA")</f>
        <v>NA</v>
      </c>
      <c r="E173" s="36" t="str">
        <f>INDEX('2019_Raw'!$AB$2:$AB$991,MATCH('2019_R'!$A173,'2019_Raw'!$S$2:$S$991,0))</f>
        <v>NA</v>
      </c>
      <c r="F173" s="36" t="str">
        <f>INDEX('2019_Raw'!$AM$2:$AM$991,MATCH('2019_R'!$A173,'2019_Raw'!$S$2:$S$991,0))</f>
        <v>NA</v>
      </c>
      <c r="G173" s="72" t="str">
        <f>INDEX('2019_Raw'!$AN$2:$AN$991,MATCH('2019_R'!$A173,'2019_Raw'!$S$2:$S$991,0))</f>
        <v>NA</v>
      </c>
      <c r="H173" s="36" t="str">
        <f>INDEX('2019_Raw'!$AL$2:$AL$991,MATCH('2019_R'!$A173,'2019_Raw'!$S$2:$S$991,0))</f>
        <v>NA</v>
      </c>
    </row>
    <row r="174" spans="1:8" x14ac:dyDescent="0.25">
      <c r="A174" t="str">
        <v>D.2XK.21</v>
      </c>
      <c r="B174" t="str">
        <f>INDEX('2019_Raw'!$T$2:$T$991,MATCH('2019_R'!$A174,'2019_Raw'!$S$2:$S$991,0))</f>
        <v>Postzygotics-graellsiiXhybrid-SymGraX(H:LaxeXMontalvo)</v>
      </c>
      <c r="C174" s="36">
        <f>IFERROR(CEILING(SUMIF('2019_Raw'!S$2:S$991,'2019_R'!A174,'2019_Raw'!V$2:V$991)/SUMIF('2019_Raw'!S$2:S$991,'2019_R'!A174,'2019_Raw'!U$2:U$991),1),"NA")</f>
        <v>1</v>
      </c>
      <c r="D174" s="36">
        <f>IFERROR(CEILING(SUMIF('2019_Raw'!S$2:S$991,'2019_R'!A174,'2019_Raw'!X$2:X$991)/SUMIF('2019_Raw'!S$2:S$991,'2019_R'!A174,'2019_Raw'!V$2:V$991),1),"NA")</f>
        <v>1</v>
      </c>
      <c r="E174" s="36">
        <f>INDEX('2019_Raw'!$AB$2:$AB$991,MATCH('2019_R'!$A174,'2019_Raw'!$S$2:$S$991,0))</f>
        <v>3</v>
      </c>
      <c r="F174" s="36">
        <f>INDEX('2019_Raw'!$AM$2:$AM$991,MATCH('2019_R'!$A174,'2019_Raw'!$S$2:$S$991,0))</f>
        <v>38.666666666666664</v>
      </c>
      <c r="G174" s="72">
        <f>INDEX('2019_Raw'!$AN$2:$AN$991,MATCH('2019_R'!$A174,'2019_Raw'!$S$2:$S$991,0))</f>
        <v>0.13793103448275862</v>
      </c>
      <c r="H174" s="36">
        <f>INDEX('2019_Raw'!$AL$2:$AL$991,MATCH('2019_R'!$A174,'2019_Raw'!$S$2:$S$991,0))</f>
        <v>116</v>
      </c>
    </row>
    <row r="175" spans="1:8" x14ac:dyDescent="0.25">
      <c r="A175" t="str">
        <v>A.10XB.2</v>
      </c>
      <c r="B175" t="str">
        <f>INDEX('2019_Raw'!$T$2:$T$991,MATCH('2019_R'!$A175,'2019_Raw'!$S$2:$S$991,0))</f>
        <v>Conspecifics-elegansXelegans-LaxeXLaxe</v>
      </c>
      <c r="C175" s="36">
        <f>IFERROR(CEILING(SUMIF('2019_Raw'!S$2:S$991,'2019_R'!A175,'2019_Raw'!V$2:V$991)/SUMIF('2019_Raw'!S$2:S$991,'2019_R'!A175,'2019_Raw'!U$2:U$991),1),"NA")</f>
        <v>1</v>
      </c>
      <c r="D175" s="36">
        <f>IFERROR(CEILING(SUMIF('2019_Raw'!S$2:S$991,'2019_R'!A175,'2019_Raw'!X$2:X$991)/SUMIF('2019_Raw'!S$2:S$991,'2019_R'!A175,'2019_Raw'!V$2:V$991),1),"NA")</f>
        <v>1</v>
      </c>
      <c r="E175" s="36">
        <f>INDEX('2019_Raw'!$AB$2:$AB$991,MATCH('2019_R'!$A175,'2019_Raw'!$S$2:$S$991,0))</f>
        <v>1</v>
      </c>
      <c r="F175" s="36">
        <f>INDEX('2019_Raw'!$AM$2:$AM$991,MATCH('2019_R'!$A175,'2019_Raw'!$S$2:$S$991,0))</f>
        <v>113.33333333333333</v>
      </c>
      <c r="G175" s="72">
        <f>INDEX('2019_Raw'!$AN$2:$AN$991,MATCH('2019_R'!$A175,'2019_Raw'!$S$2:$S$991,0))</f>
        <v>0.99117647058823533</v>
      </c>
      <c r="H175" s="36">
        <f>INDEX('2019_Raw'!$AL$2:$AL$991,MATCH('2019_R'!$A175,'2019_Raw'!$S$2:$S$991,0))</f>
        <v>340</v>
      </c>
    </row>
    <row r="176" spans="1:8" x14ac:dyDescent="0.25">
      <c r="A176" t="str">
        <v>A.7XF.1</v>
      </c>
      <c r="B176" t="str">
        <f>INDEX('2019_Raw'!$T$2:$T$991,MATCH('2019_R'!$A176,'2019_Raw'!$S$2:$S$991,0))</f>
        <v>Postzygotics-hybridXelegans-(H:LaxeXMontalvo)XSymEle</v>
      </c>
      <c r="C176" s="36">
        <f>IFERROR(CEILING(SUMIF('2019_Raw'!S$2:S$991,'2019_R'!A176,'2019_Raw'!V$2:V$991)/SUMIF('2019_Raw'!S$2:S$991,'2019_R'!A176,'2019_Raw'!U$2:U$991),1),"NA")</f>
        <v>0</v>
      </c>
      <c r="D176" s="36" t="str">
        <f>IFERROR(CEILING(SUMIF('2019_Raw'!S$2:S$991,'2019_R'!A176,'2019_Raw'!X$2:X$991)/SUMIF('2019_Raw'!S$2:S$991,'2019_R'!A176,'2019_Raw'!V$2:V$991),1),"NA")</f>
        <v>NA</v>
      </c>
      <c r="E176" s="36" t="str">
        <f>INDEX('2019_Raw'!$AB$2:$AB$991,MATCH('2019_R'!$A176,'2019_Raw'!$S$2:$S$991,0))</f>
        <v>NA</v>
      </c>
      <c r="F176" s="36" t="str">
        <f>INDEX('2019_Raw'!$AM$2:$AM$991,MATCH('2019_R'!$A176,'2019_Raw'!$S$2:$S$991,0))</f>
        <v>NA</v>
      </c>
      <c r="G176" s="72" t="str">
        <f>INDEX('2019_Raw'!$AN$2:$AN$991,MATCH('2019_R'!$A176,'2019_Raw'!$S$2:$S$991,0))</f>
        <v>NA</v>
      </c>
      <c r="H176" s="36" t="str">
        <f>INDEX('2019_Raw'!$AL$2:$AL$991,MATCH('2019_R'!$A176,'2019_Raw'!$S$2:$S$991,0))</f>
        <v>NA</v>
      </c>
    </row>
    <row r="177" spans="1:8" x14ac:dyDescent="0.25">
      <c r="A177" t="str">
        <v>A.9XF.1</v>
      </c>
      <c r="B177" t="str">
        <f>INDEX('2019_Raw'!$T$2:$T$991,MATCH('2019_R'!$A177,'2019_Raw'!$S$2:$S$991,0))</f>
        <v>Postzygotics-hybridXelegans-(H:LaxeXMontalvo)XSymEle</v>
      </c>
      <c r="C177" s="36">
        <f>IFERROR(CEILING(SUMIF('2019_Raw'!S$2:S$991,'2019_R'!A177,'2019_Raw'!V$2:V$991)/SUMIF('2019_Raw'!S$2:S$991,'2019_R'!A177,'2019_Raw'!U$2:U$991),1),"NA")</f>
        <v>1</v>
      </c>
      <c r="D177" s="36">
        <f>IFERROR(CEILING(SUMIF('2019_Raw'!S$2:S$991,'2019_R'!A177,'2019_Raw'!X$2:X$991)/SUMIF('2019_Raw'!S$2:S$991,'2019_R'!A177,'2019_Raw'!V$2:V$991),1),"NA")</f>
        <v>1</v>
      </c>
      <c r="E177" s="36">
        <f>INDEX('2019_Raw'!$AB$2:$AB$991,MATCH('2019_R'!$A177,'2019_Raw'!$S$2:$S$991,0))</f>
        <v>1</v>
      </c>
      <c r="F177" s="36">
        <f>INDEX('2019_Raw'!$AM$2:$AM$991,MATCH('2019_R'!$A177,'2019_Raw'!$S$2:$S$991,0))</f>
        <v>1.3333333333333333</v>
      </c>
      <c r="G177" s="72">
        <f>INDEX('2019_Raw'!$AN$2:$AN$991,MATCH('2019_R'!$A177,'2019_Raw'!$S$2:$S$991,0))</f>
        <v>0</v>
      </c>
      <c r="H177" s="36">
        <f>INDEX('2019_Raw'!$AL$2:$AL$991,MATCH('2019_R'!$A177,'2019_Raw'!$S$2:$S$991,0))</f>
        <v>4</v>
      </c>
    </row>
    <row r="178" spans="1:8" x14ac:dyDescent="0.25">
      <c r="A178" t="str">
        <v>K.15XQ.1</v>
      </c>
      <c r="B178" t="str">
        <f>INDEX('2019_Raw'!$T$2:$T$991,MATCH('2019_R'!$A178,'2019_Raw'!$S$2:$S$991,0))</f>
        <v>Postzygotics-hybridXhybrid-(H:LaxeXMontalvo)X(H:LaxeXMontalvo)</v>
      </c>
      <c r="C178" s="36">
        <f>IFERROR(CEILING(SUMIF('2019_Raw'!S$2:S$991,'2019_R'!A178,'2019_Raw'!V$2:V$991)/SUMIF('2019_Raw'!S$2:S$991,'2019_R'!A178,'2019_Raw'!U$2:U$991),1),"NA")</f>
        <v>1</v>
      </c>
      <c r="D178" s="36">
        <f>IFERROR(CEILING(SUMIF('2019_Raw'!S$2:S$991,'2019_R'!A178,'2019_Raw'!X$2:X$991)/SUMIF('2019_Raw'!S$2:S$991,'2019_R'!A178,'2019_Raw'!V$2:V$991),1),"NA")</f>
        <v>1</v>
      </c>
      <c r="E178" s="36">
        <f>INDEX('2019_Raw'!$AB$2:$AB$991,MATCH('2019_R'!$A178,'2019_Raw'!$S$2:$S$991,0))</f>
        <v>3</v>
      </c>
      <c r="F178" s="36">
        <f>INDEX('2019_Raw'!$AM$2:$AM$991,MATCH('2019_R'!$A178,'2019_Raw'!$S$2:$S$991,0))</f>
        <v>60.666666666666664</v>
      </c>
      <c r="G178" s="72">
        <f>INDEX('2019_Raw'!$AN$2:$AN$991,MATCH('2019_R'!$A178,'2019_Raw'!$S$2:$S$991,0))</f>
        <v>0.30219780219780218</v>
      </c>
      <c r="H178" s="36">
        <f>INDEX('2019_Raw'!$AL$2:$AL$991,MATCH('2019_R'!$A178,'2019_Raw'!$S$2:$S$991,0))</f>
        <v>182</v>
      </c>
    </row>
    <row r="179" spans="1:8" x14ac:dyDescent="0.25">
      <c r="A179" t="str">
        <v>A.10XR.1</v>
      </c>
      <c r="B179" t="str">
        <f>INDEX('2019_Raw'!$T$2:$T$991,MATCH('2019_R'!$A179,'2019_Raw'!$S$2:$S$991,0))</f>
        <v>Postzygotics-elegansXhybrid-SymEleX(H:LaxeXMontalvo)</v>
      </c>
      <c r="C179" s="36">
        <f>IFERROR(CEILING(SUMIF('2019_Raw'!S$2:S$991,'2019_R'!A179,'2019_Raw'!V$2:V$991)/SUMIF('2019_Raw'!S$2:S$991,'2019_R'!A179,'2019_Raw'!U$2:U$991),1),"NA")</f>
        <v>1</v>
      </c>
      <c r="D179" s="36">
        <f>IFERROR(CEILING(SUMIF('2019_Raw'!S$2:S$991,'2019_R'!A179,'2019_Raw'!X$2:X$991)/SUMIF('2019_Raw'!S$2:S$991,'2019_R'!A179,'2019_Raw'!V$2:V$991),1),"NA")</f>
        <v>1</v>
      </c>
      <c r="E179" s="36">
        <f>INDEX('2019_Raw'!$AB$2:$AB$991,MATCH('2019_R'!$A179,'2019_Raw'!$S$2:$S$991,0))</f>
        <v>0</v>
      </c>
      <c r="F179" s="36">
        <f>INDEX('2019_Raw'!$AM$2:$AM$991,MATCH('2019_R'!$A179,'2019_Raw'!$S$2:$S$991,0))</f>
        <v>0</v>
      </c>
      <c r="G179" s="72" t="str">
        <f>INDEX('2019_Raw'!$AN$2:$AN$991,MATCH('2019_R'!$A179,'2019_Raw'!$S$2:$S$991,0))</f>
        <v>NA</v>
      </c>
      <c r="H179" s="36">
        <f>INDEX('2019_Raw'!$AL$2:$AL$991,MATCH('2019_R'!$A179,'2019_Raw'!$S$2:$S$991,0))</f>
        <v>0</v>
      </c>
    </row>
    <row r="180" spans="1:8" x14ac:dyDescent="0.25">
      <c r="A180" t="str">
        <v>L.7XN.2</v>
      </c>
      <c r="B180" t="str">
        <f>INDEX('2019_Raw'!$T$2:$T$991,MATCH('2019_R'!$A180,'2019_Raw'!$S$2:$S$991,0))</f>
        <v>Postzygotics-hybridXhybrid-(H:LaxeXMontalvo)X(H:LaxeXMontalvo)</v>
      </c>
      <c r="C180" s="36">
        <f>IFERROR(CEILING(SUMIF('2019_Raw'!S$2:S$991,'2019_R'!A180,'2019_Raw'!V$2:V$991)/SUMIF('2019_Raw'!S$2:S$991,'2019_R'!A180,'2019_Raw'!U$2:U$991),1),"NA")</f>
        <v>0</v>
      </c>
      <c r="D180" s="36" t="str">
        <f>IFERROR(CEILING(SUMIF('2019_Raw'!S$2:S$991,'2019_R'!A180,'2019_Raw'!X$2:X$991)/SUMIF('2019_Raw'!S$2:S$991,'2019_R'!A180,'2019_Raw'!V$2:V$991),1),"NA")</f>
        <v>NA</v>
      </c>
      <c r="E180" s="36" t="str">
        <f>INDEX('2019_Raw'!$AB$2:$AB$991,MATCH('2019_R'!$A180,'2019_Raw'!$S$2:$S$991,0))</f>
        <v>NA</v>
      </c>
      <c r="F180" s="36" t="str">
        <f>INDEX('2019_Raw'!$AM$2:$AM$991,MATCH('2019_R'!$A180,'2019_Raw'!$S$2:$S$991,0))</f>
        <v>NA</v>
      </c>
      <c r="G180" s="72" t="str">
        <f>INDEX('2019_Raw'!$AN$2:$AN$991,MATCH('2019_R'!$A180,'2019_Raw'!$S$2:$S$991,0))</f>
        <v>NA</v>
      </c>
      <c r="H180" s="36" t="str">
        <f>INDEX('2019_Raw'!$AL$2:$AL$991,MATCH('2019_R'!$A180,'2019_Raw'!$S$2:$S$991,0))</f>
        <v>NA</v>
      </c>
    </row>
    <row r="181" spans="1:8" x14ac:dyDescent="0.25">
      <c r="A181" t="str">
        <v>A.19XB.4</v>
      </c>
      <c r="B181" t="str">
        <f>INDEX('2019_Raw'!$T$2:$T$991,MATCH('2019_R'!$A181,'2019_Raw'!$S$2:$S$991,0))</f>
        <v>Conspecifics-elegansXelegans-LaxeXLaxe</v>
      </c>
      <c r="C181" s="36">
        <f>IFERROR(CEILING(SUMIF('2019_Raw'!S$2:S$991,'2019_R'!A181,'2019_Raw'!V$2:V$991)/SUMIF('2019_Raw'!S$2:S$991,'2019_R'!A181,'2019_Raw'!U$2:U$991),1),"NA")</f>
        <v>1</v>
      </c>
      <c r="D181" s="36">
        <f>IFERROR(CEILING(SUMIF('2019_Raw'!S$2:S$991,'2019_R'!A181,'2019_Raw'!X$2:X$991)/SUMIF('2019_Raw'!S$2:S$991,'2019_R'!A181,'2019_Raw'!V$2:V$991),1),"NA")</f>
        <v>1</v>
      </c>
      <c r="E181" s="36" t="str">
        <f>INDEX('2019_Raw'!$AB$2:$AB$991,MATCH('2019_R'!$A181,'2019_Raw'!$S$2:$S$991,0))</f>
        <v>NA</v>
      </c>
      <c r="F181" s="36" t="str">
        <f>INDEX('2019_Raw'!$AM$2:$AM$991,MATCH('2019_R'!$A181,'2019_Raw'!$S$2:$S$991,0))</f>
        <v>NA</v>
      </c>
      <c r="G181" s="72" t="str">
        <f>INDEX('2019_Raw'!$AN$2:$AN$991,MATCH('2019_R'!$A181,'2019_Raw'!$S$2:$S$991,0))</f>
        <v>NA</v>
      </c>
      <c r="H181" s="36" t="str">
        <f>INDEX('2019_Raw'!$AL$2:$AL$991,MATCH('2019_R'!$A181,'2019_Raw'!$S$2:$S$991,0))</f>
        <v>NA</v>
      </c>
    </row>
    <row r="182" spans="1:8" x14ac:dyDescent="0.25">
      <c r="A182" t="str">
        <v>A19XA.21</v>
      </c>
      <c r="B182" t="str">
        <f>INDEX('2019_Raw'!$T$2:$T$991,MATCH('2019_R'!$A182,'2019_Raw'!$S$2:$S$991,0))</f>
        <v>Conspecifics-elegansXelegans-LaxeXLaxe</v>
      </c>
      <c r="C182" s="36">
        <f>IFERROR(CEILING(SUMIF('2019_Raw'!S$2:S$991,'2019_R'!A182,'2019_Raw'!V$2:V$991)/SUMIF('2019_Raw'!S$2:S$991,'2019_R'!A182,'2019_Raw'!U$2:U$991),1),"NA")</f>
        <v>1</v>
      </c>
      <c r="D182" s="36">
        <f>IFERROR(CEILING(SUMIF('2019_Raw'!S$2:S$991,'2019_R'!A182,'2019_Raw'!X$2:X$991)/SUMIF('2019_Raw'!S$2:S$991,'2019_R'!A182,'2019_Raw'!V$2:V$991),1),"NA")</f>
        <v>1</v>
      </c>
      <c r="E182" s="36">
        <f>INDEX('2019_Raw'!$AB$2:$AB$991,MATCH('2019_R'!$A182,'2019_Raw'!$S$2:$S$991,0))</f>
        <v>3</v>
      </c>
      <c r="F182" s="36">
        <f>INDEX('2019_Raw'!$AM$2:$AM$991,MATCH('2019_R'!$A182,'2019_Raw'!$S$2:$S$991,0))</f>
        <v>97.333333333333329</v>
      </c>
      <c r="G182" s="72">
        <f>INDEX('2019_Raw'!$AN$2:$AN$991,MATCH('2019_R'!$A182,'2019_Raw'!$S$2:$S$991,0))</f>
        <v>0.98630136986301364</v>
      </c>
      <c r="H182" s="36">
        <f>INDEX('2019_Raw'!$AL$2:$AL$991,MATCH('2019_R'!$A182,'2019_Raw'!$S$2:$S$991,0))</f>
        <v>292</v>
      </c>
    </row>
    <row r="183" spans="1:8" x14ac:dyDescent="0.25">
      <c r="A183" t="str">
        <v>I.11XI.10</v>
      </c>
      <c r="B183" t="str">
        <f>INDEX('2019_Raw'!$T$2:$T$991,MATCH('2019_R'!$A183,'2019_Raw'!$S$2:$S$991,0))</f>
        <v>Postzygotics-hybridXhybrid-(H:LaxeXMontalvo)X(H:LaxeXMontalvo)</v>
      </c>
      <c r="C183" s="36">
        <f>IFERROR(CEILING(SUMIF('2019_Raw'!S$2:S$991,'2019_R'!A183,'2019_Raw'!V$2:V$991)/SUMIF('2019_Raw'!S$2:S$991,'2019_R'!A183,'2019_Raw'!U$2:U$991),1),"NA")</f>
        <v>1</v>
      </c>
      <c r="D183" s="36">
        <f>IFERROR(CEILING(SUMIF('2019_Raw'!S$2:S$991,'2019_R'!A183,'2019_Raw'!X$2:X$991)/SUMIF('2019_Raw'!S$2:S$991,'2019_R'!A183,'2019_Raw'!V$2:V$991),1),"NA")</f>
        <v>1</v>
      </c>
      <c r="E183" s="36">
        <f>INDEX('2019_Raw'!$AB$2:$AB$991,MATCH('2019_R'!$A183,'2019_Raw'!$S$2:$S$991,0))</f>
        <v>3</v>
      </c>
      <c r="F183" s="36">
        <f>INDEX('2019_Raw'!$AM$2:$AM$991,MATCH('2019_R'!$A183,'2019_Raw'!$S$2:$S$991,0))</f>
        <v>15.333333333333334</v>
      </c>
      <c r="G183" s="72">
        <f>INDEX('2019_Raw'!$AN$2:$AN$991,MATCH('2019_R'!$A183,'2019_Raw'!$S$2:$S$991,0))</f>
        <v>0</v>
      </c>
      <c r="H183" s="36">
        <f>INDEX('2019_Raw'!$AL$2:$AL$991,MATCH('2019_R'!$A183,'2019_Raw'!$S$2:$S$991,0))</f>
        <v>46</v>
      </c>
    </row>
    <row r="184" spans="1:8" x14ac:dyDescent="0.25">
      <c r="A184" t="str">
        <v>B.5XT.1</v>
      </c>
      <c r="B184" t="str">
        <f>INDEX('2019_Raw'!$T$2:$T$991,MATCH('2019_R'!$A184,'2019_Raw'!$S$2:$S$991,0))</f>
        <v>Postzygotics-elegansXhybrid-SymEleX(H:LaxeXMontalvo)</v>
      </c>
      <c r="C184" s="36">
        <f>IFERROR(CEILING(SUMIF('2019_Raw'!S$2:S$991,'2019_R'!A184,'2019_Raw'!V$2:V$991)/SUMIF('2019_Raw'!S$2:S$991,'2019_R'!A184,'2019_Raw'!U$2:U$991),1),"NA")</f>
        <v>1</v>
      </c>
      <c r="D184" s="36">
        <f>IFERROR(CEILING(SUMIF('2019_Raw'!S$2:S$991,'2019_R'!A184,'2019_Raw'!X$2:X$991)/SUMIF('2019_Raw'!S$2:S$991,'2019_R'!A184,'2019_Raw'!V$2:V$991),1),"NA")</f>
        <v>1</v>
      </c>
      <c r="E184" s="36">
        <f>INDEX('2019_Raw'!$AB$2:$AB$991,MATCH('2019_R'!$A184,'2019_Raw'!$S$2:$S$991,0))</f>
        <v>3</v>
      </c>
      <c r="F184" s="36">
        <f>INDEX('2019_Raw'!$AM$2:$AM$991,MATCH('2019_R'!$A184,'2019_Raw'!$S$2:$S$991,0))</f>
        <v>51</v>
      </c>
      <c r="G184" s="72">
        <f>INDEX('2019_Raw'!$AN$2:$AN$991,MATCH('2019_R'!$A184,'2019_Raw'!$S$2:$S$991,0))</f>
        <v>0.68627450980392157</v>
      </c>
      <c r="H184" s="36">
        <f>INDEX('2019_Raw'!$AL$2:$AL$991,MATCH('2019_R'!$A184,'2019_Raw'!$S$2:$S$991,0))</f>
        <v>153</v>
      </c>
    </row>
    <row r="185" spans="1:8" x14ac:dyDescent="0.25">
      <c r="A185" t="str">
        <v>B.5XA.25</v>
      </c>
      <c r="B185" t="str">
        <f>INDEX('2019_Raw'!$T$2:$T$991,MATCH('2019_R'!$A185,'2019_Raw'!$S$2:$S$991,0))</f>
        <v>Conspecifics-elegansXelegans-LaxeXLaxe</v>
      </c>
      <c r="C185" s="36">
        <f>IFERROR(CEILING(SUMIF('2019_Raw'!S$2:S$991,'2019_R'!A185,'2019_Raw'!V$2:V$991)/SUMIF('2019_Raw'!S$2:S$991,'2019_R'!A185,'2019_Raw'!U$2:U$991),1),"NA")</f>
        <v>1</v>
      </c>
      <c r="D185" s="36">
        <f>IFERROR(CEILING(SUMIF('2019_Raw'!S$2:S$991,'2019_R'!A185,'2019_Raw'!X$2:X$991)/SUMIF('2019_Raw'!S$2:S$991,'2019_R'!A185,'2019_Raw'!V$2:V$991),1),"NA")</f>
        <v>1</v>
      </c>
      <c r="E185" s="36">
        <f>INDEX('2019_Raw'!$AB$2:$AB$991,MATCH('2019_R'!$A185,'2019_Raw'!$S$2:$S$991,0))</f>
        <v>2</v>
      </c>
      <c r="F185" s="36">
        <f>INDEX('2019_Raw'!$AM$2:$AM$991,MATCH('2019_R'!$A185,'2019_Raw'!$S$2:$S$991,0))</f>
        <v>182.66666666666666</v>
      </c>
      <c r="G185" s="72">
        <f>INDEX('2019_Raw'!$AN$2:$AN$991,MATCH('2019_R'!$A185,'2019_Raw'!$S$2:$S$991,0))</f>
        <v>0.97262773722627738</v>
      </c>
      <c r="H185" s="36">
        <f>INDEX('2019_Raw'!$AL$2:$AL$991,MATCH('2019_R'!$A185,'2019_Raw'!$S$2:$S$991,0))</f>
        <v>548</v>
      </c>
    </row>
    <row r="186" spans="1:8" x14ac:dyDescent="0.25">
      <c r="A186" t="str">
        <v>K.26XE.5</v>
      </c>
      <c r="B186" t="str">
        <f>INDEX('2019_Raw'!$T$2:$T$991,MATCH('2019_R'!$A186,'2019_Raw'!$S$2:$S$991,0))</f>
        <v>Postzygotics-hybridXgraellsii-(H:LaxeXMontalvo)XSymGra</v>
      </c>
      <c r="C186" s="36">
        <f>IFERROR(CEILING(SUMIF('2019_Raw'!S$2:S$991,'2019_R'!A186,'2019_Raw'!V$2:V$991)/SUMIF('2019_Raw'!S$2:S$991,'2019_R'!A186,'2019_Raw'!U$2:U$991),1),"NA")</f>
        <v>1</v>
      </c>
      <c r="D186" s="36">
        <f>IFERROR(CEILING(SUMIF('2019_Raw'!S$2:S$991,'2019_R'!A186,'2019_Raw'!X$2:X$991)/SUMIF('2019_Raw'!S$2:S$991,'2019_R'!A186,'2019_Raw'!V$2:V$991),1),"NA")</f>
        <v>1</v>
      </c>
      <c r="E186" s="36">
        <f>INDEX('2019_Raw'!$AB$2:$AB$991,MATCH('2019_R'!$A186,'2019_Raw'!$S$2:$S$991,0))</f>
        <v>1</v>
      </c>
      <c r="F186" s="36">
        <f>INDEX('2019_Raw'!$AM$2:$AM$991,MATCH('2019_R'!$A186,'2019_Raw'!$S$2:$S$991,0))</f>
        <v>83.333333333333329</v>
      </c>
      <c r="G186" s="72">
        <f>INDEX('2019_Raw'!$AN$2:$AN$991,MATCH('2019_R'!$A186,'2019_Raw'!$S$2:$S$991,0))</f>
        <v>7.1999999999999995E-2</v>
      </c>
      <c r="H186" s="36">
        <f>INDEX('2019_Raw'!$AL$2:$AL$991,MATCH('2019_R'!$A186,'2019_Raw'!$S$2:$S$991,0))</f>
        <v>250</v>
      </c>
    </row>
    <row r="187" spans="1:8" x14ac:dyDescent="0.25">
      <c r="A187" t="str">
        <v>Mechs-2018-B10XA30</v>
      </c>
      <c r="B187" t="str">
        <f>INDEX('2019_Raw'!$T$2:$T$991,MATCH('2019_R'!$A187,'2019_Raw'!$S$2:$S$991,0))</f>
        <v>Heterospecifics-elegansXgraellsii-LaxeXCachadas</v>
      </c>
      <c r="C187" s="36">
        <f>IFERROR(CEILING(SUMIF('2019_Raw'!S$2:S$991,'2019_R'!A187,'2019_Raw'!V$2:V$991)/SUMIF('2019_Raw'!S$2:S$991,'2019_R'!A187,'2019_Raw'!U$2:U$991),1),"NA")</f>
        <v>1</v>
      </c>
      <c r="D187" s="36">
        <f>IFERROR(CEILING(SUMIF('2019_Raw'!S$2:S$991,'2019_R'!A187,'2019_Raw'!X$2:X$991)/SUMIF('2019_Raw'!S$2:S$991,'2019_R'!A187,'2019_Raw'!V$2:V$991),1),"NA")</f>
        <v>1</v>
      </c>
      <c r="E187" s="36" t="str">
        <f>INDEX('2019_Raw'!$AB$2:$AB$991,MATCH('2019_R'!$A187,'2019_Raw'!$S$2:$S$991,0))</f>
        <v>NA</v>
      </c>
      <c r="F187" s="36" t="str">
        <f>INDEX('2019_Raw'!$AM$2:$AM$991,MATCH('2019_R'!$A187,'2019_Raw'!$S$2:$S$991,0))</f>
        <v>NA</v>
      </c>
      <c r="G187" s="72" t="str">
        <f>INDEX('2019_Raw'!$AN$2:$AN$991,MATCH('2019_R'!$A187,'2019_Raw'!$S$2:$S$991,0))</f>
        <v>NA</v>
      </c>
      <c r="H187" s="36" t="str">
        <f>INDEX('2019_Raw'!$AL$2:$AL$991,MATCH('2019_R'!$A187,'2019_Raw'!$S$2:$S$991,0))</f>
        <v>NA</v>
      </c>
    </row>
    <row r="188" spans="1:8" x14ac:dyDescent="0.25">
      <c r="A188" t="str">
        <v>Mechs-2018-B10XA40</v>
      </c>
      <c r="B188" t="str">
        <f>INDEX('2019_Raw'!$T$2:$T$991,MATCH('2019_R'!$A188,'2019_Raw'!$S$2:$S$991,0))</f>
        <v>Heterospecifics-elegansXgraellsii-LaxeXCachadas</v>
      </c>
      <c r="C188" s="36">
        <f>IFERROR(CEILING(SUMIF('2019_Raw'!S$2:S$991,'2019_R'!A188,'2019_Raw'!V$2:V$991)/SUMIF('2019_Raw'!S$2:S$991,'2019_R'!A188,'2019_Raw'!U$2:U$991),1),"NA")</f>
        <v>1</v>
      </c>
      <c r="D188" s="36">
        <f>IFERROR(CEILING(SUMIF('2019_Raw'!S$2:S$991,'2019_R'!A188,'2019_Raw'!X$2:X$991)/SUMIF('2019_Raw'!S$2:S$991,'2019_R'!A188,'2019_Raw'!V$2:V$991),1),"NA")</f>
        <v>1</v>
      </c>
      <c r="E188" s="36" t="str">
        <f>INDEX('2019_Raw'!$AB$2:$AB$991,MATCH('2019_R'!$A188,'2019_Raw'!$S$2:$S$991,0))</f>
        <v>NA</v>
      </c>
      <c r="F188" s="36" t="str">
        <f>INDEX('2019_Raw'!$AM$2:$AM$991,MATCH('2019_R'!$A188,'2019_Raw'!$S$2:$S$991,0))</f>
        <v>NA</v>
      </c>
      <c r="G188" s="72" t="str">
        <f>INDEX('2019_Raw'!$AN$2:$AN$991,MATCH('2019_R'!$A188,'2019_Raw'!$S$2:$S$991,0))</f>
        <v>NA</v>
      </c>
      <c r="H188" s="36" t="str">
        <f>INDEX('2019_Raw'!$AL$2:$AL$991,MATCH('2019_R'!$A188,'2019_Raw'!$S$2:$S$991,0))</f>
        <v>NA</v>
      </c>
    </row>
    <row r="189" spans="1:8" x14ac:dyDescent="0.25">
      <c r="A189" t="str">
        <v>Mechs-2018-B10XA44</v>
      </c>
      <c r="B189" t="str">
        <f>INDEX('2019_Raw'!$T$2:$T$991,MATCH('2019_R'!$A189,'2019_Raw'!$S$2:$S$991,0))</f>
        <v>Heterospecifics-elegansXgraellsii-LaxeXCachadas</v>
      </c>
      <c r="C189" s="36">
        <f>IFERROR(CEILING(SUMIF('2019_Raw'!S$2:S$991,'2019_R'!A189,'2019_Raw'!V$2:V$991)/SUMIF('2019_Raw'!S$2:S$991,'2019_R'!A189,'2019_Raw'!U$2:U$991),1),"NA")</f>
        <v>1</v>
      </c>
      <c r="D189" s="36">
        <f>IFERROR(CEILING(SUMIF('2019_Raw'!S$2:S$991,'2019_R'!A189,'2019_Raw'!X$2:X$991)/SUMIF('2019_Raw'!S$2:S$991,'2019_R'!A189,'2019_Raw'!V$2:V$991),1),"NA")</f>
        <v>1</v>
      </c>
      <c r="E189" s="36" t="str">
        <f>INDEX('2019_Raw'!$AB$2:$AB$991,MATCH('2019_R'!$A189,'2019_Raw'!$S$2:$S$991,0))</f>
        <v>NA</v>
      </c>
      <c r="F189" s="36" t="str">
        <f>INDEX('2019_Raw'!$AM$2:$AM$991,MATCH('2019_R'!$A189,'2019_Raw'!$S$2:$S$991,0))</f>
        <v>NA</v>
      </c>
      <c r="G189" s="72" t="str">
        <f>INDEX('2019_Raw'!$AN$2:$AN$991,MATCH('2019_R'!$A189,'2019_Raw'!$S$2:$S$991,0))</f>
        <v>NA</v>
      </c>
      <c r="H189" s="36" t="str">
        <f>INDEX('2019_Raw'!$AL$2:$AL$991,MATCH('2019_R'!$A189,'2019_Raw'!$S$2:$S$991,0))</f>
        <v>NA</v>
      </c>
    </row>
    <row r="190" spans="1:8" x14ac:dyDescent="0.25">
      <c r="A190" t="str">
        <v>Mechs-2018-B11XA33</v>
      </c>
      <c r="B190" t="str">
        <f>INDEX('2019_Raw'!$T$2:$T$991,MATCH('2019_R'!$A190,'2019_Raw'!$S$2:$S$991,0))</f>
        <v>Heterospecifics-elegansXgraellsii-LaxeXCachadas</v>
      </c>
      <c r="C190" s="36">
        <f>IFERROR(CEILING(SUMIF('2019_Raw'!S$2:S$991,'2019_R'!A190,'2019_Raw'!V$2:V$991)/SUMIF('2019_Raw'!S$2:S$991,'2019_R'!A190,'2019_Raw'!U$2:U$991),1),"NA")</f>
        <v>1</v>
      </c>
      <c r="D190" s="36">
        <f>IFERROR(CEILING(SUMIF('2019_Raw'!S$2:S$991,'2019_R'!A190,'2019_Raw'!X$2:X$991)/SUMIF('2019_Raw'!S$2:S$991,'2019_R'!A190,'2019_Raw'!V$2:V$991),1),"NA")</f>
        <v>1</v>
      </c>
      <c r="E190" s="36" t="str">
        <f>INDEX('2019_Raw'!$AB$2:$AB$991,MATCH('2019_R'!$A190,'2019_Raw'!$S$2:$S$991,0))</f>
        <v>NA</v>
      </c>
      <c r="F190" s="36" t="str">
        <f>INDEX('2019_Raw'!$AM$2:$AM$991,MATCH('2019_R'!$A190,'2019_Raw'!$S$2:$S$991,0))</f>
        <v>NA</v>
      </c>
      <c r="G190" s="72" t="str">
        <f>INDEX('2019_Raw'!$AN$2:$AN$991,MATCH('2019_R'!$A190,'2019_Raw'!$S$2:$S$991,0))</f>
        <v>NA</v>
      </c>
      <c r="H190" s="36" t="str">
        <f>INDEX('2019_Raw'!$AL$2:$AL$991,MATCH('2019_R'!$A190,'2019_Raw'!$S$2:$S$991,0))</f>
        <v>NA</v>
      </c>
    </row>
    <row r="191" spans="1:8" x14ac:dyDescent="0.25">
      <c r="A191" t="str">
        <v>Mechs-2018-B11XA39</v>
      </c>
      <c r="B191" t="str">
        <f>INDEX('2019_Raw'!$T$2:$T$991,MATCH('2019_R'!$A191,'2019_Raw'!$S$2:$S$991,0))</f>
        <v>Heterospecifics-elegansXgraellsii-LaxeXCachadas</v>
      </c>
      <c r="C191" s="36">
        <f>IFERROR(CEILING(SUMIF('2019_Raw'!S$2:S$991,'2019_R'!A191,'2019_Raw'!V$2:V$991)/SUMIF('2019_Raw'!S$2:S$991,'2019_R'!A191,'2019_Raw'!U$2:U$991),1),"NA")</f>
        <v>1</v>
      </c>
      <c r="D191" s="36">
        <f>IFERROR(CEILING(SUMIF('2019_Raw'!S$2:S$991,'2019_R'!A191,'2019_Raw'!X$2:X$991)/SUMIF('2019_Raw'!S$2:S$991,'2019_R'!A191,'2019_Raw'!V$2:V$991),1),"NA")</f>
        <v>1</v>
      </c>
      <c r="E191" s="36" t="str">
        <f>INDEX('2019_Raw'!$AB$2:$AB$991,MATCH('2019_R'!$A191,'2019_Raw'!$S$2:$S$991,0))</f>
        <v>NA</v>
      </c>
      <c r="F191" s="36" t="str">
        <f>INDEX('2019_Raw'!$AM$2:$AM$991,MATCH('2019_R'!$A191,'2019_Raw'!$S$2:$S$991,0))</f>
        <v>NA</v>
      </c>
      <c r="G191" s="72" t="str">
        <f>INDEX('2019_Raw'!$AN$2:$AN$991,MATCH('2019_R'!$A191,'2019_Raw'!$S$2:$S$991,0))</f>
        <v>NA</v>
      </c>
      <c r="H191" s="36" t="str">
        <f>INDEX('2019_Raw'!$AL$2:$AL$991,MATCH('2019_R'!$A191,'2019_Raw'!$S$2:$S$991,0))</f>
        <v>NA</v>
      </c>
    </row>
    <row r="192" spans="1:8" x14ac:dyDescent="0.25">
      <c r="A192" t="str">
        <v>Mechs-2018-B11XA42</v>
      </c>
      <c r="B192" t="str">
        <f>INDEX('2019_Raw'!$T$2:$T$991,MATCH('2019_R'!$A192,'2019_Raw'!$S$2:$S$991,0))</f>
        <v>Heterospecifics-elegansXgraellsii-LaxeXCachadas</v>
      </c>
      <c r="C192" s="36">
        <f>IFERROR(CEILING(SUMIF('2019_Raw'!S$2:S$991,'2019_R'!A192,'2019_Raw'!V$2:V$991)/SUMIF('2019_Raw'!S$2:S$991,'2019_R'!A192,'2019_Raw'!U$2:U$991),1),"NA")</f>
        <v>1</v>
      </c>
      <c r="D192" s="36">
        <f>IFERROR(CEILING(SUMIF('2019_Raw'!S$2:S$991,'2019_R'!A192,'2019_Raw'!X$2:X$991)/SUMIF('2019_Raw'!S$2:S$991,'2019_R'!A192,'2019_Raw'!V$2:V$991),1),"NA")</f>
        <v>0</v>
      </c>
      <c r="E192" s="36" t="str">
        <f>INDEX('2019_Raw'!$AB$2:$AB$991,MATCH('2019_R'!$A192,'2019_Raw'!$S$2:$S$991,0))</f>
        <v>NA</v>
      </c>
      <c r="F192" s="36" t="str">
        <f>INDEX('2019_Raw'!$AM$2:$AM$991,MATCH('2019_R'!$A192,'2019_Raw'!$S$2:$S$991,0))</f>
        <v>NA</v>
      </c>
      <c r="G192" s="72" t="str">
        <f>INDEX('2019_Raw'!$AN$2:$AN$991,MATCH('2019_R'!$A192,'2019_Raw'!$S$2:$S$991,0))</f>
        <v>NA</v>
      </c>
      <c r="H192" s="36" t="str">
        <f>INDEX('2019_Raw'!$AL$2:$AL$991,MATCH('2019_R'!$A192,'2019_Raw'!$S$2:$S$991,0))</f>
        <v>NA</v>
      </c>
    </row>
    <row r="193" spans="1:8" x14ac:dyDescent="0.25">
      <c r="A193" t="str">
        <v>Mechs-2018-B11XA43</v>
      </c>
      <c r="B193" t="str">
        <f>INDEX('2019_Raw'!$T$2:$T$991,MATCH('2019_R'!$A193,'2019_Raw'!$S$2:$S$991,0))</f>
        <v>Heterospecifics-elegansXgraellsii-LaxeXCachadas</v>
      </c>
      <c r="C193" s="36">
        <f>IFERROR(CEILING(SUMIF('2019_Raw'!S$2:S$991,'2019_R'!A193,'2019_Raw'!V$2:V$991)/SUMIF('2019_Raw'!S$2:S$991,'2019_R'!A193,'2019_Raw'!U$2:U$991),1),"NA")</f>
        <v>1</v>
      </c>
      <c r="D193" s="36">
        <f>IFERROR(CEILING(SUMIF('2019_Raw'!S$2:S$991,'2019_R'!A193,'2019_Raw'!X$2:X$991)/SUMIF('2019_Raw'!S$2:S$991,'2019_R'!A193,'2019_Raw'!V$2:V$991),1),"NA")</f>
        <v>1</v>
      </c>
      <c r="E193" s="36" t="str">
        <f>INDEX('2019_Raw'!$AB$2:$AB$991,MATCH('2019_R'!$A193,'2019_Raw'!$S$2:$S$991,0))</f>
        <v>NA</v>
      </c>
      <c r="F193" s="36" t="str">
        <f>INDEX('2019_Raw'!$AM$2:$AM$991,MATCH('2019_R'!$A193,'2019_Raw'!$S$2:$S$991,0))</f>
        <v>NA</v>
      </c>
      <c r="G193" s="72" t="str">
        <f>INDEX('2019_Raw'!$AN$2:$AN$991,MATCH('2019_R'!$A193,'2019_Raw'!$S$2:$S$991,0))</f>
        <v>NA</v>
      </c>
      <c r="H193" s="36" t="str">
        <f>INDEX('2019_Raw'!$AL$2:$AL$991,MATCH('2019_R'!$A193,'2019_Raw'!$S$2:$S$991,0))</f>
        <v>NA</v>
      </c>
    </row>
    <row r="194" spans="1:8" x14ac:dyDescent="0.25">
      <c r="A194" t="str">
        <v>Mechs-2018-B12XA28</v>
      </c>
      <c r="B194" t="str">
        <f>INDEX('2019_Raw'!$T$2:$T$991,MATCH('2019_R'!$A194,'2019_Raw'!$S$2:$S$991,0))</f>
        <v>Heterospecifics-elegansXgraellsii-LaxeXCachadas</v>
      </c>
      <c r="C194" s="36">
        <f>IFERROR(CEILING(SUMIF('2019_Raw'!S$2:S$991,'2019_R'!A194,'2019_Raw'!V$2:V$991)/SUMIF('2019_Raw'!S$2:S$991,'2019_R'!A194,'2019_Raw'!U$2:U$991),1),"NA")</f>
        <v>1</v>
      </c>
      <c r="D194" s="36">
        <f>IFERROR(CEILING(SUMIF('2019_Raw'!S$2:S$991,'2019_R'!A194,'2019_Raw'!X$2:X$991)/SUMIF('2019_Raw'!S$2:S$991,'2019_R'!A194,'2019_Raw'!V$2:V$991),1),"NA")</f>
        <v>1</v>
      </c>
      <c r="E194" s="36" t="str">
        <f>INDEX('2019_Raw'!$AB$2:$AB$991,MATCH('2019_R'!$A194,'2019_Raw'!$S$2:$S$991,0))</f>
        <v>NA</v>
      </c>
      <c r="F194" s="36" t="str">
        <f>INDEX('2019_Raw'!$AM$2:$AM$991,MATCH('2019_R'!$A194,'2019_Raw'!$S$2:$S$991,0))</f>
        <v>NA</v>
      </c>
      <c r="G194" s="72" t="str">
        <f>INDEX('2019_Raw'!$AN$2:$AN$991,MATCH('2019_R'!$A194,'2019_Raw'!$S$2:$S$991,0))</f>
        <v>NA</v>
      </c>
      <c r="H194" s="36" t="str">
        <f>INDEX('2019_Raw'!$AL$2:$AL$991,MATCH('2019_R'!$A194,'2019_Raw'!$S$2:$S$991,0))</f>
        <v>NA</v>
      </c>
    </row>
    <row r="195" spans="1:8" x14ac:dyDescent="0.25">
      <c r="A195" t="str">
        <v>Mechs-2018-B12XA29</v>
      </c>
      <c r="B195" t="str">
        <f>INDEX('2019_Raw'!$T$2:$T$991,MATCH('2019_R'!$A195,'2019_Raw'!$S$2:$S$991,0))</f>
        <v>Heterospecifics-elegansXgraellsii-LaxeXCachadas</v>
      </c>
      <c r="C195" s="36">
        <f>IFERROR(CEILING(SUMIF('2019_Raw'!S$2:S$991,'2019_R'!A195,'2019_Raw'!V$2:V$991)/SUMIF('2019_Raw'!S$2:S$991,'2019_R'!A195,'2019_Raw'!U$2:U$991),1),"NA")</f>
        <v>0</v>
      </c>
      <c r="D195" s="36" t="str">
        <f>IFERROR(CEILING(SUMIF('2019_Raw'!S$2:S$991,'2019_R'!A195,'2019_Raw'!X$2:X$991)/SUMIF('2019_Raw'!S$2:S$991,'2019_R'!A195,'2019_Raw'!V$2:V$991),1),"NA")</f>
        <v>NA</v>
      </c>
      <c r="E195" s="36" t="str">
        <f>INDEX('2019_Raw'!$AB$2:$AB$991,MATCH('2019_R'!$A195,'2019_Raw'!$S$2:$S$991,0))</f>
        <v>NA</v>
      </c>
      <c r="F195" s="36" t="str">
        <f>INDEX('2019_Raw'!$AM$2:$AM$991,MATCH('2019_R'!$A195,'2019_Raw'!$S$2:$S$991,0))</f>
        <v>NA</v>
      </c>
      <c r="G195" s="72" t="str">
        <f>INDEX('2019_Raw'!$AN$2:$AN$991,MATCH('2019_R'!$A195,'2019_Raw'!$S$2:$S$991,0))</f>
        <v>NA</v>
      </c>
      <c r="H195" s="36" t="str">
        <f>INDEX('2019_Raw'!$AL$2:$AL$991,MATCH('2019_R'!$A195,'2019_Raw'!$S$2:$S$991,0))</f>
        <v>NA</v>
      </c>
    </row>
    <row r="196" spans="1:8" x14ac:dyDescent="0.25">
      <c r="A196" t="str">
        <v>Mechs-2018-B12XA30</v>
      </c>
      <c r="B196" t="str">
        <f>INDEX('2019_Raw'!$T$2:$T$991,MATCH('2019_R'!$A196,'2019_Raw'!$S$2:$S$991,0))</f>
        <v>Heterospecifics-elegansXgraellsii-LaxeXCachadas</v>
      </c>
      <c r="C196" s="36">
        <f>IFERROR(CEILING(SUMIF('2019_Raw'!S$2:S$991,'2019_R'!A196,'2019_Raw'!V$2:V$991)/SUMIF('2019_Raw'!S$2:S$991,'2019_R'!A196,'2019_Raw'!U$2:U$991),1),"NA")</f>
        <v>1</v>
      </c>
      <c r="D196" s="36">
        <f>IFERROR(CEILING(SUMIF('2019_Raw'!S$2:S$991,'2019_R'!A196,'2019_Raw'!X$2:X$991)/SUMIF('2019_Raw'!S$2:S$991,'2019_R'!A196,'2019_Raw'!V$2:V$991),1),"NA")</f>
        <v>0</v>
      </c>
      <c r="E196" s="36" t="str">
        <f>INDEX('2019_Raw'!$AB$2:$AB$991,MATCH('2019_R'!$A196,'2019_Raw'!$S$2:$S$991,0))</f>
        <v>NA</v>
      </c>
      <c r="F196" s="36" t="str">
        <f>INDEX('2019_Raw'!$AM$2:$AM$991,MATCH('2019_R'!$A196,'2019_Raw'!$S$2:$S$991,0))</f>
        <v>NA</v>
      </c>
      <c r="G196" s="72" t="str">
        <f>INDEX('2019_Raw'!$AN$2:$AN$991,MATCH('2019_R'!$A196,'2019_Raw'!$S$2:$S$991,0))</f>
        <v>NA</v>
      </c>
      <c r="H196" s="36" t="str">
        <f>INDEX('2019_Raw'!$AL$2:$AL$991,MATCH('2019_R'!$A196,'2019_Raw'!$S$2:$S$991,0))</f>
        <v>NA</v>
      </c>
    </row>
    <row r="197" spans="1:8" x14ac:dyDescent="0.25">
      <c r="A197" t="str">
        <v>Mechs-2018-B12XA41</v>
      </c>
      <c r="B197" t="str">
        <f>INDEX('2019_Raw'!$T$2:$T$991,MATCH('2019_R'!$A197,'2019_Raw'!$S$2:$S$991,0))</f>
        <v>Heterospecifics-elegansXgraellsii-LaxeXCachadas</v>
      </c>
      <c r="C197" s="36">
        <f>IFERROR(CEILING(SUMIF('2019_Raw'!S$2:S$991,'2019_R'!A197,'2019_Raw'!V$2:V$991)/SUMIF('2019_Raw'!S$2:S$991,'2019_R'!A197,'2019_Raw'!U$2:U$991),1),"NA")</f>
        <v>0</v>
      </c>
      <c r="D197" s="36" t="str">
        <f>IFERROR(CEILING(SUMIF('2019_Raw'!S$2:S$991,'2019_R'!A197,'2019_Raw'!X$2:X$991)/SUMIF('2019_Raw'!S$2:S$991,'2019_R'!A197,'2019_Raw'!V$2:V$991),1),"NA")</f>
        <v>NA</v>
      </c>
      <c r="E197" s="36" t="str">
        <f>INDEX('2019_Raw'!$AB$2:$AB$991,MATCH('2019_R'!$A197,'2019_Raw'!$S$2:$S$991,0))</f>
        <v>NA</v>
      </c>
      <c r="F197" s="36" t="str">
        <f>INDEX('2019_Raw'!$AM$2:$AM$991,MATCH('2019_R'!$A197,'2019_Raw'!$S$2:$S$991,0))</f>
        <v>NA</v>
      </c>
      <c r="G197" s="72" t="str">
        <f>INDEX('2019_Raw'!$AN$2:$AN$991,MATCH('2019_R'!$A197,'2019_Raw'!$S$2:$S$991,0))</f>
        <v>NA</v>
      </c>
      <c r="H197" s="36" t="str">
        <f>INDEX('2019_Raw'!$AL$2:$AL$991,MATCH('2019_R'!$A197,'2019_Raw'!$S$2:$S$991,0))</f>
        <v>NA</v>
      </c>
    </row>
    <row r="198" spans="1:8" x14ac:dyDescent="0.25">
      <c r="A198" t="str">
        <v>Mechs-2018-B12XA42</v>
      </c>
      <c r="B198" t="str">
        <f>INDEX('2019_Raw'!$T$2:$T$991,MATCH('2019_R'!$A198,'2019_Raw'!$S$2:$S$991,0))</f>
        <v>Heterospecifics-elegansXgraellsii-LaxeXCachadas</v>
      </c>
      <c r="C198" s="36">
        <f>IFERROR(CEILING(SUMIF('2019_Raw'!S$2:S$991,'2019_R'!A198,'2019_Raw'!V$2:V$991)/SUMIF('2019_Raw'!S$2:S$991,'2019_R'!A198,'2019_Raw'!U$2:U$991),1),"NA")</f>
        <v>1</v>
      </c>
      <c r="D198" s="36">
        <f>IFERROR(CEILING(SUMIF('2019_Raw'!S$2:S$991,'2019_R'!A198,'2019_Raw'!X$2:X$991)/SUMIF('2019_Raw'!S$2:S$991,'2019_R'!A198,'2019_Raw'!V$2:V$991),1),"NA")</f>
        <v>1</v>
      </c>
      <c r="E198" s="36" t="str">
        <f>INDEX('2019_Raw'!$AB$2:$AB$991,MATCH('2019_R'!$A198,'2019_Raw'!$S$2:$S$991,0))</f>
        <v>NA</v>
      </c>
      <c r="F198" s="36" t="str">
        <f>INDEX('2019_Raw'!$AM$2:$AM$991,MATCH('2019_R'!$A198,'2019_Raw'!$S$2:$S$991,0))</f>
        <v>NA</v>
      </c>
      <c r="G198" s="72" t="str">
        <f>INDEX('2019_Raw'!$AN$2:$AN$991,MATCH('2019_R'!$A198,'2019_Raw'!$S$2:$S$991,0))</f>
        <v>NA</v>
      </c>
      <c r="H198" s="36" t="str">
        <f>INDEX('2019_Raw'!$AL$2:$AL$991,MATCH('2019_R'!$A198,'2019_Raw'!$S$2:$S$991,0))</f>
        <v>NA</v>
      </c>
    </row>
    <row r="199" spans="1:8" x14ac:dyDescent="0.25">
      <c r="A199" t="str">
        <v>Mechs-2018-B12XA45</v>
      </c>
      <c r="B199" t="str">
        <f>INDEX('2019_Raw'!$T$2:$T$991,MATCH('2019_R'!$A199,'2019_Raw'!$S$2:$S$991,0))</f>
        <v>Heterospecifics-elegansXgraellsii-LaxeXCachadas</v>
      </c>
      <c r="C199" s="36">
        <f>IFERROR(CEILING(SUMIF('2019_Raw'!S$2:S$991,'2019_R'!A199,'2019_Raw'!V$2:V$991)/SUMIF('2019_Raw'!S$2:S$991,'2019_R'!A199,'2019_Raw'!U$2:U$991),1),"NA")</f>
        <v>1</v>
      </c>
      <c r="D199" s="36">
        <f>IFERROR(CEILING(SUMIF('2019_Raw'!S$2:S$991,'2019_R'!A199,'2019_Raw'!X$2:X$991)/SUMIF('2019_Raw'!S$2:S$991,'2019_R'!A199,'2019_Raw'!V$2:V$991),1),"NA")</f>
        <v>1</v>
      </c>
      <c r="E199" s="36" t="str">
        <f>INDEX('2019_Raw'!$AB$2:$AB$991,MATCH('2019_R'!$A199,'2019_Raw'!$S$2:$S$991,0))</f>
        <v>NA</v>
      </c>
      <c r="F199" s="36" t="str">
        <f>INDEX('2019_Raw'!$AM$2:$AM$991,MATCH('2019_R'!$A199,'2019_Raw'!$S$2:$S$991,0))</f>
        <v>NA</v>
      </c>
      <c r="G199" s="72" t="str">
        <f>INDEX('2019_Raw'!$AN$2:$AN$991,MATCH('2019_R'!$A199,'2019_Raw'!$S$2:$S$991,0))</f>
        <v>NA</v>
      </c>
      <c r="H199" s="36" t="str">
        <f>INDEX('2019_Raw'!$AL$2:$AL$991,MATCH('2019_R'!$A199,'2019_Raw'!$S$2:$S$991,0))</f>
        <v>NA</v>
      </c>
    </row>
    <row r="200" spans="1:8" x14ac:dyDescent="0.25">
      <c r="A200" t="str">
        <v>Mechs-2018-B9XA23</v>
      </c>
      <c r="B200" t="str">
        <f>INDEX('2019_Raw'!$T$2:$T$991,MATCH('2019_R'!$A200,'2019_Raw'!$S$2:$S$991,0))</f>
        <v>Heterospecifics-elegansXgraellsii-LaxeXCachadas</v>
      </c>
      <c r="C200" s="36">
        <f>IFERROR(CEILING(SUMIF('2019_Raw'!S$2:S$991,'2019_R'!A200,'2019_Raw'!V$2:V$991)/SUMIF('2019_Raw'!S$2:S$991,'2019_R'!A200,'2019_Raw'!U$2:U$991),1),"NA")</f>
        <v>1</v>
      </c>
      <c r="D200" s="36">
        <f>IFERROR(CEILING(SUMIF('2019_Raw'!S$2:S$991,'2019_R'!A200,'2019_Raw'!X$2:X$991)/SUMIF('2019_Raw'!S$2:S$991,'2019_R'!A200,'2019_Raw'!V$2:V$991),1),"NA")</f>
        <v>1</v>
      </c>
      <c r="E200" s="36" t="str">
        <f>INDEX('2019_Raw'!$AB$2:$AB$991,MATCH('2019_R'!$A200,'2019_Raw'!$S$2:$S$991,0))</f>
        <v>NA</v>
      </c>
      <c r="F200" s="36" t="str">
        <f>INDEX('2019_Raw'!$AM$2:$AM$991,MATCH('2019_R'!$A200,'2019_Raw'!$S$2:$S$991,0))</f>
        <v>NA</v>
      </c>
      <c r="G200" s="72" t="str">
        <f>INDEX('2019_Raw'!$AN$2:$AN$991,MATCH('2019_R'!$A200,'2019_Raw'!$S$2:$S$991,0))</f>
        <v>NA</v>
      </c>
      <c r="H200" s="36" t="str">
        <f>INDEX('2019_Raw'!$AL$2:$AL$991,MATCH('2019_R'!$A200,'2019_Raw'!$S$2:$S$991,0))</f>
        <v>NA</v>
      </c>
    </row>
    <row r="201" spans="1:8" x14ac:dyDescent="0.25">
      <c r="A201" t="str">
        <v>Mechs-2018-B9XA33</v>
      </c>
      <c r="B201" t="str">
        <f>INDEX('2019_Raw'!$T$2:$T$991,MATCH('2019_R'!$A201,'2019_Raw'!$S$2:$S$991,0))</f>
        <v>Heterospecifics-elegansXgraellsii-LaxeXCachadas</v>
      </c>
      <c r="C201" s="36">
        <f>IFERROR(CEILING(SUMIF('2019_Raw'!S$2:S$991,'2019_R'!A201,'2019_Raw'!V$2:V$991)/SUMIF('2019_Raw'!S$2:S$991,'2019_R'!A201,'2019_Raw'!U$2:U$991),1),"NA")</f>
        <v>0</v>
      </c>
      <c r="D201" s="36" t="str">
        <f>IFERROR(CEILING(SUMIF('2019_Raw'!S$2:S$991,'2019_R'!A201,'2019_Raw'!X$2:X$991)/SUMIF('2019_Raw'!S$2:S$991,'2019_R'!A201,'2019_Raw'!V$2:V$991),1),"NA")</f>
        <v>NA</v>
      </c>
      <c r="E201" s="36" t="str">
        <f>INDEX('2019_Raw'!$AB$2:$AB$991,MATCH('2019_R'!$A201,'2019_Raw'!$S$2:$S$991,0))</f>
        <v>NA</v>
      </c>
      <c r="F201" s="36" t="str">
        <f>INDEX('2019_Raw'!$AM$2:$AM$991,MATCH('2019_R'!$A201,'2019_Raw'!$S$2:$S$991,0))</f>
        <v>NA</v>
      </c>
      <c r="G201" s="72" t="str">
        <f>INDEX('2019_Raw'!$AN$2:$AN$991,MATCH('2019_R'!$A201,'2019_Raw'!$S$2:$S$991,0))</f>
        <v>NA</v>
      </c>
      <c r="H201" s="36" t="str">
        <f>INDEX('2019_Raw'!$AL$2:$AL$991,MATCH('2019_R'!$A201,'2019_Raw'!$S$2:$S$991,0))</f>
        <v>NA</v>
      </c>
    </row>
    <row r="202" spans="1:8" x14ac:dyDescent="0.25">
      <c r="A202" t="str">
        <v>Mechs-2018-B9XA35</v>
      </c>
      <c r="B202" t="str">
        <f>INDEX('2019_Raw'!$T$2:$T$991,MATCH('2019_R'!$A202,'2019_Raw'!$S$2:$S$991,0))</f>
        <v>Heterospecifics-elegansXgraellsii-LaxeXCachadas</v>
      </c>
      <c r="C202" s="36">
        <f>IFERROR(CEILING(SUMIF('2019_Raw'!S$2:S$991,'2019_R'!A202,'2019_Raw'!V$2:V$991)/SUMIF('2019_Raw'!S$2:S$991,'2019_R'!A202,'2019_Raw'!U$2:U$991),1),"NA")</f>
        <v>1</v>
      </c>
      <c r="D202" s="36">
        <f>IFERROR(CEILING(SUMIF('2019_Raw'!S$2:S$991,'2019_R'!A202,'2019_Raw'!X$2:X$991)/SUMIF('2019_Raw'!S$2:S$991,'2019_R'!A202,'2019_Raw'!V$2:V$991),1),"NA")</f>
        <v>1</v>
      </c>
      <c r="E202" s="36" t="str">
        <f>INDEX('2019_Raw'!$AB$2:$AB$991,MATCH('2019_R'!$A202,'2019_Raw'!$S$2:$S$991,0))</f>
        <v>NA</v>
      </c>
      <c r="F202" s="36" t="str">
        <f>INDEX('2019_Raw'!$AM$2:$AM$991,MATCH('2019_R'!$A202,'2019_Raw'!$S$2:$S$991,0))</f>
        <v>NA</v>
      </c>
      <c r="G202" s="72" t="str">
        <f>INDEX('2019_Raw'!$AN$2:$AN$991,MATCH('2019_R'!$A202,'2019_Raw'!$S$2:$S$991,0))</f>
        <v>NA</v>
      </c>
      <c r="H202" s="36" t="str">
        <f>INDEX('2019_Raw'!$AL$2:$AL$991,MATCH('2019_R'!$A202,'2019_Raw'!$S$2:$S$991,0))</f>
        <v>NA</v>
      </c>
    </row>
    <row r="203" spans="1:8" x14ac:dyDescent="0.25">
      <c r="A203" t="str">
        <v>Mechs-2018-B9XA57</v>
      </c>
      <c r="B203" t="str">
        <f>INDEX('2019_Raw'!$T$2:$T$991,MATCH('2019_R'!$A203,'2019_Raw'!$S$2:$S$991,0))</f>
        <v>Heterospecifics-elegansXgraellsii-LaxeXCachadas</v>
      </c>
      <c r="C203" s="36">
        <f>IFERROR(CEILING(SUMIF('2019_Raw'!S$2:S$991,'2019_R'!A203,'2019_Raw'!V$2:V$991)/SUMIF('2019_Raw'!S$2:S$991,'2019_R'!A203,'2019_Raw'!U$2:U$991),1),"NA")</f>
        <v>1</v>
      </c>
      <c r="D203" s="36">
        <f>IFERROR(CEILING(SUMIF('2019_Raw'!S$2:S$991,'2019_R'!A203,'2019_Raw'!X$2:X$991)/SUMIF('2019_Raw'!S$2:S$991,'2019_R'!A203,'2019_Raw'!V$2:V$991),1),"NA")</f>
        <v>0</v>
      </c>
      <c r="E203" s="36" t="str">
        <f>INDEX('2019_Raw'!$AB$2:$AB$991,MATCH('2019_R'!$A203,'2019_Raw'!$S$2:$S$991,0))</f>
        <v>NA</v>
      </c>
      <c r="F203" s="36" t="str">
        <f>INDEX('2019_Raw'!$AM$2:$AM$991,MATCH('2019_R'!$A203,'2019_Raw'!$S$2:$S$991,0))</f>
        <v>NA</v>
      </c>
      <c r="G203" s="72" t="str">
        <f>INDEX('2019_Raw'!$AN$2:$AN$991,MATCH('2019_R'!$A203,'2019_Raw'!$S$2:$S$991,0))</f>
        <v>NA</v>
      </c>
      <c r="H203" s="36" t="str">
        <f>INDEX('2019_Raw'!$AL$2:$AL$991,MATCH('2019_R'!$A203,'2019_Raw'!$S$2:$S$991,0))</f>
        <v>NA</v>
      </c>
    </row>
    <row r="204" spans="1:8" x14ac:dyDescent="0.25">
      <c r="A204" t="str">
        <v>Mechs-2018-B9XB8</v>
      </c>
      <c r="B204" t="str">
        <f>INDEX('2019_Raw'!$T$2:$T$991,MATCH('2019_R'!$A204,'2019_Raw'!$S$2:$S$991,0))</f>
        <v>Heterospecifics-graellsiiXelegans-CachadasXLaxe</v>
      </c>
      <c r="C204" s="36">
        <f>IFERROR(CEILING(SUMIF('2019_Raw'!S$2:S$991,'2019_R'!A204,'2019_Raw'!V$2:V$991)/SUMIF('2019_Raw'!S$2:S$991,'2019_R'!A204,'2019_Raw'!U$2:U$991),1),"NA")</f>
        <v>1</v>
      </c>
      <c r="D204" s="36">
        <f>IFERROR(CEILING(SUMIF('2019_Raw'!S$2:S$991,'2019_R'!A204,'2019_Raw'!X$2:X$991)/SUMIF('2019_Raw'!S$2:S$991,'2019_R'!A204,'2019_Raw'!V$2:V$991),1),"NA")</f>
        <v>1</v>
      </c>
      <c r="E204" s="36" t="str">
        <f>INDEX('2019_Raw'!$AB$2:$AB$991,MATCH('2019_R'!$A204,'2019_Raw'!$S$2:$S$991,0))</f>
        <v>NA</v>
      </c>
      <c r="F204" s="36" t="str">
        <f>INDEX('2019_Raw'!$AM$2:$AM$991,MATCH('2019_R'!$A204,'2019_Raw'!$S$2:$S$991,0))</f>
        <v>NA</v>
      </c>
      <c r="G204" s="72" t="str">
        <f>INDEX('2019_Raw'!$AN$2:$AN$991,MATCH('2019_R'!$A204,'2019_Raw'!$S$2:$S$991,0))</f>
        <v>NA</v>
      </c>
      <c r="H204" s="36" t="str">
        <f>INDEX('2019_Raw'!$AL$2:$AL$991,MATCH('2019_R'!$A204,'2019_Raw'!$S$2:$S$991,0))</f>
        <v>NA</v>
      </c>
    </row>
    <row r="205" spans="1:8" x14ac:dyDescent="0.25">
      <c r="A205" t="str">
        <v>Mechs-2018-B11XB8</v>
      </c>
      <c r="B205" t="str">
        <f>INDEX('2019_Raw'!$T$2:$T$991,MATCH('2019_R'!$A205,'2019_Raw'!$S$2:$S$991,0))</f>
        <v>Conspecifics-elegansXelegans-LaxeXLaxe</v>
      </c>
      <c r="C205" s="36">
        <f>IFERROR(CEILING(SUMIF('2019_Raw'!S$2:S$991,'2019_R'!A205,'2019_Raw'!V$2:V$991)/SUMIF('2019_Raw'!S$2:S$991,'2019_R'!A205,'2019_Raw'!U$2:U$991),1),"NA")</f>
        <v>1</v>
      </c>
      <c r="D205" s="36">
        <f>IFERROR(CEILING(SUMIF('2019_Raw'!S$2:S$991,'2019_R'!A205,'2019_Raw'!X$2:X$991)/SUMIF('2019_Raw'!S$2:S$991,'2019_R'!A205,'2019_Raw'!V$2:V$991),1),"NA")</f>
        <v>1</v>
      </c>
      <c r="E205" s="36" t="str">
        <f>INDEX('2019_Raw'!$AB$2:$AB$991,MATCH('2019_R'!$A205,'2019_Raw'!$S$2:$S$991,0))</f>
        <v>NA</v>
      </c>
      <c r="F205" s="36" t="str">
        <f>INDEX('2019_Raw'!$AM$2:$AM$991,MATCH('2019_R'!$A205,'2019_Raw'!$S$2:$S$991,0))</f>
        <v>NA</v>
      </c>
      <c r="G205" s="72" t="str">
        <f>INDEX('2019_Raw'!$AN$2:$AN$991,MATCH('2019_R'!$A205,'2019_Raw'!$S$2:$S$991,0))</f>
        <v>NA</v>
      </c>
      <c r="H205" s="36" t="str">
        <f>INDEX('2019_Raw'!$AL$2:$AL$991,MATCH('2019_R'!$A205,'2019_Raw'!$S$2:$S$991,0))</f>
        <v>NA</v>
      </c>
    </row>
    <row r="206" spans="1:8" x14ac:dyDescent="0.25">
      <c r="A206" t="str">
        <v>Mechs-2018-D5XF1</v>
      </c>
      <c r="B206" t="str">
        <f>INDEX('2019_Raw'!$T$2:$T$991,MATCH('2019_R'!$A206,'2019_Raw'!$S$2:$S$991,0))</f>
        <v>Postzygotics-elegansXhybrid-SymEleX(H:LaxeXCachadas)</v>
      </c>
      <c r="C206" s="36">
        <f>IFERROR(CEILING(SUMIF('2019_Raw'!S$2:S$991,'2019_R'!A206,'2019_Raw'!V$2:V$991)/SUMIF('2019_Raw'!S$2:S$991,'2019_R'!A206,'2019_Raw'!U$2:U$991),1),"NA")</f>
        <v>1</v>
      </c>
      <c r="D206" s="36">
        <f>IFERROR(CEILING(SUMIF('2019_Raw'!S$2:S$991,'2019_R'!A206,'2019_Raw'!X$2:X$991)/SUMIF('2019_Raw'!S$2:S$991,'2019_R'!A206,'2019_Raw'!V$2:V$991),1),"NA")</f>
        <v>1</v>
      </c>
      <c r="E206" s="36" t="str">
        <f>INDEX('2019_Raw'!$AB$2:$AB$991,MATCH('2019_R'!$A206,'2019_Raw'!$S$2:$S$991,0))</f>
        <v>NA</v>
      </c>
      <c r="F206" s="36" t="str">
        <f>INDEX('2019_Raw'!$AM$2:$AM$991,MATCH('2019_R'!$A206,'2019_Raw'!$S$2:$S$991,0))</f>
        <v>NA</v>
      </c>
      <c r="G206" s="72" t="str">
        <f>INDEX('2019_Raw'!$AN$2:$AN$991,MATCH('2019_R'!$A206,'2019_Raw'!$S$2:$S$991,0))</f>
        <v>NA</v>
      </c>
      <c r="H206" s="36" t="str">
        <f>INDEX('2019_Raw'!$AL$2:$AL$991,MATCH('2019_R'!$A206,'2019_Raw'!$S$2:$S$991,0))</f>
        <v>NA</v>
      </c>
    </row>
    <row r="207" spans="1:8" x14ac:dyDescent="0.25">
      <c r="A207" t="str">
        <v>Mechs-2018-E1XG3</v>
      </c>
      <c r="B207" t="str">
        <f>INDEX('2019_Raw'!$T$2:$T$991,MATCH('2019_R'!$A207,'2019_Raw'!$S$2:$S$991,0))</f>
        <v>Postzygotics-elegansXhybrid-SymEleX(H:LaxeXCachadas)</v>
      </c>
      <c r="C207" s="36">
        <f>IFERROR(CEILING(SUMIF('2019_Raw'!S$2:S$991,'2019_R'!A207,'2019_Raw'!V$2:V$991)/SUMIF('2019_Raw'!S$2:S$991,'2019_R'!A207,'2019_Raw'!U$2:U$991),1),"NA")</f>
        <v>1</v>
      </c>
      <c r="D207" s="36">
        <f>IFERROR(CEILING(SUMIF('2019_Raw'!S$2:S$991,'2019_R'!A207,'2019_Raw'!X$2:X$991)/SUMIF('2019_Raw'!S$2:S$991,'2019_R'!A207,'2019_Raw'!V$2:V$991),1),"NA")</f>
        <v>1</v>
      </c>
      <c r="E207" s="36" t="str">
        <f>INDEX('2019_Raw'!$AB$2:$AB$991,MATCH('2019_R'!$A207,'2019_Raw'!$S$2:$S$991,0))</f>
        <v>NA</v>
      </c>
      <c r="F207" s="36" t="str">
        <f>INDEX('2019_Raw'!$AM$2:$AM$991,MATCH('2019_R'!$A207,'2019_Raw'!$S$2:$S$991,0))</f>
        <v>NA</v>
      </c>
      <c r="G207" s="72" t="str">
        <f>INDEX('2019_Raw'!$AN$2:$AN$991,MATCH('2019_R'!$A207,'2019_Raw'!$S$2:$S$991,0))</f>
        <v>NA</v>
      </c>
      <c r="H207" s="36" t="str">
        <f>INDEX('2019_Raw'!$AL$2:$AL$991,MATCH('2019_R'!$A207,'2019_Raw'!$S$2:$S$991,0))</f>
        <v>NA</v>
      </c>
    </row>
    <row r="208" spans="1:8" x14ac:dyDescent="0.25">
      <c r="A208" t="str">
        <v>Mechs-2018-H1XG4</v>
      </c>
      <c r="B208" t="str">
        <f>INDEX('2019_Raw'!$T$2:$T$991,MATCH('2019_R'!$A208,'2019_Raw'!$S$2:$S$991,0))</f>
        <v>Postzygotics-elegansXhybrid-SymEleX(H:LaxeXCachadas)</v>
      </c>
      <c r="C208" s="36">
        <f>IFERROR(CEILING(SUMIF('2019_Raw'!S$2:S$991,'2019_R'!A208,'2019_Raw'!V$2:V$991)/SUMIF('2019_Raw'!S$2:S$991,'2019_R'!A208,'2019_Raw'!U$2:U$991),1),"NA")</f>
        <v>1</v>
      </c>
      <c r="D208" s="36">
        <f>IFERROR(CEILING(SUMIF('2019_Raw'!S$2:S$991,'2019_R'!A208,'2019_Raw'!X$2:X$991)/SUMIF('2019_Raw'!S$2:S$991,'2019_R'!A208,'2019_Raw'!V$2:V$991),1),"NA")</f>
        <v>1</v>
      </c>
      <c r="E208" s="36" t="str">
        <f>INDEX('2019_Raw'!$AB$2:$AB$991,MATCH('2019_R'!$A208,'2019_Raw'!$S$2:$S$991,0))</f>
        <v>NA</v>
      </c>
      <c r="F208" s="36" t="str">
        <f>INDEX('2019_Raw'!$AM$2:$AM$991,MATCH('2019_R'!$A208,'2019_Raw'!$S$2:$S$991,0))</f>
        <v>NA</v>
      </c>
      <c r="G208" s="72" t="str">
        <f>INDEX('2019_Raw'!$AN$2:$AN$991,MATCH('2019_R'!$A208,'2019_Raw'!$S$2:$S$991,0))</f>
        <v>NA</v>
      </c>
      <c r="H208" s="36" t="str">
        <f>INDEX('2019_Raw'!$AL$2:$AL$991,MATCH('2019_R'!$A208,'2019_Raw'!$S$2:$S$991,0))</f>
        <v>NA</v>
      </c>
    </row>
    <row r="209" spans="1:8" x14ac:dyDescent="0.25">
      <c r="A209" t="str">
        <v>Mechs-2018-L16XL48</v>
      </c>
      <c r="B209" t="str">
        <f>INDEX('2019_Raw'!$T$2:$T$991,MATCH('2019_R'!$A209,'2019_Raw'!$S$2:$S$991,0))</f>
        <v>Conspecifics-elegansXelegans-LaxeXLaxe</v>
      </c>
      <c r="C209" s="36">
        <f>IFERROR(CEILING(SUMIF('2019_Raw'!S$2:S$991,'2019_R'!A209,'2019_Raw'!V$2:V$991)/SUMIF('2019_Raw'!S$2:S$991,'2019_R'!A209,'2019_Raw'!U$2:U$991),1),"NA")</f>
        <v>1</v>
      </c>
      <c r="D209" s="36">
        <f>IFERROR(CEILING(SUMIF('2019_Raw'!S$2:S$991,'2019_R'!A209,'2019_Raw'!X$2:X$991)/SUMIF('2019_Raw'!S$2:S$991,'2019_R'!A209,'2019_Raw'!V$2:V$991),1),"NA")</f>
        <v>1</v>
      </c>
      <c r="E209" s="36" t="str">
        <f>INDEX('2019_Raw'!$AB$2:$AB$991,MATCH('2019_R'!$A209,'2019_Raw'!$S$2:$S$991,0))</f>
        <v>NA</v>
      </c>
      <c r="F209" s="36" t="str">
        <f>INDEX('2019_Raw'!$AM$2:$AM$991,MATCH('2019_R'!$A209,'2019_Raw'!$S$2:$S$991,0))</f>
        <v>NA</v>
      </c>
      <c r="G209" s="72" t="str">
        <f>INDEX('2019_Raw'!$AN$2:$AN$991,MATCH('2019_R'!$A209,'2019_Raw'!$S$2:$S$991,0))</f>
        <v>NA</v>
      </c>
      <c r="H209" s="36" t="str">
        <f>INDEX('2019_Raw'!$AL$2:$AL$991,MATCH('2019_R'!$A209,'2019_Raw'!$S$2:$S$991,0))</f>
        <v>NA</v>
      </c>
    </row>
    <row r="210" spans="1:8" x14ac:dyDescent="0.25">
      <c r="A210" t="str">
        <v>Mechs-2018-L18XA89</v>
      </c>
      <c r="B210" t="str">
        <f>INDEX('2019_Raw'!$T$2:$T$991,MATCH('2019_R'!$A210,'2019_Raw'!$S$2:$S$991,0))</f>
        <v>Heterospecifics-elegansXgraellsii-LaxeXCachadas</v>
      </c>
      <c r="C210" s="36">
        <f>IFERROR(CEILING(SUMIF('2019_Raw'!S$2:S$991,'2019_R'!A210,'2019_Raw'!V$2:V$991)/SUMIF('2019_Raw'!S$2:S$991,'2019_R'!A210,'2019_Raw'!U$2:U$991),1),"NA")</f>
        <v>0</v>
      </c>
      <c r="D210" s="36" t="str">
        <f>IFERROR(CEILING(SUMIF('2019_Raw'!S$2:S$991,'2019_R'!A210,'2019_Raw'!X$2:X$991)/SUMIF('2019_Raw'!S$2:S$991,'2019_R'!A210,'2019_Raw'!V$2:V$991),1),"NA")</f>
        <v>NA</v>
      </c>
      <c r="E210" s="36" t="str">
        <f>INDEX('2019_Raw'!$AB$2:$AB$991,MATCH('2019_R'!$A210,'2019_Raw'!$S$2:$S$991,0))</f>
        <v>NA</v>
      </c>
      <c r="F210" s="36" t="str">
        <f>INDEX('2019_Raw'!$AM$2:$AM$991,MATCH('2019_R'!$A210,'2019_Raw'!$S$2:$S$991,0))</f>
        <v>NA</v>
      </c>
      <c r="G210" s="72" t="str">
        <f>INDEX('2019_Raw'!$AN$2:$AN$991,MATCH('2019_R'!$A210,'2019_Raw'!$S$2:$S$991,0))</f>
        <v>NA</v>
      </c>
      <c r="H210" s="36" t="str">
        <f>INDEX('2019_Raw'!$AL$2:$AL$991,MATCH('2019_R'!$A210,'2019_Raw'!$S$2:$S$991,0))</f>
        <v>NA</v>
      </c>
    </row>
    <row r="211" spans="1:8" x14ac:dyDescent="0.25">
      <c r="A211" t="str">
        <v>Mechs-2018-L18XA93</v>
      </c>
      <c r="B211" t="str">
        <f>INDEX('2019_Raw'!$T$2:$T$991,MATCH('2019_R'!$A211,'2019_Raw'!$S$2:$S$991,0))</f>
        <v>Heterospecifics-elegansXgraellsii-LaxeXCachadas</v>
      </c>
      <c r="C211" s="36">
        <f>IFERROR(CEILING(SUMIF('2019_Raw'!S$2:S$991,'2019_R'!A211,'2019_Raw'!V$2:V$991)/SUMIF('2019_Raw'!S$2:S$991,'2019_R'!A211,'2019_Raw'!U$2:U$991),1),"NA")</f>
        <v>1</v>
      </c>
      <c r="D211" s="36">
        <f>IFERROR(CEILING(SUMIF('2019_Raw'!S$2:S$991,'2019_R'!A211,'2019_Raw'!X$2:X$991)/SUMIF('2019_Raw'!S$2:S$991,'2019_R'!A211,'2019_Raw'!V$2:V$991),1),"NA")</f>
        <v>1</v>
      </c>
      <c r="E211" s="36" t="str">
        <f>INDEX('2019_Raw'!$AB$2:$AB$991,MATCH('2019_R'!$A211,'2019_Raw'!$S$2:$S$991,0))</f>
        <v>NA</v>
      </c>
      <c r="F211" s="36" t="str">
        <f>INDEX('2019_Raw'!$AM$2:$AM$991,MATCH('2019_R'!$A211,'2019_Raw'!$S$2:$S$991,0))</f>
        <v>NA</v>
      </c>
      <c r="G211" s="72" t="str">
        <f>INDEX('2019_Raw'!$AN$2:$AN$991,MATCH('2019_R'!$A211,'2019_Raw'!$S$2:$S$991,0))</f>
        <v>NA</v>
      </c>
      <c r="H211" s="36" t="str">
        <f>INDEX('2019_Raw'!$AL$2:$AL$991,MATCH('2019_R'!$A211,'2019_Raw'!$S$2:$S$991,0))</f>
        <v>NA</v>
      </c>
    </row>
    <row r="212" spans="1:8" x14ac:dyDescent="0.25">
      <c r="A212" t="str">
        <v>Mechs-2018-L19XA97</v>
      </c>
      <c r="B212" t="str">
        <f>INDEX('2019_Raw'!$T$2:$T$991,MATCH('2019_R'!$A212,'2019_Raw'!$S$2:$S$991,0))</f>
        <v>Heterospecifics-elegansXgraellsii-LaxeXCachadas</v>
      </c>
      <c r="C212" s="36">
        <f>IFERROR(CEILING(SUMIF('2019_Raw'!S$2:S$991,'2019_R'!A212,'2019_Raw'!V$2:V$991)/SUMIF('2019_Raw'!S$2:S$991,'2019_R'!A212,'2019_Raw'!U$2:U$991),1),"NA")</f>
        <v>1</v>
      </c>
      <c r="D212" s="36">
        <f>IFERROR(CEILING(SUMIF('2019_Raw'!S$2:S$991,'2019_R'!A212,'2019_Raw'!X$2:X$991)/SUMIF('2019_Raw'!S$2:S$991,'2019_R'!A212,'2019_Raw'!V$2:V$991),1),"NA")</f>
        <v>1</v>
      </c>
      <c r="E212" s="36" t="str">
        <f>INDEX('2019_Raw'!$AB$2:$AB$991,MATCH('2019_R'!$A212,'2019_Raw'!$S$2:$S$991,0))</f>
        <v>NA</v>
      </c>
      <c r="F212" s="36" t="str">
        <f>INDEX('2019_Raw'!$AM$2:$AM$991,MATCH('2019_R'!$A212,'2019_Raw'!$S$2:$S$991,0))</f>
        <v>NA</v>
      </c>
      <c r="G212" s="72" t="str">
        <f>INDEX('2019_Raw'!$AN$2:$AN$991,MATCH('2019_R'!$A212,'2019_Raw'!$S$2:$S$991,0))</f>
        <v>NA</v>
      </c>
      <c r="H212" s="36" t="str">
        <f>INDEX('2019_Raw'!$AL$2:$AL$991,MATCH('2019_R'!$A212,'2019_Raw'!$S$2:$S$991,0))</f>
        <v>NA</v>
      </c>
    </row>
    <row r="213" spans="1:8" x14ac:dyDescent="0.25">
      <c r="A213" t="str">
        <v>Mechs-2018-L20XA99</v>
      </c>
      <c r="B213" t="str">
        <f>INDEX('2019_Raw'!$T$2:$T$991,MATCH('2019_R'!$A213,'2019_Raw'!$S$2:$S$991,0))</f>
        <v>Heterospecifics-elegansXgraellsii-LaxeXCachadas</v>
      </c>
      <c r="C213" s="36">
        <f>IFERROR(CEILING(SUMIF('2019_Raw'!S$2:S$991,'2019_R'!A213,'2019_Raw'!V$2:V$991)/SUMIF('2019_Raw'!S$2:S$991,'2019_R'!A213,'2019_Raw'!U$2:U$991),1),"NA")</f>
        <v>1</v>
      </c>
      <c r="D213" s="36">
        <f>IFERROR(CEILING(SUMIF('2019_Raw'!S$2:S$991,'2019_R'!A213,'2019_Raw'!X$2:X$991)/SUMIF('2019_Raw'!S$2:S$991,'2019_R'!A213,'2019_Raw'!V$2:V$991),1),"NA")</f>
        <v>0</v>
      </c>
      <c r="E213" s="36" t="str">
        <f>INDEX('2019_Raw'!$AB$2:$AB$991,MATCH('2019_R'!$A213,'2019_Raw'!$S$2:$S$991,0))</f>
        <v>NA</v>
      </c>
      <c r="F213" s="36" t="str">
        <f>INDEX('2019_Raw'!$AM$2:$AM$991,MATCH('2019_R'!$A213,'2019_Raw'!$S$2:$S$991,0))</f>
        <v>NA</v>
      </c>
      <c r="G213" s="72" t="str">
        <f>INDEX('2019_Raw'!$AN$2:$AN$991,MATCH('2019_R'!$A213,'2019_Raw'!$S$2:$S$991,0))</f>
        <v>NA</v>
      </c>
      <c r="H213" s="36" t="str">
        <f>INDEX('2019_Raw'!$AL$2:$AL$991,MATCH('2019_R'!$A213,'2019_Raw'!$S$2:$S$991,0))</f>
        <v>NA</v>
      </c>
    </row>
    <row r="214" spans="1:8" x14ac:dyDescent="0.25">
      <c r="A214" t="str">
        <v>Mechs-2018-L26XA86</v>
      </c>
      <c r="B214" t="str">
        <f>INDEX('2019_Raw'!$T$2:$T$991,MATCH('2019_R'!$A214,'2019_Raw'!$S$2:$S$991,0))</f>
        <v>Heterospecifics-elegansXgraellsii-LaxeXCachadas</v>
      </c>
      <c r="C214" s="36">
        <f>IFERROR(CEILING(SUMIF('2019_Raw'!S$2:S$991,'2019_R'!A214,'2019_Raw'!V$2:V$991)/SUMIF('2019_Raw'!S$2:S$991,'2019_R'!A214,'2019_Raw'!U$2:U$991),1),"NA")</f>
        <v>1</v>
      </c>
      <c r="D214" s="36">
        <f>IFERROR(CEILING(SUMIF('2019_Raw'!S$2:S$991,'2019_R'!A214,'2019_Raw'!X$2:X$991)/SUMIF('2019_Raw'!S$2:S$991,'2019_R'!A214,'2019_Raw'!V$2:V$991),1),"NA")</f>
        <v>1</v>
      </c>
      <c r="E214" s="36" t="str">
        <f>INDEX('2019_Raw'!$AB$2:$AB$991,MATCH('2019_R'!$A214,'2019_Raw'!$S$2:$S$991,0))</f>
        <v>NA</v>
      </c>
      <c r="F214" s="36" t="str">
        <f>INDEX('2019_Raw'!$AM$2:$AM$991,MATCH('2019_R'!$A214,'2019_Raw'!$S$2:$S$991,0))</f>
        <v>NA</v>
      </c>
      <c r="G214" s="72" t="str">
        <f>INDEX('2019_Raw'!$AN$2:$AN$991,MATCH('2019_R'!$A214,'2019_Raw'!$S$2:$S$991,0))</f>
        <v>NA</v>
      </c>
      <c r="H214" s="36" t="str">
        <f>INDEX('2019_Raw'!$AL$2:$AL$991,MATCH('2019_R'!$A214,'2019_Raw'!$S$2:$S$991,0))</f>
        <v>NA</v>
      </c>
    </row>
    <row r="215" spans="1:8" x14ac:dyDescent="0.25">
      <c r="A215" t="str">
        <v>Mechs-2018-L26XA99</v>
      </c>
      <c r="B215" t="str">
        <f>INDEX('2019_Raw'!$T$2:$T$991,MATCH('2019_R'!$A215,'2019_Raw'!$S$2:$S$991,0))</f>
        <v>Heterospecifics-elegansXgraellsii-LaxeXCachadas</v>
      </c>
      <c r="C215" s="36">
        <f>IFERROR(CEILING(SUMIF('2019_Raw'!S$2:S$991,'2019_R'!A215,'2019_Raw'!V$2:V$991)/SUMIF('2019_Raw'!S$2:S$991,'2019_R'!A215,'2019_Raw'!U$2:U$991),1),"NA")</f>
        <v>1</v>
      </c>
      <c r="D215" s="36">
        <f>IFERROR(CEILING(SUMIF('2019_Raw'!S$2:S$991,'2019_R'!A215,'2019_Raw'!X$2:X$991)/SUMIF('2019_Raw'!S$2:S$991,'2019_R'!A215,'2019_Raw'!V$2:V$991),1),"NA")</f>
        <v>1</v>
      </c>
      <c r="E215" s="36" t="str">
        <f>INDEX('2019_Raw'!$AB$2:$AB$991,MATCH('2019_R'!$A215,'2019_Raw'!$S$2:$S$991,0))</f>
        <v>NA</v>
      </c>
      <c r="F215" s="36" t="str">
        <f>INDEX('2019_Raw'!$AM$2:$AM$991,MATCH('2019_R'!$A215,'2019_Raw'!$S$2:$S$991,0))</f>
        <v>NA</v>
      </c>
      <c r="G215" s="72" t="str">
        <f>INDEX('2019_Raw'!$AN$2:$AN$991,MATCH('2019_R'!$A215,'2019_Raw'!$S$2:$S$991,0))</f>
        <v>NA</v>
      </c>
      <c r="H215" s="36" t="str">
        <f>INDEX('2019_Raw'!$AL$2:$AL$991,MATCH('2019_R'!$A215,'2019_Raw'!$S$2:$S$991,0))</f>
        <v>NA</v>
      </c>
    </row>
    <row r="216" spans="1:8" x14ac:dyDescent="0.25">
      <c r="A216" t="str">
        <v>Mechs-2018-L26XL01</v>
      </c>
      <c r="B216" t="str">
        <f>INDEX('2019_Raw'!$T$2:$T$991,MATCH('2019_R'!$A216,'2019_Raw'!$S$2:$S$991,0))</f>
        <v>Conspecifics-elegansXelegans-LaxeXLaxe</v>
      </c>
      <c r="C216" s="36">
        <f>IFERROR(CEILING(SUMIF('2019_Raw'!S$2:S$991,'2019_R'!A216,'2019_Raw'!V$2:V$991)/SUMIF('2019_Raw'!S$2:S$991,'2019_R'!A216,'2019_Raw'!U$2:U$991),1),"NA")</f>
        <v>1</v>
      </c>
      <c r="D216" s="36">
        <f>IFERROR(CEILING(SUMIF('2019_Raw'!S$2:S$991,'2019_R'!A216,'2019_Raw'!X$2:X$991)/SUMIF('2019_Raw'!S$2:S$991,'2019_R'!A216,'2019_Raw'!V$2:V$991),1),"NA")</f>
        <v>1</v>
      </c>
      <c r="E216" s="36" t="str">
        <f>INDEX('2019_Raw'!$AB$2:$AB$991,MATCH('2019_R'!$A216,'2019_Raw'!$S$2:$S$991,0))</f>
        <v>NA</v>
      </c>
      <c r="F216" s="36" t="str">
        <f>INDEX('2019_Raw'!$AM$2:$AM$991,MATCH('2019_R'!$A216,'2019_Raw'!$S$2:$S$991,0))</f>
        <v>NA</v>
      </c>
      <c r="G216" s="72" t="str">
        <f>INDEX('2019_Raw'!$AN$2:$AN$991,MATCH('2019_R'!$A216,'2019_Raw'!$S$2:$S$991,0))</f>
        <v>NA</v>
      </c>
      <c r="H216" s="36" t="str">
        <f>INDEX('2019_Raw'!$AL$2:$AL$991,MATCH('2019_R'!$A216,'2019_Raw'!$S$2:$S$991,0))</f>
        <v>NA</v>
      </c>
    </row>
    <row r="217" spans="1:8" x14ac:dyDescent="0.25">
      <c r="A217" t="str">
        <v>Mechs-2018-L26XL11</v>
      </c>
      <c r="B217" t="str">
        <f>INDEX('2019_Raw'!$T$2:$T$991,MATCH('2019_R'!$A217,'2019_Raw'!$S$2:$S$991,0))</f>
        <v>Conspecifics-elegansXelegans-LaxeXLaxe</v>
      </c>
      <c r="C217" s="36">
        <f>IFERROR(CEILING(SUMIF('2019_Raw'!S$2:S$991,'2019_R'!A217,'2019_Raw'!V$2:V$991)/SUMIF('2019_Raw'!S$2:S$991,'2019_R'!A217,'2019_Raw'!U$2:U$991),1),"NA")</f>
        <v>1</v>
      </c>
      <c r="D217" s="36">
        <f>IFERROR(CEILING(SUMIF('2019_Raw'!S$2:S$991,'2019_R'!A217,'2019_Raw'!X$2:X$991)/SUMIF('2019_Raw'!S$2:S$991,'2019_R'!A217,'2019_Raw'!V$2:V$991),1),"NA")</f>
        <v>1</v>
      </c>
      <c r="E217" s="36" t="str">
        <f>INDEX('2019_Raw'!$AB$2:$AB$991,MATCH('2019_R'!$A217,'2019_Raw'!$S$2:$S$991,0))</f>
        <v>NA</v>
      </c>
      <c r="F217" s="36" t="str">
        <f>INDEX('2019_Raw'!$AM$2:$AM$991,MATCH('2019_R'!$A217,'2019_Raw'!$S$2:$S$991,0))</f>
        <v>NA</v>
      </c>
      <c r="G217" s="72" t="str">
        <f>INDEX('2019_Raw'!$AN$2:$AN$991,MATCH('2019_R'!$A217,'2019_Raw'!$S$2:$S$991,0))</f>
        <v>NA</v>
      </c>
      <c r="H217" s="36" t="str">
        <f>INDEX('2019_Raw'!$AL$2:$AL$991,MATCH('2019_R'!$A217,'2019_Raw'!$S$2:$S$991,0))</f>
        <v>NA</v>
      </c>
    </row>
    <row r="218" spans="1:8" x14ac:dyDescent="0.25">
      <c r="A218" t="str">
        <v>Mechs-2018-L26XL44</v>
      </c>
      <c r="B218" t="str">
        <f>INDEX('2019_Raw'!$T$2:$T$991,MATCH('2019_R'!$A218,'2019_Raw'!$S$2:$S$991,0))</f>
        <v>Conspecifics-elegansXelegans-LaxeXLaxe</v>
      </c>
      <c r="C218" s="36">
        <f>IFERROR(CEILING(SUMIF('2019_Raw'!S$2:S$991,'2019_R'!A218,'2019_Raw'!V$2:V$991)/SUMIF('2019_Raw'!S$2:S$991,'2019_R'!A218,'2019_Raw'!U$2:U$991),1),"NA")</f>
        <v>1</v>
      </c>
      <c r="D218" s="36">
        <f>IFERROR(CEILING(SUMIF('2019_Raw'!S$2:S$991,'2019_R'!A218,'2019_Raw'!X$2:X$991)/SUMIF('2019_Raw'!S$2:S$991,'2019_R'!A218,'2019_Raw'!V$2:V$991),1),"NA")</f>
        <v>0</v>
      </c>
      <c r="E218" s="36" t="str">
        <f>INDEX('2019_Raw'!$AB$2:$AB$991,MATCH('2019_R'!$A218,'2019_Raw'!$S$2:$S$991,0))</f>
        <v>NA</v>
      </c>
      <c r="F218" s="36" t="str">
        <f>INDEX('2019_Raw'!$AM$2:$AM$991,MATCH('2019_R'!$A218,'2019_Raw'!$S$2:$S$991,0))</f>
        <v>NA</v>
      </c>
      <c r="G218" s="72" t="str">
        <f>INDEX('2019_Raw'!$AN$2:$AN$991,MATCH('2019_R'!$A218,'2019_Raw'!$S$2:$S$991,0))</f>
        <v>NA</v>
      </c>
      <c r="H218" s="36" t="str">
        <f>INDEX('2019_Raw'!$AL$2:$AL$991,MATCH('2019_R'!$A218,'2019_Raw'!$S$2:$S$991,0))</f>
        <v>NA</v>
      </c>
    </row>
    <row r="219" spans="1:8" x14ac:dyDescent="0.25">
      <c r="A219" t="str">
        <v>Mechs-2018-L30XA93</v>
      </c>
      <c r="B219" t="str">
        <f>INDEX('2019_Raw'!$T$2:$T$991,MATCH('2019_R'!$A219,'2019_Raw'!$S$2:$S$991,0))</f>
        <v>Heterospecifics-elegansXgraellsii-LaxeXCachadas</v>
      </c>
      <c r="C219" s="36">
        <f>IFERROR(CEILING(SUMIF('2019_Raw'!S$2:S$991,'2019_R'!A219,'2019_Raw'!V$2:V$991)/SUMIF('2019_Raw'!S$2:S$991,'2019_R'!A219,'2019_Raw'!U$2:U$991),1),"NA")</f>
        <v>0</v>
      </c>
      <c r="D219" s="36" t="str">
        <f>IFERROR(CEILING(SUMIF('2019_Raw'!S$2:S$991,'2019_R'!A219,'2019_Raw'!X$2:X$991)/SUMIF('2019_Raw'!S$2:S$991,'2019_R'!A219,'2019_Raw'!V$2:V$991),1),"NA")</f>
        <v>NA</v>
      </c>
      <c r="E219" s="36" t="str">
        <f>INDEX('2019_Raw'!$AB$2:$AB$991,MATCH('2019_R'!$A219,'2019_Raw'!$S$2:$S$991,0))</f>
        <v>NA</v>
      </c>
      <c r="F219" s="36" t="str">
        <f>INDEX('2019_Raw'!$AM$2:$AM$991,MATCH('2019_R'!$A219,'2019_Raw'!$S$2:$S$991,0))</f>
        <v>NA</v>
      </c>
      <c r="G219" s="72" t="str">
        <f>INDEX('2019_Raw'!$AN$2:$AN$991,MATCH('2019_R'!$A219,'2019_Raw'!$S$2:$S$991,0))</f>
        <v>NA</v>
      </c>
      <c r="H219" s="36" t="str">
        <f>INDEX('2019_Raw'!$AL$2:$AL$991,MATCH('2019_R'!$A219,'2019_Raw'!$S$2:$S$991,0))</f>
        <v>NA</v>
      </c>
    </row>
    <row r="220" spans="1:8" x14ac:dyDescent="0.25">
      <c r="A220" t="str">
        <v>Mechs-2018-L35XA89</v>
      </c>
      <c r="B220" t="str">
        <f>INDEX('2019_Raw'!$T$2:$T$991,MATCH('2019_R'!$A220,'2019_Raw'!$S$2:$S$991,0))</f>
        <v>Heterospecifics-elegansXgraellsii-LaxeXCachadas</v>
      </c>
      <c r="C220" s="36">
        <f>IFERROR(CEILING(SUMIF('2019_Raw'!S$2:S$991,'2019_R'!A220,'2019_Raw'!V$2:V$991)/SUMIF('2019_Raw'!S$2:S$991,'2019_R'!A220,'2019_Raw'!U$2:U$991),1),"NA")</f>
        <v>1</v>
      </c>
      <c r="D220" s="36">
        <f>IFERROR(CEILING(SUMIF('2019_Raw'!S$2:S$991,'2019_R'!A220,'2019_Raw'!X$2:X$991)/SUMIF('2019_Raw'!S$2:S$991,'2019_R'!A220,'2019_Raw'!V$2:V$991),1),"NA")</f>
        <v>1</v>
      </c>
      <c r="E220" s="36" t="str">
        <f>INDEX('2019_Raw'!$AB$2:$AB$991,MATCH('2019_R'!$A220,'2019_Raw'!$S$2:$S$991,0))</f>
        <v>NA</v>
      </c>
      <c r="F220" s="36" t="str">
        <f>INDEX('2019_Raw'!$AM$2:$AM$991,MATCH('2019_R'!$A220,'2019_Raw'!$S$2:$S$991,0))</f>
        <v>NA</v>
      </c>
      <c r="G220" s="72" t="str">
        <f>INDEX('2019_Raw'!$AN$2:$AN$991,MATCH('2019_R'!$A220,'2019_Raw'!$S$2:$S$991,0))</f>
        <v>NA</v>
      </c>
      <c r="H220" s="36" t="str">
        <f>INDEX('2019_Raw'!$AL$2:$AL$991,MATCH('2019_R'!$A220,'2019_Raw'!$S$2:$S$991,0))</f>
        <v>NA</v>
      </c>
    </row>
    <row r="221" spans="1:8" x14ac:dyDescent="0.25">
      <c r="A221" t="str">
        <v>Mechs-2018-L35XA92</v>
      </c>
      <c r="B221" t="str">
        <f>INDEX('2019_Raw'!$T$2:$T$991,MATCH('2019_R'!$A221,'2019_Raw'!$S$2:$S$991,0))</f>
        <v>Heterospecifics-elegansXgraellsii-LaxeXCachadas</v>
      </c>
      <c r="C221" s="36">
        <f>IFERROR(CEILING(SUMIF('2019_Raw'!S$2:S$991,'2019_R'!A221,'2019_Raw'!V$2:V$991)/SUMIF('2019_Raw'!S$2:S$991,'2019_R'!A221,'2019_Raw'!U$2:U$991),1),"NA")</f>
        <v>1</v>
      </c>
      <c r="D221" s="36">
        <f>IFERROR(CEILING(SUMIF('2019_Raw'!S$2:S$991,'2019_R'!A221,'2019_Raw'!X$2:X$991)/SUMIF('2019_Raw'!S$2:S$991,'2019_R'!A221,'2019_Raw'!V$2:V$991),1),"NA")</f>
        <v>1</v>
      </c>
      <c r="E221" s="36" t="str">
        <f>INDEX('2019_Raw'!$AB$2:$AB$991,MATCH('2019_R'!$A221,'2019_Raw'!$S$2:$S$991,0))</f>
        <v>NA</v>
      </c>
      <c r="F221" s="36" t="str">
        <f>INDEX('2019_Raw'!$AM$2:$AM$991,MATCH('2019_R'!$A221,'2019_Raw'!$S$2:$S$991,0))</f>
        <v>NA</v>
      </c>
      <c r="G221" s="72" t="str">
        <f>INDEX('2019_Raw'!$AN$2:$AN$991,MATCH('2019_R'!$A221,'2019_Raw'!$S$2:$S$991,0))</f>
        <v>NA</v>
      </c>
      <c r="H221" s="36" t="str">
        <f>INDEX('2019_Raw'!$AL$2:$AL$991,MATCH('2019_R'!$A221,'2019_Raw'!$S$2:$S$991,0))</f>
        <v>NA</v>
      </c>
    </row>
    <row r="222" spans="1:8" x14ac:dyDescent="0.25">
      <c r="A222" t="str">
        <v>Mechs-2018-L36XA95</v>
      </c>
      <c r="B222" t="str">
        <f>INDEX('2019_Raw'!$T$2:$T$991,MATCH('2019_R'!$A222,'2019_Raw'!$S$2:$S$991,0))</f>
        <v>Heterospecifics-elegansXgraellsii-LaxeXCachadas</v>
      </c>
      <c r="C222" s="36">
        <f>IFERROR(CEILING(SUMIF('2019_Raw'!S$2:S$991,'2019_R'!A222,'2019_Raw'!V$2:V$991)/SUMIF('2019_Raw'!S$2:S$991,'2019_R'!A222,'2019_Raw'!U$2:U$991),1),"NA")</f>
        <v>1</v>
      </c>
      <c r="D222" s="36">
        <f>IFERROR(CEILING(SUMIF('2019_Raw'!S$2:S$991,'2019_R'!A222,'2019_Raw'!X$2:X$991)/SUMIF('2019_Raw'!S$2:S$991,'2019_R'!A222,'2019_Raw'!V$2:V$991),1),"NA")</f>
        <v>1</v>
      </c>
      <c r="E222" s="36" t="str">
        <f>INDEX('2019_Raw'!$AB$2:$AB$991,MATCH('2019_R'!$A222,'2019_Raw'!$S$2:$S$991,0))</f>
        <v>NA</v>
      </c>
      <c r="F222" s="36" t="str">
        <f>INDEX('2019_Raw'!$AM$2:$AM$991,MATCH('2019_R'!$A222,'2019_Raw'!$S$2:$S$991,0))</f>
        <v>NA</v>
      </c>
      <c r="G222" s="72" t="str">
        <f>INDEX('2019_Raw'!$AN$2:$AN$991,MATCH('2019_R'!$A222,'2019_Raw'!$S$2:$S$991,0))</f>
        <v>NA</v>
      </c>
      <c r="H222" s="36" t="str">
        <f>INDEX('2019_Raw'!$AL$2:$AL$991,MATCH('2019_R'!$A222,'2019_Raw'!$S$2:$S$991,0))</f>
        <v>NA</v>
      </c>
    </row>
    <row r="223" spans="1:8" x14ac:dyDescent="0.25">
      <c r="A223" t="str">
        <v>Mechs-2018-L36XA98</v>
      </c>
      <c r="B223" t="str">
        <f>INDEX('2019_Raw'!$T$2:$T$991,MATCH('2019_R'!$A223,'2019_Raw'!$S$2:$S$991,0))</f>
        <v>Heterospecifics-elegansXgraellsii-LaxeXCachadas</v>
      </c>
      <c r="C223" s="36">
        <f>IFERROR(CEILING(SUMIF('2019_Raw'!S$2:S$991,'2019_R'!A223,'2019_Raw'!V$2:V$991)/SUMIF('2019_Raw'!S$2:S$991,'2019_R'!A223,'2019_Raw'!U$2:U$991),1),"NA")</f>
        <v>1</v>
      </c>
      <c r="D223" s="36">
        <f>IFERROR(CEILING(SUMIF('2019_Raw'!S$2:S$991,'2019_R'!A223,'2019_Raw'!X$2:X$991)/SUMIF('2019_Raw'!S$2:S$991,'2019_R'!A223,'2019_Raw'!V$2:V$991),1),"NA")</f>
        <v>1</v>
      </c>
      <c r="E223" s="36" t="str">
        <f>INDEX('2019_Raw'!$AB$2:$AB$991,MATCH('2019_R'!$A223,'2019_Raw'!$S$2:$S$991,0))</f>
        <v>NA</v>
      </c>
      <c r="F223" s="36" t="str">
        <f>INDEX('2019_Raw'!$AM$2:$AM$991,MATCH('2019_R'!$A223,'2019_Raw'!$S$2:$S$991,0))</f>
        <v>NA</v>
      </c>
      <c r="G223" s="72" t="str">
        <f>INDEX('2019_Raw'!$AN$2:$AN$991,MATCH('2019_R'!$A223,'2019_Raw'!$S$2:$S$991,0))</f>
        <v>NA</v>
      </c>
      <c r="H223" s="36" t="str">
        <f>INDEX('2019_Raw'!$AL$2:$AL$991,MATCH('2019_R'!$A223,'2019_Raw'!$S$2:$S$991,0))</f>
        <v>NA</v>
      </c>
    </row>
    <row r="224" spans="1:8" x14ac:dyDescent="0.25">
      <c r="A224" t="str">
        <v>Mechs-2018-L36XL46</v>
      </c>
      <c r="B224" t="str">
        <f>INDEX('2019_Raw'!$T$2:$T$991,MATCH('2019_R'!$A224,'2019_Raw'!$S$2:$S$991,0))</f>
        <v>Conspecifics-elegansXelegans-LaxeXLaxe</v>
      </c>
      <c r="C224" s="36">
        <f>IFERROR(CEILING(SUMIF('2019_Raw'!S$2:S$991,'2019_R'!A224,'2019_Raw'!V$2:V$991)/SUMIF('2019_Raw'!S$2:S$991,'2019_R'!A224,'2019_Raw'!U$2:U$991),1),"NA")</f>
        <v>1</v>
      </c>
      <c r="D224" s="36">
        <f>IFERROR(CEILING(SUMIF('2019_Raw'!S$2:S$991,'2019_R'!A224,'2019_Raw'!X$2:X$991)/SUMIF('2019_Raw'!S$2:S$991,'2019_R'!A224,'2019_Raw'!V$2:V$991),1),"NA")</f>
        <v>1</v>
      </c>
      <c r="E224" s="36" t="str">
        <f>INDEX('2019_Raw'!$AB$2:$AB$991,MATCH('2019_R'!$A224,'2019_Raw'!$S$2:$S$991,0))</f>
        <v>NA</v>
      </c>
      <c r="F224" s="36" t="str">
        <f>INDEX('2019_Raw'!$AM$2:$AM$991,MATCH('2019_R'!$A224,'2019_Raw'!$S$2:$S$991,0))</f>
        <v>NA</v>
      </c>
      <c r="G224" s="72" t="str">
        <f>INDEX('2019_Raw'!$AN$2:$AN$991,MATCH('2019_R'!$A224,'2019_Raw'!$S$2:$S$991,0))</f>
        <v>NA</v>
      </c>
      <c r="H224" s="36" t="str">
        <f>INDEX('2019_Raw'!$AL$2:$AL$991,MATCH('2019_R'!$A224,'2019_Raw'!$S$2:$S$991,0))</f>
        <v>NA</v>
      </c>
    </row>
    <row r="225" spans="1:8" x14ac:dyDescent="0.25">
      <c r="A225" t="str">
        <v>Mechs-2018-L37XA80</v>
      </c>
      <c r="B225" t="str">
        <f>INDEX('2019_Raw'!$T$2:$T$991,MATCH('2019_R'!$A225,'2019_Raw'!$S$2:$S$991,0))</f>
        <v>Heterospecifics-elegansXgraellsii-LaxeXCachadas</v>
      </c>
      <c r="C225" s="36">
        <f>IFERROR(CEILING(SUMIF('2019_Raw'!S$2:S$991,'2019_R'!A225,'2019_Raw'!V$2:V$991)/SUMIF('2019_Raw'!S$2:S$991,'2019_R'!A225,'2019_Raw'!U$2:U$991),1),"NA")</f>
        <v>0</v>
      </c>
      <c r="D225" s="36" t="str">
        <f>IFERROR(CEILING(SUMIF('2019_Raw'!S$2:S$991,'2019_R'!A225,'2019_Raw'!X$2:X$991)/SUMIF('2019_Raw'!S$2:S$991,'2019_R'!A225,'2019_Raw'!V$2:V$991),1),"NA")</f>
        <v>NA</v>
      </c>
      <c r="E225" s="36" t="str">
        <f>INDEX('2019_Raw'!$AB$2:$AB$991,MATCH('2019_R'!$A225,'2019_Raw'!$S$2:$S$991,0))</f>
        <v>NA</v>
      </c>
      <c r="F225" s="36" t="str">
        <f>INDEX('2019_Raw'!$AM$2:$AM$991,MATCH('2019_R'!$A225,'2019_Raw'!$S$2:$S$991,0))</f>
        <v>NA</v>
      </c>
      <c r="G225" s="72" t="str">
        <f>INDEX('2019_Raw'!$AN$2:$AN$991,MATCH('2019_R'!$A225,'2019_Raw'!$S$2:$S$991,0))</f>
        <v>NA</v>
      </c>
      <c r="H225" s="36" t="str">
        <f>INDEX('2019_Raw'!$AL$2:$AL$991,MATCH('2019_R'!$A225,'2019_Raw'!$S$2:$S$991,0))</f>
        <v>NA</v>
      </c>
    </row>
    <row r="226" spans="1:8" x14ac:dyDescent="0.25">
      <c r="A226" t="str">
        <v>Mechs-2018-L37XC2</v>
      </c>
      <c r="B226" t="str">
        <f>INDEX('2019_Raw'!$T$2:$T$991,MATCH('2019_R'!$A226,'2019_Raw'!$S$2:$S$991,0))</f>
        <v>Postzygotics-elegansXhybrid-SymEleX(H:LaxeXCachadas)</v>
      </c>
      <c r="C226" s="36">
        <f>IFERROR(CEILING(SUMIF('2019_Raw'!S$2:S$991,'2019_R'!A226,'2019_Raw'!V$2:V$991)/SUMIF('2019_Raw'!S$2:S$991,'2019_R'!A226,'2019_Raw'!U$2:U$991),1),"NA")</f>
        <v>1</v>
      </c>
      <c r="D226" s="36">
        <f>IFERROR(CEILING(SUMIF('2019_Raw'!S$2:S$991,'2019_R'!A226,'2019_Raw'!X$2:X$991)/SUMIF('2019_Raw'!S$2:S$991,'2019_R'!A226,'2019_Raw'!V$2:V$991),1),"NA")</f>
        <v>1</v>
      </c>
      <c r="E226" s="36" t="str">
        <f>INDEX('2019_Raw'!$AB$2:$AB$991,MATCH('2019_R'!$A226,'2019_Raw'!$S$2:$S$991,0))</f>
        <v>NA</v>
      </c>
      <c r="F226" s="36" t="str">
        <f>INDEX('2019_Raw'!$AM$2:$AM$991,MATCH('2019_R'!$A226,'2019_Raw'!$S$2:$S$991,0))</f>
        <v>NA</v>
      </c>
      <c r="G226" s="72" t="str">
        <f>INDEX('2019_Raw'!$AN$2:$AN$991,MATCH('2019_R'!$A226,'2019_Raw'!$S$2:$S$991,0))</f>
        <v>NA</v>
      </c>
      <c r="H226" s="36" t="str">
        <f>INDEX('2019_Raw'!$AL$2:$AL$991,MATCH('2019_R'!$A226,'2019_Raw'!$S$2:$S$991,0))</f>
        <v>NA</v>
      </c>
    </row>
    <row r="227" spans="1:8" x14ac:dyDescent="0.25">
      <c r="A227" t="str">
        <v>Mechs-2018-L38XL06</v>
      </c>
      <c r="B227" t="str">
        <f>INDEX('2019_Raw'!$T$2:$T$991,MATCH('2019_R'!$A227,'2019_Raw'!$S$2:$S$991,0))</f>
        <v>Conspecifics-elegansXelegans-LaxeXLaxe</v>
      </c>
      <c r="C227" s="36">
        <f>IFERROR(CEILING(SUMIF('2019_Raw'!S$2:S$991,'2019_R'!A227,'2019_Raw'!V$2:V$991)/SUMIF('2019_Raw'!S$2:S$991,'2019_R'!A227,'2019_Raw'!U$2:U$991),1),"NA")</f>
        <v>1</v>
      </c>
      <c r="D227" s="36">
        <f>IFERROR(CEILING(SUMIF('2019_Raw'!S$2:S$991,'2019_R'!A227,'2019_Raw'!X$2:X$991)/SUMIF('2019_Raw'!S$2:S$991,'2019_R'!A227,'2019_Raw'!V$2:V$991),1),"NA")</f>
        <v>1</v>
      </c>
      <c r="E227" s="36" t="str">
        <f>INDEX('2019_Raw'!$AB$2:$AB$991,MATCH('2019_R'!$A227,'2019_Raw'!$S$2:$S$991,0))</f>
        <v>NA</v>
      </c>
      <c r="F227" s="36" t="str">
        <f>INDEX('2019_Raw'!$AM$2:$AM$991,MATCH('2019_R'!$A227,'2019_Raw'!$S$2:$S$991,0))</f>
        <v>NA</v>
      </c>
      <c r="G227" s="72" t="str">
        <f>INDEX('2019_Raw'!$AN$2:$AN$991,MATCH('2019_R'!$A227,'2019_Raw'!$S$2:$S$991,0))</f>
        <v>NA</v>
      </c>
      <c r="H227" s="36" t="str">
        <f>INDEX('2019_Raw'!$AL$2:$AL$991,MATCH('2019_R'!$A227,'2019_Raw'!$S$2:$S$991,0))</f>
        <v>NA</v>
      </c>
    </row>
    <row r="228" spans="1:8" x14ac:dyDescent="0.25">
      <c r="A228" t="str">
        <v>Mechs-2018-L50XA101</v>
      </c>
      <c r="B228" t="str">
        <f>INDEX('2019_Raw'!$T$2:$T$991,MATCH('2019_R'!$A228,'2019_Raw'!$S$2:$S$991,0))</f>
        <v>Heterospecifics-elegansXgraellsii-LaxeXCachadas</v>
      </c>
      <c r="C228" s="36">
        <f>IFERROR(CEILING(SUMIF('2019_Raw'!S$2:S$991,'2019_R'!A228,'2019_Raw'!V$2:V$991)/SUMIF('2019_Raw'!S$2:S$991,'2019_R'!A228,'2019_Raw'!U$2:U$991),1),"NA")</f>
        <v>1</v>
      </c>
      <c r="D228" s="36">
        <f>IFERROR(CEILING(SUMIF('2019_Raw'!S$2:S$991,'2019_R'!A228,'2019_Raw'!X$2:X$991)/SUMIF('2019_Raw'!S$2:S$991,'2019_R'!A228,'2019_Raw'!V$2:V$991),1),"NA")</f>
        <v>1</v>
      </c>
      <c r="E228" s="36" t="str">
        <f>INDEX('2019_Raw'!$AB$2:$AB$991,MATCH('2019_R'!$A228,'2019_Raw'!$S$2:$S$991,0))</f>
        <v>NA</v>
      </c>
      <c r="F228" s="36" t="str">
        <f>INDEX('2019_Raw'!$AM$2:$AM$991,MATCH('2019_R'!$A228,'2019_Raw'!$S$2:$S$991,0))</f>
        <v>NA</v>
      </c>
      <c r="G228" s="72" t="str">
        <f>INDEX('2019_Raw'!$AN$2:$AN$991,MATCH('2019_R'!$A228,'2019_Raw'!$S$2:$S$991,0))</f>
        <v>NA</v>
      </c>
      <c r="H228" s="36" t="str">
        <f>INDEX('2019_Raw'!$AL$2:$AL$991,MATCH('2019_R'!$A228,'2019_Raw'!$S$2:$S$991,0))</f>
        <v>NA</v>
      </c>
    </row>
    <row r="229" spans="1:8" x14ac:dyDescent="0.25">
      <c r="A229" t="str">
        <v>Mechs-2018-L50XA90</v>
      </c>
      <c r="B229" t="str">
        <f>INDEX('2019_Raw'!$T$2:$T$991,MATCH('2019_R'!$A229,'2019_Raw'!$S$2:$S$991,0))</f>
        <v>Heterospecifics-elegansXgraellsii-LaxeXCachadas</v>
      </c>
      <c r="C229" s="36">
        <f>IFERROR(CEILING(SUMIF('2019_Raw'!S$2:S$991,'2019_R'!A229,'2019_Raw'!V$2:V$991)/SUMIF('2019_Raw'!S$2:S$991,'2019_R'!A229,'2019_Raw'!U$2:U$991),1),"NA")</f>
        <v>1</v>
      </c>
      <c r="D229" s="36">
        <f>IFERROR(CEILING(SUMIF('2019_Raw'!S$2:S$991,'2019_R'!A229,'2019_Raw'!X$2:X$991)/SUMIF('2019_Raw'!S$2:S$991,'2019_R'!A229,'2019_Raw'!V$2:V$991),1),"NA")</f>
        <v>1</v>
      </c>
      <c r="E229" s="36" t="str">
        <f>INDEX('2019_Raw'!$AB$2:$AB$991,MATCH('2019_R'!$A229,'2019_Raw'!$S$2:$S$991,0))</f>
        <v>NA</v>
      </c>
      <c r="F229" s="36" t="str">
        <f>INDEX('2019_Raw'!$AM$2:$AM$991,MATCH('2019_R'!$A229,'2019_Raw'!$S$2:$S$991,0))</f>
        <v>NA</v>
      </c>
      <c r="G229" s="72" t="str">
        <f>INDEX('2019_Raw'!$AN$2:$AN$991,MATCH('2019_R'!$A229,'2019_Raw'!$S$2:$S$991,0))</f>
        <v>NA</v>
      </c>
      <c r="H229" s="36" t="str">
        <f>INDEX('2019_Raw'!$AL$2:$AL$991,MATCH('2019_R'!$A229,'2019_Raw'!$S$2:$S$991,0))</f>
        <v>NA</v>
      </c>
    </row>
    <row r="230" spans="1:8" x14ac:dyDescent="0.25">
      <c r="A230" t="str">
        <v>Mechs-2018-L50XA98</v>
      </c>
      <c r="B230" t="str">
        <f>INDEX('2019_Raw'!$T$2:$T$991,MATCH('2019_R'!$A230,'2019_Raw'!$S$2:$S$991,0))</f>
        <v>Heterospecifics-elegansXgraellsii-LaxeXCachadas</v>
      </c>
      <c r="C230" s="36">
        <f>IFERROR(CEILING(SUMIF('2019_Raw'!S$2:S$991,'2019_R'!A230,'2019_Raw'!V$2:V$991)/SUMIF('2019_Raw'!S$2:S$991,'2019_R'!A230,'2019_Raw'!U$2:U$991),1),"NA")</f>
        <v>0</v>
      </c>
      <c r="D230" s="36" t="str">
        <f>IFERROR(CEILING(SUMIF('2019_Raw'!S$2:S$991,'2019_R'!A230,'2019_Raw'!X$2:X$991)/SUMIF('2019_Raw'!S$2:S$991,'2019_R'!A230,'2019_Raw'!V$2:V$991),1),"NA")</f>
        <v>NA</v>
      </c>
      <c r="E230" s="36" t="str">
        <f>INDEX('2019_Raw'!$AB$2:$AB$991,MATCH('2019_R'!$A230,'2019_Raw'!$S$2:$S$991,0))</f>
        <v>NA</v>
      </c>
      <c r="F230" s="36" t="str">
        <f>INDEX('2019_Raw'!$AM$2:$AM$991,MATCH('2019_R'!$A230,'2019_Raw'!$S$2:$S$991,0))</f>
        <v>NA</v>
      </c>
      <c r="G230" s="72" t="str">
        <f>INDEX('2019_Raw'!$AN$2:$AN$991,MATCH('2019_R'!$A230,'2019_Raw'!$S$2:$S$991,0))</f>
        <v>NA</v>
      </c>
      <c r="H230" s="36" t="str">
        <f>INDEX('2019_Raw'!$AL$2:$AL$991,MATCH('2019_R'!$A230,'2019_Raw'!$S$2:$S$991,0))</f>
        <v>NA</v>
      </c>
    </row>
    <row r="231" spans="1:8" x14ac:dyDescent="0.25">
      <c r="A231" t="str">
        <v>Mechs-2018-L50XL06</v>
      </c>
      <c r="B231" t="str">
        <f>INDEX('2019_Raw'!$T$2:$T$991,MATCH('2019_R'!$A231,'2019_Raw'!$S$2:$S$991,0))</f>
        <v>Conspecifics-elegansXelegans-LaxeXLaxe</v>
      </c>
      <c r="C231" s="36">
        <f>IFERROR(CEILING(SUMIF('2019_Raw'!S$2:S$991,'2019_R'!A231,'2019_Raw'!V$2:V$991)/SUMIF('2019_Raw'!S$2:S$991,'2019_R'!A231,'2019_Raw'!U$2:U$991),1),"NA")</f>
        <v>1</v>
      </c>
      <c r="D231" s="36">
        <f>IFERROR(CEILING(SUMIF('2019_Raw'!S$2:S$991,'2019_R'!A231,'2019_Raw'!X$2:X$991)/SUMIF('2019_Raw'!S$2:S$991,'2019_R'!A231,'2019_Raw'!V$2:V$991),1),"NA")</f>
        <v>0</v>
      </c>
      <c r="E231" s="36" t="str">
        <f>INDEX('2019_Raw'!$AB$2:$AB$991,MATCH('2019_R'!$A231,'2019_Raw'!$S$2:$S$991,0))</f>
        <v>NA</v>
      </c>
      <c r="F231" s="36" t="str">
        <f>INDEX('2019_Raw'!$AM$2:$AM$991,MATCH('2019_R'!$A231,'2019_Raw'!$S$2:$S$991,0))</f>
        <v>NA</v>
      </c>
      <c r="G231" s="72" t="str">
        <f>INDEX('2019_Raw'!$AN$2:$AN$991,MATCH('2019_R'!$A231,'2019_Raw'!$S$2:$S$991,0))</f>
        <v>NA</v>
      </c>
      <c r="H231" s="36" t="str">
        <f>INDEX('2019_Raw'!$AL$2:$AL$991,MATCH('2019_R'!$A231,'2019_Raw'!$S$2:$S$991,0))</f>
        <v>NA</v>
      </c>
    </row>
    <row r="232" spans="1:8" x14ac:dyDescent="0.25">
      <c r="A232" t="str">
        <v>Mechs-2018-L50XL43</v>
      </c>
      <c r="B232" t="str">
        <f>INDEX('2019_Raw'!$T$2:$T$991,MATCH('2019_R'!$A232,'2019_Raw'!$S$2:$S$991,0))</f>
        <v>Conspecifics-elegansXelegans-LaxeXLaxe</v>
      </c>
      <c r="C232" s="36">
        <f>IFERROR(CEILING(SUMIF('2019_Raw'!S$2:S$991,'2019_R'!A232,'2019_Raw'!V$2:V$991)/SUMIF('2019_Raw'!S$2:S$991,'2019_R'!A232,'2019_Raw'!U$2:U$991),1),"NA")</f>
        <v>1</v>
      </c>
      <c r="D232" s="36">
        <f>IFERROR(CEILING(SUMIF('2019_Raw'!S$2:S$991,'2019_R'!A232,'2019_Raw'!X$2:X$991)/SUMIF('2019_Raw'!S$2:S$991,'2019_R'!A232,'2019_Raw'!V$2:V$991),1),"NA")</f>
        <v>1</v>
      </c>
      <c r="E232" s="36" t="str">
        <f>INDEX('2019_Raw'!$AB$2:$AB$991,MATCH('2019_R'!$A232,'2019_Raw'!$S$2:$S$991,0))</f>
        <v>NA</v>
      </c>
      <c r="F232" s="36" t="str">
        <f>INDEX('2019_Raw'!$AM$2:$AM$991,MATCH('2019_R'!$A232,'2019_Raw'!$S$2:$S$991,0))</f>
        <v>NA</v>
      </c>
      <c r="G232" s="72" t="str">
        <f>INDEX('2019_Raw'!$AN$2:$AN$991,MATCH('2019_R'!$A232,'2019_Raw'!$S$2:$S$991,0))</f>
        <v>NA</v>
      </c>
      <c r="H232" s="36" t="str">
        <f>INDEX('2019_Raw'!$AL$2:$AL$991,MATCH('2019_R'!$A232,'2019_Raw'!$S$2:$S$991,0))</f>
        <v>NA</v>
      </c>
    </row>
    <row r="233" spans="1:8" x14ac:dyDescent="0.25">
      <c r="A233" t="str">
        <v>Mechs-2018-L58XL43</v>
      </c>
      <c r="B233" t="str">
        <f>INDEX('2019_Raw'!$T$2:$T$991,MATCH('2019_R'!$A233,'2019_Raw'!$S$2:$S$991,0))</f>
        <v>Conspecifics-elegansXelegans-LaxeXLaxe</v>
      </c>
      <c r="C233" s="36">
        <f>IFERROR(CEILING(SUMIF('2019_Raw'!S$2:S$991,'2019_R'!A233,'2019_Raw'!V$2:V$991)/SUMIF('2019_Raw'!S$2:S$991,'2019_R'!A233,'2019_Raw'!U$2:U$991),1),"NA")</f>
        <v>1</v>
      </c>
      <c r="D233" s="36">
        <f>IFERROR(CEILING(SUMIF('2019_Raw'!S$2:S$991,'2019_R'!A233,'2019_Raw'!X$2:X$991)/SUMIF('2019_Raw'!S$2:S$991,'2019_R'!A233,'2019_Raw'!V$2:V$991),1),"NA")</f>
        <v>0</v>
      </c>
      <c r="E233" s="36" t="str">
        <f>INDEX('2019_Raw'!$AB$2:$AB$991,MATCH('2019_R'!$A233,'2019_Raw'!$S$2:$S$991,0))</f>
        <v>NA</v>
      </c>
      <c r="F233" s="36" t="str">
        <f>INDEX('2019_Raw'!$AM$2:$AM$991,MATCH('2019_R'!$A233,'2019_Raw'!$S$2:$S$991,0))</f>
        <v>NA</v>
      </c>
      <c r="G233" s="72" t="str">
        <f>INDEX('2019_Raw'!$AN$2:$AN$991,MATCH('2019_R'!$A233,'2019_Raw'!$S$2:$S$991,0))</f>
        <v>NA</v>
      </c>
      <c r="H233" s="36" t="str">
        <f>INDEX('2019_Raw'!$AL$2:$AL$991,MATCH('2019_R'!$A233,'2019_Raw'!$S$2:$S$991,0))</f>
        <v>NA</v>
      </c>
    </row>
    <row r="234" spans="1:8" x14ac:dyDescent="0.25">
      <c r="A234" t="str">
        <v>Mechs-2018-L59XA78</v>
      </c>
      <c r="B234" t="str">
        <f>INDEX('2019_Raw'!$T$2:$T$991,MATCH('2019_R'!$A234,'2019_Raw'!$S$2:$S$991,0))</f>
        <v>Heterospecifics-elegansXgraellsii-LaxeXCachadas</v>
      </c>
      <c r="C234" s="36">
        <f>IFERROR(CEILING(SUMIF('2019_Raw'!S$2:S$991,'2019_R'!A234,'2019_Raw'!V$2:V$991)/SUMIF('2019_Raw'!S$2:S$991,'2019_R'!A234,'2019_Raw'!U$2:U$991),1),"NA")</f>
        <v>1</v>
      </c>
      <c r="D234" s="36">
        <f>IFERROR(CEILING(SUMIF('2019_Raw'!S$2:S$991,'2019_R'!A234,'2019_Raw'!X$2:X$991)/SUMIF('2019_Raw'!S$2:S$991,'2019_R'!A234,'2019_Raw'!V$2:V$991),1),"NA")</f>
        <v>1</v>
      </c>
      <c r="E234" s="36" t="str">
        <f>INDEX('2019_Raw'!$AB$2:$AB$991,MATCH('2019_R'!$A234,'2019_Raw'!$S$2:$S$991,0))</f>
        <v>NA</v>
      </c>
      <c r="F234" s="36" t="str">
        <f>INDEX('2019_Raw'!$AM$2:$AM$991,MATCH('2019_R'!$A234,'2019_Raw'!$S$2:$S$991,0))</f>
        <v>NA</v>
      </c>
      <c r="G234" s="72" t="str">
        <f>INDEX('2019_Raw'!$AN$2:$AN$991,MATCH('2019_R'!$A234,'2019_Raw'!$S$2:$S$991,0))</f>
        <v>NA</v>
      </c>
      <c r="H234" s="36" t="str">
        <f>INDEX('2019_Raw'!$AL$2:$AL$991,MATCH('2019_R'!$A234,'2019_Raw'!$S$2:$S$991,0))</f>
        <v>NA</v>
      </c>
    </row>
    <row r="235" spans="1:8" x14ac:dyDescent="0.25">
      <c r="A235" t="str">
        <v>Mechs-2018-L59XA92</v>
      </c>
      <c r="B235" t="str">
        <f>INDEX('2019_Raw'!$T$2:$T$991,MATCH('2019_R'!$A235,'2019_Raw'!$S$2:$S$991,0))</f>
        <v>Heterospecifics-elegansXgraellsii-LaxeXCachadas</v>
      </c>
      <c r="C235" s="36">
        <f>IFERROR(CEILING(SUMIF('2019_Raw'!S$2:S$991,'2019_R'!A235,'2019_Raw'!V$2:V$991)/SUMIF('2019_Raw'!S$2:S$991,'2019_R'!A235,'2019_Raw'!U$2:U$991),1),"NA")</f>
        <v>1</v>
      </c>
      <c r="D235" s="36">
        <f>IFERROR(CEILING(SUMIF('2019_Raw'!S$2:S$991,'2019_R'!A235,'2019_Raw'!X$2:X$991)/SUMIF('2019_Raw'!S$2:S$991,'2019_R'!A235,'2019_Raw'!V$2:V$991),1),"NA")</f>
        <v>0</v>
      </c>
      <c r="E235" s="36" t="str">
        <f>INDEX('2019_Raw'!$AB$2:$AB$991,MATCH('2019_R'!$A235,'2019_Raw'!$S$2:$S$991,0))</f>
        <v>NA</v>
      </c>
      <c r="F235" s="36" t="str">
        <f>INDEX('2019_Raw'!$AM$2:$AM$991,MATCH('2019_R'!$A235,'2019_Raw'!$S$2:$S$991,0))</f>
        <v>NA</v>
      </c>
      <c r="G235" s="72" t="str">
        <f>INDEX('2019_Raw'!$AN$2:$AN$991,MATCH('2019_R'!$A235,'2019_Raw'!$S$2:$S$991,0))</f>
        <v>NA</v>
      </c>
      <c r="H235" s="36" t="str">
        <f>INDEX('2019_Raw'!$AL$2:$AL$991,MATCH('2019_R'!$A235,'2019_Raw'!$S$2:$S$991,0))</f>
        <v>NA</v>
      </c>
    </row>
    <row r="236" spans="1:8" x14ac:dyDescent="0.25">
      <c r="A236" t="str">
        <v>Mechs-2018-L63XA78</v>
      </c>
      <c r="B236" t="str">
        <f>INDEX('2019_Raw'!$T$2:$T$991,MATCH('2019_R'!$A236,'2019_Raw'!$S$2:$S$991,0))</f>
        <v>Heterospecifics-elegansXgraellsii-LaxeXCachadas</v>
      </c>
      <c r="C236" s="36">
        <f>IFERROR(CEILING(SUMIF('2019_Raw'!S$2:S$991,'2019_R'!A236,'2019_Raw'!V$2:V$991)/SUMIF('2019_Raw'!S$2:S$991,'2019_R'!A236,'2019_Raw'!U$2:U$991),1),"NA")</f>
        <v>0</v>
      </c>
      <c r="D236" s="36" t="str">
        <f>IFERROR(CEILING(SUMIF('2019_Raw'!S$2:S$991,'2019_R'!A236,'2019_Raw'!X$2:X$991)/SUMIF('2019_Raw'!S$2:S$991,'2019_R'!A236,'2019_Raw'!V$2:V$991),1),"NA")</f>
        <v>NA</v>
      </c>
      <c r="E236" s="36" t="str">
        <f>INDEX('2019_Raw'!$AB$2:$AB$991,MATCH('2019_R'!$A236,'2019_Raw'!$S$2:$S$991,0))</f>
        <v>NA</v>
      </c>
      <c r="F236" s="36" t="str">
        <f>INDEX('2019_Raw'!$AM$2:$AM$991,MATCH('2019_R'!$A236,'2019_Raw'!$S$2:$S$991,0))</f>
        <v>NA</v>
      </c>
      <c r="G236" s="72" t="str">
        <f>INDEX('2019_Raw'!$AN$2:$AN$991,MATCH('2019_R'!$A236,'2019_Raw'!$S$2:$S$991,0))</f>
        <v>NA</v>
      </c>
      <c r="H236" s="36" t="str">
        <f>INDEX('2019_Raw'!$AL$2:$AL$991,MATCH('2019_R'!$A236,'2019_Raw'!$S$2:$S$991,0))</f>
        <v>NA</v>
      </c>
    </row>
    <row r="237" spans="1:8" x14ac:dyDescent="0.25">
      <c r="A237" t="str">
        <v>Mechs-2018-L63XA82</v>
      </c>
      <c r="B237" t="str">
        <f>INDEX('2019_Raw'!$T$2:$T$991,MATCH('2019_R'!$A237,'2019_Raw'!$S$2:$S$991,0))</f>
        <v>Heterospecifics-elegansXgraellsii-LaxeXCachadas</v>
      </c>
      <c r="C237" s="36">
        <f>IFERROR(CEILING(SUMIF('2019_Raw'!S$2:S$991,'2019_R'!A237,'2019_Raw'!V$2:V$991)/SUMIF('2019_Raw'!S$2:S$991,'2019_R'!A237,'2019_Raw'!U$2:U$991),1),"NA")</f>
        <v>1</v>
      </c>
      <c r="D237" s="36">
        <f>IFERROR(CEILING(SUMIF('2019_Raw'!S$2:S$991,'2019_R'!A237,'2019_Raw'!X$2:X$991)/SUMIF('2019_Raw'!S$2:S$991,'2019_R'!A237,'2019_Raw'!V$2:V$991),1),"NA")</f>
        <v>1</v>
      </c>
      <c r="E237" s="36" t="str">
        <f>INDEX('2019_Raw'!$AB$2:$AB$991,MATCH('2019_R'!$A237,'2019_Raw'!$S$2:$S$991,0))</f>
        <v>NA</v>
      </c>
      <c r="F237" s="36" t="str">
        <f>INDEX('2019_Raw'!$AM$2:$AM$991,MATCH('2019_R'!$A237,'2019_Raw'!$S$2:$S$991,0))</f>
        <v>NA</v>
      </c>
      <c r="G237" s="72" t="str">
        <f>INDEX('2019_Raw'!$AN$2:$AN$991,MATCH('2019_R'!$A237,'2019_Raw'!$S$2:$S$991,0))</f>
        <v>NA</v>
      </c>
      <c r="H237" s="36" t="str">
        <f>INDEX('2019_Raw'!$AL$2:$AL$991,MATCH('2019_R'!$A237,'2019_Raw'!$S$2:$S$991,0))</f>
        <v>NA</v>
      </c>
    </row>
    <row r="238" spans="1:8" x14ac:dyDescent="0.25">
      <c r="A238" t="str">
        <v>Mechs-2018-L69XA80</v>
      </c>
      <c r="B238" t="str">
        <f>INDEX('2019_Raw'!$T$2:$T$991,MATCH('2019_R'!$A238,'2019_Raw'!$S$2:$S$991,0))</f>
        <v>Heterospecifics-elegansXgraellsii-LaxeXCachadas</v>
      </c>
      <c r="C238" s="36">
        <f>IFERROR(CEILING(SUMIF('2019_Raw'!S$2:S$991,'2019_R'!A238,'2019_Raw'!V$2:V$991)/SUMIF('2019_Raw'!S$2:S$991,'2019_R'!A238,'2019_Raw'!U$2:U$991),1),"NA")</f>
        <v>1</v>
      </c>
      <c r="D238" s="36">
        <f>IFERROR(CEILING(SUMIF('2019_Raw'!S$2:S$991,'2019_R'!A238,'2019_Raw'!X$2:X$991)/SUMIF('2019_Raw'!S$2:S$991,'2019_R'!A238,'2019_Raw'!V$2:V$991),1),"NA")</f>
        <v>1</v>
      </c>
      <c r="E238" s="36" t="str">
        <f>INDEX('2019_Raw'!$AB$2:$AB$991,MATCH('2019_R'!$A238,'2019_Raw'!$S$2:$S$991,0))</f>
        <v>NA</v>
      </c>
      <c r="F238" s="36" t="str">
        <f>INDEX('2019_Raw'!$AM$2:$AM$991,MATCH('2019_R'!$A238,'2019_Raw'!$S$2:$S$991,0))</f>
        <v>NA</v>
      </c>
      <c r="G238" s="72" t="str">
        <f>INDEX('2019_Raw'!$AN$2:$AN$991,MATCH('2019_R'!$A238,'2019_Raw'!$S$2:$S$991,0))</f>
        <v>NA</v>
      </c>
      <c r="H238" s="36" t="str">
        <f>INDEX('2019_Raw'!$AL$2:$AL$991,MATCH('2019_R'!$A238,'2019_Raw'!$S$2:$S$991,0))</f>
        <v>NA</v>
      </c>
    </row>
    <row r="239" spans="1:8" x14ac:dyDescent="0.25">
      <c r="A239" t="str">
        <v>Mechs-2018-L69XA92</v>
      </c>
      <c r="B239" t="str">
        <f>INDEX('2019_Raw'!$T$2:$T$991,MATCH('2019_R'!$A239,'2019_Raw'!$S$2:$S$991,0))</f>
        <v>Heterospecifics-elegansXgraellsii-LaxeXCachadas</v>
      </c>
      <c r="C239" s="36">
        <f>IFERROR(CEILING(SUMIF('2019_Raw'!S$2:S$991,'2019_R'!A239,'2019_Raw'!V$2:V$991)/SUMIF('2019_Raw'!S$2:S$991,'2019_R'!A239,'2019_Raw'!U$2:U$991),1),"NA")</f>
        <v>0</v>
      </c>
      <c r="D239" s="36" t="str">
        <f>IFERROR(CEILING(SUMIF('2019_Raw'!S$2:S$991,'2019_R'!A239,'2019_Raw'!X$2:X$991)/SUMIF('2019_Raw'!S$2:S$991,'2019_R'!A239,'2019_Raw'!V$2:V$991),1),"NA")</f>
        <v>NA</v>
      </c>
      <c r="E239" s="36" t="str">
        <f>INDEX('2019_Raw'!$AB$2:$AB$991,MATCH('2019_R'!$A239,'2019_Raw'!$S$2:$S$991,0))</f>
        <v>NA</v>
      </c>
      <c r="F239" s="36" t="str">
        <f>INDEX('2019_Raw'!$AM$2:$AM$991,MATCH('2019_R'!$A239,'2019_Raw'!$S$2:$S$991,0))</f>
        <v>NA</v>
      </c>
      <c r="G239" s="72" t="str">
        <f>INDEX('2019_Raw'!$AN$2:$AN$991,MATCH('2019_R'!$A239,'2019_Raw'!$S$2:$S$991,0))</f>
        <v>NA</v>
      </c>
      <c r="H239" s="36" t="str">
        <f>INDEX('2019_Raw'!$AL$2:$AL$991,MATCH('2019_R'!$A239,'2019_Raw'!$S$2:$S$991,0))</f>
        <v>NA</v>
      </c>
    </row>
    <row r="240" spans="1:8" x14ac:dyDescent="0.25">
      <c r="A240" t="str">
        <v>Fem_G56IxMal_E56</v>
      </c>
      <c r="B240" t="str">
        <f>INDEX('2019_Raw'!$T$2:$T$991,MATCH('2019_R'!$A240,'2019_Raw'!$S$2:$S$991,0))</f>
        <v>Heterospecifics-elegansXgraellsii-LaxeXCachadas</v>
      </c>
      <c r="C240" s="36" t="str">
        <f>IFERROR(CEILING(SUMIF('2019_Raw'!S$2:S$991,'2019_R'!A240,'2019_Raw'!V$2:V$991)/SUMIF('2019_Raw'!S$2:S$991,'2019_R'!A240,'2019_Raw'!U$2:U$991),1),"NA")</f>
        <v>NA</v>
      </c>
      <c r="D240" s="36" t="str">
        <f>IFERROR(CEILING(SUMIF('2019_Raw'!S$2:S$991,'2019_R'!A240,'2019_Raw'!X$2:X$991)/SUMIF('2019_Raw'!S$2:S$991,'2019_R'!A240,'2019_Raw'!V$2:V$991),1),"NA")</f>
        <v>NA</v>
      </c>
      <c r="E240" s="36">
        <f>INDEX('2019_Raw'!$AB$2:$AB$991,MATCH('2019_R'!$A240,'2019_Raw'!$S$2:$S$991,0))</f>
        <v>2</v>
      </c>
      <c r="F240" s="36">
        <f>INDEX('2019_Raw'!$AM$2:$AM$991,MATCH('2019_R'!$A240,'2019_Raw'!$S$2:$S$991,0))</f>
        <v>49</v>
      </c>
      <c r="G240" s="72">
        <f>INDEX('2019_Raw'!$AN$2:$AN$991,MATCH('2019_R'!$A240,'2019_Raw'!$S$2:$S$991,0))</f>
        <v>0</v>
      </c>
      <c r="H240" s="36">
        <f>INDEX('2019_Raw'!$AL$2:$AL$991,MATCH('2019_R'!$A240,'2019_Raw'!$S$2:$S$991,0))</f>
        <v>98</v>
      </c>
    </row>
    <row r="241" spans="1:8" x14ac:dyDescent="0.25">
      <c r="A241" t="str">
        <v>Fem_G57IxMal_E49</v>
      </c>
      <c r="B241" t="str">
        <f>INDEX('2019_Raw'!$T$2:$T$991,MATCH('2019_R'!$A241,'2019_Raw'!$S$2:$S$991,0))</f>
        <v>Heterospecifics-elegansXgraellsii-LaxeXCachadas</v>
      </c>
      <c r="C241" s="36" t="str">
        <f>IFERROR(CEILING(SUMIF('2019_Raw'!S$2:S$991,'2019_R'!A241,'2019_Raw'!V$2:V$991)/SUMIF('2019_Raw'!S$2:S$991,'2019_R'!A241,'2019_Raw'!U$2:U$991),1),"NA")</f>
        <v>NA</v>
      </c>
      <c r="D241" s="36" t="str">
        <f>IFERROR(CEILING(SUMIF('2019_Raw'!S$2:S$991,'2019_R'!A241,'2019_Raw'!X$2:X$991)/SUMIF('2019_Raw'!S$2:S$991,'2019_R'!A241,'2019_Raw'!V$2:V$991),1),"NA")</f>
        <v>NA</v>
      </c>
      <c r="E241" s="36">
        <f>INDEX('2019_Raw'!$AB$2:$AB$991,MATCH('2019_R'!$A241,'2019_Raw'!$S$2:$S$991,0))</f>
        <v>3</v>
      </c>
      <c r="F241" s="36">
        <f>INDEX('2019_Raw'!$AM$2:$AM$991,MATCH('2019_R'!$A241,'2019_Raw'!$S$2:$S$991,0))</f>
        <v>8.6666666666666661</v>
      </c>
      <c r="G241" s="72">
        <f>INDEX('2019_Raw'!$AN$2:$AN$991,MATCH('2019_R'!$A241,'2019_Raw'!$S$2:$S$991,0))</f>
        <v>0</v>
      </c>
      <c r="H241" s="36">
        <f>INDEX('2019_Raw'!$AL$2:$AL$991,MATCH('2019_R'!$A241,'2019_Raw'!$S$2:$S$991,0))</f>
        <v>26</v>
      </c>
    </row>
    <row r="242" spans="1:8" x14ac:dyDescent="0.25">
      <c r="A242" t="str">
        <v>Fem_G58AxMal_E51</v>
      </c>
      <c r="B242" t="str">
        <f>INDEX('2019_Raw'!$T$2:$T$991,MATCH('2019_R'!$A242,'2019_Raw'!$S$2:$S$991,0))</f>
        <v>Heterospecifics-elegansXgraellsii-LaxeXCachadas</v>
      </c>
      <c r="C242" s="36" t="str">
        <f>IFERROR(CEILING(SUMIF('2019_Raw'!S$2:S$991,'2019_R'!A242,'2019_Raw'!V$2:V$991)/SUMIF('2019_Raw'!S$2:S$991,'2019_R'!A242,'2019_Raw'!U$2:U$991),1),"NA")</f>
        <v>NA</v>
      </c>
      <c r="D242" s="36" t="str">
        <f>IFERROR(CEILING(SUMIF('2019_Raw'!S$2:S$991,'2019_R'!A242,'2019_Raw'!X$2:X$991)/SUMIF('2019_Raw'!S$2:S$991,'2019_R'!A242,'2019_Raw'!V$2:V$991),1),"NA")</f>
        <v>NA</v>
      </c>
      <c r="E242" s="36">
        <f>INDEX('2019_Raw'!$AB$2:$AB$991,MATCH('2019_R'!$A242,'2019_Raw'!$S$2:$S$991,0))</f>
        <v>3</v>
      </c>
      <c r="F242" s="36">
        <f>INDEX('2019_Raw'!$AM$2:$AM$991,MATCH('2019_R'!$A242,'2019_Raw'!$S$2:$S$991,0))</f>
        <v>83.333333333333329</v>
      </c>
      <c r="G242" s="72">
        <f>INDEX('2019_Raw'!$AN$2:$AN$991,MATCH('2019_R'!$A242,'2019_Raw'!$S$2:$S$991,0))</f>
        <v>0.872</v>
      </c>
      <c r="H242" s="36">
        <f>INDEX('2019_Raw'!$AL$2:$AL$991,MATCH('2019_R'!$A242,'2019_Raw'!$S$2:$S$991,0))</f>
        <v>250</v>
      </c>
    </row>
    <row r="243" spans="1:8" x14ac:dyDescent="0.25">
      <c r="A243" t="str">
        <v>Fem_G60IxMal_E49</v>
      </c>
      <c r="B243" t="str">
        <f>INDEX('2019_Raw'!$T$2:$T$991,MATCH('2019_R'!$A243,'2019_Raw'!$S$2:$S$991,0))</f>
        <v>Heterospecifics-elegansXgraellsii-LaxeXCachadas</v>
      </c>
      <c r="C243" s="36" t="str">
        <f>IFERROR(CEILING(SUMIF('2019_Raw'!S$2:S$991,'2019_R'!A243,'2019_Raw'!V$2:V$991)/SUMIF('2019_Raw'!S$2:S$991,'2019_R'!A243,'2019_Raw'!U$2:U$991),1),"NA")</f>
        <v>NA</v>
      </c>
      <c r="D243" s="36" t="str">
        <f>IFERROR(CEILING(SUMIF('2019_Raw'!S$2:S$991,'2019_R'!A243,'2019_Raw'!X$2:X$991)/SUMIF('2019_Raw'!S$2:S$991,'2019_R'!A243,'2019_Raw'!V$2:V$991),1),"NA")</f>
        <v>NA</v>
      </c>
      <c r="E243" s="36">
        <f>INDEX('2019_Raw'!$AB$2:$AB$991,MATCH('2019_R'!$A243,'2019_Raw'!$S$2:$S$991,0))</f>
        <v>3</v>
      </c>
      <c r="F243" s="36">
        <f>INDEX('2019_Raw'!$AM$2:$AM$991,MATCH('2019_R'!$A243,'2019_Raw'!$S$2:$S$991,0))</f>
        <v>149</v>
      </c>
      <c r="G243" s="72">
        <f>INDEX('2019_Raw'!$AN$2:$AN$991,MATCH('2019_R'!$A243,'2019_Raw'!$S$2:$S$991,0))</f>
        <v>0.69574944071588363</v>
      </c>
      <c r="H243" s="36">
        <f>INDEX('2019_Raw'!$AL$2:$AL$991,MATCH('2019_R'!$A243,'2019_Raw'!$S$2:$S$991,0))</f>
        <v>447</v>
      </c>
    </row>
    <row r="244" spans="1:8" x14ac:dyDescent="0.25">
      <c r="A244" t="str">
        <v>Fem_G61IxMal_E46</v>
      </c>
      <c r="B244" t="str">
        <f>INDEX('2019_Raw'!$T$2:$T$991,MATCH('2019_R'!$A244,'2019_Raw'!$S$2:$S$991,0))</f>
        <v>Heterospecifics-elegansXgraellsii-LaxeXCachadas</v>
      </c>
      <c r="C244" s="36" t="str">
        <f>IFERROR(CEILING(SUMIF('2019_Raw'!S$2:S$991,'2019_R'!A244,'2019_Raw'!V$2:V$991)/SUMIF('2019_Raw'!S$2:S$991,'2019_R'!A244,'2019_Raw'!U$2:U$991),1),"NA")</f>
        <v>NA</v>
      </c>
      <c r="D244" s="36" t="str">
        <f>IFERROR(CEILING(SUMIF('2019_Raw'!S$2:S$991,'2019_R'!A244,'2019_Raw'!X$2:X$991)/SUMIF('2019_Raw'!S$2:S$991,'2019_R'!A244,'2019_Raw'!V$2:V$991),1),"NA")</f>
        <v>NA</v>
      </c>
      <c r="E244" s="36">
        <f>INDEX('2019_Raw'!$AB$2:$AB$991,MATCH('2019_R'!$A244,'2019_Raw'!$S$2:$S$991,0))</f>
        <v>3</v>
      </c>
      <c r="F244" s="36">
        <f>INDEX('2019_Raw'!$AM$2:$AM$991,MATCH('2019_R'!$A244,'2019_Raw'!$S$2:$S$991,0))</f>
        <v>197</v>
      </c>
      <c r="G244" s="72">
        <f>INDEX('2019_Raw'!$AN$2:$AN$991,MATCH('2019_R'!$A244,'2019_Raw'!$S$2:$S$991,0))</f>
        <v>0.59221658206429784</v>
      </c>
      <c r="H244" s="36">
        <f>INDEX('2019_Raw'!$AL$2:$AL$991,MATCH('2019_R'!$A244,'2019_Raw'!$S$2:$S$991,0))</f>
        <v>591</v>
      </c>
    </row>
    <row r="245" spans="1:8" x14ac:dyDescent="0.25">
      <c r="A245" t="str">
        <v>Fem_G62IxMal_E49</v>
      </c>
      <c r="B245" t="str">
        <f>INDEX('2019_Raw'!$T$2:$T$991,MATCH('2019_R'!$A245,'2019_Raw'!$S$2:$S$991,0))</f>
        <v>Heterospecifics-elegansXgraellsii-LaxeXCachadas</v>
      </c>
      <c r="C245" s="36" t="str">
        <f>IFERROR(CEILING(SUMIF('2019_Raw'!S$2:S$991,'2019_R'!A245,'2019_Raw'!V$2:V$991)/SUMIF('2019_Raw'!S$2:S$991,'2019_R'!A245,'2019_Raw'!U$2:U$991),1),"NA")</f>
        <v>NA</v>
      </c>
      <c r="D245" s="36" t="str">
        <f>IFERROR(CEILING(SUMIF('2019_Raw'!S$2:S$991,'2019_R'!A245,'2019_Raw'!X$2:X$991)/SUMIF('2019_Raw'!S$2:S$991,'2019_R'!A245,'2019_Raw'!V$2:V$991),1),"NA")</f>
        <v>NA</v>
      </c>
      <c r="E245" s="36">
        <f>INDEX('2019_Raw'!$AB$2:$AB$991,MATCH('2019_R'!$A245,'2019_Raw'!$S$2:$S$991,0))</f>
        <v>2</v>
      </c>
      <c r="F245" s="36">
        <f>INDEX('2019_Raw'!$AM$2:$AM$991,MATCH('2019_R'!$A245,'2019_Raw'!$S$2:$S$991,0))</f>
        <v>19</v>
      </c>
      <c r="G245" s="72">
        <f>INDEX('2019_Raw'!$AN$2:$AN$991,MATCH('2019_R'!$A245,'2019_Raw'!$S$2:$S$991,0))</f>
        <v>0</v>
      </c>
      <c r="H245" s="36">
        <f>INDEX('2019_Raw'!$AL$2:$AL$991,MATCH('2019_R'!$A245,'2019_Raw'!$S$2:$S$991,0))</f>
        <v>38</v>
      </c>
    </row>
    <row r="246" spans="1:8" x14ac:dyDescent="0.25">
      <c r="A246" t="str">
        <v>Fem_G63IxMal_E46</v>
      </c>
      <c r="B246" t="str">
        <f>INDEX('2019_Raw'!$T$2:$T$991,MATCH('2019_R'!$A246,'2019_Raw'!$S$2:$S$991,0))</f>
        <v>Heterospecifics-elegansXgraellsii-LaxeXCachadas</v>
      </c>
      <c r="C246" s="36" t="str">
        <f>IFERROR(CEILING(SUMIF('2019_Raw'!S$2:S$991,'2019_R'!A246,'2019_Raw'!V$2:V$991)/SUMIF('2019_Raw'!S$2:S$991,'2019_R'!A246,'2019_Raw'!U$2:U$991),1),"NA")</f>
        <v>NA</v>
      </c>
      <c r="D246" s="36" t="str">
        <f>IFERROR(CEILING(SUMIF('2019_Raw'!S$2:S$991,'2019_R'!A246,'2019_Raw'!X$2:X$991)/SUMIF('2019_Raw'!S$2:S$991,'2019_R'!A246,'2019_Raw'!V$2:V$991),1),"NA")</f>
        <v>NA</v>
      </c>
      <c r="E246" s="36">
        <f>INDEX('2019_Raw'!$AB$2:$AB$991,MATCH('2019_R'!$A246,'2019_Raw'!$S$2:$S$991,0))</f>
        <v>2</v>
      </c>
      <c r="F246" s="36">
        <f>INDEX('2019_Raw'!$AM$2:$AM$991,MATCH('2019_R'!$A246,'2019_Raw'!$S$2:$S$991,0))</f>
        <v>200.5</v>
      </c>
      <c r="G246" s="72">
        <f>INDEX('2019_Raw'!$AN$2:$AN$991,MATCH('2019_R'!$A246,'2019_Raw'!$S$2:$S$991,0))</f>
        <v>0.87032418952618451</v>
      </c>
      <c r="H246" s="36">
        <f>INDEX('2019_Raw'!$AL$2:$AL$991,MATCH('2019_R'!$A246,'2019_Raw'!$S$2:$S$991,0))</f>
        <v>401</v>
      </c>
    </row>
    <row r="247" spans="1:8" x14ac:dyDescent="0.25">
      <c r="A247" t="str">
        <v>Fem_G64IxMal_E49</v>
      </c>
      <c r="B247" t="str">
        <f>INDEX('2019_Raw'!$T$2:$T$991,MATCH('2019_R'!$A247,'2019_Raw'!$S$2:$S$991,0))</f>
        <v>Heterospecifics-elegansXgraellsii-LaxeXCachadas</v>
      </c>
      <c r="C247" s="36" t="str">
        <f>IFERROR(CEILING(SUMIF('2019_Raw'!S$2:S$991,'2019_R'!A247,'2019_Raw'!V$2:V$991)/SUMIF('2019_Raw'!S$2:S$991,'2019_R'!A247,'2019_Raw'!U$2:U$991),1),"NA")</f>
        <v>NA</v>
      </c>
      <c r="D247" s="36" t="str">
        <f>IFERROR(CEILING(SUMIF('2019_Raw'!S$2:S$991,'2019_R'!A247,'2019_Raw'!X$2:X$991)/SUMIF('2019_Raw'!S$2:S$991,'2019_R'!A247,'2019_Raw'!V$2:V$991),1),"NA")</f>
        <v>NA</v>
      </c>
      <c r="E247" s="36">
        <f>INDEX('2019_Raw'!$AB$2:$AB$991,MATCH('2019_R'!$A247,'2019_Raw'!$S$2:$S$991,0))</f>
        <v>2</v>
      </c>
      <c r="F247" s="36">
        <f>INDEX('2019_Raw'!$AM$2:$AM$991,MATCH('2019_R'!$A247,'2019_Raw'!$S$2:$S$991,0))</f>
        <v>19.5</v>
      </c>
      <c r="G247" s="72">
        <f>INDEX('2019_Raw'!$AN$2:$AN$991,MATCH('2019_R'!$A247,'2019_Raw'!$S$2:$S$991,0))</f>
        <v>0</v>
      </c>
      <c r="H247" s="36">
        <f>INDEX('2019_Raw'!$AL$2:$AL$991,MATCH('2019_R'!$A247,'2019_Raw'!$S$2:$S$991,0))</f>
        <v>39</v>
      </c>
    </row>
    <row r="248" spans="1:8" x14ac:dyDescent="0.25">
      <c r="A248" t="str">
        <v>Fem_G65IxMal_E54</v>
      </c>
      <c r="B248" t="str">
        <f>INDEX('2019_Raw'!$T$2:$T$991,MATCH('2019_R'!$A248,'2019_Raw'!$S$2:$S$991,0))</f>
        <v>Heterospecifics-elegansXgraellsii-LaxeXCachadas</v>
      </c>
      <c r="C248" s="36" t="str">
        <f>IFERROR(CEILING(SUMIF('2019_Raw'!S$2:S$991,'2019_R'!A248,'2019_Raw'!V$2:V$991)/SUMIF('2019_Raw'!S$2:S$991,'2019_R'!A248,'2019_Raw'!U$2:U$991),1),"NA")</f>
        <v>NA</v>
      </c>
      <c r="D248" s="36" t="str">
        <f>IFERROR(CEILING(SUMIF('2019_Raw'!S$2:S$991,'2019_R'!A248,'2019_Raw'!X$2:X$991)/SUMIF('2019_Raw'!S$2:S$991,'2019_R'!A248,'2019_Raw'!V$2:V$991),1),"NA")</f>
        <v>NA</v>
      </c>
      <c r="E248" s="36">
        <f>INDEX('2019_Raw'!$AB$2:$AB$991,MATCH('2019_R'!$A248,'2019_Raw'!$S$2:$S$991,0))</f>
        <v>3</v>
      </c>
      <c r="F248" s="36">
        <f>INDEX('2019_Raw'!$AM$2:$AM$991,MATCH('2019_R'!$A248,'2019_Raw'!$S$2:$S$991,0))</f>
        <v>6.666666666666667</v>
      </c>
      <c r="G248" s="72">
        <f>INDEX('2019_Raw'!$AN$2:$AN$991,MATCH('2019_R'!$A248,'2019_Raw'!$S$2:$S$991,0))</f>
        <v>0.45</v>
      </c>
      <c r="H248" s="36">
        <f>INDEX('2019_Raw'!$AL$2:$AL$991,MATCH('2019_R'!$A248,'2019_Raw'!$S$2:$S$991,0))</f>
        <v>20</v>
      </c>
    </row>
    <row r="249" spans="1:8" x14ac:dyDescent="0.25">
      <c r="A249" t="str">
        <v>Fem_G67IxMal_E49</v>
      </c>
      <c r="B249" t="str">
        <f>INDEX('2019_Raw'!$T$2:$T$991,MATCH('2019_R'!$A249,'2019_Raw'!$S$2:$S$991,0))</f>
        <v>Heterospecifics-elegansXgraellsii-LaxeXCachadas</v>
      </c>
      <c r="C249" s="36" t="str">
        <f>IFERROR(CEILING(SUMIF('2019_Raw'!S$2:S$991,'2019_R'!A249,'2019_Raw'!V$2:V$991)/SUMIF('2019_Raw'!S$2:S$991,'2019_R'!A249,'2019_Raw'!U$2:U$991),1),"NA")</f>
        <v>NA</v>
      </c>
      <c r="D249" s="36" t="str">
        <f>IFERROR(CEILING(SUMIF('2019_Raw'!S$2:S$991,'2019_R'!A249,'2019_Raw'!X$2:X$991)/SUMIF('2019_Raw'!S$2:S$991,'2019_R'!A249,'2019_Raw'!V$2:V$991),1),"NA")</f>
        <v>NA</v>
      </c>
      <c r="E249" s="36">
        <f>INDEX('2019_Raw'!$AB$2:$AB$991,MATCH('2019_R'!$A249,'2019_Raw'!$S$2:$S$991,0))</f>
        <v>0</v>
      </c>
      <c r="F249" s="36" t="str">
        <f>INDEX('2019_Raw'!$AM$2:$AM$991,MATCH('2019_R'!$A249,'2019_Raw'!$S$2:$S$991,0))</f>
        <v>NA</v>
      </c>
      <c r="G249" s="72" t="str">
        <f>INDEX('2019_Raw'!$AN$2:$AN$991,MATCH('2019_R'!$A249,'2019_Raw'!$S$2:$S$991,0))</f>
        <v>NA</v>
      </c>
      <c r="H249" s="36" t="str">
        <f>INDEX('2019_Raw'!$AL$2:$AL$991,MATCH('2019_R'!$A249,'2019_Raw'!$S$2:$S$991,0))</f>
        <v>NA</v>
      </c>
    </row>
    <row r="250" spans="1:8" x14ac:dyDescent="0.25">
      <c r="A250" t="str">
        <v>Fem_G69OxMal_E54</v>
      </c>
      <c r="B250" t="str">
        <f>INDEX('2019_Raw'!$T$2:$T$991,MATCH('2019_R'!$A250,'2019_Raw'!$S$2:$S$991,0))</f>
        <v>Heterospecifics-elegansXgraellsii-LaxeXCachadas</v>
      </c>
      <c r="C250" s="36" t="str">
        <f>IFERROR(CEILING(SUMIF('2019_Raw'!S$2:S$991,'2019_R'!A250,'2019_Raw'!V$2:V$991)/SUMIF('2019_Raw'!S$2:S$991,'2019_R'!A250,'2019_Raw'!U$2:U$991),1),"NA")</f>
        <v>NA</v>
      </c>
      <c r="D250" s="36" t="str">
        <f>IFERROR(CEILING(SUMIF('2019_Raw'!S$2:S$991,'2019_R'!A250,'2019_Raw'!X$2:X$991)/SUMIF('2019_Raw'!S$2:S$991,'2019_R'!A250,'2019_Raw'!V$2:V$991),1),"NA")</f>
        <v>NA</v>
      </c>
      <c r="E250" s="36">
        <f>INDEX('2019_Raw'!$AB$2:$AB$991,MATCH('2019_R'!$A250,'2019_Raw'!$S$2:$S$991,0))</f>
        <v>3</v>
      </c>
      <c r="F250" s="36">
        <f>INDEX('2019_Raw'!$AM$2:$AM$991,MATCH('2019_R'!$A250,'2019_Raw'!$S$2:$S$991,0))</f>
        <v>4</v>
      </c>
      <c r="G250" s="72">
        <f>INDEX('2019_Raw'!$AN$2:$AN$991,MATCH('2019_R'!$A250,'2019_Raw'!$S$2:$S$991,0))</f>
        <v>0</v>
      </c>
      <c r="H250" s="36">
        <f>INDEX('2019_Raw'!$AL$2:$AL$991,MATCH('2019_R'!$A250,'2019_Raw'!$S$2:$S$991,0))</f>
        <v>12</v>
      </c>
    </row>
    <row r="251" spans="1:8" x14ac:dyDescent="0.25">
      <c r="A251" t="str">
        <v>Fem_G70IxMal_E46</v>
      </c>
      <c r="B251" t="str">
        <f>INDEX('2019_Raw'!$T$2:$T$991,MATCH('2019_R'!$A251,'2019_Raw'!$S$2:$S$991,0))</f>
        <v>Heterospecifics-elegansXgraellsii-LaxeXCachadas</v>
      </c>
      <c r="C251" s="36" t="str">
        <f>IFERROR(CEILING(SUMIF('2019_Raw'!S$2:S$991,'2019_R'!A251,'2019_Raw'!V$2:V$991)/SUMIF('2019_Raw'!S$2:S$991,'2019_R'!A251,'2019_Raw'!U$2:U$991),1),"NA")</f>
        <v>NA</v>
      </c>
      <c r="D251" s="36" t="str">
        <f>IFERROR(CEILING(SUMIF('2019_Raw'!S$2:S$991,'2019_R'!A251,'2019_Raw'!X$2:X$991)/SUMIF('2019_Raw'!S$2:S$991,'2019_R'!A251,'2019_Raw'!V$2:V$991),1),"NA")</f>
        <v>NA</v>
      </c>
      <c r="E251" s="36">
        <f>INDEX('2019_Raw'!$AB$2:$AB$991,MATCH('2019_R'!$A251,'2019_Raw'!$S$2:$S$991,0))</f>
        <v>2</v>
      </c>
      <c r="F251" s="36">
        <f>INDEX('2019_Raw'!$AM$2:$AM$991,MATCH('2019_R'!$A251,'2019_Raw'!$S$2:$S$991,0))</f>
        <v>172</v>
      </c>
      <c r="G251" s="72">
        <f>INDEX('2019_Raw'!$AN$2:$AN$991,MATCH('2019_R'!$A251,'2019_Raw'!$S$2:$S$991,0))</f>
        <v>0.625</v>
      </c>
      <c r="H251" s="36">
        <f>INDEX('2019_Raw'!$AL$2:$AL$991,MATCH('2019_R'!$A251,'2019_Raw'!$S$2:$S$991,0))</f>
        <v>344</v>
      </c>
    </row>
    <row r="252" spans="1:8" x14ac:dyDescent="0.25">
      <c r="A252" t="str">
        <v>Fem_G71IxMal_E54</v>
      </c>
      <c r="B252" t="str">
        <f>INDEX('2019_Raw'!$T$2:$T$991,MATCH('2019_R'!$A252,'2019_Raw'!$S$2:$S$991,0))</f>
        <v>Heterospecifics-elegansXgraellsii-LaxeXCachadas</v>
      </c>
      <c r="C252" s="36" t="str">
        <f>IFERROR(CEILING(SUMIF('2019_Raw'!S$2:S$991,'2019_R'!A252,'2019_Raw'!V$2:V$991)/SUMIF('2019_Raw'!S$2:S$991,'2019_R'!A252,'2019_Raw'!U$2:U$991),1),"NA")</f>
        <v>NA</v>
      </c>
      <c r="D252" s="36" t="str">
        <f>IFERROR(CEILING(SUMIF('2019_Raw'!S$2:S$991,'2019_R'!A252,'2019_Raw'!X$2:X$991)/SUMIF('2019_Raw'!S$2:S$991,'2019_R'!A252,'2019_Raw'!V$2:V$991),1),"NA")</f>
        <v>NA</v>
      </c>
      <c r="E252" s="36">
        <f>INDEX('2019_Raw'!$AB$2:$AB$991,MATCH('2019_R'!$A252,'2019_Raw'!$S$2:$S$991,0))</f>
        <v>1</v>
      </c>
      <c r="F252" s="36">
        <f>INDEX('2019_Raw'!$AM$2:$AM$991,MATCH('2019_R'!$A252,'2019_Raw'!$S$2:$S$991,0))</f>
        <v>245</v>
      </c>
      <c r="G252" s="72">
        <f>INDEX('2019_Raw'!$AN$2:$AN$991,MATCH('2019_R'!$A252,'2019_Raw'!$S$2:$S$991,0))</f>
        <v>0.73877551020408161</v>
      </c>
      <c r="H252" s="36">
        <f>INDEX('2019_Raw'!$AL$2:$AL$991,MATCH('2019_R'!$A252,'2019_Raw'!$S$2:$S$991,0))</f>
        <v>245</v>
      </c>
    </row>
    <row r="253" spans="1:8" x14ac:dyDescent="0.25">
      <c r="A253" t="str">
        <v>Fem_G72IxMal_E53</v>
      </c>
      <c r="B253" t="str">
        <f>INDEX('2019_Raw'!$T$2:$T$991,MATCH('2019_R'!$A253,'2019_Raw'!$S$2:$S$991,0))</f>
        <v>Heterospecifics-elegansXgraellsii-LaxeXCachadas</v>
      </c>
      <c r="C253" s="36" t="str">
        <f>IFERROR(CEILING(SUMIF('2019_Raw'!S$2:S$991,'2019_R'!A253,'2019_Raw'!V$2:V$991)/SUMIF('2019_Raw'!S$2:S$991,'2019_R'!A253,'2019_Raw'!U$2:U$991),1),"NA")</f>
        <v>NA</v>
      </c>
      <c r="D253" s="36" t="str">
        <f>IFERROR(CEILING(SUMIF('2019_Raw'!S$2:S$991,'2019_R'!A253,'2019_Raw'!X$2:X$991)/SUMIF('2019_Raw'!S$2:S$991,'2019_R'!A253,'2019_Raw'!V$2:V$991),1),"NA")</f>
        <v>NA</v>
      </c>
      <c r="E253" s="36">
        <f>INDEX('2019_Raw'!$AB$2:$AB$991,MATCH('2019_R'!$A253,'2019_Raw'!$S$2:$S$991,0))</f>
        <v>3</v>
      </c>
      <c r="F253" s="36">
        <f>INDEX('2019_Raw'!$AM$2:$AM$991,MATCH('2019_R'!$A253,'2019_Raw'!$S$2:$S$991,0))</f>
        <v>125.33333333333333</v>
      </c>
      <c r="G253" s="72">
        <f>INDEX('2019_Raw'!$AN$2:$AN$991,MATCH('2019_R'!$A253,'2019_Raw'!$S$2:$S$991,0))</f>
        <v>0.62234042553191493</v>
      </c>
      <c r="H253" s="36">
        <f>INDEX('2019_Raw'!$AL$2:$AL$991,MATCH('2019_R'!$A253,'2019_Raw'!$S$2:$S$991,0))</f>
        <v>376</v>
      </c>
    </row>
    <row r="254" spans="1:8" x14ac:dyDescent="0.25">
      <c r="A254" t="str">
        <v>Fem_G73IxMal_E54</v>
      </c>
      <c r="B254" t="str">
        <f>INDEX('2019_Raw'!$T$2:$T$991,MATCH('2019_R'!$A254,'2019_Raw'!$S$2:$S$991,0))</f>
        <v>Heterospecifics-elegansXgraellsii-LaxeXCachadas</v>
      </c>
      <c r="C254" s="36" t="str">
        <f>IFERROR(CEILING(SUMIF('2019_Raw'!S$2:S$991,'2019_R'!A254,'2019_Raw'!V$2:V$991)/SUMIF('2019_Raw'!S$2:S$991,'2019_R'!A254,'2019_Raw'!U$2:U$991),1),"NA")</f>
        <v>NA</v>
      </c>
      <c r="D254" s="36" t="str">
        <f>IFERROR(CEILING(SUMIF('2019_Raw'!S$2:S$991,'2019_R'!A254,'2019_Raw'!X$2:X$991)/SUMIF('2019_Raw'!S$2:S$991,'2019_R'!A254,'2019_Raw'!V$2:V$991),1),"NA")</f>
        <v>NA</v>
      </c>
      <c r="E254" s="36">
        <f>INDEX('2019_Raw'!$AB$2:$AB$991,MATCH('2019_R'!$A254,'2019_Raw'!$S$2:$S$991,0))</f>
        <v>0</v>
      </c>
      <c r="F254" s="36" t="str">
        <f>INDEX('2019_Raw'!$AM$2:$AM$991,MATCH('2019_R'!$A254,'2019_Raw'!$S$2:$S$991,0))</f>
        <v>NA</v>
      </c>
      <c r="G254" s="72" t="str">
        <f>INDEX('2019_Raw'!$AN$2:$AN$991,MATCH('2019_R'!$A254,'2019_Raw'!$S$2:$S$991,0))</f>
        <v>NA</v>
      </c>
      <c r="H254" s="36" t="str">
        <f>INDEX('2019_Raw'!$AL$2:$AL$991,MATCH('2019_R'!$A254,'2019_Raw'!$S$2:$S$991,0))</f>
        <v>NA</v>
      </c>
    </row>
    <row r="255" spans="1:8" x14ac:dyDescent="0.25">
      <c r="A255" t="str">
        <v>Fem_G74IxMal_E46</v>
      </c>
      <c r="B255" t="str">
        <f>INDEX('2019_Raw'!$T$2:$T$991,MATCH('2019_R'!$A255,'2019_Raw'!$S$2:$S$991,0))</f>
        <v>Heterospecifics-elegansXgraellsii-LaxeXCachadas</v>
      </c>
      <c r="C255" s="36" t="str">
        <f>IFERROR(CEILING(SUMIF('2019_Raw'!S$2:S$991,'2019_R'!A255,'2019_Raw'!V$2:V$991)/SUMIF('2019_Raw'!S$2:S$991,'2019_R'!A255,'2019_Raw'!U$2:U$991),1),"NA")</f>
        <v>NA</v>
      </c>
      <c r="D255" s="36" t="str">
        <f>IFERROR(CEILING(SUMIF('2019_Raw'!S$2:S$991,'2019_R'!A255,'2019_Raw'!X$2:X$991)/SUMIF('2019_Raw'!S$2:S$991,'2019_R'!A255,'2019_Raw'!V$2:V$991),1),"NA")</f>
        <v>NA</v>
      </c>
      <c r="E255" s="36">
        <f>INDEX('2019_Raw'!$AB$2:$AB$991,MATCH('2019_R'!$A255,'2019_Raw'!$S$2:$S$991,0))</f>
        <v>3</v>
      </c>
      <c r="F255" s="36">
        <f>INDEX('2019_Raw'!$AM$2:$AM$991,MATCH('2019_R'!$A255,'2019_Raw'!$S$2:$S$991,0))</f>
        <v>246.33333333333334</v>
      </c>
      <c r="G255" s="72">
        <f>INDEX('2019_Raw'!$AN$2:$AN$991,MATCH('2019_R'!$A255,'2019_Raw'!$S$2:$S$991,0))</f>
        <v>0.76454668470906628</v>
      </c>
      <c r="H255" s="36">
        <f>INDEX('2019_Raw'!$AL$2:$AL$991,MATCH('2019_R'!$A255,'2019_Raw'!$S$2:$S$991,0))</f>
        <v>739</v>
      </c>
    </row>
    <row r="256" spans="1:8" x14ac:dyDescent="0.25">
      <c r="A256" t="str">
        <v>1?XL50</v>
      </c>
      <c r="B256" t="str">
        <f>INDEX('2019_Raw'!$T$2:$T$991,MATCH('2019_R'!$A256,'2019_Raw'!$S$2:$S$991,0))</f>
        <v>Heterospecifics-elegansXgraellsii-LaxeXCachadas</v>
      </c>
      <c r="C256" s="36" t="str">
        <f>IFERROR(CEILING(SUMIF('2019_Raw'!S$2:S$991,'2019_R'!A256,'2019_Raw'!V$2:V$991)/SUMIF('2019_Raw'!S$2:S$991,'2019_R'!A256,'2019_Raw'!U$2:U$991),1),"NA")</f>
        <v>NA</v>
      </c>
      <c r="D256" s="36" t="str">
        <f>IFERROR(CEILING(SUMIF('2019_Raw'!S$2:S$991,'2019_R'!A256,'2019_Raw'!X$2:X$991)/SUMIF('2019_Raw'!S$2:S$991,'2019_R'!A256,'2019_Raw'!V$2:V$991),1),"NA")</f>
        <v>NA</v>
      </c>
      <c r="E256" s="36">
        <f>INDEX('2019_Raw'!$AB$2:$AB$991,MATCH('2019_R'!$A256,'2019_Raw'!$S$2:$S$991,0))</f>
        <v>1</v>
      </c>
      <c r="F256" s="36">
        <f>INDEX('2019_Raw'!$AM$2:$AM$991,MATCH('2019_R'!$A256,'2019_Raw'!$S$2:$S$991,0))</f>
        <v>15</v>
      </c>
      <c r="G256" s="72">
        <f>INDEX('2019_Raw'!$AN$2:$AN$991,MATCH('2019_R'!$A256,'2019_Raw'!$S$2:$S$991,0))</f>
        <v>0.46666666666666667</v>
      </c>
      <c r="H256" s="36">
        <f>INDEX('2019_Raw'!$AL$2:$AL$991,MATCH('2019_R'!$A256,'2019_Raw'!$S$2:$S$991,0))</f>
        <v>15</v>
      </c>
    </row>
    <row r="257" spans="1:8" x14ac:dyDescent="0.25">
      <c r="A257" t="str">
        <v>2?XB9</v>
      </c>
      <c r="B257" t="str">
        <f>INDEX('2019_Raw'!$T$2:$T$991,MATCH('2019_R'!$A257,'2019_Raw'!$S$2:$S$991,0))</f>
        <v>Heterospecifics-elegansXgraellsii-LaxeXCachadas</v>
      </c>
      <c r="C257" s="36" t="str">
        <f>IFERROR(CEILING(SUMIF('2019_Raw'!S$2:S$991,'2019_R'!A257,'2019_Raw'!V$2:V$991)/SUMIF('2019_Raw'!S$2:S$991,'2019_R'!A257,'2019_Raw'!U$2:U$991),1),"NA")</f>
        <v>NA</v>
      </c>
      <c r="D257" s="36" t="str">
        <f>IFERROR(CEILING(SUMIF('2019_Raw'!S$2:S$991,'2019_R'!A257,'2019_Raw'!X$2:X$991)/SUMIF('2019_Raw'!S$2:S$991,'2019_R'!A257,'2019_Raw'!V$2:V$991),1),"NA")</f>
        <v>NA</v>
      </c>
      <c r="E257" s="36">
        <f>INDEX('2019_Raw'!$AB$2:$AB$991,MATCH('2019_R'!$A257,'2019_Raw'!$S$2:$S$991,0))</f>
        <v>3</v>
      </c>
      <c r="F257" s="36">
        <f>INDEX('2019_Raw'!$AM$2:$AM$991,MATCH('2019_R'!$A257,'2019_Raw'!$S$2:$S$991,0))</f>
        <v>161.33333333333334</v>
      </c>
      <c r="G257" s="72">
        <f>INDEX('2019_Raw'!$AN$2:$AN$991,MATCH('2019_R'!$A257,'2019_Raw'!$S$2:$S$991,0))</f>
        <v>0.56818181818181823</v>
      </c>
      <c r="H257" s="36">
        <f>INDEX('2019_Raw'!$AL$2:$AL$991,MATCH('2019_R'!$A257,'2019_Raw'!$S$2:$S$991,0))</f>
        <v>484</v>
      </c>
    </row>
    <row r="258" spans="1:8" x14ac:dyDescent="0.25">
      <c r="A258" t="str">
        <v>3?XB12</v>
      </c>
      <c r="B258" t="str">
        <f>INDEX('2019_Raw'!$T$2:$T$991,MATCH('2019_R'!$A258,'2019_Raw'!$S$2:$S$991,0))</f>
        <v>Heterospecifics-elegansXgraellsii-LaxeXCachadas</v>
      </c>
      <c r="C258" s="36" t="str">
        <f>IFERROR(CEILING(SUMIF('2019_Raw'!S$2:S$991,'2019_R'!A258,'2019_Raw'!V$2:V$991)/SUMIF('2019_Raw'!S$2:S$991,'2019_R'!A258,'2019_Raw'!U$2:U$991),1),"NA")</f>
        <v>NA</v>
      </c>
      <c r="D258" s="36" t="str">
        <f>IFERROR(CEILING(SUMIF('2019_Raw'!S$2:S$991,'2019_R'!A258,'2019_Raw'!X$2:X$991)/SUMIF('2019_Raw'!S$2:S$991,'2019_R'!A258,'2019_Raw'!V$2:V$991),1),"NA")</f>
        <v>NA</v>
      </c>
      <c r="E258" s="36">
        <f>INDEX('2019_Raw'!$AB$2:$AB$991,MATCH('2019_R'!$A258,'2019_Raw'!$S$2:$S$991,0))</f>
        <v>3</v>
      </c>
      <c r="F258" s="36">
        <f>INDEX('2019_Raw'!$AM$2:$AM$991,MATCH('2019_R'!$A258,'2019_Raw'!$S$2:$S$991,0))</f>
        <v>28.333333333333332</v>
      </c>
      <c r="G258" s="72">
        <f>INDEX('2019_Raw'!$AN$2:$AN$991,MATCH('2019_R'!$A258,'2019_Raw'!$S$2:$S$991,0))</f>
        <v>0.41176470588235292</v>
      </c>
      <c r="H258" s="36">
        <f>INDEX('2019_Raw'!$AL$2:$AL$991,MATCH('2019_R'!$A258,'2019_Raw'!$S$2:$S$991,0))</f>
        <v>85</v>
      </c>
    </row>
    <row r="259" spans="1:8" x14ac:dyDescent="0.25">
      <c r="A259" t="str">
        <v>4?XB10</v>
      </c>
      <c r="B259" t="str">
        <f>INDEX('2019_Raw'!$T$2:$T$991,MATCH('2019_R'!$A259,'2019_Raw'!$S$2:$S$991,0))</f>
        <v>Heterospecifics-elegansXgraellsii-LaxeXCachadas</v>
      </c>
      <c r="C259" s="36" t="str">
        <f>IFERROR(CEILING(SUMIF('2019_Raw'!S$2:S$991,'2019_R'!A259,'2019_Raw'!V$2:V$991)/SUMIF('2019_Raw'!S$2:S$991,'2019_R'!A259,'2019_Raw'!U$2:U$991),1),"NA")</f>
        <v>NA</v>
      </c>
      <c r="D259" s="36" t="str">
        <f>IFERROR(CEILING(SUMIF('2019_Raw'!S$2:S$991,'2019_R'!A259,'2019_Raw'!X$2:X$991)/SUMIF('2019_Raw'!S$2:S$991,'2019_R'!A259,'2019_Raw'!V$2:V$991),1),"NA")</f>
        <v>NA</v>
      </c>
      <c r="E259" s="36">
        <f>INDEX('2019_Raw'!$AB$2:$AB$991,MATCH('2019_R'!$A259,'2019_Raw'!$S$2:$S$991,0))</f>
        <v>3</v>
      </c>
      <c r="F259" s="36">
        <f>INDEX('2019_Raw'!$AM$2:$AM$991,MATCH('2019_R'!$A259,'2019_Raw'!$S$2:$S$991,0))</f>
        <v>50</v>
      </c>
      <c r="G259" s="72">
        <f>INDEX('2019_Raw'!$AN$2:$AN$991,MATCH('2019_R'!$A259,'2019_Raw'!$S$2:$S$991,0))</f>
        <v>0.65333333333333332</v>
      </c>
      <c r="H259" s="36">
        <f>INDEX('2019_Raw'!$AL$2:$AL$991,MATCH('2019_R'!$A259,'2019_Raw'!$S$2:$S$991,0))</f>
        <v>150</v>
      </c>
    </row>
    <row r="260" spans="1:8" x14ac:dyDescent="0.25">
      <c r="A260" t="str">
        <v>5?XB11</v>
      </c>
      <c r="B260" t="str">
        <f>INDEX('2019_Raw'!$T$2:$T$991,MATCH('2019_R'!$A260,'2019_Raw'!$S$2:$S$991,0))</f>
        <v>Heterospecifics-elegansXgraellsii-LaxeXCachadas</v>
      </c>
      <c r="C260" s="36" t="str">
        <f>IFERROR(CEILING(SUMIF('2019_Raw'!S$2:S$991,'2019_R'!A260,'2019_Raw'!V$2:V$991)/SUMIF('2019_Raw'!S$2:S$991,'2019_R'!A260,'2019_Raw'!U$2:U$991),1),"NA")</f>
        <v>NA</v>
      </c>
      <c r="D260" s="36" t="str">
        <f>IFERROR(CEILING(SUMIF('2019_Raw'!S$2:S$991,'2019_R'!A260,'2019_Raw'!X$2:X$991)/SUMIF('2019_Raw'!S$2:S$991,'2019_R'!A260,'2019_Raw'!V$2:V$991),1),"NA")</f>
        <v>NA</v>
      </c>
      <c r="E260" s="36">
        <f>INDEX('2019_Raw'!$AB$2:$AB$991,MATCH('2019_R'!$A260,'2019_Raw'!$S$2:$S$991,0))</f>
        <v>3</v>
      </c>
      <c r="F260" s="36">
        <f>INDEX('2019_Raw'!$AM$2:$AM$991,MATCH('2019_R'!$A260,'2019_Raw'!$S$2:$S$991,0))</f>
        <v>7.333333333333333</v>
      </c>
      <c r="G260" s="72">
        <f>INDEX('2019_Raw'!$AN$2:$AN$991,MATCH('2019_R'!$A260,'2019_Raw'!$S$2:$S$991,0))</f>
        <v>0.68181818181818177</v>
      </c>
      <c r="H260" s="36">
        <f>INDEX('2019_Raw'!$AL$2:$AL$991,MATCH('2019_R'!$A260,'2019_Raw'!$S$2:$S$991,0))</f>
        <v>22</v>
      </c>
    </row>
    <row r="261" spans="1:8" x14ac:dyDescent="0.25">
      <c r="A261" t="str">
        <v>6?XB9</v>
      </c>
      <c r="B261" t="str">
        <f>INDEX('2019_Raw'!$T$2:$T$991,MATCH('2019_R'!$A261,'2019_Raw'!$S$2:$S$991,0))</f>
        <v>Heterospecifics-elegansXgraellsii-LaxeXCachadas</v>
      </c>
      <c r="C261" s="36" t="str">
        <f>IFERROR(CEILING(SUMIF('2019_Raw'!S$2:S$991,'2019_R'!A261,'2019_Raw'!V$2:V$991)/SUMIF('2019_Raw'!S$2:S$991,'2019_R'!A261,'2019_Raw'!U$2:U$991),1),"NA")</f>
        <v>NA</v>
      </c>
      <c r="D261" s="36" t="str">
        <f>IFERROR(CEILING(SUMIF('2019_Raw'!S$2:S$991,'2019_R'!A261,'2019_Raw'!X$2:X$991)/SUMIF('2019_Raw'!S$2:S$991,'2019_R'!A261,'2019_Raw'!V$2:V$991),1),"NA")</f>
        <v>NA</v>
      </c>
      <c r="E261" s="36">
        <f>INDEX('2019_Raw'!$AB$2:$AB$991,MATCH('2019_R'!$A261,'2019_Raw'!$S$2:$S$991,0))</f>
        <v>3</v>
      </c>
      <c r="F261" s="36">
        <f>INDEX('2019_Raw'!$AM$2:$AM$991,MATCH('2019_R'!$A261,'2019_Raw'!$S$2:$S$991,0))</f>
        <v>5.666666666666667</v>
      </c>
      <c r="G261" s="72">
        <f>INDEX('2019_Raw'!$AN$2:$AN$991,MATCH('2019_R'!$A261,'2019_Raw'!$S$2:$S$991,0))</f>
        <v>0.58823529411764708</v>
      </c>
      <c r="H261" s="36">
        <f>INDEX('2019_Raw'!$AL$2:$AL$991,MATCH('2019_R'!$A261,'2019_Raw'!$S$2:$S$991,0))</f>
        <v>17</v>
      </c>
    </row>
    <row r="262" spans="1:8" x14ac:dyDescent="0.25">
      <c r="A262" t="str">
        <v>7?XB11</v>
      </c>
      <c r="B262" t="str">
        <f>INDEX('2019_Raw'!$T$2:$T$991,MATCH('2019_R'!$A262,'2019_Raw'!$S$2:$S$991,0))</f>
        <v>Heterospecifics-elegansXgraellsii-LaxeXCachadas</v>
      </c>
      <c r="C262" s="36" t="str">
        <f>IFERROR(CEILING(SUMIF('2019_Raw'!S$2:S$991,'2019_R'!A262,'2019_Raw'!V$2:V$991)/SUMIF('2019_Raw'!S$2:S$991,'2019_R'!A262,'2019_Raw'!U$2:U$991),1),"NA")</f>
        <v>NA</v>
      </c>
      <c r="D262" s="36" t="str">
        <f>IFERROR(CEILING(SUMIF('2019_Raw'!S$2:S$991,'2019_R'!A262,'2019_Raw'!X$2:X$991)/SUMIF('2019_Raw'!S$2:S$991,'2019_R'!A262,'2019_Raw'!V$2:V$991),1),"NA")</f>
        <v>NA</v>
      </c>
      <c r="E262" s="36">
        <f>INDEX('2019_Raw'!$AB$2:$AB$991,MATCH('2019_R'!$A262,'2019_Raw'!$S$2:$S$991,0))</f>
        <v>3</v>
      </c>
      <c r="F262" s="36">
        <f>INDEX('2019_Raw'!$AM$2:$AM$991,MATCH('2019_R'!$A262,'2019_Raw'!$S$2:$S$991,0))</f>
        <v>17</v>
      </c>
      <c r="G262" s="72">
        <f>INDEX('2019_Raw'!$AN$2:$AN$991,MATCH('2019_R'!$A262,'2019_Raw'!$S$2:$S$991,0))</f>
        <v>0.45098039215686275</v>
      </c>
      <c r="H262" s="36">
        <f>INDEX('2019_Raw'!$AL$2:$AL$991,MATCH('2019_R'!$A262,'2019_Raw'!$S$2:$S$991,0))</f>
        <v>51</v>
      </c>
    </row>
    <row r="263" spans="1:8" x14ac:dyDescent="0.25">
      <c r="A263" t="str">
        <v>8?XB10</v>
      </c>
      <c r="B263" t="str">
        <f>INDEX('2019_Raw'!$T$2:$T$991,MATCH('2019_R'!$A263,'2019_Raw'!$S$2:$S$991,0))</f>
        <v>Heterospecifics-elegansXgraellsii-LaxeXCachadas</v>
      </c>
      <c r="C263" s="36" t="str">
        <f>IFERROR(CEILING(SUMIF('2019_Raw'!S$2:S$991,'2019_R'!A263,'2019_Raw'!V$2:V$991)/SUMIF('2019_Raw'!S$2:S$991,'2019_R'!A263,'2019_Raw'!U$2:U$991),1),"NA")</f>
        <v>NA</v>
      </c>
      <c r="D263" s="36" t="str">
        <f>IFERROR(CEILING(SUMIF('2019_Raw'!S$2:S$991,'2019_R'!A263,'2019_Raw'!X$2:X$991)/SUMIF('2019_Raw'!S$2:S$991,'2019_R'!A263,'2019_Raw'!V$2:V$991),1),"NA")</f>
        <v>NA</v>
      </c>
      <c r="E263" s="36">
        <f>INDEX('2019_Raw'!$AB$2:$AB$991,MATCH('2019_R'!$A263,'2019_Raw'!$S$2:$S$991,0))</f>
        <v>3</v>
      </c>
      <c r="F263" s="36">
        <f>INDEX('2019_Raw'!$AM$2:$AM$991,MATCH('2019_R'!$A263,'2019_Raw'!$S$2:$S$991,0))</f>
        <v>19</v>
      </c>
      <c r="G263" s="72">
        <f>INDEX('2019_Raw'!$AN$2:$AN$991,MATCH('2019_R'!$A263,'2019_Raw'!$S$2:$S$991,0))</f>
        <v>0.38596491228070173</v>
      </c>
      <c r="H263" s="36">
        <f>INDEX('2019_Raw'!$AL$2:$AL$991,MATCH('2019_R'!$A263,'2019_Raw'!$S$2:$S$991,0))</f>
        <v>57</v>
      </c>
    </row>
    <row r="264" spans="1:8" x14ac:dyDescent="0.25">
      <c r="A264" t="str">
        <v>9?XB12</v>
      </c>
      <c r="B264" t="str">
        <f>INDEX('2019_Raw'!$T$2:$T$991,MATCH('2019_R'!$A264,'2019_Raw'!$S$2:$S$991,0))</f>
        <v>Heterospecifics-elegansXgraellsii-LaxeXCachadas</v>
      </c>
      <c r="C264" s="36" t="str">
        <f>IFERROR(CEILING(SUMIF('2019_Raw'!S$2:S$991,'2019_R'!A264,'2019_Raw'!V$2:V$991)/SUMIF('2019_Raw'!S$2:S$991,'2019_R'!A264,'2019_Raw'!U$2:U$991),1),"NA")</f>
        <v>NA</v>
      </c>
      <c r="D264" s="36" t="str">
        <f>IFERROR(CEILING(SUMIF('2019_Raw'!S$2:S$991,'2019_R'!A264,'2019_Raw'!X$2:X$991)/SUMIF('2019_Raw'!S$2:S$991,'2019_R'!A264,'2019_Raw'!V$2:V$991),1),"NA")</f>
        <v>NA</v>
      </c>
      <c r="E264" s="36">
        <f>INDEX('2019_Raw'!$AB$2:$AB$991,MATCH('2019_R'!$A264,'2019_Raw'!$S$2:$S$991,0))</f>
        <v>3</v>
      </c>
      <c r="F264" s="36">
        <f>INDEX('2019_Raw'!$AM$2:$AM$991,MATCH('2019_R'!$A264,'2019_Raw'!$S$2:$S$991,0))</f>
        <v>147</v>
      </c>
      <c r="G264" s="72">
        <f>INDEX('2019_Raw'!$AN$2:$AN$991,MATCH('2019_R'!$A264,'2019_Raw'!$S$2:$S$991,0))</f>
        <v>0.43310657596371882</v>
      </c>
      <c r="H264" s="36">
        <f>INDEX('2019_Raw'!$AL$2:$AL$991,MATCH('2019_R'!$A264,'2019_Raw'!$S$2:$S$991,0))</f>
        <v>441</v>
      </c>
    </row>
    <row r="265" spans="1:8" x14ac:dyDescent="0.25">
      <c r="A265" t="str">
        <v>10?XB11</v>
      </c>
      <c r="B265" t="str">
        <f>INDEX('2019_Raw'!$T$2:$T$991,MATCH('2019_R'!$A265,'2019_Raw'!$S$2:$S$991,0))</f>
        <v>Heterospecifics-elegansXgraellsii-LaxeXCachadas</v>
      </c>
      <c r="C265" s="36" t="str">
        <f>IFERROR(CEILING(SUMIF('2019_Raw'!S$2:S$991,'2019_R'!A265,'2019_Raw'!V$2:V$991)/SUMIF('2019_Raw'!S$2:S$991,'2019_R'!A265,'2019_Raw'!U$2:U$991),1),"NA")</f>
        <v>NA</v>
      </c>
      <c r="D265" s="36" t="str">
        <f>IFERROR(CEILING(SUMIF('2019_Raw'!S$2:S$991,'2019_R'!A265,'2019_Raw'!X$2:X$991)/SUMIF('2019_Raw'!S$2:S$991,'2019_R'!A265,'2019_Raw'!V$2:V$991),1),"NA")</f>
        <v>NA</v>
      </c>
      <c r="E265" s="36">
        <f>INDEX('2019_Raw'!$AB$2:$AB$991,MATCH('2019_R'!$A265,'2019_Raw'!$S$2:$S$991,0))</f>
        <v>3</v>
      </c>
      <c r="F265" s="36">
        <f>INDEX('2019_Raw'!$AM$2:$AM$991,MATCH('2019_R'!$A265,'2019_Raw'!$S$2:$S$991,0))</f>
        <v>14</v>
      </c>
      <c r="G265" s="72">
        <f>INDEX('2019_Raw'!$AN$2:$AN$991,MATCH('2019_R'!$A265,'2019_Raw'!$S$2:$S$991,0))</f>
        <v>0.83333333333333337</v>
      </c>
      <c r="H265" s="36">
        <f>INDEX('2019_Raw'!$AL$2:$AL$991,MATCH('2019_R'!$A265,'2019_Raw'!$S$2:$S$991,0))</f>
        <v>42</v>
      </c>
    </row>
    <row r="266" spans="1:8" x14ac:dyDescent="0.25">
      <c r="A266" t="str">
        <v>11?XB10</v>
      </c>
      <c r="B266" t="str">
        <f>INDEX('2019_Raw'!$T$2:$T$991,MATCH('2019_R'!$A266,'2019_Raw'!$S$2:$S$991,0))</f>
        <v>Heterospecifics-elegansXgraellsii-LaxeXCachadas</v>
      </c>
      <c r="C266" s="36" t="str">
        <f>IFERROR(CEILING(SUMIF('2019_Raw'!S$2:S$991,'2019_R'!A266,'2019_Raw'!V$2:V$991)/SUMIF('2019_Raw'!S$2:S$991,'2019_R'!A266,'2019_Raw'!U$2:U$991),1),"NA")</f>
        <v>NA</v>
      </c>
      <c r="D266" s="36" t="str">
        <f>IFERROR(CEILING(SUMIF('2019_Raw'!S$2:S$991,'2019_R'!A266,'2019_Raw'!X$2:X$991)/SUMIF('2019_Raw'!S$2:S$991,'2019_R'!A266,'2019_Raw'!V$2:V$991),1),"NA")</f>
        <v>NA</v>
      </c>
      <c r="E266" s="36">
        <f>INDEX('2019_Raw'!$AB$2:$AB$991,MATCH('2019_R'!$A266,'2019_Raw'!$S$2:$S$991,0))</f>
        <v>3</v>
      </c>
      <c r="F266" s="36">
        <f>INDEX('2019_Raw'!$AM$2:$AM$991,MATCH('2019_R'!$A266,'2019_Raw'!$S$2:$S$991,0))</f>
        <v>8.3333333333333339</v>
      </c>
      <c r="G266" s="72">
        <f>INDEX('2019_Raw'!$AN$2:$AN$991,MATCH('2019_R'!$A266,'2019_Raw'!$S$2:$S$991,0))</f>
        <v>0.6</v>
      </c>
      <c r="H266" s="36">
        <f>INDEX('2019_Raw'!$AL$2:$AL$991,MATCH('2019_R'!$A266,'2019_Raw'!$S$2:$S$991,0))</f>
        <v>25</v>
      </c>
    </row>
    <row r="267" spans="1:8" x14ac:dyDescent="0.25">
      <c r="A267" t="str">
        <v>12?XB12</v>
      </c>
      <c r="B267" t="str">
        <f>INDEX('2019_Raw'!$T$2:$T$991,MATCH('2019_R'!$A267,'2019_Raw'!$S$2:$S$991,0))</f>
        <v>Heterospecifics-elegansXgraellsii-LaxeXCachadas</v>
      </c>
      <c r="C267" s="36" t="str">
        <f>IFERROR(CEILING(SUMIF('2019_Raw'!S$2:S$991,'2019_R'!A267,'2019_Raw'!V$2:V$991)/SUMIF('2019_Raw'!S$2:S$991,'2019_R'!A267,'2019_Raw'!U$2:U$991),1),"NA")</f>
        <v>NA</v>
      </c>
      <c r="D267" s="36" t="str">
        <f>IFERROR(CEILING(SUMIF('2019_Raw'!S$2:S$991,'2019_R'!A267,'2019_Raw'!X$2:X$991)/SUMIF('2019_Raw'!S$2:S$991,'2019_R'!A267,'2019_Raw'!V$2:V$991),1),"NA")</f>
        <v>NA</v>
      </c>
      <c r="E267" s="36">
        <f>INDEX('2019_Raw'!$AB$2:$AB$991,MATCH('2019_R'!$A267,'2019_Raw'!$S$2:$S$991,0))</f>
        <v>3</v>
      </c>
      <c r="F267" s="36">
        <f>INDEX('2019_Raw'!$AM$2:$AM$991,MATCH('2019_R'!$A267,'2019_Raw'!$S$2:$S$991,0))</f>
        <v>8.3333333333333339</v>
      </c>
      <c r="G267" s="72">
        <f>INDEX('2019_Raw'!$AN$2:$AN$991,MATCH('2019_R'!$A267,'2019_Raw'!$S$2:$S$991,0))</f>
        <v>0.48</v>
      </c>
      <c r="H267" s="36">
        <f>INDEX('2019_Raw'!$AL$2:$AL$991,MATCH('2019_R'!$A267,'2019_Raw'!$S$2:$S$991,0))</f>
        <v>25</v>
      </c>
    </row>
    <row r="268" spans="1:8" x14ac:dyDescent="0.25">
      <c r="A268" t="str">
        <v>13?XL59</v>
      </c>
      <c r="B268" t="str">
        <f>INDEX('2019_Raw'!$T$2:$T$991,MATCH('2019_R'!$A268,'2019_Raw'!$S$2:$S$991,0))</f>
        <v>Heterospecifics-elegansXgraellsii-LaxeXCachadas</v>
      </c>
      <c r="C268" s="36" t="str">
        <f>IFERROR(CEILING(SUMIF('2019_Raw'!S$2:S$991,'2019_R'!A268,'2019_Raw'!V$2:V$991)/SUMIF('2019_Raw'!S$2:S$991,'2019_R'!A268,'2019_Raw'!U$2:U$991),1),"NA")</f>
        <v>NA</v>
      </c>
      <c r="D268" s="36" t="str">
        <f>IFERROR(CEILING(SUMIF('2019_Raw'!S$2:S$991,'2019_R'!A268,'2019_Raw'!X$2:X$991)/SUMIF('2019_Raw'!S$2:S$991,'2019_R'!A268,'2019_Raw'!V$2:V$991),1),"NA")</f>
        <v>NA</v>
      </c>
      <c r="E268" s="36">
        <f>INDEX('2019_Raw'!$AB$2:$AB$991,MATCH('2019_R'!$A268,'2019_Raw'!$S$2:$S$991,0))</f>
        <v>3</v>
      </c>
      <c r="F268" s="36">
        <f>INDEX('2019_Raw'!$AM$2:$AM$991,MATCH('2019_R'!$A268,'2019_Raw'!$S$2:$S$991,0))</f>
        <v>8.3333333333333339</v>
      </c>
      <c r="G268" s="72">
        <f>INDEX('2019_Raw'!$AN$2:$AN$991,MATCH('2019_R'!$A268,'2019_Raw'!$S$2:$S$991,0))</f>
        <v>0.4</v>
      </c>
      <c r="H268" s="36">
        <f>INDEX('2019_Raw'!$AL$2:$AL$991,MATCH('2019_R'!$A268,'2019_Raw'!$S$2:$S$991,0))</f>
        <v>25</v>
      </c>
    </row>
    <row r="269" spans="1:8" x14ac:dyDescent="0.25">
      <c r="A269" t="str">
        <v>14?XL69</v>
      </c>
      <c r="B269" t="str">
        <f>INDEX('2019_Raw'!$T$2:$T$991,MATCH('2019_R'!$A269,'2019_Raw'!$S$2:$S$991,0))</f>
        <v>Heterospecifics-elegansXgraellsii-LaxeXCachadas</v>
      </c>
      <c r="C269" s="36" t="str">
        <f>IFERROR(CEILING(SUMIF('2019_Raw'!S$2:S$991,'2019_R'!A269,'2019_Raw'!V$2:V$991)/SUMIF('2019_Raw'!S$2:S$991,'2019_R'!A269,'2019_Raw'!U$2:U$991),1),"NA")</f>
        <v>NA</v>
      </c>
      <c r="D269" s="36" t="str">
        <f>IFERROR(CEILING(SUMIF('2019_Raw'!S$2:S$991,'2019_R'!A269,'2019_Raw'!X$2:X$991)/SUMIF('2019_Raw'!S$2:S$991,'2019_R'!A269,'2019_Raw'!V$2:V$991),1),"NA")</f>
        <v>NA</v>
      </c>
      <c r="E269" s="36">
        <f>INDEX('2019_Raw'!$AB$2:$AB$991,MATCH('2019_R'!$A269,'2019_Raw'!$S$2:$S$991,0))</f>
        <v>3</v>
      </c>
      <c r="F269" s="36">
        <f>INDEX('2019_Raw'!$AM$2:$AM$991,MATCH('2019_R'!$A269,'2019_Raw'!$S$2:$S$991,0))</f>
        <v>26</v>
      </c>
      <c r="G269" s="72">
        <f>INDEX('2019_Raw'!$AN$2:$AN$991,MATCH('2019_R'!$A269,'2019_Raw'!$S$2:$S$991,0))</f>
        <v>0.69230769230769229</v>
      </c>
      <c r="H269" s="36">
        <f>INDEX('2019_Raw'!$AL$2:$AL$991,MATCH('2019_R'!$A269,'2019_Raw'!$S$2:$S$991,0))</f>
        <v>78</v>
      </c>
    </row>
    <row r="270" spans="1:8" x14ac:dyDescent="0.25">
      <c r="A270" t="str">
        <v>15?XL39</v>
      </c>
      <c r="B270" t="str">
        <f>INDEX('2019_Raw'!$T$2:$T$991,MATCH('2019_R'!$A270,'2019_Raw'!$S$2:$S$991,0))</f>
        <v>Heterospecifics-elegansXgraellsii-LaxeXCachadas</v>
      </c>
      <c r="C270" s="36" t="str">
        <f>IFERROR(CEILING(SUMIF('2019_Raw'!S$2:S$991,'2019_R'!A270,'2019_Raw'!V$2:V$991)/SUMIF('2019_Raw'!S$2:S$991,'2019_R'!A270,'2019_Raw'!U$2:U$991),1),"NA")</f>
        <v>NA</v>
      </c>
      <c r="D270" s="36" t="str">
        <f>IFERROR(CEILING(SUMIF('2019_Raw'!S$2:S$991,'2019_R'!A270,'2019_Raw'!X$2:X$991)/SUMIF('2019_Raw'!S$2:S$991,'2019_R'!A270,'2019_Raw'!V$2:V$991),1),"NA")</f>
        <v>NA</v>
      </c>
      <c r="E270" s="36">
        <f>INDEX('2019_Raw'!$AB$2:$AB$991,MATCH('2019_R'!$A270,'2019_Raw'!$S$2:$S$991,0))</f>
        <v>3</v>
      </c>
      <c r="F270" s="36">
        <f>INDEX('2019_Raw'!$AM$2:$AM$991,MATCH('2019_R'!$A270,'2019_Raw'!$S$2:$S$991,0))</f>
        <v>20.666666666666668</v>
      </c>
      <c r="G270" s="72">
        <f>INDEX('2019_Raw'!$AN$2:$AN$991,MATCH('2019_R'!$A270,'2019_Raw'!$S$2:$S$991,0))</f>
        <v>0.74193548387096775</v>
      </c>
      <c r="H270" s="36">
        <f>INDEX('2019_Raw'!$AL$2:$AL$991,MATCH('2019_R'!$A270,'2019_Raw'!$S$2:$S$991,0))</f>
        <v>62</v>
      </c>
    </row>
    <row r="271" spans="1:8" x14ac:dyDescent="0.25">
      <c r="A271" t="str">
        <v>16?XL63</v>
      </c>
      <c r="B271" t="str">
        <f>INDEX('2019_Raw'!$T$2:$T$991,MATCH('2019_R'!$A271,'2019_Raw'!$S$2:$S$991,0))</f>
        <v>Heterospecifics-elegansXgraellsii-LaxeXCachadas</v>
      </c>
      <c r="C271" s="36" t="str">
        <f>IFERROR(CEILING(SUMIF('2019_Raw'!S$2:S$991,'2019_R'!A271,'2019_Raw'!V$2:V$991)/SUMIF('2019_Raw'!S$2:S$991,'2019_R'!A271,'2019_Raw'!U$2:U$991),1),"NA")</f>
        <v>NA</v>
      </c>
      <c r="D271" s="36" t="str">
        <f>IFERROR(CEILING(SUMIF('2019_Raw'!S$2:S$991,'2019_R'!A271,'2019_Raw'!X$2:X$991)/SUMIF('2019_Raw'!S$2:S$991,'2019_R'!A271,'2019_Raw'!V$2:V$991),1),"NA")</f>
        <v>NA</v>
      </c>
      <c r="E271" s="36">
        <f>INDEX('2019_Raw'!$AB$2:$AB$991,MATCH('2019_R'!$A271,'2019_Raw'!$S$2:$S$991,0))</f>
        <v>3</v>
      </c>
      <c r="F271" s="36">
        <f>INDEX('2019_Raw'!$AM$2:$AM$991,MATCH('2019_R'!$A271,'2019_Raw'!$S$2:$S$991,0))</f>
        <v>15</v>
      </c>
      <c r="G271" s="72">
        <f>INDEX('2019_Raw'!$AN$2:$AN$991,MATCH('2019_R'!$A271,'2019_Raw'!$S$2:$S$991,0))</f>
        <v>0.8</v>
      </c>
      <c r="H271" s="36">
        <f>INDEX('2019_Raw'!$AL$2:$AL$991,MATCH('2019_R'!$A271,'2019_Raw'!$S$2:$S$991,0))</f>
        <v>45</v>
      </c>
    </row>
    <row r="272" spans="1:8" x14ac:dyDescent="0.25">
      <c r="A272" t="str">
        <v>17?XL26</v>
      </c>
      <c r="B272" t="str">
        <f>INDEX('2019_Raw'!$T$2:$T$991,MATCH('2019_R'!$A272,'2019_Raw'!$S$2:$S$991,0))</f>
        <v>Heterospecifics-elegansXgraellsii-LaxeXCachadas</v>
      </c>
      <c r="C272" s="36" t="str">
        <f>IFERROR(CEILING(SUMIF('2019_Raw'!S$2:S$991,'2019_R'!A272,'2019_Raw'!V$2:V$991)/SUMIF('2019_Raw'!S$2:S$991,'2019_R'!A272,'2019_Raw'!U$2:U$991),1),"NA")</f>
        <v>NA</v>
      </c>
      <c r="D272" s="36" t="str">
        <f>IFERROR(CEILING(SUMIF('2019_Raw'!S$2:S$991,'2019_R'!A272,'2019_Raw'!X$2:X$991)/SUMIF('2019_Raw'!S$2:S$991,'2019_R'!A272,'2019_Raw'!V$2:V$991),1),"NA")</f>
        <v>NA</v>
      </c>
      <c r="E272" s="36">
        <f>INDEX('2019_Raw'!$AB$2:$AB$991,MATCH('2019_R'!$A272,'2019_Raw'!$S$2:$S$991,0))</f>
        <v>3</v>
      </c>
      <c r="F272" s="36">
        <f>INDEX('2019_Raw'!$AM$2:$AM$991,MATCH('2019_R'!$A272,'2019_Raw'!$S$2:$S$991,0))</f>
        <v>26.666666666666668</v>
      </c>
      <c r="G272" s="72">
        <f>INDEX('2019_Raw'!$AN$2:$AN$991,MATCH('2019_R'!$A272,'2019_Raw'!$S$2:$S$991,0))</f>
        <v>0.375</v>
      </c>
      <c r="H272" s="36">
        <f>INDEX('2019_Raw'!$AL$2:$AL$991,MATCH('2019_R'!$A272,'2019_Raw'!$S$2:$S$991,0))</f>
        <v>80</v>
      </c>
    </row>
    <row r="273" spans="1:8" x14ac:dyDescent="0.25">
      <c r="A273" t="str">
        <v>18?XL35</v>
      </c>
      <c r="B273" t="str">
        <f>INDEX('2019_Raw'!$T$2:$T$991,MATCH('2019_R'!$A273,'2019_Raw'!$S$2:$S$991,0))</f>
        <v>Heterospecifics-elegansXgraellsii-LaxeXCachadas</v>
      </c>
      <c r="C273" s="36" t="str">
        <f>IFERROR(CEILING(SUMIF('2019_Raw'!S$2:S$991,'2019_R'!A273,'2019_Raw'!V$2:V$991)/SUMIF('2019_Raw'!S$2:S$991,'2019_R'!A273,'2019_Raw'!U$2:U$991),1),"NA")</f>
        <v>NA</v>
      </c>
      <c r="D273" s="36" t="str">
        <f>IFERROR(CEILING(SUMIF('2019_Raw'!S$2:S$991,'2019_R'!A273,'2019_Raw'!X$2:X$991)/SUMIF('2019_Raw'!S$2:S$991,'2019_R'!A273,'2019_Raw'!V$2:V$991),1),"NA")</f>
        <v>NA</v>
      </c>
      <c r="E273" s="36">
        <f>INDEX('2019_Raw'!$AB$2:$AB$991,MATCH('2019_R'!$A273,'2019_Raw'!$S$2:$S$991,0))</f>
        <v>3</v>
      </c>
      <c r="F273" s="36">
        <f>INDEX('2019_Raw'!$AM$2:$AM$991,MATCH('2019_R'!$A273,'2019_Raw'!$S$2:$S$991,0))</f>
        <v>40</v>
      </c>
      <c r="G273" s="72">
        <f>INDEX('2019_Raw'!$AN$2:$AN$991,MATCH('2019_R'!$A273,'2019_Raw'!$S$2:$S$991,0))</f>
        <v>0.6</v>
      </c>
      <c r="H273" s="36">
        <f>INDEX('2019_Raw'!$AL$2:$AL$991,MATCH('2019_R'!$A273,'2019_Raw'!$S$2:$S$991,0))</f>
        <v>120</v>
      </c>
    </row>
    <row r="274" spans="1:8" x14ac:dyDescent="0.25">
      <c r="A274" t="str">
        <v>19?XL50</v>
      </c>
      <c r="B274" t="str">
        <f>INDEX('2019_Raw'!$T$2:$T$991,MATCH('2019_R'!$A274,'2019_Raw'!$S$2:$S$991,0))</f>
        <v>Heterospecifics-elegansXgraellsii-LaxeXCachadas</v>
      </c>
      <c r="C274" s="36" t="str">
        <f>IFERROR(CEILING(SUMIF('2019_Raw'!S$2:S$991,'2019_R'!A274,'2019_Raw'!V$2:V$991)/SUMIF('2019_Raw'!S$2:S$991,'2019_R'!A274,'2019_Raw'!U$2:U$991),1),"NA")</f>
        <v>NA</v>
      </c>
      <c r="D274" s="36" t="str">
        <f>IFERROR(CEILING(SUMIF('2019_Raw'!S$2:S$991,'2019_R'!A274,'2019_Raw'!X$2:X$991)/SUMIF('2019_Raw'!S$2:S$991,'2019_R'!A274,'2019_Raw'!V$2:V$991),1),"NA")</f>
        <v>NA</v>
      </c>
      <c r="E274" s="36">
        <f>INDEX('2019_Raw'!$AB$2:$AB$991,MATCH('2019_R'!$A274,'2019_Raw'!$S$2:$S$991,0))</f>
        <v>1</v>
      </c>
      <c r="F274" s="36">
        <f>INDEX('2019_Raw'!$AM$2:$AM$991,MATCH('2019_R'!$A274,'2019_Raw'!$S$2:$S$991,0))</f>
        <v>35</v>
      </c>
      <c r="G274" s="72">
        <f>INDEX('2019_Raw'!$AN$2:$AN$991,MATCH('2019_R'!$A274,'2019_Raw'!$S$2:$S$991,0))</f>
        <v>0.34285714285714286</v>
      </c>
      <c r="H274" s="36">
        <f>INDEX('2019_Raw'!$AL$2:$AL$991,MATCH('2019_R'!$A274,'2019_Raw'!$S$2:$S$991,0))</f>
        <v>35</v>
      </c>
    </row>
    <row r="275" spans="1:8" x14ac:dyDescent="0.25">
      <c r="A275" t="str">
        <v>20?XL35</v>
      </c>
      <c r="B275" t="str">
        <f>INDEX('2019_Raw'!$T$2:$T$991,MATCH('2019_R'!$A275,'2019_Raw'!$S$2:$S$991,0))</f>
        <v>Heterospecifics-elegansXgraellsii-LaxeXCachadas</v>
      </c>
      <c r="C275" s="36" t="str">
        <f>IFERROR(CEILING(SUMIF('2019_Raw'!S$2:S$991,'2019_R'!A275,'2019_Raw'!V$2:V$991)/SUMIF('2019_Raw'!S$2:S$991,'2019_R'!A275,'2019_Raw'!U$2:U$991),1),"NA")</f>
        <v>NA</v>
      </c>
      <c r="D275" s="36" t="str">
        <f>IFERROR(CEILING(SUMIF('2019_Raw'!S$2:S$991,'2019_R'!A275,'2019_Raw'!X$2:X$991)/SUMIF('2019_Raw'!S$2:S$991,'2019_R'!A275,'2019_Raw'!V$2:V$991),1),"NA")</f>
        <v>NA</v>
      </c>
      <c r="E275" s="36">
        <f>INDEX('2019_Raw'!$AB$2:$AB$991,MATCH('2019_R'!$A275,'2019_Raw'!$S$2:$S$991,0))</f>
        <v>3</v>
      </c>
      <c r="F275" s="36">
        <f>INDEX('2019_Raw'!$AM$2:$AM$991,MATCH('2019_R'!$A275,'2019_Raw'!$S$2:$S$991,0))</f>
        <v>58.333333333333336</v>
      </c>
      <c r="G275" s="72">
        <f>INDEX('2019_Raw'!$AN$2:$AN$991,MATCH('2019_R'!$A275,'2019_Raw'!$S$2:$S$991,0))</f>
        <v>0.56000000000000005</v>
      </c>
      <c r="H275" s="36">
        <f>INDEX('2019_Raw'!$AL$2:$AL$991,MATCH('2019_R'!$A275,'2019_Raw'!$S$2:$S$991,0))</f>
        <v>175</v>
      </c>
    </row>
    <row r="276" spans="1:8" x14ac:dyDescent="0.25">
      <c r="A276" t="str">
        <v>21?XL18</v>
      </c>
      <c r="B276" t="str">
        <f>INDEX('2019_Raw'!$T$2:$T$991,MATCH('2019_R'!$A276,'2019_Raw'!$S$2:$S$991,0))</f>
        <v>Heterospecifics-elegansXgraellsii-LaxeXCachadas</v>
      </c>
      <c r="C276" s="36" t="str">
        <f>IFERROR(CEILING(SUMIF('2019_Raw'!S$2:S$991,'2019_R'!A276,'2019_Raw'!V$2:V$991)/SUMIF('2019_Raw'!S$2:S$991,'2019_R'!A276,'2019_Raw'!U$2:U$991),1),"NA")</f>
        <v>NA</v>
      </c>
      <c r="D276" s="36" t="str">
        <f>IFERROR(CEILING(SUMIF('2019_Raw'!S$2:S$991,'2019_R'!A276,'2019_Raw'!X$2:X$991)/SUMIF('2019_Raw'!S$2:S$991,'2019_R'!A276,'2019_Raw'!V$2:V$991),1),"NA")</f>
        <v>NA</v>
      </c>
      <c r="E276" s="36">
        <f>INDEX('2019_Raw'!$AB$2:$AB$991,MATCH('2019_R'!$A276,'2019_Raw'!$S$2:$S$991,0))</f>
        <v>3</v>
      </c>
      <c r="F276" s="36">
        <f>INDEX('2019_Raw'!$AM$2:$AM$991,MATCH('2019_R'!$A276,'2019_Raw'!$S$2:$S$991,0))</f>
        <v>18.666666666666668</v>
      </c>
      <c r="G276" s="72">
        <f>INDEX('2019_Raw'!$AN$2:$AN$991,MATCH('2019_R'!$A276,'2019_Raw'!$S$2:$S$991,0))</f>
        <v>0.375</v>
      </c>
      <c r="H276" s="36">
        <f>INDEX('2019_Raw'!$AL$2:$AL$991,MATCH('2019_R'!$A276,'2019_Raw'!$S$2:$S$991,0))</f>
        <v>56</v>
      </c>
    </row>
    <row r="277" spans="1:8" x14ac:dyDescent="0.25">
      <c r="A277" t="str">
        <v>22?XL36</v>
      </c>
      <c r="B277" t="str">
        <f>INDEX('2019_Raw'!$T$2:$T$991,MATCH('2019_R'!$A277,'2019_Raw'!$S$2:$S$991,0))</f>
        <v>Heterospecifics-elegansXgraellsii-LaxeXCachadas</v>
      </c>
      <c r="C277" s="36" t="str">
        <f>IFERROR(CEILING(SUMIF('2019_Raw'!S$2:S$991,'2019_R'!A277,'2019_Raw'!V$2:V$991)/SUMIF('2019_Raw'!S$2:S$991,'2019_R'!A277,'2019_Raw'!U$2:U$991),1),"NA")</f>
        <v>NA</v>
      </c>
      <c r="D277" s="36" t="str">
        <f>IFERROR(CEILING(SUMIF('2019_Raw'!S$2:S$991,'2019_R'!A277,'2019_Raw'!X$2:X$991)/SUMIF('2019_Raw'!S$2:S$991,'2019_R'!A277,'2019_Raw'!V$2:V$991),1),"NA")</f>
        <v>NA</v>
      </c>
      <c r="E277" s="36">
        <f>INDEX('2019_Raw'!$AB$2:$AB$991,MATCH('2019_R'!$A277,'2019_Raw'!$S$2:$S$991,0))</f>
        <v>3</v>
      </c>
      <c r="F277" s="36">
        <f>INDEX('2019_Raw'!$AM$2:$AM$991,MATCH('2019_R'!$A277,'2019_Raw'!$S$2:$S$991,0))</f>
        <v>4</v>
      </c>
      <c r="G277" s="72">
        <f>INDEX('2019_Raw'!$AN$2:$AN$991,MATCH('2019_R'!$A277,'2019_Raw'!$S$2:$S$991,0))</f>
        <v>0.5</v>
      </c>
      <c r="H277" s="36">
        <f>INDEX('2019_Raw'!$AL$2:$AL$991,MATCH('2019_R'!$A277,'2019_Raw'!$S$2:$S$991,0))</f>
        <v>12</v>
      </c>
    </row>
    <row r="278" spans="1:8" x14ac:dyDescent="0.25">
      <c r="A278" t="str">
        <v>23?XL19</v>
      </c>
      <c r="B278" t="str">
        <f>INDEX('2019_Raw'!$T$2:$T$991,MATCH('2019_R'!$A278,'2019_Raw'!$S$2:$S$991,0))</f>
        <v>Heterospecifics-elegansXgraellsii-LaxeXCachadas</v>
      </c>
      <c r="C278" s="36" t="str">
        <f>IFERROR(CEILING(SUMIF('2019_Raw'!S$2:S$991,'2019_R'!A278,'2019_Raw'!V$2:V$991)/SUMIF('2019_Raw'!S$2:S$991,'2019_R'!A278,'2019_Raw'!U$2:U$991),1),"NA")</f>
        <v>NA</v>
      </c>
      <c r="D278" s="36" t="str">
        <f>IFERROR(CEILING(SUMIF('2019_Raw'!S$2:S$991,'2019_R'!A278,'2019_Raw'!X$2:X$991)/SUMIF('2019_Raw'!S$2:S$991,'2019_R'!A278,'2019_Raw'!V$2:V$991),1),"NA")</f>
        <v>NA</v>
      </c>
      <c r="E278" s="36">
        <f>INDEX('2019_Raw'!$AB$2:$AB$991,MATCH('2019_R'!$A278,'2019_Raw'!$S$2:$S$991,0))</f>
        <v>1</v>
      </c>
      <c r="F278" s="36">
        <f>INDEX('2019_Raw'!$AM$2:$AM$991,MATCH('2019_R'!$A278,'2019_Raw'!$S$2:$S$991,0))</f>
        <v>35</v>
      </c>
      <c r="G278" s="72">
        <f>INDEX('2019_Raw'!$AN$2:$AN$991,MATCH('2019_R'!$A278,'2019_Raw'!$S$2:$S$991,0))</f>
        <v>0.5714285714285714</v>
      </c>
      <c r="H278" s="36">
        <f>INDEX('2019_Raw'!$AL$2:$AL$991,MATCH('2019_R'!$A278,'2019_Raw'!$S$2:$S$991,0))</f>
        <v>35</v>
      </c>
    </row>
    <row r="279" spans="1:8" x14ac:dyDescent="0.25">
      <c r="A279" t="str">
        <v>24?XL13</v>
      </c>
      <c r="B279" t="str">
        <f>INDEX('2019_Raw'!$T$2:$T$991,MATCH('2019_R'!$A279,'2019_Raw'!$S$2:$S$991,0))</f>
        <v>Heterospecifics-elegansXgraellsii-LaxeXCachadas</v>
      </c>
      <c r="C279" s="36" t="str">
        <f>IFERROR(CEILING(SUMIF('2019_Raw'!S$2:S$991,'2019_R'!A279,'2019_Raw'!V$2:V$991)/SUMIF('2019_Raw'!S$2:S$991,'2019_R'!A279,'2019_Raw'!U$2:U$991),1),"NA")</f>
        <v>NA</v>
      </c>
      <c r="D279" s="36" t="str">
        <f>IFERROR(CEILING(SUMIF('2019_Raw'!S$2:S$991,'2019_R'!A279,'2019_Raw'!X$2:X$991)/SUMIF('2019_Raw'!S$2:S$991,'2019_R'!A279,'2019_Raw'!V$2:V$991),1),"NA")</f>
        <v>NA</v>
      </c>
      <c r="E279" s="36">
        <f>INDEX('2019_Raw'!$AB$2:$AB$991,MATCH('2019_R'!$A279,'2019_Raw'!$S$2:$S$991,0))</f>
        <v>1</v>
      </c>
      <c r="F279" s="36">
        <f>INDEX('2019_Raw'!$AM$2:$AM$991,MATCH('2019_R'!$A279,'2019_Raw'!$S$2:$S$991,0))</f>
        <v>42</v>
      </c>
      <c r="G279" s="72">
        <f>INDEX('2019_Raw'!$AN$2:$AN$991,MATCH('2019_R'!$A279,'2019_Raw'!$S$2:$S$991,0))</f>
        <v>0.5</v>
      </c>
      <c r="H279" s="36">
        <f>INDEX('2019_Raw'!$AL$2:$AL$991,MATCH('2019_R'!$A279,'2019_Raw'!$S$2:$S$991,0))</f>
        <v>42</v>
      </c>
    </row>
    <row r="280" spans="1:8" x14ac:dyDescent="0.25">
      <c r="A280" t="str">
        <v>25?XL26</v>
      </c>
      <c r="B280" t="str">
        <f>INDEX('2019_Raw'!$T$2:$T$991,MATCH('2019_R'!$A280,'2019_Raw'!$S$2:$S$991,0))</f>
        <v>Heterospecifics-elegansXgraellsii-LaxeXCachadas</v>
      </c>
      <c r="C280" s="36" t="str">
        <f>IFERROR(CEILING(SUMIF('2019_Raw'!S$2:S$991,'2019_R'!A280,'2019_Raw'!V$2:V$991)/SUMIF('2019_Raw'!S$2:S$991,'2019_R'!A280,'2019_Raw'!U$2:U$991),1),"NA")</f>
        <v>NA</v>
      </c>
      <c r="D280" s="36" t="str">
        <f>IFERROR(CEILING(SUMIF('2019_Raw'!S$2:S$991,'2019_R'!A280,'2019_Raw'!X$2:X$991)/SUMIF('2019_Raw'!S$2:S$991,'2019_R'!A280,'2019_Raw'!V$2:V$991),1),"NA")</f>
        <v>NA</v>
      </c>
      <c r="E280" s="36">
        <f>INDEX('2019_Raw'!$AB$2:$AB$991,MATCH('2019_R'!$A280,'2019_Raw'!$S$2:$S$991,0))</f>
        <v>1</v>
      </c>
      <c r="F280" s="36">
        <f>INDEX('2019_Raw'!$AM$2:$AM$991,MATCH('2019_R'!$A280,'2019_Raw'!$S$2:$S$991,0))</f>
        <v>72</v>
      </c>
      <c r="G280" s="72">
        <f>INDEX('2019_Raw'!$AN$2:$AN$991,MATCH('2019_R'!$A280,'2019_Raw'!$S$2:$S$991,0))</f>
        <v>0.625</v>
      </c>
      <c r="H280" s="36">
        <f>INDEX('2019_Raw'!$AL$2:$AL$991,MATCH('2019_R'!$A280,'2019_Raw'!$S$2:$S$991,0))</f>
        <v>72</v>
      </c>
    </row>
    <row r="281" spans="1:8" x14ac:dyDescent="0.25">
      <c r="A281" t="str">
        <v>26?XB9</v>
      </c>
      <c r="B281" t="str">
        <f>INDEX('2019_Raw'!$T$2:$T$991,MATCH('2019_R'!$A281,'2019_Raw'!$S$2:$S$991,0))</f>
        <v>Conspecifics-elegansXelegans-LaxeXLaxe</v>
      </c>
      <c r="C281" s="36" t="str">
        <f>IFERROR(CEILING(SUMIF('2019_Raw'!S$2:S$991,'2019_R'!A281,'2019_Raw'!V$2:V$991)/SUMIF('2019_Raw'!S$2:S$991,'2019_R'!A281,'2019_Raw'!U$2:U$991),1),"NA")</f>
        <v>NA</v>
      </c>
      <c r="D281" s="36" t="str">
        <f>IFERROR(CEILING(SUMIF('2019_Raw'!S$2:S$991,'2019_R'!A281,'2019_Raw'!X$2:X$991)/SUMIF('2019_Raw'!S$2:S$991,'2019_R'!A281,'2019_Raw'!V$2:V$991),1),"NA")</f>
        <v>NA</v>
      </c>
      <c r="E281" s="36">
        <f>INDEX('2019_Raw'!$AB$2:$AB$991,MATCH('2019_R'!$A281,'2019_Raw'!$S$2:$S$991,0))</f>
        <v>3</v>
      </c>
      <c r="F281" s="36">
        <f>INDEX('2019_Raw'!$AM$2:$AM$991,MATCH('2019_R'!$A281,'2019_Raw'!$S$2:$S$991,0))</f>
        <v>28.333333333333332</v>
      </c>
      <c r="G281" s="72">
        <f>INDEX('2019_Raw'!$AN$2:$AN$991,MATCH('2019_R'!$A281,'2019_Raw'!$S$2:$S$991,0))</f>
        <v>0.70588235294117652</v>
      </c>
      <c r="H281" s="36">
        <f>INDEX('2019_Raw'!$AL$2:$AL$991,MATCH('2019_R'!$A281,'2019_Raw'!$S$2:$S$991,0))</f>
        <v>85</v>
      </c>
    </row>
    <row r="282" spans="1:8" x14ac:dyDescent="0.25">
      <c r="A282" t="str">
        <v>27?XB11</v>
      </c>
      <c r="B282" t="str">
        <f>INDEX('2019_Raw'!$T$2:$T$991,MATCH('2019_R'!$A282,'2019_Raw'!$S$2:$S$991,0))</f>
        <v>Conspecifics-elegansXelegans-LaxeXLaxe</v>
      </c>
      <c r="C282" s="36" t="str">
        <f>IFERROR(CEILING(SUMIF('2019_Raw'!S$2:S$991,'2019_R'!A282,'2019_Raw'!V$2:V$991)/SUMIF('2019_Raw'!S$2:S$991,'2019_R'!A282,'2019_Raw'!U$2:U$991),1),"NA")</f>
        <v>NA</v>
      </c>
      <c r="D282" s="36" t="str">
        <f>IFERROR(CEILING(SUMIF('2019_Raw'!S$2:S$991,'2019_R'!A282,'2019_Raw'!X$2:X$991)/SUMIF('2019_Raw'!S$2:S$991,'2019_R'!A282,'2019_Raw'!V$2:V$991),1),"NA")</f>
        <v>NA</v>
      </c>
      <c r="E282" s="36">
        <f>INDEX('2019_Raw'!$AB$2:$AB$991,MATCH('2019_R'!$A282,'2019_Raw'!$S$2:$S$991,0))</f>
        <v>3</v>
      </c>
      <c r="F282" s="36">
        <f>INDEX('2019_Raw'!$AM$2:$AM$991,MATCH('2019_R'!$A282,'2019_Raw'!$S$2:$S$991,0))</f>
        <v>32</v>
      </c>
      <c r="G282" s="72">
        <f>INDEX('2019_Raw'!$AN$2:$AN$991,MATCH('2019_R'!$A282,'2019_Raw'!$S$2:$S$991,0))</f>
        <v>0.52083333333333337</v>
      </c>
      <c r="H282" s="36">
        <f>INDEX('2019_Raw'!$AL$2:$AL$991,MATCH('2019_R'!$A282,'2019_Raw'!$S$2:$S$991,0))</f>
        <v>96</v>
      </c>
    </row>
    <row r="283" spans="1:8" x14ac:dyDescent="0.25">
      <c r="A283" t="str">
        <v>28?XL37</v>
      </c>
      <c r="B283" t="str">
        <f>INDEX('2019_Raw'!$T$2:$T$991,MATCH('2019_R'!$A283,'2019_Raw'!$S$2:$S$991,0))</f>
        <v>Postzygotics-elegansXhybrid-SymEleX(H:LaxeXCachadas)</v>
      </c>
      <c r="C283" s="36" t="str">
        <f>IFERROR(CEILING(SUMIF('2019_Raw'!S$2:S$991,'2019_R'!A283,'2019_Raw'!V$2:V$991)/SUMIF('2019_Raw'!S$2:S$991,'2019_R'!A283,'2019_Raw'!U$2:U$991),1),"NA")</f>
        <v>NA</v>
      </c>
      <c r="D283" s="36" t="str">
        <f>IFERROR(CEILING(SUMIF('2019_Raw'!S$2:S$991,'2019_R'!A283,'2019_Raw'!X$2:X$991)/SUMIF('2019_Raw'!S$2:S$991,'2019_R'!A283,'2019_Raw'!V$2:V$991),1),"NA")</f>
        <v>NA</v>
      </c>
      <c r="E283" s="36">
        <f>INDEX('2019_Raw'!$AB$2:$AB$991,MATCH('2019_R'!$A283,'2019_Raw'!$S$2:$S$991,0))</f>
        <v>3</v>
      </c>
      <c r="F283" s="36">
        <f>INDEX('2019_Raw'!$AM$2:$AM$991,MATCH('2019_R'!$A283,'2019_Raw'!$S$2:$S$991,0))</f>
        <v>5</v>
      </c>
      <c r="G283" s="72">
        <f>INDEX('2019_Raw'!$AN$2:$AN$991,MATCH('2019_R'!$A283,'2019_Raw'!$S$2:$S$991,0))</f>
        <v>0.53333333333333333</v>
      </c>
      <c r="H283" s="36">
        <f>INDEX('2019_Raw'!$AL$2:$AL$991,MATCH('2019_R'!$A283,'2019_Raw'!$S$2:$S$991,0))</f>
        <v>15</v>
      </c>
    </row>
    <row r="284" spans="1:8" x14ac:dyDescent="0.25">
      <c r="A284" t="str">
        <v>29?XD5</v>
      </c>
      <c r="B284" t="str">
        <f>INDEX('2019_Raw'!$T$2:$T$991,MATCH('2019_R'!$A284,'2019_Raw'!$S$2:$S$991,0))</f>
        <v>Postzygotics-elegansXhybrid-SymEleX(H:LaxeXCachadas)</v>
      </c>
      <c r="C284" s="36" t="str">
        <f>IFERROR(CEILING(SUMIF('2019_Raw'!S$2:S$991,'2019_R'!A284,'2019_Raw'!V$2:V$991)/SUMIF('2019_Raw'!S$2:S$991,'2019_R'!A284,'2019_Raw'!U$2:U$991),1),"NA")</f>
        <v>NA</v>
      </c>
      <c r="D284" s="36" t="str">
        <f>IFERROR(CEILING(SUMIF('2019_Raw'!S$2:S$991,'2019_R'!A284,'2019_Raw'!X$2:X$991)/SUMIF('2019_Raw'!S$2:S$991,'2019_R'!A284,'2019_Raw'!V$2:V$991),1),"NA")</f>
        <v>NA</v>
      </c>
      <c r="E284" s="36">
        <f>INDEX('2019_Raw'!$AB$2:$AB$991,MATCH('2019_R'!$A284,'2019_Raw'!$S$2:$S$991,0))</f>
        <v>3</v>
      </c>
      <c r="F284" s="36">
        <f>INDEX('2019_Raw'!$AM$2:$AM$991,MATCH('2019_R'!$A284,'2019_Raw'!$S$2:$S$991,0))</f>
        <v>7.333333333333333</v>
      </c>
      <c r="G284" s="72">
        <f>INDEX('2019_Raw'!$AN$2:$AN$991,MATCH('2019_R'!$A284,'2019_Raw'!$S$2:$S$991,0))</f>
        <v>0.90909090909090906</v>
      </c>
      <c r="H284" s="36">
        <f>INDEX('2019_Raw'!$AL$2:$AL$991,MATCH('2019_R'!$A284,'2019_Raw'!$S$2:$S$991,0))</f>
        <v>22</v>
      </c>
    </row>
    <row r="285" spans="1:8" x14ac:dyDescent="0.25">
      <c r="A285" t="str">
        <v>30?XE1</v>
      </c>
      <c r="B285" t="str">
        <f>INDEX('2019_Raw'!$T$2:$T$991,MATCH('2019_R'!$A285,'2019_Raw'!$S$2:$S$991,0))</f>
        <v>Postzygotics-elegansXhybrid-SymEleX(H:LaxeXCachadas)</v>
      </c>
      <c r="C285" s="36" t="str">
        <f>IFERROR(CEILING(SUMIF('2019_Raw'!S$2:S$991,'2019_R'!A285,'2019_Raw'!V$2:V$991)/SUMIF('2019_Raw'!S$2:S$991,'2019_R'!A285,'2019_Raw'!U$2:U$991),1),"NA")</f>
        <v>NA</v>
      </c>
      <c r="D285" s="36" t="str">
        <f>IFERROR(CEILING(SUMIF('2019_Raw'!S$2:S$991,'2019_R'!A285,'2019_Raw'!X$2:X$991)/SUMIF('2019_Raw'!S$2:S$991,'2019_R'!A285,'2019_Raw'!V$2:V$991),1),"NA")</f>
        <v>NA</v>
      </c>
      <c r="E285" s="36">
        <f>INDEX('2019_Raw'!$AB$2:$AB$991,MATCH('2019_R'!$A285,'2019_Raw'!$S$2:$S$991,0))</f>
        <v>3</v>
      </c>
      <c r="F285" s="36">
        <f>INDEX('2019_Raw'!$AM$2:$AM$991,MATCH('2019_R'!$A285,'2019_Raw'!$S$2:$S$991,0))</f>
        <v>10</v>
      </c>
      <c r="G285" s="72">
        <f>INDEX('2019_Raw'!$AN$2:$AN$991,MATCH('2019_R'!$A285,'2019_Raw'!$S$2:$S$991,0))</f>
        <v>0.6333333333333333</v>
      </c>
      <c r="H285" s="36">
        <f>INDEX('2019_Raw'!$AL$2:$AL$991,MATCH('2019_R'!$A285,'2019_Raw'!$S$2:$S$991,0))</f>
        <v>30</v>
      </c>
    </row>
    <row r="286" spans="1:8" x14ac:dyDescent="0.25">
      <c r="A286" t="str">
        <v>31?XH1</v>
      </c>
      <c r="B286" t="str">
        <f>INDEX('2019_Raw'!$T$2:$T$991,MATCH('2019_R'!$A286,'2019_Raw'!$S$2:$S$991,0))</f>
        <v>Postzygotics-elegansXhybrid-SymEleX(H:LaxeXCachadas)</v>
      </c>
      <c r="C286" s="36" t="str">
        <f>IFERROR(CEILING(SUMIF('2019_Raw'!S$2:S$991,'2019_R'!A286,'2019_Raw'!V$2:V$991)/SUMIF('2019_Raw'!S$2:S$991,'2019_R'!A286,'2019_Raw'!U$2:U$991),1),"NA")</f>
        <v>NA</v>
      </c>
      <c r="D286" s="36" t="str">
        <f>IFERROR(CEILING(SUMIF('2019_Raw'!S$2:S$991,'2019_R'!A286,'2019_Raw'!X$2:X$991)/SUMIF('2019_Raw'!S$2:S$991,'2019_R'!A286,'2019_Raw'!V$2:V$991),1),"NA")</f>
        <v>NA</v>
      </c>
      <c r="E286" s="36">
        <f>INDEX('2019_Raw'!$AB$2:$AB$991,MATCH('2019_R'!$A286,'2019_Raw'!$S$2:$S$991,0))</f>
        <v>3</v>
      </c>
      <c r="F286" s="36">
        <f>INDEX('2019_Raw'!$AM$2:$AM$991,MATCH('2019_R'!$A286,'2019_Raw'!$S$2:$S$991,0))</f>
        <v>4.666666666666667</v>
      </c>
      <c r="G286" s="72">
        <f>INDEX('2019_Raw'!$AN$2:$AN$991,MATCH('2019_R'!$A286,'2019_Raw'!$S$2:$S$991,0))</f>
        <v>0.8571428571428571</v>
      </c>
      <c r="H286" s="36">
        <f>INDEX('2019_Raw'!$AL$2:$AL$991,MATCH('2019_R'!$A286,'2019_Raw'!$S$2:$S$991,0))</f>
        <v>14</v>
      </c>
    </row>
    <row r="287" spans="1:8" x14ac:dyDescent="0.25">
      <c r="A287" t="str">
        <v>32?XL26</v>
      </c>
      <c r="B287" t="str">
        <f>INDEX('2019_Raw'!$T$2:$T$991,MATCH('2019_R'!$A287,'2019_Raw'!$S$2:$S$991,0))</f>
        <v>Conspecifics-elegansXelegans-LaxeXLaxe</v>
      </c>
      <c r="C287" s="36" t="str">
        <f>IFERROR(CEILING(SUMIF('2019_Raw'!S$2:S$991,'2019_R'!A287,'2019_Raw'!V$2:V$991)/SUMIF('2019_Raw'!S$2:S$991,'2019_R'!A287,'2019_Raw'!U$2:U$991),1),"NA")</f>
        <v>NA</v>
      </c>
      <c r="D287" s="36" t="str">
        <f>IFERROR(CEILING(SUMIF('2019_Raw'!S$2:S$991,'2019_R'!A287,'2019_Raw'!X$2:X$991)/SUMIF('2019_Raw'!S$2:S$991,'2019_R'!A287,'2019_Raw'!V$2:V$991),1),"NA")</f>
        <v>NA</v>
      </c>
      <c r="E287" s="36">
        <f>INDEX('2019_Raw'!$AB$2:$AB$991,MATCH('2019_R'!$A287,'2019_Raw'!$S$2:$S$991,0))</f>
        <v>3</v>
      </c>
      <c r="F287" s="36">
        <f>INDEX('2019_Raw'!$AM$2:$AM$991,MATCH('2019_R'!$A287,'2019_Raw'!$S$2:$S$991,0))</f>
        <v>50</v>
      </c>
      <c r="G287" s="72">
        <f>INDEX('2019_Raw'!$AN$2:$AN$991,MATCH('2019_R'!$A287,'2019_Raw'!$S$2:$S$991,0))</f>
        <v>0.48</v>
      </c>
      <c r="H287" s="36">
        <f>INDEX('2019_Raw'!$AL$2:$AL$991,MATCH('2019_R'!$A287,'2019_Raw'!$S$2:$S$991,0))</f>
        <v>150</v>
      </c>
    </row>
    <row r="288" spans="1:8" x14ac:dyDescent="0.25">
      <c r="A288" t="str">
        <v>33?XL35</v>
      </c>
      <c r="B288" t="str">
        <f>INDEX('2019_Raw'!$T$2:$T$991,MATCH('2019_R'!$A288,'2019_Raw'!$S$2:$S$991,0))</f>
        <v>Conspecifics-elegansXelegans-LaxeXLaxe</v>
      </c>
      <c r="C288" s="36" t="str">
        <f>IFERROR(CEILING(SUMIF('2019_Raw'!S$2:S$991,'2019_R'!A288,'2019_Raw'!V$2:V$991)/SUMIF('2019_Raw'!S$2:S$991,'2019_R'!A288,'2019_Raw'!U$2:U$991),1),"NA")</f>
        <v>NA</v>
      </c>
      <c r="D288" s="36" t="str">
        <f>IFERROR(CEILING(SUMIF('2019_Raw'!S$2:S$991,'2019_R'!A288,'2019_Raw'!X$2:X$991)/SUMIF('2019_Raw'!S$2:S$991,'2019_R'!A288,'2019_Raw'!V$2:V$991),1),"NA")</f>
        <v>NA</v>
      </c>
      <c r="E288" s="36">
        <f>INDEX('2019_Raw'!$AB$2:$AB$991,MATCH('2019_R'!$A288,'2019_Raw'!$S$2:$S$991,0))</f>
        <v>1</v>
      </c>
      <c r="F288" s="36">
        <f>INDEX('2019_Raw'!$AM$2:$AM$991,MATCH('2019_R'!$A288,'2019_Raw'!$S$2:$S$991,0))</f>
        <v>15</v>
      </c>
      <c r="G288" s="72">
        <f>INDEX('2019_Raw'!$AN$2:$AN$991,MATCH('2019_R'!$A288,'2019_Raw'!$S$2:$S$991,0))</f>
        <v>0.66666666666666663</v>
      </c>
      <c r="H288" s="36">
        <f>INDEX('2019_Raw'!$AL$2:$AL$991,MATCH('2019_R'!$A288,'2019_Raw'!$S$2:$S$991,0))</f>
        <v>15</v>
      </c>
    </row>
    <row r="289" spans="1:8" x14ac:dyDescent="0.25">
      <c r="A289" t="str">
        <v>34?XL38</v>
      </c>
      <c r="B289" t="str">
        <f>INDEX('2019_Raw'!$T$2:$T$991,MATCH('2019_R'!$A289,'2019_Raw'!$S$2:$S$991,0))</f>
        <v>Conspecifics-elegansXelegans-LaxeXLaxe</v>
      </c>
      <c r="C289" s="36" t="str">
        <f>IFERROR(CEILING(SUMIF('2019_Raw'!S$2:S$991,'2019_R'!A289,'2019_Raw'!V$2:V$991)/SUMIF('2019_Raw'!S$2:S$991,'2019_R'!A289,'2019_Raw'!U$2:U$991),1),"NA")</f>
        <v>NA</v>
      </c>
      <c r="D289" s="36" t="str">
        <f>IFERROR(CEILING(SUMIF('2019_Raw'!S$2:S$991,'2019_R'!A289,'2019_Raw'!X$2:X$991)/SUMIF('2019_Raw'!S$2:S$991,'2019_R'!A289,'2019_Raw'!V$2:V$991),1),"NA")</f>
        <v>NA</v>
      </c>
      <c r="E289" s="36">
        <f>INDEX('2019_Raw'!$AB$2:$AB$991,MATCH('2019_R'!$A289,'2019_Raw'!$S$2:$S$991,0))</f>
        <v>1</v>
      </c>
      <c r="F289" s="36">
        <f>INDEX('2019_Raw'!$AM$2:$AM$991,MATCH('2019_R'!$A289,'2019_Raw'!$S$2:$S$991,0))</f>
        <v>21</v>
      </c>
      <c r="G289" s="72">
        <f>INDEX('2019_Raw'!$AN$2:$AN$991,MATCH('2019_R'!$A289,'2019_Raw'!$S$2:$S$991,0))</f>
        <v>0.61904761904761907</v>
      </c>
      <c r="H289" s="36">
        <f>INDEX('2019_Raw'!$AL$2:$AL$991,MATCH('2019_R'!$A289,'2019_Raw'!$S$2:$S$991,0))</f>
        <v>21</v>
      </c>
    </row>
    <row r="290" spans="1:8" x14ac:dyDescent="0.25">
      <c r="A290" t="str">
        <v>35?XL26</v>
      </c>
      <c r="B290" t="str">
        <f>INDEX('2019_Raw'!$T$2:$T$991,MATCH('2019_R'!$A290,'2019_Raw'!$S$2:$S$991,0))</f>
        <v>Conspecifics-elegansXelegans-LaxeXLaxe</v>
      </c>
      <c r="C290" s="36" t="str">
        <f>IFERROR(CEILING(SUMIF('2019_Raw'!S$2:S$991,'2019_R'!A290,'2019_Raw'!V$2:V$991)/SUMIF('2019_Raw'!S$2:S$991,'2019_R'!A290,'2019_Raw'!U$2:U$991),1),"NA")</f>
        <v>NA</v>
      </c>
      <c r="D290" s="36" t="str">
        <f>IFERROR(CEILING(SUMIF('2019_Raw'!S$2:S$991,'2019_R'!A290,'2019_Raw'!X$2:X$991)/SUMIF('2019_Raw'!S$2:S$991,'2019_R'!A290,'2019_Raw'!V$2:V$991),1),"NA")</f>
        <v>NA</v>
      </c>
      <c r="E290" s="36">
        <f>INDEX('2019_Raw'!$AB$2:$AB$991,MATCH('2019_R'!$A290,'2019_Raw'!$S$2:$S$991,0))</f>
        <v>3</v>
      </c>
      <c r="F290" s="36">
        <f>INDEX('2019_Raw'!$AM$2:$AM$991,MATCH('2019_R'!$A290,'2019_Raw'!$S$2:$S$991,0))</f>
        <v>78.333333333333329</v>
      </c>
      <c r="G290" s="72">
        <f>INDEX('2019_Raw'!$AN$2:$AN$991,MATCH('2019_R'!$A290,'2019_Raw'!$S$2:$S$991,0))</f>
        <v>0.76595744680851063</v>
      </c>
      <c r="H290" s="36">
        <f>INDEX('2019_Raw'!$AL$2:$AL$991,MATCH('2019_R'!$A290,'2019_Raw'!$S$2:$S$991,0))</f>
        <v>235</v>
      </c>
    </row>
    <row r="291" spans="1:8" x14ac:dyDescent="0.25">
      <c r="A291" t="str">
        <v>36?XL39</v>
      </c>
      <c r="B291" t="str">
        <f>INDEX('2019_Raw'!$T$2:$T$991,MATCH('2019_R'!$A291,'2019_Raw'!$S$2:$S$991,0))</f>
        <v>Conspecifics-elegansXelegans-LaxeXLaxe</v>
      </c>
      <c r="C291" s="36" t="str">
        <f>IFERROR(CEILING(SUMIF('2019_Raw'!S$2:S$991,'2019_R'!A291,'2019_Raw'!V$2:V$991)/SUMIF('2019_Raw'!S$2:S$991,'2019_R'!A291,'2019_Raw'!U$2:U$991),1),"NA")</f>
        <v>NA</v>
      </c>
      <c r="D291" s="36" t="str">
        <f>IFERROR(CEILING(SUMIF('2019_Raw'!S$2:S$991,'2019_R'!A291,'2019_Raw'!X$2:X$991)/SUMIF('2019_Raw'!S$2:S$991,'2019_R'!A291,'2019_Raw'!V$2:V$991),1),"NA")</f>
        <v>NA</v>
      </c>
      <c r="E291" s="36">
        <f>INDEX('2019_Raw'!$AB$2:$AB$991,MATCH('2019_R'!$A291,'2019_Raw'!$S$2:$S$991,0))</f>
        <v>1</v>
      </c>
      <c r="F291" s="36">
        <f>INDEX('2019_Raw'!$AM$2:$AM$991,MATCH('2019_R'!$A291,'2019_Raw'!$S$2:$S$991,0))</f>
        <v>172</v>
      </c>
      <c r="G291" s="72">
        <f>INDEX('2019_Raw'!$AN$2:$AN$991,MATCH('2019_R'!$A291,'2019_Raw'!$S$2:$S$991,0))</f>
        <v>0.56976744186046513</v>
      </c>
      <c r="H291" s="36">
        <f>INDEX('2019_Raw'!$AL$2:$AL$991,MATCH('2019_R'!$A291,'2019_Raw'!$S$2:$S$991,0))</f>
        <v>172</v>
      </c>
    </row>
    <row r="292" spans="1:8" x14ac:dyDescent="0.25">
      <c r="A292" t="str">
        <v>37?XL50</v>
      </c>
      <c r="B292" t="str">
        <f>INDEX('2019_Raw'!$T$2:$T$991,MATCH('2019_R'!$A292,'2019_Raw'!$S$2:$S$991,0))</f>
        <v>Conspecifics-elegansXelegans-LaxeXLaxe</v>
      </c>
      <c r="C292" s="36" t="str">
        <f>IFERROR(CEILING(SUMIF('2019_Raw'!S$2:S$991,'2019_R'!A292,'2019_Raw'!V$2:V$991)/SUMIF('2019_Raw'!S$2:S$991,'2019_R'!A292,'2019_Raw'!U$2:U$991),1),"NA")</f>
        <v>NA</v>
      </c>
      <c r="D292" s="36" t="str">
        <f>IFERROR(CEILING(SUMIF('2019_Raw'!S$2:S$991,'2019_R'!A292,'2019_Raw'!X$2:X$991)/SUMIF('2019_Raw'!S$2:S$991,'2019_R'!A292,'2019_Raw'!V$2:V$991),1),"NA")</f>
        <v>NA</v>
      </c>
      <c r="E292" s="36">
        <f>INDEX('2019_Raw'!$AB$2:$AB$991,MATCH('2019_R'!$A292,'2019_Raw'!$S$2:$S$991,0))</f>
        <v>1</v>
      </c>
      <c r="F292" s="36">
        <f>INDEX('2019_Raw'!$AM$2:$AM$991,MATCH('2019_R'!$A292,'2019_Raw'!$S$2:$S$991,0))</f>
        <v>96</v>
      </c>
      <c r="G292" s="72">
        <f>INDEX('2019_Raw'!$AN$2:$AN$991,MATCH('2019_R'!$A292,'2019_Raw'!$S$2:$S$991,0))</f>
        <v>0.4375</v>
      </c>
      <c r="H292" s="36">
        <f>INDEX('2019_Raw'!$AL$2:$AL$991,MATCH('2019_R'!$A292,'2019_Raw'!$S$2:$S$991,0))</f>
        <v>96</v>
      </c>
    </row>
    <row r="293" spans="1:8" x14ac:dyDescent="0.25">
      <c r="A293" t="str">
        <v>38?XL16</v>
      </c>
      <c r="B293" t="str">
        <f>INDEX('2019_Raw'!$T$2:$T$991,MATCH('2019_R'!$A293,'2019_Raw'!$S$2:$S$991,0))</f>
        <v>Conspecifics-elegansXelegans-LaxeXLaxe</v>
      </c>
      <c r="C293" s="36" t="str">
        <f>IFERROR(CEILING(SUMIF('2019_Raw'!S$2:S$991,'2019_R'!A293,'2019_Raw'!V$2:V$991)/SUMIF('2019_Raw'!S$2:S$991,'2019_R'!A293,'2019_Raw'!U$2:U$991),1),"NA")</f>
        <v>NA</v>
      </c>
      <c r="D293" s="36" t="str">
        <f>IFERROR(CEILING(SUMIF('2019_Raw'!S$2:S$991,'2019_R'!A293,'2019_Raw'!X$2:X$991)/SUMIF('2019_Raw'!S$2:S$991,'2019_R'!A293,'2019_Raw'!V$2:V$991),1),"NA")</f>
        <v>NA</v>
      </c>
      <c r="E293" s="36">
        <f>INDEX('2019_Raw'!$AB$2:$AB$991,MATCH('2019_R'!$A293,'2019_Raw'!$S$2:$S$991,0))</f>
        <v>1</v>
      </c>
      <c r="F293" s="36">
        <f>INDEX('2019_Raw'!$AM$2:$AM$991,MATCH('2019_R'!$A293,'2019_Raw'!$S$2:$S$991,0))</f>
        <v>12</v>
      </c>
      <c r="G293" s="72">
        <f>INDEX('2019_Raw'!$AN$2:$AN$991,MATCH('2019_R'!$A293,'2019_Raw'!$S$2:$S$991,0))</f>
        <v>0.75</v>
      </c>
      <c r="H293" s="36">
        <f>INDEX('2019_Raw'!$AL$2:$AL$991,MATCH('2019_R'!$A293,'2019_Raw'!$S$2:$S$991,0))</f>
        <v>12</v>
      </c>
    </row>
    <row r="294" spans="1:8" x14ac:dyDescent="0.25">
      <c r="A294" t="str">
        <v>B24*B10</v>
      </c>
      <c r="B294" t="str">
        <f>INDEX('2019_Raw'!$T$2:$T$991,MATCH('2019_R'!$A294,'2019_Raw'!$S$2:$S$991,0))</f>
        <v>Conspecifics-elegansXelegans-LaxeXLaxe</v>
      </c>
      <c r="C294" s="36" t="str">
        <f>IFERROR(CEILING(SUMIF('2019_Raw'!S$2:S$991,'2019_R'!A294,'2019_Raw'!V$2:V$991)/SUMIF('2019_Raw'!S$2:S$991,'2019_R'!A294,'2019_Raw'!U$2:U$991),1),"NA")</f>
        <v>NA</v>
      </c>
      <c r="D294" s="36" t="str">
        <f>IFERROR(CEILING(SUMIF('2019_Raw'!S$2:S$991,'2019_R'!A294,'2019_Raw'!X$2:X$991)/SUMIF('2019_Raw'!S$2:S$991,'2019_R'!A294,'2019_Raw'!V$2:V$991),1),"NA")</f>
        <v>NA</v>
      </c>
      <c r="E294" s="36">
        <f>INDEX('2019_Raw'!$AB$2:$AB$991,MATCH('2019_R'!$A294,'2019_Raw'!$S$2:$S$991,0))</f>
        <v>2</v>
      </c>
      <c r="F294" s="36">
        <f>INDEX('2019_Raw'!$AM$2:$AM$991,MATCH('2019_R'!$A294,'2019_Raw'!$S$2:$S$991,0))</f>
        <v>185.5</v>
      </c>
      <c r="G294" s="72">
        <f>INDEX('2019_Raw'!$AN$2:$AN$991,MATCH('2019_R'!$A294,'2019_Raw'!$S$2:$S$991,0))</f>
        <v>0.55256064690026951</v>
      </c>
      <c r="H294" s="36">
        <f>INDEX('2019_Raw'!$AL$2:$AL$991,MATCH('2019_R'!$A294,'2019_Raw'!$S$2:$S$991,0))</f>
        <v>371</v>
      </c>
    </row>
    <row r="295" spans="1:8" x14ac:dyDescent="0.25">
      <c r="A295">
        <v>0</v>
      </c>
    </row>
  </sheetData>
  <autoFilter ref="A1:H1" xr:uid="{A15A75F5-CCB4-45EF-9696-69CD0792D027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9521-C7FF-4ED4-B836-342422CEFB3C}">
  <sheetPr>
    <tabColor rgb="FFFFFF99"/>
  </sheetPr>
  <dimension ref="A1:Q19"/>
  <sheetViews>
    <sheetView workbookViewId="0">
      <selection activeCell="E1" sqref="E1"/>
    </sheetView>
  </sheetViews>
  <sheetFormatPr baseColWidth="10" defaultRowHeight="15" x14ac:dyDescent="0.25"/>
  <cols>
    <col min="1" max="1" width="62" bestFit="1" customWidth="1"/>
    <col min="2" max="2" width="9.85546875" bestFit="1" customWidth="1"/>
    <col min="3" max="3" width="13.28515625" bestFit="1" customWidth="1"/>
    <col min="4" max="4" width="18.7109375" bestFit="1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8.28515625" bestFit="1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122" t="s">
        <v>707</v>
      </c>
      <c r="C1" s="75" t="s">
        <v>320</v>
      </c>
      <c r="D1" s="75" t="s">
        <v>324</v>
      </c>
      <c r="E1" s="75" t="s">
        <v>321</v>
      </c>
      <c r="F1" s="76" t="s">
        <v>323</v>
      </c>
      <c r="G1" s="76" t="s">
        <v>311</v>
      </c>
      <c r="H1" s="76" t="s">
        <v>322</v>
      </c>
      <c r="I1" s="77" t="s">
        <v>312</v>
      </c>
      <c r="J1" s="77" t="s">
        <v>313</v>
      </c>
      <c r="K1" s="77" t="s">
        <v>325</v>
      </c>
      <c r="L1" s="78" t="s">
        <v>328</v>
      </c>
      <c r="M1" s="78" t="s">
        <v>329</v>
      </c>
      <c r="N1" s="78" t="s">
        <v>330</v>
      </c>
      <c r="O1" s="108" t="s">
        <v>314</v>
      </c>
      <c r="P1" s="108" t="s">
        <v>331</v>
      </c>
      <c r="Q1" s="108" t="s">
        <v>332</v>
      </c>
    </row>
    <row r="2" spans="1:17" x14ac:dyDescent="0.25">
      <c r="A2" t="str" cm="1">
        <f t="array" ref="A2:A13">_xlfn._xlws.SORT(_xlfn.UNIQUE('2019_R'!B2:B999))</f>
        <v>Conspecifics-elegansXelegans-LaxeXLaxe</v>
      </c>
      <c r="B2" s="45" t="s">
        <v>47</v>
      </c>
      <c r="C2" s="36">
        <f>COUNTIFS('2019_R'!B$2:B$999,'2019_Summaries'!A2,'2019_R'!C$2:C$999,"&gt;-1")</f>
        <v>41</v>
      </c>
      <c r="D2" s="38">
        <f>SUMIF('2019_R'!B$2:B$999,'2019_Summaries'!A2,'2019_R'!C$2:C$999)</f>
        <v>34</v>
      </c>
      <c r="E2" s="79">
        <f>IFERROR(1-(D2/C2),"NA")</f>
        <v>0.17073170731707321</v>
      </c>
      <c r="F2" s="36">
        <f>COUNTIFS('2019_R'!B$2:B$999,'2019_Summaries'!A2,'2019_R'!D$2:D$999,"&gt;-1")</f>
        <v>34</v>
      </c>
      <c r="G2" s="73">
        <f>SUMIF('2019_R'!$B$2:$B$999,'2019_Summaries'!$A2,'2019_R'!D$2:D$999)</f>
        <v>25</v>
      </c>
      <c r="H2" s="71">
        <f>IFERROR(1-(G2/F2),"NA")</f>
        <v>0.26470588235294112</v>
      </c>
      <c r="I2" s="44">
        <f>COUNTIFS('2019_R'!B$2:B$999,'2019_Summaries'!A2,'2019_R'!E$2:E$999,"&gt;-1")</f>
        <v>28</v>
      </c>
      <c r="J2" s="44">
        <f>COUNTIFS('2019_R'!B$2:B$999,'2019_Summaries'!A2,'2019_R'!E$2:E$999,"&gt;0")</f>
        <v>25</v>
      </c>
      <c r="K2" s="71">
        <f>IFERROR(MAX(1-(J2/I2),0),"NA")</f>
        <v>0.1071428571428571</v>
      </c>
      <c r="L2" s="44">
        <f>J2</f>
        <v>25</v>
      </c>
      <c r="M2" s="80">
        <f>IFERROR(AVERAGEIFS('2019_R'!$F$2:$F$999,'2019_R'!$E$2:$E$999,"&gt;0",'2019_R'!$B$2:$B$999,'2019_Summaries'!$A2),"NA")</f>
        <v>89.526666666666657</v>
      </c>
      <c r="N2" s="71">
        <f>IFERROR(MAX(1-((2*M2)/(Allopatrics_Summaries!$M$5+Allopatrics_Summaries!$M$21)),0),"NA")</f>
        <v>0.68299883390030569</v>
      </c>
      <c r="O2" s="44">
        <f>L2</f>
        <v>25</v>
      </c>
      <c r="P2" s="79">
        <f>IFERROR(AVERAGEIFS('2019_R'!$G$2:$G$999,'2019_R'!$E$2:$E$999,"&gt;0",'2019_R'!$B$2:$B$999,'2019_Summaries'!$A2),"NA")</f>
        <v>0.73702293746171066</v>
      </c>
      <c r="Q2" s="71">
        <f>IFERROR(1-P2,"NA")</f>
        <v>0.26297706253828934</v>
      </c>
    </row>
    <row r="3" spans="1:17" x14ac:dyDescent="0.25">
      <c r="A3" t="str">
        <v>Conspecifics-graellsiiXgraellsii-MontalvoXMontalvo</v>
      </c>
      <c r="B3" s="45" t="s">
        <v>47</v>
      </c>
      <c r="C3" s="36">
        <f>COUNTIFS('2019_R'!B$2:B$999,'2019_Summaries'!A3,'2019_R'!C$2:C$999,"&gt;-1")</f>
        <v>10</v>
      </c>
      <c r="D3" s="38">
        <f>SUMIF('2019_R'!B$2:B$999,'2019_Summaries'!A3,'2019_R'!C$2:C$999)</f>
        <v>10</v>
      </c>
      <c r="E3" s="79">
        <f t="shared" ref="E3:E11" si="0">IFERROR(1-(D3/C3),"NA")</f>
        <v>0</v>
      </c>
      <c r="F3" s="36">
        <f>COUNTIFS('2019_R'!B$2:B$999,'2019_Summaries'!A3,'2019_R'!D$2:D$999,"&gt;-1")</f>
        <v>10</v>
      </c>
      <c r="G3" s="73">
        <f>SUMIF('2019_R'!$B$2:$B$999,'2019_Summaries'!$A3,'2019_R'!D$2:D$999)</f>
        <v>10</v>
      </c>
      <c r="H3" s="71">
        <f t="shared" ref="H3:H11" si="1">IFERROR(1-(G3/F3),"NA")</f>
        <v>0</v>
      </c>
      <c r="I3" s="44">
        <f>COUNTIFS('2019_R'!B$2:B$999,'2019_Summaries'!A3,'2019_R'!E$2:E$999,"&gt;-1")</f>
        <v>12</v>
      </c>
      <c r="J3" s="44">
        <f>COUNTIFS('2019_R'!B$2:B$999,'2019_Summaries'!A3,'2019_R'!E$2:E$999,"&gt;0")</f>
        <v>12</v>
      </c>
      <c r="K3" s="71">
        <f t="shared" ref="K3:K6" si="2">IFERROR(MAX(1-(J3/I3),0),"NA")</f>
        <v>0</v>
      </c>
      <c r="L3" s="44">
        <f t="shared" ref="L3:L6" si="3">J3</f>
        <v>12</v>
      </c>
      <c r="M3" s="80">
        <f>IFERROR(AVERAGEIFS('2019_R'!$F$2:$F$999,'2019_R'!$E$2:$E$999,"&gt;0",'2019_R'!$B$2:$B$999,'2019_Summaries'!$A3),"NA")</f>
        <v>91.874999999999986</v>
      </c>
      <c r="N3" s="71">
        <f>IFERROR(MAX(1-((2*M3)/(Allopatrics_Summaries!$M$5+Allopatrics_Summaries!$M$21)),0),"NA")</f>
        <v>0.67468372028360912</v>
      </c>
      <c r="O3" s="44">
        <f t="shared" ref="O3:O6" si="4">L3</f>
        <v>12</v>
      </c>
      <c r="P3" s="79">
        <f>IFERROR(AVERAGEIFS('2019_R'!$G$2:$G$999,'2019_R'!$E$2:$E$999,"&gt;0",'2019_R'!$B$2:$B$999,'2019_Summaries'!$A3),"NA")</f>
        <v>0.48795454545454542</v>
      </c>
      <c r="Q3" s="71">
        <f t="shared" ref="Q3:Q11" si="5">IFERROR(1-P3,"NA")</f>
        <v>0.51204545454545458</v>
      </c>
    </row>
    <row r="4" spans="1:17" x14ac:dyDescent="0.25">
      <c r="A4" t="str">
        <v>Heterospecifics-elegansXgraellsii-LaxeXCachadas</v>
      </c>
      <c r="B4" s="45" t="s">
        <v>47</v>
      </c>
      <c r="C4" s="36">
        <f>COUNTIFS('2019_R'!B$2:B$999,'2019_Summaries'!A4,'2019_R'!C$2:C$999,"&gt;-1")</f>
        <v>63</v>
      </c>
      <c r="D4" s="38">
        <f>SUMIF('2019_R'!B$2:B$999,'2019_Summaries'!A4,'2019_R'!C$2:C$999)</f>
        <v>50</v>
      </c>
      <c r="E4" s="79">
        <f t="shared" si="0"/>
        <v>0.20634920634920639</v>
      </c>
      <c r="F4" s="36">
        <f>COUNTIFS('2019_R'!B$2:B$999,'2019_Summaries'!A4,'2019_R'!D$2:D$999,"&gt;-1")</f>
        <v>50</v>
      </c>
      <c r="G4" s="73">
        <f>SUMIF('2019_R'!$B$2:$B$999,'2019_Summaries'!$A4,'2019_R'!D$2:D$999)</f>
        <v>40</v>
      </c>
      <c r="H4" s="71">
        <f t="shared" si="1"/>
        <v>0.19999999999999996</v>
      </c>
      <c r="I4" s="44">
        <f>COUNTIFS('2019_R'!B$2:B$999,'2019_Summaries'!A4,'2019_R'!E$2:E$999,"&gt;-1")</f>
        <v>53</v>
      </c>
      <c r="J4" s="44">
        <f>COUNTIFS('2019_R'!B$2:B$999,'2019_Summaries'!A4,'2019_R'!E$2:E$999,"&gt;0")</f>
        <v>50</v>
      </c>
      <c r="K4" s="71">
        <f t="shared" si="2"/>
        <v>5.6603773584905648E-2</v>
      </c>
      <c r="L4" s="44">
        <f t="shared" si="3"/>
        <v>50</v>
      </c>
      <c r="M4" s="80">
        <f>IFERROR(AVERAGEIFS('2019_R'!$F$2:$F$999,'2019_R'!$E$2:$E$999,"&gt;0",'2019_R'!$B$2:$B$999,'2019_Summaries'!$A4),"NA")</f>
        <v>79.90000000000002</v>
      </c>
      <c r="N4" s="71">
        <f>IFERROR(MAX(1-((2*M4)/(Allopatrics_Summaries!$M$5+Allopatrics_Summaries!$M$21)),0),"NA")</f>
        <v>0.7170854884425617</v>
      </c>
      <c r="O4" s="44">
        <f t="shared" si="4"/>
        <v>50</v>
      </c>
      <c r="P4" s="79">
        <f>IFERROR(AVERAGEIFS('2019_R'!$G$2:$G$999,'2019_R'!$E$2:$E$999,"&gt;0",'2019_R'!$B$2:$B$999,'2019_Summaries'!$A4),"NA")</f>
        <v>0.56464655204783698</v>
      </c>
      <c r="Q4" s="71">
        <f t="shared" si="5"/>
        <v>0.43535344795216302</v>
      </c>
    </row>
    <row r="5" spans="1:17" x14ac:dyDescent="0.25">
      <c r="A5" t="str">
        <v>Heterospecifics-elegansXgraellsii-LaxeXMontalvo</v>
      </c>
      <c r="B5" s="45" t="s">
        <v>47</v>
      </c>
      <c r="C5" s="36">
        <f>COUNTIFS('2019_R'!B$2:B$999,'2019_Summaries'!A5,'2019_R'!C$2:C$999,"&gt;-1")</f>
        <v>34</v>
      </c>
      <c r="D5" s="38">
        <f>SUMIF('2019_R'!B$2:B$999,'2019_Summaries'!A5,'2019_R'!C$2:C$999)</f>
        <v>25</v>
      </c>
      <c r="E5" s="79">
        <f t="shared" si="0"/>
        <v>0.26470588235294112</v>
      </c>
      <c r="F5" s="36">
        <f>COUNTIFS('2019_R'!B$2:B$999,'2019_Summaries'!A5,'2019_R'!D$2:D$999,"&gt;-1")</f>
        <v>25</v>
      </c>
      <c r="G5" s="73">
        <f>SUMIF('2019_R'!$B$2:$B$999,'2019_Summaries'!$A5,'2019_R'!D$2:D$999)</f>
        <v>18</v>
      </c>
      <c r="H5" s="71">
        <f t="shared" si="1"/>
        <v>0.28000000000000003</v>
      </c>
      <c r="I5" s="44">
        <f>COUNTIFS('2019_R'!B$2:B$999,'2019_Summaries'!A5,'2019_R'!E$2:E$999,"&gt;-1")</f>
        <v>13</v>
      </c>
      <c r="J5" s="44">
        <f>COUNTIFS('2019_R'!B$2:B$999,'2019_Summaries'!A5,'2019_R'!E$2:E$999,"&gt;0")</f>
        <v>13</v>
      </c>
      <c r="K5" s="71">
        <f t="shared" si="2"/>
        <v>0</v>
      </c>
      <c r="L5" s="44">
        <f t="shared" si="3"/>
        <v>13</v>
      </c>
      <c r="M5" s="80">
        <f>IFERROR(AVERAGEIFS('2019_R'!$F$2:$F$999,'2019_R'!$E$2:$E$999,"&gt;0",'2019_R'!$B$2:$B$999,'2019_Summaries'!$A5),"NA")</f>
        <v>103.58974358974358</v>
      </c>
      <c r="N5" s="71">
        <f>IFERROR(MAX(1-((2*M5)/(Allopatrics_Summaries!$M$5+Allopatrics_Summaries!$M$21)),0),"NA")</f>
        <v>0.6332034829780655</v>
      </c>
      <c r="O5" s="44">
        <f t="shared" si="4"/>
        <v>13</v>
      </c>
      <c r="P5" s="79">
        <f>IFERROR(AVERAGEIFS('2019_R'!$G$2:$G$999,'2019_R'!$E$2:$E$999,"&gt;0",'2019_R'!$B$2:$B$999,'2019_Summaries'!$A5),"NA")</f>
        <v>0.54944496445562507</v>
      </c>
      <c r="Q5" s="71">
        <f t="shared" si="5"/>
        <v>0.45055503554437493</v>
      </c>
    </row>
    <row r="6" spans="1:17" x14ac:dyDescent="0.25">
      <c r="A6" t="str">
        <v>Heterospecifics-graellsiiXelegans-CachadasXLaxe</v>
      </c>
      <c r="B6" s="45" t="s">
        <v>47</v>
      </c>
      <c r="C6" s="36">
        <f>COUNTIFS('2019_R'!B$2:B$999,'2019_Summaries'!A6,'2019_R'!C$2:C$999,"&gt;-1")</f>
        <v>19</v>
      </c>
      <c r="D6" s="38">
        <f>SUMIF('2019_R'!B$2:B$999,'2019_Summaries'!A6,'2019_R'!C$2:C$999)</f>
        <v>2</v>
      </c>
      <c r="E6" s="79">
        <f t="shared" si="0"/>
        <v>0.89473684210526316</v>
      </c>
      <c r="F6" s="36">
        <f>COUNTIFS('2019_R'!B$2:B$999,'2019_Summaries'!A6,'2019_R'!D$2:D$999,"&gt;-1")</f>
        <v>2</v>
      </c>
      <c r="G6" s="73">
        <f>SUMIF('2019_R'!$B$2:$B$999,'2019_Summaries'!$A6,'2019_R'!D$2:D$999)</f>
        <v>1</v>
      </c>
      <c r="H6" s="71">
        <f t="shared" si="1"/>
        <v>0.5</v>
      </c>
      <c r="I6" s="44">
        <f>COUNTIFS('2019_R'!B$2:B$999,'2019_Summaries'!A6,'2019_R'!E$2:E$999,"&gt;-1")</f>
        <v>0</v>
      </c>
      <c r="J6" s="44">
        <f>COUNTIFS('2019_R'!B$2:B$999,'2019_Summaries'!A6,'2019_R'!E$2:E$999,"&gt;0")</f>
        <v>0</v>
      </c>
      <c r="K6" s="71" t="str">
        <f t="shared" si="2"/>
        <v>NA</v>
      </c>
      <c r="L6" s="44">
        <f t="shared" si="3"/>
        <v>0</v>
      </c>
      <c r="M6" s="80" t="str">
        <f>IFERROR(AVERAGEIFS('2019_R'!$F$2:$F$999,'2019_R'!$E$2:$E$999,"&gt;0",'2019_R'!$B$2:$B$999,'2019_Summaries'!$A6),"NA")</f>
        <v>NA</v>
      </c>
      <c r="N6" s="71" t="str">
        <f>IFERROR(MAX(1-((2*M6)/(Allopatrics_Summaries!$M$5+Allopatrics_Summaries!$M$21)),0),"NA")</f>
        <v>NA</v>
      </c>
      <c r="O6" s="44">
        <f t="shared" si="4"/>
        <v>0</v>
      </c>
      <c r="P6" s="79" t="str">
        <f>IFERROR(AVERAGEIFS('2019_R'!$G$2:$G$999,'2019_R'!$E$2:$E$999,"&gt;0",'2019_R'!$B$2:$B$999,'2019_Summaries'!$A6),"NA")</f>
        <v>NA</v>
      </c>
      <c r="Q6" s="71" t="str">
        <f t="shared" si="5"/>
        <v>NA</v>
      </c>
    </row>
    <row r="7" spans="1:17" x14ac:dyDescent="0.25">
      <c r="A7" t="str">
        <v>Postzygotics-elegansXhybrid-SymEleX(H:LaxeXCachadas)</v>
      </c>
      <c r="B7" s="45" t="s">
        <v>47</v>
      </c>
      <c r="C7" s="36">
        <f>COUNTIFS('2019_R'!B$2:B$999,'2019_Summaries'!A7,'2019_R'!C$2:C$999,"&gt;-1")</f>
        <v>4</v>
      </c>
      <c r="D7" s="38">
        <f>SUMIF('2019_R'!B$2:B$999,'2019_Summaries'!A7,'2019_R'!C$2:C$999)</f>
        <v>4</v>
      </c>
      <c r="E7" s="79">
        <f t="shared" si="0"/>
        <v>0</v>
      </c>
      <c r="F7" s="36">
        <f>COUNTIFS('2019_R'!B$2:B$999,'2019_Summaries'!A7,'2019_R'!D$2:D$999,"&gt;-1")</f>
        <v>4</v>
      </c>
      <c r="G7" s="73">
        <f>SUMIF('2019_R'!$B$2:$B$999,'2019_Summaries'!$A7,'2019_R'!D$2:D$999)</f>
        <v>4</v>
      </c>
      <c r="H7" s="71">
        <f t="shared" si="1"/>
        <v>0</v>
      </c>
      <c r="I7" s="44">
        <f>COUNTIFS('2019_R'!B$2:B$999,'2019_Summaries'!A7,'2019_R'!E$2:E$999,"&gt;-1")</f>
        <v>4</v>
      </c>
      <c r="J7" s="44">
        <f>COUNTIFS('2019_R'!B$2:B$999,'2019_Summaries'!A7,'2019_R'!E$2:E$999,"&gt;0")</f>
        <v>4</v>
      </c>
      <c r="K7" s="71">
        <f t="shared" ref="K7:K11" si="6">IFERROR(MAX(1-(J7/I7),0),"NA")</f>
        <v>0</v>
      </c>
      <c r="L7" s="44">
        <f t="shared" ref="L7:L11" si="7">J7</f>
        <v>4</v>
      </c>
      <c r="M7" s="80">
        <f>IFERROR(AVERAGEIFS('2019_R'!$F$2:$F$999,'2019_R'!$E$2:$E$999,"&gt;0",'2019_R'!$B$2:$B$999,'2019_Summaries'!$A7),"NA")</f>
        <v>6.75</v>
      </c>
      <c r="N7" s="71">
        <f>IFERROR(MAX(1-((2*M7)/(Allopatrics_Summaries!$M$5+Allopatrics_Summaries!$M$21)),0),"NA")</f>
        <v>0.97609921210246919</v>
      </c>
      <c r="O7" s="44">
        <f t="shared" ref="O7:O11" si="8">L7</f>
        <v>4</v>
      </c>
      <c r="P7" s="79">
        <f>IFERROR(AVERAGEIFS('2019_R'!$G$2:$G$999,'2019_R'!$E$2:$E$999,"&gt;0",'2019_R'!$B$2:$B$999,'2019_Summaries'!$A7),"NA")</f>
        <v>0.73322510822510822</v>
      </c>
      <c r="Q7" s="71">
        <f t="shared" si="5"/>
        <v>0.26677489177489178</v>
      </c>
    </row>
    <row r="8" spans="1:17" x14ac:dyDescent="0.25">
      <c r="A8" t="str">
        <v>Postzygotics-elegansXhybrid-SymEleX(H:LaxeXMontalvo)</v>
      </c>
      <c r="B8" s="45" t="s">
        <v>47</v>
      </c>
      <c r="C8" s="36">
        <f>COUNTIFS('2019_R'!B$2:B$999,'2019_Summaries'!A8,'2019_R'!C$2:C$999,"&gt;-1")</f>
        <v>15</v>
      </c>
      <c r="D8" s="38">
        <f>SUMIF('2019_R'!B$2:B$999,'2019_Summaries'!A8,'2019_R'!C$2:C$999)</f>
        <v>11</v>
      </c>
      <c r="E8" s="79">
        <f t="shared" si="0"/>
        <v>0.26666666666666672</v>
      </c>
      <c r="F8" s="36">
        <f>COUNTIFS('2019_R'!B$2:B$999,'2019_Summaries'!A8,'2019_R'!D$2:D$999,"&gt;-1")</f>
        <v>11</v>
      </c>
      <c r="G8" s="73">
        <f>SUMIF('2019_R'!$B$2:$B$999,'2019_Summaries'!$A8,'2019_R'!D$2:D$999)</f>
        <v>10</v>
      </c>
      <c r="H8" s="71">
        <f t="shared" si="1"/>
        <v>9.0909090909090939E-2</v>
      </c>
      <c r="I8" s="44">
        <f>COUNTIFS('2019_R'!B$2:B$999,'2019_Summaries'!A8,'2019_R'!E$2:E$999,"&gt;-1")</f>
        <v>11</v>
      </c>
      <c r="J8" s="44">
        <f>COUNTIFS('2019_R'!B$2:B$999,'2019_Summaries'!A8,'2019_R'!E$2:E$999,"&gt;0")</f>
        <v>9</v>
      </c>
      <c r="K8" s="71">
        <f t="shared" si="6"/>
        <v>0.18181818181818177</v>
      </c>
      <c r="L8" s="44">
        <f t="shared" si="7"/>
        <v>9</v>
      </c>
      <c r="M8" s="80">
        <f>IFERROR(AVERAGEIFS('2019_R'!$F$2:$F$999,'2019_R'!$E$2:$E$999,"&gt;0",'2019_R'!$B$2:$B$999,'2019_Summaries'!$A8),"NA")</f>
        <v>124.33333333333333</v>
      </c>
      <c r="N8" s="71">
        <f>IFERROR(MAX(1-((2*M8)/(Allopatrics_Summaries!$M$5+Allopatrics_Summaries!$M$21)),0),"NA")</f>
        <v>0.55975338835659394</v>
      </c>
      <c r="O8" s="44">
        <f t="shared" si="8"/>
        <v>9</v>
      </c>
      <c r="P8" s="79">
        <f>IFERROR(AVERAGEIFS('2019_R'!$G$2:$G$999,'2019_R'!$E$2:$E$999,"&gt;0",'2019_R'!$B$2:$B$999,'2019_Summaries'!$A8),"NA")</f>
        <v>0.64875816993464053</v>
      </c>
      <c r="Q8" s="71">
        <f t="shared" si="5"/>
        <v>0.35124183006535947</v>
      </c>
    </row>
    <row r="9" spans="1:17" x14ac:dyDescent="0.25">
      <c r="A9" t="str">
        <v>Postzygotics-graellsiiXhybrid-SymGraX(H:LaxeXMontalvo)</v>
      </c>
      <c r="B9" s="45" t="s">
        <v>47</v>
      </c>
      <c r="C9" s="36">
        <f>COUNTIFS('2019_R'!B$2:B$999,'2019_Summaries'!A9,'2019_R'!C$2:C$999,"&gt;-1")</f>
        <v>1</v>
      </c>
      <c r="D9" s="38">
        <f>SUMIF('2019_R'!B$2:B$999,'2019_Summaries'!A9,'2019_R'!C$2:C$999)</f>
        <v>1</v>
      </c>
      <c r="E9" s="79">
        <f t="shared" si="0"/>
        <v>0</v>
      </c>
      <c r="F9" s="36">
        <f>COUNTIFS('2019_R'!B$2:B$999,'2019_Summaries'!A9,'2019_R'!D$2:D$999,"&gt;-1")</f>
        <v>1</v>
      </c>
      <c r="G9" s="73">
        <f>SUMIF('2019_R'!$B$2:$B$999,'2019_Summaries'!$A9,'2019_R'!D$2:D$999)</f>
        <v>1</v>
      </c>
      <c r="H9" s="71">
        <f t="shared" si="1"/>
        <v>0</v>
      </c>
      <c r="I9" s="44">
        <f>COUNTIFS('2019_R'!B$2:B$999,'2019_Summaries'!A9,'2019_R'!E$2:E$999,"&gt;-1")</f>
        <v>1</v>
      </c>
      <c r="J9" s="44">
        <f>COUNTIFS('2019_R'!B$2:B$999,'2019_Summaries'!A9,'2019_R'!E$2:E$999,"&gt;0")</f>
        <v>1</v>
      </c>
      <c r="K9" s="71">
        <f t="shared" si="6"/>
        <v>0</v>
      </c>
      <c r="L9" s="44">
        <f t="shared" si="7"/>
        <v>1</v>
      </c>
      <c r="M9" s="80">
        <f>IFERROR(AVERAGEIFS('2019_R'!$F$2:$F$999,'2019_R'!$E$2:$E$999,"&gt;0",'2019_R'!$B$2:$B$999,'2019_Summaries'!$A9),"NA")</f>
        <v>38.666666666666664</v>
      </c>
      <c r="N9" s="71">
        <f>IFERROR(MAX(1-((2*M9)/(Allopatrics_Summaries!$M$5+Allopatrics_Summaries!$M$21)),0),"NA")</f>
        <v>0.86308684463636698</v>
      </c>
      <c r="O9" s="44">
        <f t="shared" si="8"/>
        <v>1</v>
      </c>
      <c r="P9" s="79">
        <f>IFERROR(AVERAGEIFS('2019_R'!$G$2:$G$999,'2019_R'!$E$2:$E$999,"&gt;0",'2019_R'!$B$2:$B$999,'2019_Summaries'!$A9),"NA")</f>
        <v>0.13793103448275862</v>
      </c>
      <c r="Q9" s="71">
        <f t="shared" si="5"/>
        <v>0.86206896551724133</v>
      </c>
    </row>
    <row r="10" spans="1:17" x14ac:dyDescent="0.25">
      <c r="A10" t="str">
        <v>Postzygotics-hybridXelegans-(H:LaxeXMontalvo)XSymEle</v>
      </c>
      <c r="B10" s="45" t="s">
        <v>47</v>
      </c>
      <c r="C10" s="36">
        <f>COUNTIFS('2019_R'!B$2:B$999,'2019_Summaries'!A10,'2019_R'!C$2:C$999,"&gt;-1")</f>
        <v>8</v>
      </c>
      <c r="D10" s="38">
        <f>SUMIF('2019_R'!B$2:B$999,'2019_Summaries'!A10,'2019_R'!C$2:C$999)</f>
        <v>3</v>
      </c>
      <c r="E10" s="79">
        <f t="shared" si="0"/>
        <v>0.625</v>
      </c>
      <c r="F10" s="36">
        <f>COUNTIFS('2019_R'!B$2:B$999,'2019_Summaries'!A10,'2019_R'!D$2:D$999,"&gt;-1")</f>
        <v>3</v>
      </c>
      <c r="G10" s="73">
        <f>SUMIF('2019_R'!$B$2:$B$999,'2019_Summaries'!$A10,'2019_R'!D$2:D$999)</f>
        <v>2</v>
      </c>
      <c r="H10" s="71">
        <f t="shared" si="1"/>
        <v>0.33333333333333337</v>
      </c>
      <c r="I10" s="44">
        <f>COUNTIFS('2019_R'!B$2:B$999,'2019_Summaries'!A10,'2019_R'!E$2:E$999,"&gt;-1")</f>
        <v>2</v>
      </c>
      <c r="J10" s="44">
        <f>COUNTIFS('2019_R'!B$2:B$999,'2019_Summaries'!A10,'2019_R'!E$2:E$999,"&gt;0")</f>
        <v>2</v>
      </c>
      <c r="K10" s="71">
        <f t="shared" si="6"/>
        <v>0</v>
      </c>
      <c r="L10" s="44">
        <f t="shared" si="7"/>
        <v>2</v>
      </c>
      <c r="M10" s="80">
        <f>IFERROR(AVERAGEIFS('2019_R'!$F$2:$F$999,'2019_R'!$E$2:$E$999,"&gt;0",'2019_R'!$B$2:$B$999,'2019_Summaries'!$A10),"NA")</f>
        <v>71.166666666666671</v>
      </c>
      <c r="N10" s="71">
        <f>IFERROR(MAX(1-((2*M10)/(Allopatrics_Summaries!$M$5+Allopatrics_Summaries!$M$21)),0),"NA")</f>
        <v>0.74800897698158919</v>
      </c>
      <c r="O10" s="44">
        <f t="shared" si="8"/>
        <v>2</v>
      </c>
      <c r="P10" s="79">
        <f>IFERROR(AVERAGEIFS('2019_R'!$G$2:$G$999,'2019_R'!$E$2:$E$999,"&gt;0",'2019_R'!$B$2:$B$999,'2019_Summaries'!$A10),"NA")</f>
        <v>0.49172576832151299</v>
      </c>
      <c r="Q10" s="71">
        <f t="shared" si="5"/>
        <v>0.50827423167848695</v>
      </c>
    </row>
    <row r="11" spans="1:17" x14ac:dyDescent="0.25">
      <c r="A11" t="str">
        <v>Postzygotics-hybridXgraellsii-(H:LaxeXMontalvo)XSymGra</v>
      </c>
      <c r="B11" s="45" t="s">
        <v>47</v>
      </c>
      <c r="C11" s="36">
        <f>COUNTIFS('2019_R'!B$2:B$999,'2019_Summaries'!A11,'2019_R'!C$2:C$999,"&gt;-1")</f>
        <v>5</v>
      </c>
      <c r="D11" s="38">
        <f>SUMIF('2019_R'!B$2:B$999,'2019_Summaries'!A11,'2019_R'!C$2:C$999)</f>
        <v>5</v>
      </c>
      <c r="E11" s="79">
        <f t="shared" si="0"/>
        <v>0</v>
      </c>
      <c r="F11" s="36">
        <f>COUNTIFS('2019_R'!B$2:B$999,'2019_Summaries'!A11,'2019_R'!D$2:D$999,"&gt;-1")</f>
        <v>5</v>
      </c>
      <c r="G11" s="73">
        <f>SUMIF('2019_R'!$B$2:$B$999,'2019_Summaries'!$A11,'2019_R'!D$2:D$999)</f>
        <v>4</v>
      </c>
      <c r="H11" s="71">
        <f t="shared" si="1"/>
        <v>0.19999999999999996</v>
      </c>
      <c r="I11" s="44">
        <f>COUNTIFS('2019_R'!B$2:B$999,'2019_Summaries'!A11,'2019_R'!E$2:E$999,"&gt;-1")</f>
        <v>4</v>
      </c>
      <c r="J11" s="44">
        <f>COUNTIFS('2019_R'!B$2:B$999,'2019_Summaries'!A11,'2019_R'!E$2:E$999,"&gt;0")</f>
        <v>4</v>
      </c>
      <c r="K11" s="71">
        <f t="shared" si="6"/>
        <v>0</v>
      </c>
      <c r="L11" s="44">
        <f t="shared" si="7"/>
        <v>4</v>
      </c>
      <c r="M11" s="80">
        <f>IFERROR(AVERAGEIFS('2019_R'!$F$2:$F$999,'2019_R'!$E$2:$E$999,"&gt;0",'2019_R'!$B$2:$B$999,'2019_Summaries'!$A11),"NA")</f>
        <v>110.41666666666666</v>
      </c>
      <c r="N11" s="71">
        <f>IFERROR(MAX(1-((2*M11)/(Allopatrics_Summaries!$M$5+Allopatrics_Summaries!$M$21)),0),"NA")</f>
        <v>0.60903032142928071</v>
      </c>
      <c r="O11" s="44">
        <f t="shared" si="8"/>
        <v>4</v>
      </c>
      <c r="P11" s="79">
        <f>IFERROR(AVERAGEIFS('2019_R'!$G$2:$G$999,'2019_R'!$E$2:$E$999,"&gt;0",'2019_R'!$B$2:$B$999,'2019_Summaries'!$A11),"NA")</f>
        <v>7.1999999999999995E-2</v>
      </c>
      <c r="Q11" s="71">
        <f t="shared" si="5"/>
        <v>0.92800000000000005</v>
      </c>
    </row>
    <row r="12" spans="1:17" x14ac:dyDescent="0.25">
      <c r="A12" t="str">
        <v>Postzygotics-hybridXhybrid-(H:LaxeXMontalvo)X(H:LaxeXMontalvo)</v>
      </c>
      <c r="B12" s="45" t="s">
        <v>47</v>
      </c>
      <c r="C12" s="36">
        <f>COUNTIFS('2019_R'!B$2:B$999,'2019_Summaries'!A12,'2019_R'!C$2:C$999,"&gt;-1")</f>
        <v>18</v>
      </c>
      <c r="D12" s="38">
        <f>SUMIF('2019_R'!B$2:B$999,'2019_Summaries'!A12,'2019_R'!C$2:C$999)</f>
        <v>16</v>
      </c>
      <c r="E12" s="79">
        <f t="shared" ref="E12:E13" si="9">IFERROR(1-(D12/C12),"NA")</f>
        <v>0.11111111111111116</v>
      </c>
      <c r="F12" s="36">
        <f>COUNTIFS('2019_R'!B$2:B$999,'2019_Summaries'!A12,'2019_R'!D$2:D$999,"&gt;-1")</f>
        <v>16</v>
      </c>
      <c r="G12" s="73">
        <f>SUMIF('2019_R'!$B$2:$B$999,'2019_Summaries'!$A12,'2019_R'!D$2:D$999)</f>
        <v>16</v>
      </c>
      <c r="H12" s="71">
        <f t="shared" ref="H12:H13" si="10">IFERROR(1-(G12/F12),"NA")</f>
        <v>0</v>
      </c>
      <c r="I12" s="44">
        <f>COUNTIFS('2019_R'!B$2:B$999,'2019_Summaries'!A12,'2019_R'!E$2:E$999,"&gt;-1")</f>
        <v>20</v>
      </c>
      <c r="J12" s="44">
        <f>COUNTIFS('2019_R'!B$2:B$999,'2019_Summaries'!A12,'2019_R'!E$2:E$999,"&gt;0")</f>
        <v>17</v>
      </c>
      <c r="K12" s="71">
        <f t="shared" ref="K12:K13" si="11">IFERROR(MAX(1-(J12/I12),0),"NA")</f>
        <v>0.15000000000000002</v>
      </c>
      <c r="L12" s="44">
        <f t="shared" ref="L12:L13" si="12">J12</f>
        <v>17</v>
      </c>
      <c r="M12" s="80">
        <f>IFERROR(AVERAGEIFS('2019_R'!$F$2:$F$999,'2019_R'!$E$2:$E$999,"&gt;0",'2019_R'!$B$2:$B$999,'2019_Summaries'!$A12),"NA")</f>
        <v>69.333333333333343</v>
      </c>
      <c r="N12" s="71">
        <f>IFERROR(MAX(1-((2*M12)/(Allopatrics_Summaries!$M$5+Allopatrics_Summaries!$M$21)),0),"NA")</f>
        <v>0.75450054900314079</v>
      </c>
      <c r="O12" s="44">
        <f t="shared" ref="O12:O13" si="13">L12</f>
        <v>17</v>
      </c>
      <c r="P12" s="79">
        <f>IFERROR(AVERAGEIFS('2019_R'!$G$2:$G$999,'2019_R'!$E$2:$E$999,"&gt;0",'2019_R'!$B$2:$B$999,'2019_Summaries'!$A12),"NA")</f>
        <v>0.19854493407594487</v>
      </c>
      <c r="Q12" s="71">
        <f t="shared" ref="Q12:Q13" si="14">IFERROR(1-P12,"NA")</f>
        <v>0.80145506592405513</v>
      </c>
    </row>
    <row r="13" spans="1:17" x14ac:dyDescent="0.25">
      <c r="A13">
        <v>0</v>
      </c>
      <c r="B13" s="45" t="s">
        <v>2</v>
      </c>
      <c r="C13" s="36">
        <f>COUNTIFS('2019_R'!B$2:B$999,'2019_Summaries'!A13,'2019_R'!C$2:C$999,"&gt;-1")</f>
        <v>0</v>
      </c>
      <c r="D13" s="38">
        <f>SUMIF('2019_R'!B$2:B$999,'2019_Summaries'!A13,'2019_R'!C$2:C$999)</f>
        <v>0</v>
      </c>
      <c r="E13" s="79" t="str">
        <f t="shared" si="9"/>
        <v>NA</v>
      </c>
      <c r="F13" s="36">
        <f>COUNTIFS('2019_R'!B$2:B$999,'2019_Summaries'!A13,'2019_R'!D$2:D$999,"&gt;-1")</f>
        <v>0</v>
      </c>
      <c r="G13" s="73">
        <f>SUMIF('2019_R'!$B$2:$B$999,'2019_Summaries'!$A13,'2019_R'!D$2:D$999)</f>
        <v>0</v>
      </c>
      <c r="H13" s="71" t="str">
        <f t="shared" si="10"/>
        <v>NA</v>
      </c>
      <c r="I13" s="44">
        <f>COUNTIFS('2019_R'!B$2:B$999,'2019_Summaries'!A13,'2019_R'!E$2:E$999,"&gt;-1")</f>
        <v>0</v>
      </c>
      <c r="J13" s="44">
        <f>COUNTIFS('2019_R'!B$2:B$999,'2019_Summaries'!A13,'2019_R'!E$2:E$999,"&gt;0")</f>
        <v>0</v>
      </c>
      <c r="K13" s="71" t="str">
        <f t="shared" si="11"/>
        <v>NA</v>
      </c>
      <c r="L13" s="44">
        <f t="shared" si="12"/>
        <v>0</v>
      </c>
      <c r="M13" s="80" t="str">
        <f>IFERROR(AVERAGEIFS('2019_R'!$F$2:$F$999,'2019_R'!$E$2:$E$999,"&gt;0",'2019_R'!$B$2:$B$999,'2019_Summaries'!$A13),"NA")</f>
        <v>NA</v>
      </c>
      <c r="N13" s="71" t="str">
        <f>IFERROR(MAX(1-((2*M13)/(Allopatrics_Summaries!$M$5+Allopatrics_Summaries!$M$21)),0),"NA")</f>
        <v>NA</v>
      </c>
      <c r="O13" s="44">
        <f t="shared" si="13"/>
        <v>0</v>
      </c>
      <c r="P13" s="79" t="str">
        <f>IFERROR(AVERAGEIFS('2019_R'!$G$2:$G$999,'2019_R'!$E$2:$E$999,"&gt;0",'2019_R'!$B$2:$B$999,'2019_Summaries'!$A13),"NA")</f>
        <v>NA</v>
      </c>
      <c r="Q13" s="71" t="str">
        <f t="shared" si="14"/>
        <v>NA</v>
      </c>
    </row>
    <row r="14" spans="1:17" x14ac:dyDescent="0.25">
      <c r="B14" s="45"/>
      <c r="C14" s="36"/>
      <c r="D14" s="38"/>
      <c r="E14" s="79"/>
      <c r="F14" s="74"/>
      <c r="G14" s="73"/>
      <c r="H14" s="71"/>
      <c r="I14" s="44"/>
      <c r="J14" s="44"/>
      <c r="K14" s="71"/>
      <c r="L14" s="44"/>
      <c r="M14" s="80"/>
      <c r="N14" s="71"/>
      <c r="O14" s="44"/>
      <c r="P14" s="79"/>
      <c r="Q14" s="71"/>
    </row>
    <row r="15" spans="1:17" x14ac:dyDescent="0.25">
      <c r="C15" s="36"/>
      <c r="D15" s="38"/>
      <c r="E15" s="79"/>
      <c r="F15" s="74"/>
      <c r="G15" s="73"/>
      <c r="H15" s="71"/>
      <c r="I15" s="44"/>
      <c r="J15" s="44"/>
      <c r="K15" s="71"/>
      <c r="L15" s="44"/>
      <c r="M15" s="80"/>
      <c r="N15" s="71"/>
      <c r="O15" s="44"/>
      <c r="P15" s="79"/>
      <c r="Q15" s="71"/>
    </row>
    <row r="16" spans="1:17" x14ac:dyDescent="0.25">
      <c r="C16" s="36"/>
      <c r="D16" s="38"/>
      <c r="E16" s="79"/>
      <c r="F16" s="74"/>
      <c r="G16" s="73"/>
      <c r="H16" s="71"/>
      <c r="I16" s="44"/>
      <c r="J16" s="44"/>
      <c r="K16" s="71"/>
      <c r="L16" s="44"/>
      <c r="M16" s="80"/>
      <c r="N16" s="71"/>
      <c r="O16" s="44"/>
      <c r="P16" s="79"/>
      <c r="Q16" s="71"/>
    </row>
    <row r="17" spans="3:17" x14ac:dyDescent="0.25">
      <c r="C17" s="36"/>
      <c r="D17" s="38"/>
      <c r="E17" s="79"/>
      <c r="F17" s="74"/>
      <c r="G17" s="73"/>
      <c r="H17" s="71"/>
      <c r="I17" s="44"/>
      <c r="J17" s="44"/>
      <c r="K17" s="71"/>
      <c r="L17" s="44"/>
      <c r="M17" s="80"/>
      <c r="N17" s="71"/>
      <c r="O17" s="44"/>
      <c r="P17" s="79"/>
      <c r="Q17" s="71"/>
    </row>
    <row r="18" spans="3:17" x14ac:dyDescent="0.25">
      <c r="C18" s="36"/>
      <c r="D18" s="38"/>
      <c r="E18" s="79"/>
      <c r="F18" s="74"/>
      <c r="G18" s="73"/>
      <c r="H18" s="71"/>
      <c r="I18" s="44"/>
      <c r="J18" s="44"/>
      <c r="K18" s="71"/>
      <c r="L18" s="44"/>
      <c r="M18" s="80"/>
      <c r="N18" s="71"/>
      <c r="O18" s="44"/>
      <c r="P18" s="79"/>
      <c r="Q18" s="71"/>
    </row>
    <row r="19" spans="3:17" x14ac:dyDescent="0.25">
      <c r="C19" s="36"/>
      <c r="D19" s="38"/>
      <c r="E19" s="79"/>
      <c r="F19" s="74"/>
      <c r="G19" s="73"/>
      <c r="H19" s="71"/>
      <c r="I19" s="44"/>
      <c r="J19" s="44"/>
      <c r="K19" s="71"/>
      <c r="L19" s="44"/>
      <c r="M19" s="80"/>
      <c r="N19" s="71"/>
      <c r="O19" s="44"/>
      <c r="P19" s="79"/>
      <c r="Q19" s="71"/>
    </row>
  </sheetData>
  <autoFilter ref="A1:Q20" xr:uid="{056A9521-C7FF-4ED4-B836-342422CEFB3C}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K167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21" sqref="I21"/>
    </sheetView>
  </sheetViews>
  <sheetFormatPr baseColWidth="10" defaultColWidth="11.42578125" defaultRowHeight="15" x14ac:dyDescent="0.25"/>
  <cols>
    <col min="1" max="1" width="12.28515625" style="1" customWidth="1"/>
    <col min="2" max="2" width="20.28515625" style="1" bestFit="1" customWidth="1"/>
    <col min="3" max="3" width="11.140625" style="1" bestFit="1" customWidth="1"/>
    <col min="4" max="4" width="43.28515625" style="1" bestFit="1" customWidth="1"/>
    <col min="5" max="7" width="11.42578125" style="1"/>
    <col min="8" max="8" width="38.5703125" style="4" bestFit="1" customWidth="1"/>
    <col min="9" max="10" width="11.7109375" style="1" customWidth="1"/>
    <col min="11" max="11" width="12.140625" style="1" customWidth="1"/>
    <col min="12" max="12" width="13.28515625" style="1" bestFit="1" customWidth="1"/>
    <col min="13" max="16384" width="11.42578125" style="1"/>
  </cols>
  <sheetData>
    <row r="1" spans="1:11" ht="15" customHeight="1" x14ac:dyDescent="0.25">
      <c r="D1" s="216" t="s">
        <v>708</v>
      </c>
      <c r="E1" s="217"/>
      <c r="F1" s="217"/>
      <c r="G1" s="218"/>
      <c r="H1" s="213" t="s">
        <v>920</v>
      </c>
      <c r="I1" s="214"/>
      <c r="J1" s="214"/>
      <c r="K1" s="215"/>
    </row>
    <row r="2" spans="1:11" s="34" customFormat="1" ht="14.45" customHeight="1" thickBot="1" x14ac:dyDescent="0.25">
      <c r="A2" s="5" t="s">
        <v>0</v>
      </c>
      <c r="B2" s="35"/>
      <c r="C2" s="6" t="s">
        <v>1</v>
      </c>
      <c r="D2" s="96" t="s">
        <v>559</v>
      </c>
      <c r="E2" s="66" t="s">
        <v>2</v>
      </c>
      <c r="F2" s="66" t="s">
        <v>55</v>
      </c>
      <c r="G2" s="101" t="s">
        <v>56</v>
      </c>
      <c r="H2" s="106" t="s">
        <v>560</v>
      </c>
      <c r="I2" s="7" t="s">
        <v>2</v>
      </c>
      <c r="J2" s="7" t="s">
        <v>55</v>
      </c>
      <c r="K2" s="107" t="s">
        <v>56</v>
      </c>
    </row>
    <row r="3" spans="1:11" ht="14.45" customHeight="1" x14ac:dyDescent="0.25">
      <c r="A3" s="219" t="s">
        <v>252</v>
      </c>
      <c r="B3" s="123" t="s">
        <v>712</v>
      </c>
      <c r="C3" s="9" t="s">
        <v>562</v>
      </c>
      <c r="D3" s="97" t="s">
        <v>922</v>
      </c>
      <c r="E3" s="95">
        <f>Allopatrics_Summaries!C$5</f>
        <v>3</v>
      </c>
      <c r="F3" s="95">
        <f>Allopatrics_Summaries!D$5</f>
        <v>3</v>
      </c>
      <c r="G3" s="124">
        <f>Allopatrics_Summaries!E$5</f>
        <v>0</v>
      </c>
      <c r="H3" s="100" t="s">
        <v>719</v>
      </c>
      <c r="I3" s="95">
        <f>'2001_Summaries'!C$4</f>
        <v>5</v>
      </c>
      <c r="J3" s="95">
        <f>'2001_Summaries'!D$4</f>
        <v>3</v>
      </c>
      <c r="K3" s="124">
        <f>'2001_Summaries'!E$4</f>
        <v>0.4</v>
      </c>
    </row>
    <row r="4" spans="1:11" ht="14.45" customHeight="1" x14ac:dyDescent="0.25">
      <c r="A4" s="220"/>
      <c r="B4" s="8" t="s">
        <v>712</v>
      </c>
      <c r="C4" s="9" t="s">
        <v>562</v>
      </c>
      <c r="D4" s="98" t="s">
        <v>576</v>
      </c>
      <c r="E4" s="2">
        <f>Allopatrics_Summaries!C$9</f>
        <v>8</v>
      </c>
      <c r="F4" s="2">
        <f>Allopatrics_Summaries!D$9</f>
        <v>8</v>
      </c>
      <c r="G4" s="102">
        <f>Allopatrics_Summaries!E$9</f>
        <v>0</v>
      </c>
      <c r="H4" s="100" t="s">
        <v>577</v>
      </c>
      <c r="I4" s="2">
        <f>'2019_Summaries'!C$2</f>
        <v>41</v>
      </c>
      <c r="J4" s="2">
        <f>'2019_Summaries'!D$2</f>
        <v>34</v>
      </c>
      <c r="K4" s="102">
        <f>'2019_Summaries'!E$2</f>
        <v>0.17073170731707321</v>
      </c>
    </row>
    <row r="5" spans="1:11" ht="14.45" customHeight="1" x14ac:dyDescent="0.25">
      <c r="A5" s="220"/>
      <c r="B5" s="8" t="s">
        <v>712</v>
      </c>
      <c r="C5" s="9" t="s">
        <v>562</v>
      </c>
      <c r="D5" s="98" t="s">
        <v>709</v>
      </c>
      <c r="E5" s="2">
        <f>Allopatrics_Summaries!C$12</f>
        <v>5</v>
      </c>
      <c r="F5" s="2">
        <f>Allopatrics_Summaries!D$12</f>
        <v>5</v>
      </c>
      <c r="G5" s="102">
        <f>Allopatrics_Summaries!E$12</f>
        <v>0</v>
      </c>
      <c r="I5" s="2"/>
      <c r="J5" s="2"/>
      <c r="K5" s="102"/>
    </row>
    <row r="6" spans="1:11" ht="14.45" customHeight="1" x14ac:dyDescent="0.25">
      <c r="A6" s="220"/>
      <c r="B6" s="8" t="s">
        <v>712</v>
      </c>
      <c r="C6" s="127" t="s">
        <v>562</v>
      </c>
      <c r="D6" s="128" t="s">
        <v>710</v>
      </c>
      <c r="E6" s="129">
        <f>Allopatrics_Summaries!C$20</f>
        <v>4</v>
      </c>
      <c r="F6" s="129">
        <f>Allopatrics_Summaries!D$20</f>
        <v>3</v>
      </c>
      <c r="G6" s="130">
        <f>Allopatrics_Summaries!E$20</f>
        <v>0.25</v>
      </c>
      <c r="H6" s="131"/>
      <c r="I6" s="129"/>
      <c r="J6" s="129"/>
      <c r="K6" s="130"/>
    </row>
    <row r="7" spans="1:11" ht="14.45" customHeight="1" x14ac:dyDescent="0.25">
      <c r="A7" s="220"/>
      <c r="B7" s="8" t="s">
        <v>712</v>
      </c>
      <c r="C7" s="9" t="s">
        <v>563</v>
      </c>
      <c r="D7" s="98" t="s">
        <v>740</v>
      </c>
      <c r="E7" s="2">
        <f>Allopatrics_Summaries!C$21</f>
        <v>0</v>
      </c>
      <c r="F7" s="2">
        <f>Allopatrics_Summaries!D$21</f>
        <v>0</v>
      </c>
      <c r="G7" s="102" t="str">
        <f>Allopatrics_Summaries!E$21</f>
        <v>NA</v>
      </c>
      <c r="H7" s="100" t="s">
        <v>720</v>
      </c>
      <c r="I7" s="2">
        <f>'2001_Summaries'!C$5</f>
        <v>2</v>
      </c>
      <c r="J7" s="2">
        <f>'2001_Summaries'!D$5</f>
        <v>2</v>
      </c>
      <c r="K7" s="102">
        <f>'2001_Summaries'!E$5</f>
        <v>0</v>
      </c>
    </row>
    <row r="8" spans="1:11" ht="14.45" customHeight="1" x14ac:dyDescent="0.25">
      <c r="A8" s="220"/>
      <c r="B8" s="8" t="s">
        <v>712</v>
      </c>
      <c r="C8" s="125" t="s">
        <v>563</v>
      </c>
      <c r="D8" s="98" t="s">
        <v>711</v>
      </c>
      <c r="E8" s="2">
        <f>Allopatrics_Summaries!C$22</f>
        <v>11</v>
      </c>
      <c r="F8" s="2">
        <f>Allopatrics_Summaries!D$22</f>
        <v>10</v>
      </c>
      <c r="G8" s="102">
        <f>Allopatrics_Summaries!E$22</f>
        <v>9.0909090909090939E-2</v>
      </c>
      <c r="H8" s="100" t="s">
        <v>578</v>
      </c>
      <c r="I8" s="2">
        <f>'2019_Summaries'!C$3</f>
        <v>10</v>
      </c>
      <c r="J8" s="2">
        <f>'2019_Summaries'!D$3</f>
        <v>10</v>
      </c>
      <c r="K8" s="102">
        <f>'2019_Summaries'!E$3</f>
        <v>0</v>
      </c>
    </row>
    <row r="9" spans="1:11" ht="14.45" customHeight="1" x14ac:dyDescent="0.25">
      <c r="A9" s="220"/>
      <c r="B9" s="170" t="s">
        <v>712</v>
      </c>
      <c r="C9" s="172" t="s">
        <v>563</v>
      </c>
      <c r="D9" s="171" t="s">
        <v>951</v>
      </c>
      <c r="E9" s="2">
        <f>Allopatrics_Summaries!C$23</f>
        <v>14</v>
      </c>
      <c r="F9" s="93">
        <f>Allopatrics_Summaries!D$23</f>
        <v>14</v>
      </c>
      <c r="G9" s="103">
        <f>Allopatrics_Summaries!E$23</f>
        <v>0</v>
      </c>
      <c r="H9" s="109"/>
      <c r="I9" s="93"/>
      <c r="J9" s="93"/>
      <c r="K9" s="103"/>
    </row>
    <row r="10" spans="1:11" ht="14.45" customHeight="1" x14ac:dyDescent="0.25">
      <c r="A10" s="220"/>
      <c r="B10" s="8" t="s">
        <v>713</v>
      </c>
      <c r="C10" s="125" t="s">
        <v>564</v>
      </c>
      <c r="D10" s="1" t="s">
        <v>921</v>
      </c>
      <c r="E10" s="133">
        <f>Allopatrics_Summaries!C$24</f>
        <v>7</v>
      </c>
      <c r="F10" s="133">
        <f>Allopatrics_Summaries!D$24</f>
        <v>7</v>
      </c>
      <c r="G10" s="134">
        <f>Allopatrics_Summaries!E$24</f>
        <v>0</v>
      </c>
      <c r="H10" s="135" t="s">
        <v>741</v>
      </c>
      <c r="I10" s="133">
        <f>'2001_Summaries'!C$7</f>
        <v>0</v>
      </c>
      <c r="J10" s="133">
        <f>'2001_Summaries'!D$7</f>
        <v>0</v>
      </c>
      <c r="K10" s="134" t="str">
        <f>'2001_Summaries'!E$7</f>
        <v>NA</v>
      </c>
    </row>
    <row r="11" spans="1:11" ht="14.45" customHeight="1" x14ac:dyDescent="0.25">
      <c r="A11" s="220"/>
      <c r="B11" s="8" t="s">
        <v>713</v>
      </c>
      <c r="C11" s="125" t="s">
        <v>564</v>
      </c>
      <c r="D11" s="98" t="s">
        <v>571</v>
      </c>
      <c r="E11" s="2">
        <f>Allopatrics_Summaries!C$25</f>
        <v>42</v>
      </c>
      <c r="F11" s="2">
        <f>Allopatrics_Summaries!D$25</f>
        <v>34</v>
      </c>
      <c r="G11" s="102">
        <f>Allopatrics_Summaries!E$25</f>
        <v>0.19047619047619047</v>
      </c>
      <c r="H11" s="100" t="s">
        <v>721</v>
      </c>
      <c r="I11" s="2">
        <f>'2001_Summaries'!C$8</f>
        <v>1</v>
      </c>
      <c r="J11" s="2">
        <f>'2001_Summaries'!D$8</f>
        <v>1</v>
      </c>
      <c r="K11" s="102">
        <f>'2001_Summaries'!E$8</f>
        <v>0</v>
      </c>
    </row>
    <row r="12" spans="1:11" ht="14.45" customHeight="1" x14ac:dyDescent="0.25">
      <c r="A12" s="220"/>
      <c r="B12" s="8" t="s">
        <v>713</v>
      </c>
      <c r="C12" s="125" t="s">
        <v>564</v>
      </c>
      <c r="D12" s="98" t="s">
        <v>572</v>
      </c>
      <c r="E12" s="2">
        <f>Allopatrics_Summaries!C$26</f>
        <v>6</v>
      </c>
      <c r="F12" s="2">
        <f>Allopatrics_Summaries!D$26</f>
        <v>4</v>
      </c>
      <c r="G12" s="102">
        <f>Allopatrics_Summaries!E$26</f>
        <v>0.33333333333333337</v>
      </c>
      <c r="H12" s="100" t="s">
        <v>722</v>
      </c>
      <c r="I12" s="2">
        <f>'2001_Summaries'!C$10</f>
        <v>7</v>
      </c>
      <c r="J12" s="2">
        <f>'2001_Summaries'!D$10</f>
        <v>7</v>
      </c>
      <c r="K12" s="102">
        <f>'2001_Summaries'!E$10</f>
        <v>0</v>
      </c>
    </row>
    <row r="13" spans="1:11" ht="14.45" customHeight="1" x14ac:dyDescent="0.25">
      <c r="A13" s="220"/>
      <c r="B13" s="8" t="s">
        <v>713</v>
      </c>
      <c r="C13" s="125" t="s">
        <v>564</v>
      </c>
      <c r="D13" s="98" t="s">
        <v>573</v>
      </c>
      <c r="E13" s="173">
        <f>Allopatrics_Summaries!C$27</f>
        <v>15</v>
      </c>
      <c r="F13" s="2">
        <f>Allopatrics_Summaries!D$27</f>
        <v>13</v>
      </c>
      <c r="G13" s="184">
        <f>Allopatrics_Summaries!E$27</f>
        <v>0.1333333333333333</v>
      </c>
      <c r="H13" s="100" t="s">
        <v>579</v>
      </c>
      <c r="I13" s="2">
        <f>'2019_Summaries'!C$4</f>
        <v>63</v>
      </c>
      <c r="J13" s="2">
        <f>'2019_Summaries'!D$4</f>
        <v>50</v>
      </c>
      <c r="K13" s="102">
        <f>'2019_Summaries'!E$4</f>
        <v>0.20634920634920639</v>
      </c>
    </row>
    <row r="14" spans="1:11" ht="14.45" customHeight="1" x14ac:dyDescent="0.25">
      <c r="A14" s="220"/>
      <c r="B14" s="8" t="s">
        <v>713</v>
      </c>
      <c r="C14" s="148" t="s">
        <v>564</v>
      </c>
      <c r="D14" s="128"/>
      <c r="E14" s="129"/>
      <c r="F14" s="129"/>
      <c r="G14" s="130"/>
      <c r="H14" s="131" t="s">
        <v>580</v>
      </c>
      <c r="I14" s="129">
        <f>'2019_Summaries'!C$5</f>
        <v>34</v>
      </c>
      <c r="J14" s="129">
        <f>'2019_Summaries'!D$5</f>
        <v>25</v>
      </c>
      <c r="K14" s="130">
        <f>'2019_Summaries'!E$5</f>
        <v>0.26470588235294112</v>
      </c>
    </row>
    <row r="15" spans="1:11" ht="14.45" customHeight="1" x14ac:dyDescent="0.25">
      <c r="A15" s="220"/>
      <c r="B15" s="1" t="s">
        <v>713</v>
      </c>
      <c r="C15" s="9" t="s">
        <v>565</v>
      </c>
      <c r="D15" s="98" t="s">
        <v>574</v>
      </c>
      <c r="E15" s="2">
        <f>Allopatrics_Summaries!C$28</f>
        <v>11</v>
      </c>
      <c r="F15" s="2">
        <f>Allopatrics_Summaries!D$28</f>
        <v>9</v>
      </c>
      <c r="G15" s="102">
        <f>Allopatrics_Summaries!E$28</f>
        <v>0.18181818181818177</v>
      </c>
      <c r="H15" s="100" t="s">
        <v>723</v>
      </c>
      <c r="I15" s="2">
        <f>'2001_Summaries'!C$11</f>
        <v>4</v>
      </c>
      <c r="J15" s="2">
        <f>'2001_Summaries'!D$11</f>
        <v>3</v>
      </c>
      <c r="K15" s="102">
        <f>'2001_Summaries'!E$11</f>
        <v>0.25</v>
      </c>
    </row>
    <row r="16" spans="1:11" ht="14.45" customHeight="1" x14ac:dyDescent="0.25">
      <c r="A16" s="220"/>
      <c r="B16" s="8" t="s">
        <v>713</v>
      </c>
      <c r="C16" s="125" t="s">
        <v>565</v>
      </c>
      <c r="D16" s="98" t="s">
        <v>575</v>
      </c>
      <c r="E16" s="2">
        <f>Allopatrics_Summaries!C$29</f>
        <v>1</v>
      </c>
      <c r="F16" s="2">
        <f>Allopatrics_Summaries!D$29</f>
        <v>1</v>
      </c>
      <c r="G16" s="102">
        <f>Allopatrics_Summaries!E$29</f>
        <v>0</v>
      </c>
      <c r="H16" s="100" t="s">
        <v>724</v>
      </c>
      <c r="I16" s="2">
        <f>'2001_Summaries'!C$12</f>
        <v>24</v>
      </c>
      <c r="J16" s="2">
        <f>'2001_Summaries'!D$12</f>
        <v>1</v>
      </c>
      <c r="K16" s="102">
        <f>'2001_Summaries'!E$12</f>
        <v>0.95833333333333337</v>
      </c>
    </row>
    <row r="17" spans="1:11" ht="14.45" customHeight="1" x14ac:dyDescent="0.25">
      <c r="A17" s="220"/>
      <c r="B17" s="10" t="s">
        <v>713</v>
      </c>
      <c r="C17" s="11" t="s">
        <v>565</v>
      </c>
      <c r="D17" s="99"/>
      <c r="E17" s="93"/>
      <c r="F17" s="93"/>
      <c r="G17" s="103"/>
      <c r="H17" s="109" t="s">
        <v>581</v>
      </c>
      <c r="I17" s="93">
        <f>'2019_Summaries'!C$6</f>
        <v>19</v>
      </c>
      <c r="J17" s="93">
        <f>'2019_Summaries'!D$6</f>
        <v>2</v>
      </c>
      <c r="K17" s="103">
        <f>'2019_Summaries'!E$6</f>
        <v>0.89473684210526316</v>
      </c>
    </row>
    <row r="18" spans="1:11" ht="14.45" customHeight="1" x14ac:dyDescent="0.25">
      <c r="A18" s="220"/>
      <c r="B18" s="8" t="s">
        <v>698</v>
      </c>
      <c r="C18" s="146" t="s">
        <v>570</v>
      </c>
      <c r="D18" s="132" t="s">
        <v>714</v>
      </c>
      <c r="E18" s="133">
        <f>Allopatrics_Summaries!C$30</f>
        <v>7</v>
      </c>
      <c r="F18" s="133">
        <f>Allopatrics_Summaries!D$30</f>
        <v>7</v>
      </c>
      <c r="G18" s="134">
        <f>Allopatrics_Summaries!E$30</f>
        <v>0</v>
      </c>
      <c r="H18" s="135" t="s">
        <v>742</v>
      </c>
      <c r="I18" s="133">
        <f>'2001_Summaries'!C$15</f>
        <v>0</v>
      </c>
      <c r="J18" s="133">
        <f>'2001_Summaries'!D$15</f>
        <v>0</v>
      </c>
      <c r="K18" s="134" t="str">
        <f>'2001_Summaries'!E$15</f>
        <v>NA</v>
      </c>
    </row>
    <row r="19" spans="1:11" ht="14.45" customHeight="1" x14ac:dyDescent="0.25">
      <c r="A19" s="220"/>
      <c r="B19" s="8" t="s">
        <v>698</v>
      </c>
      <c r="C19" s="125" t="s">
        <v>570</v>
      </c>
      <c r="D19" s="147"/>
      <c r="E19" s="174"/>
      <c r="F19" s="2"/>
      <c r="G19" s="184"/>
      <c r="H19" s="100" t="s">
        <v>725</v>
      </c>
      <c r="I19" s="2">
        <f>'2001_Summaries'!C$16</f>
        <v>8</v>
      </c>
      <c r="J19" s="2">
        <f>'2001_Summaries'!D$16</f>
        <v>8</v>
      </c>
      <c r="K19" s="102">
        <f>'2001_Summaries'!E$16</f>
        <v>0</v>
      </c>
    </row>
    <row r="20" spans="1:11" ht="14.45" customHeight="1" x14ac:dyDescent="0.25">
      <c r="A20" s="220"/>
      <c r="B20" s="8" t="s">
        <v>698</v>
      </c>
      <c r="C20" s="125" t="s">
        <v>570</v>
      </c>
      <c r="D20" s="147"/>
      <c r="E20" s="174"/>
      <c r="F20" s="2"/>
      <c r="G20" s="184"/>
      <c r="H20" s="100" t="s">
        <v>923</v>
      </c>
      <c r="I20" s="2">
        <f>'2019_Summaries'!C$7</f>
        <v>4</v>
      </c>
      <c r="J20" s="2">
        <f>'2019_Summaries'!D$7</f>
        <v>4</v>
      </c>
      <c r="K20" s="102">
        <f>'2019_Summaries'!E$7</f>
        <v>0</v>
      </c>
    </row>
    <row r="21" spans="1:11" ht="14.45" customHeight="1" x14ac:dyDescent="0.25">
      <c r="A21" s="220"/>
      <c r="B21" s="8" t="s">
        <v>698</v>
      </c>
      <c r="C21" s="148" t="s">
        <v>570</v>
      </c>
      <c r="D21" s="128"/>
      <c r="E21" s="129"/>
      <c r="F21" s="129"/>
      <c r="G21" s="130"/>
      <c r="H21" s="131" t="s">
        <v>726</v>
      </c>
      <c r="I21" s="129">
        <f>'2019_Summaries'!C$8</f>
        <v>15</v>
      </c>
      <c r="J21" s="129">
        <f>'2019_Summaries'!D$8</f>
        <v>11</v>
      </c>
      <c r="K21" s="130">
        <f>'2019_Summaries'!E$8</f>
        <v>0.26666666666666672</v>
      </c>
    </row>
    <row r="22" spans="1:11" ht="14.45" customHeight="1" x14ac:dyDescent="0.25">
      <c r="A22" s="220"/>
      <c r="B22" s="8" t="s">
        <v>698</v>
      </c>
      <c r="C22" s="136" t="s">
        <v>568</v>
      </c>
      <c r="D22" s="137" t="s">
        <v>715</v>
      </c>
      <c r="E22" s="138">
        <f>Allopatrics_Summaries!C$31</f>
        <v>2</v>
      </c>
      <c r="F22" s="138">
        <f>Allopatrics_Summaries!D$31</f>
        <v>2</v>
      </c>
      <c r="G22" s="139">
        <f>Allopatrics_Summaries!E$31</f>
        <v>0</v>
      </c>
      <c r="H22" s="140" t="s">
        <v>727</v>
      </c>
      <c r="I22" s="138">
        <f>'2001_Summaries'!C$18</f>
        <v>6</v>
      </c>
      <c r="J22" s="138">
        <f>'2001_Summaries'!D$18</f>
        <v>1</v>
      </c>
      <c r="K22" s="139">
        <f>'2001_Summaries'!E$18</f>
        <v>0.83333333333333337</v>
      </c>
    </row>
    <row r="23" spans="1:11" ht="14.45" customHeight="1" x14ac:dyDescent="0.25">
      <c r="A23" s="220"/>
      <c r="B23" s="8" t="s">
        <v>698</v>
      </c>
      <c r="C23" s="127" t="s">
        <v>568</v>
      </c>
      <c r="D23" s="128"/>
      <c r="E23" s="129"/>
      <c r="F23" s="129"/>
      <c r="G23" s="130"/>
      <c r="H23" s="131" t="s">
        <v>728</v>
      </c>
      <c r="I23" s="129">
        <f>'2019_Summaries'!C$9</f>
        <v>1</v>
      </c>
      <c r="J23" s="129">
        <f>'2019_Summaries'!D$9</f>
        <v>1</v>
      </c>
      <c r="K23" s="130">
        <f>'2019_Summaries'!E$9</f>
        <v>0</v>
      </c>
    </row>
    <row r="24" spans="1:11" ht="14.45" customHeight="1" x14ac:dyDescent="0.25">
      <c r="A24" s="220"/>
      <c r="B24" s="1" t="s">
        <v>698</v>
      </c>
      <c r="C24" s="136" t="s">
        <v>569</v>
      </c>
      <c r="D24" s="137" t="s">
        <v>716</v>
      </c>
      <c r="E24" s="138">
        <f>Allopatrics_Summaries!C$32</f>
        <v>12</v>
      </c>
      <c r="F24" s="142">
        <f>Allopatrics_Summaries!D$32</f>
        <v>9</v>
      </c>
      <c r="G24" s="141">
        <f>Allopatrics_Summaries!E$32</f>
        <v>0.25</v>
      </c>
      <c r="H24" s="140" t="s">
        <v>729</v>
      </c>
      <c r="I24" s="142">
        <f>'2001_Summaries'!C$19</f>
        <v>5</v>
      </c>
      <c r="J24" s="142">
        <f>'2001_Summaries'!D$19</f>
        <v>0</v>
      </c>
      <c r="K24" s="141">
        <f>'2001_Summaries'!E$19</f>
        <v>1</v>
      </c>
    </row>
    <row r="25" spans="1:11" ht="14.45" customHeight="1" x14ac:dyDescent="0.25">
      <c r="A25" s="220"/>
      <c r="B25" s="1" t="s">
        <v>698</v>
      </c>
      <c r="C25" s="9" t="s">
        <v>569</v>
      </c>
      <c r="D25" s="98"/>
      <c r="E25" s="2"/>
      <c r="F25" s="143"/>
      <c r="G25" s="104"/>
      <c r="H25" s="100" t="s">
        <v>730</v>
      </c>
      <c r="I25" s="143">
        <f>'2001_Summaries'!C$20</f>
        <v>10</v>
      </c>
      <c r="J25" s="143">
        <f>'2001_Summaries'!D$20</f>
        <v>5</v>
      </c>
      <c r="K25" s="104">
        <f>'2001_Summaries'!E$20</f>
        <v>0.5</v>
      </c>
    </row>
    <row r="26" spans="1:11" ht="14.45" customHeight="1" x14ac:dyDescent="0.25">
      <c r="A26" s="220"/>
      <c r="B26" s="1" t="s">
        <v>698</v>
      </c>
      <c r="C26" s="127" t="s">
        <v>569</v>
      </c>
      <c r="D26" s="128"/>
      <c r="E26" s="129"/>
      <c r="F26" s="145"/>
      <c r="G26" s="144"/>
      <c r="H26" s="131" t="s">
        <v>731</v>
      </c>
      <c r="I26" s="145">
        <f>'2019_Summaries'!C$10</f>
        <v>8</v>
      </c>
      <c r="J26" s="145">
        <f>'2019_Summaries'!D$10</f>
        <v>3</v>
      </c>
      <c r="K26" s="144">
        <f>'2019_Summaries'!E$10</f>
        <v>0.625</v>
      </c>
    </row>
    <row r="27" spans="1:11" ht="14.45" customHeight="1" x14ac:dyDescent="0.25">
      <c r="A27" s="220"/>
      <c r="B27" s="1" t="s">
        <v>698</v>
      </c>
      <c r="C27" s="136" t="s">
        <v>567</v>
      </c>
      <c r="D27" s="137" t="s">
        <v>717</v>
      </c>
      <c r="E27" s="138">
        <f>Allopatrics_Summaries!C$33</f>
        <v>14</v>
      </c>
      <c r="F27" s="138">
        <f>Allopatrics_Summaries!D$33</f>
        <v>12</v>
      </c>
      <c r="G27" s="139">
        <f>Allopatrics_Summaries!E$33</f>
        <v>0.1428571428571429</v>
      </c>
      <c r="H27" s="140" t="s">
        <v>732</v>
      </c>
      <c r="I27" s="138">
        <f>'2001_Summaries'!C$22</f>
        <v>8</v>
      </c>
      <c r="J27" s="138">
        <f>'2001_Summaries'!D$22</f>
        <v>8</v>
      </c>
      <c r="K27" s="139">
        <f>'2001_Summaries'!E$22</f>
        <v>0</v>
      </c>
    </row>
    <row r="28" spans="1:11" ht="14.45" customHeight="1" x14ac:dyDescent="0.25">
      <c r="A28" s="220"/>
      <c r="B28" s="1" t="s">
        <v>698</v>
      </c>
      <c r="C28" s="9" t="s">
        <v>567</v>
      </c>
      <c r="D28" s="98"/>
      <c r="E28" s="2"/>
      <c r="F28" s="2"/>
      <c r="G28" s="102"/>
      <c r="H28" s="100" t="s">
        <v>925</v>
      </c>
      <c r="I28" s="2">
        <f>'2001_Summaries'!C$23</f>
        <v>2</v>
      </c>
      <c r="J28" s="2">
        <f>'2001_Summaries'!D$23</f>
        <v>0</v>
      </c>
      <c r="K28" s="102">
        <f>'2001_Summaries'!E$23</f>
        <v>1</v>
      </c>
    </row>
    <row r="29" spans="1:11" ht="14.45" customHeight="1" x14ac:dyDescent="0.25">
      <c r="A29" s="220"/>
      <c r="B29" s="1" t="s">
        <v>698</v>
      </c>
      <c r="C29" s="127" t="s">
        <v>567</v>
      </c>
      <c r="D29" s="128"/>
      <c r="E29" s="129"/>
      <c r="F29" s="129"/>
      <c r="G29" s="130"/>
      <c r="H29" s="131" t="s">
        <v>733</v>
      </c>
      <c r="I29" s="129">
        <f>'2019_Summaries'!C$11</f>
        <v>5</v>
      </c>
      <c r="J29" s="129">
        <f>'2019_Summaries'!D$11</f>
        <v>5</v>
      </c>
      <c r="K29" s="130">
        <f>'2019_Summaries'!E$11</f>
        <v>0</v>
      </c>
    </row>
    <row r="30" spans="1:11" ht="14.45" customHeight="1" x14ac:dyDescent="0.25">
      <c r="A30" s="220"/>
      <c r="B30" s="1" t="s">
        <v>698</v>
      </c>
      <c r="C30" s="9" t="s">
        <v>566</v>
      </c>
      <c r="D30" s="98" t="s">
        <v>718</v>
      </c>
      <c r="E30" s="2">
        <f>Allopatrics_Summaries!C$34</f>
        <v>18</v>
      </c>
      <c r="F30" s="2">
        <f>Allopatrics_Summaries!D$34</f>
        <v>18</v>
      </c>
      <c r="G30" s="102">
        <f>Allopatrics_Summaries!E$34</f>
        <v>0</v>
      </c>
      <c r="H30" s="100" t="s">
        <v>734</v>
      </c>
      <c r="I30" s="2">
        <f>'2001_Summaries'!C$24</f>
        <v>9</v>
      </c>
      <c r="J30" s="2">
        <f>'2001_Summaries'!D$24</f>
        <v>0</v>
      </c>
      <c r="K30" s="102">
        <f>'2001_Summaries'!E$24</f>
        <v>1</v>
      </c>
    </row>
    <row r="31" spans="1:11" ht="14.45" customHeight="1" x14ac:dyDescent="0.25">
      <c r="A31" s="220"/>
      <c r="B31" s="1" t="s">
        <v>698</v>
      </c>
      <c r="C31" s="9" t="s">
        <v>566</v>
      </c>
      <c r="D31" s="98"/>
      <c r="E31" s="2"/>
      <c r="F31" s="2"/>
      <c r="G31" s="102"/>
      <c r="H31" s="100" t="s">
        <v>735</v>
      </c>
      <c r="I31" s="2">
        <f>'2001_Summaries'!C$25</f>
        <v>1</v>
      </c>
      <c r="J31" s="2">
        <f>'2001_Summaries'!D$25</f>
        <v>0</v>
      </c>
      <c r="K31" s="102">
        <f>'2001_Summaries'!E$25</f>
        <v>1</v>
      </c>
    </row>
    <row r="32" spans="1:11" ht="14.45" customHeight="1" x14ac:dyDescent="0.25">
      <c r="A32" s="220"/>
      <c r="B32" s="1" t="s">
        <v>698</v>
      </c>
      <c r="C32" s="9" t="s">
        <v>566</v>
      </c>
      <c r="D32" s="98"/>
      <c r="E32" s="2"/>
      <c r="F32" s="2"/>
      <c r="G32" s="102"/>
      <c r="H32" s="126" t="s">
        <v>736</v>
      </c>
      <c r="I32" s="2">
        <f>'2001_Summaries'!C$26</f>
        <v>1</v>
      </c>
      <c r="J32" s="2">
        <f>'2001_Summaries'!D$26</f>
        <v>1</v>
      </c>
      <c r="K32" s="102">
        <f>'2001_Summaries'!E$26</f>
        <v>0</v>
      </c>
    </row>
    <row r="33" spans="1:11" ht="14.45" customHeight="1" x14ac:dyDescent="0.25">
      <c r="A33" s="220"/>
      <c r="B33" s="1" t="s">
        <v>698</v>
      </c>
      <c r="C33" s="9" t="s">
        <v>566</v>
      </c>
      <c r="D33" s="98"/>
      <c r="E33" s="2"/>
      <c r="F33" s="2"/>
      <c r="G33" s="102"/>
      <c r="H33" s="100" t="s">
        <v>737</v>
      </c>
      <c r="I33" s="2">
        <f>'2001_Summaries'!C$27</f>
        <v>16</v>
      </c>
      <c r="J33" s="2">
        <f>'2001_Summaries'!D$27</f>
        <v>4</v>
      </c>
      <c r="K33" s="102">
        <f>'2001_Summaries'!E$27</f>
        <v>0.75</v>
      </c>
    </row>
    <row r="34" spans="1:11" ht="14.45" customHeight="1" thickBot="1" x14ac:dyDescent="0.3">
      <c r="A34" s="220"/>
      <c r="B34" s="1" t="s">
        <v>698</v>
      </c>
      <c r="C34" s="9" t="s">
        <v>566</v>
      </c>
      <c r="D34" s="98"/>
      <c r="E34" s="2"/>
      <c r="F34" s="2"/>
      <c r="G34" s="102"/>
      <c r="H34" s="100" t="s">
        <v>738</v>
      </c>
      <c r="I34" s="2">
        <f>'2019_Summaries'!C$12</f>
        <v>18</v>
      </c>
      <c r="J34" s="2">
        <f>'2019_Summaries'!D$12</f>
        <v>16</v>
      </c>
      <c r="K34" s="102">
        <f>'2019_Summaries'!E$12</f>
        <v>0.11111111111111116</v>
      </c>
    </row>
    <row r="35" spans="1:11" ht="14.45" customHeight="1" thickBot="1" x14ac:dyDescent="0.3">
      <c r="A35" s="194"/>
      <c r="B35" s="195"/>
      <c r="C35" s="196"/>
      <c r="D35" s="205" t="s">
        <v>928</v>
      </c>
      <c r="E35" s="197">
        <f>SUM(E3:E34)</f>
        <v>180</v>
      </c>
      <c r="F35" s="197"/>
      <c r="G35" s="198"/>
      <c r="H35" s="205" t="s">
        <v>928</v>
      </c>
      <c r="I35" s="197">
        <f>SUM(I3:I34)</f>
        <v>327</v>
      </c>
      <c r="J35" s="197"/>
      <c r="K35" s="198"/>
    </row>
    <row r="36" spans="1:11" x14ac:dyDescent="0.25">
      <c r="A36" s="221" t="s">
        <v>924</v>
      </c>
      <c r="B36" s="8" t="s">
        <v>712</v>
      </c>
      <c r="C36" s="9" t="s">
        <v>562</v>
      </c>
      <c r="D36" s="97" t="s">
        <v>922</v>
      </c>
      <c r="E36" s="95">
        <f>Allopatrics_Summaries!F$5</f>
        <v>3</v>
      </c>
      <c r="F36" s="2">
        <f>Allopatrics_Summaries!G$5</f>
        <v>2</v>
      </c>
      <c r="G36" s="102">
        <f>Allopatrics_Summaries!H$5</f>
        <v>0.33333333333333337</v>
      </c>
      <c r="H36" s="100" t="s">
        <v>719</v>
      </c>
      <c r="I36" s="95">
        <f>'2001_Summaries'!F$4</f>
        <v>3</v>
      </c>
      <c r="J36" s="2">
        <f>'2001_Summaries'!G$4</f>
        <v>3</v>
      </c>
      <c r="K36" s="102">
        <f>'2001_Summaries'!H$4</f>
        <v>0</v>
      </c>
    </row>
    <row r="37" spans="1:11" x14ac:dyDescent="0.25">
      <c r="A37" s="222"/>
      <c r="B37" s="8" t="s">
        <v>712</v>
      </c>
      <c r="C37" s="9" t="s">
        <v>562</v>
      </c>
      <c r="D37" s="98" t="s">
        <v>576</v>
      </c>
      <c r="E37" s="2">
        <f>Allopatrics_Summaries!F$9</f>
        <v>8</v>
      </c>
      <c r="F37" s="2">
        <f>Allopatrics_Summaries!G$9</f>
        <v>7</v>
      </c>
      <c r="G37" s="102">
        <f>Allopatrics_Summaries!H$9</f>
        <v>0.125</v>
      </c>
      <c r="H37" s="100" t="s">
        <v>577</v>
      </c>
      <c r="I37" s="2">
        <f>'2019_Summaries'!F$2</f>
        <v>34</v>
      </c>
      <c r="J37" s="2">
        <f>'2019_Summaries'!G$2</f>
        <v>25</v>
      </c>
      <c r="K37" s="102">
        <f>'2019_Summaries'!H$2</f>
        <v>0.26470588235294112</v>
      </c>
    </row>
    <row r="38" spans="1:11" x14ac:dyDescent="0.25">
      <c r="A38" s="222"/>
      <c r="B38" s="8" t="s">
        <v>712</v>
      </c>
      <c r="C38" s="9" t="s">
        <v>562</v>
      </c>
      <c r="D38" s="98" t="s">
        <v>709</v>
      </c>
      <c r="E38" s="2">
        <f>Allopatrics_Summaries!F$12</f>
        <v>5</v>
      </c>
      <c r="F38" s="2">
        <f>Allopatrics_Summaries!G$12</f>
        <v>5</v>
      </c>
      <c r="G38" s="102">
        <f>Allopatrics_Summaries!H$12</f>
        <v>0</v>
      </c>
      <c r="I38" s="2"/>
      <c r="J38" s="2"/>
      <c r="K38" s="102"/>
    </row>
    <row r="39" spans="1:11" x14ac:dyDescent="0.25">
      <c r="A39" s="222"/>
      <c r="B39" s="8" t="s">
        <v>712</v>
      </c>
      <c r="C39" s="127" t="s">
        <v>562</v>
      </c>
      <c r="D39" s="128" t="s">
        <v>710</v>
      </c>
      <c r="E39" s="129">
        <f>Allopatrics_Summaries!F$20</f>
        <v>3</v>
      </c>
      <c r="F39" s="129">
        <f>Allopatrics_Summaries!G$20</f>
        <v>3</v>
      </c>
      <c r="G39" s="130">
        <f>Allopatrics_Summaries!H$20</f>
        <v>0</v>
      </c>
      <c r="H39" s="131"/>
      <c r="I39" s="129"/>
      <c r="J39" s="129"/>
      <c r="K39" s="130"/>
    </row>
    <row r="40" spans="1:11" x14ac:dyDescent="0.25">
      <c r="A40" s="222"/>
      <c r="B40" s="8" t="s">
        <v>712</v>
      </c>
      <c r="C40" s="9" t="s">
        <v>563</v>
      </c>
      <c r="D40" s="98" t="s">
        <v>740</v>
      </c>
      <c r="E40" s="2">
        <f>Allopatrics_Summaries!F$21</f>
        <v>0</v>
      </c>
      <c r="F40" s="2">
        <f>Allopatrics_Summaries!G$21</f>
        <v>0</v>
      </c>
      <c r="G40" s="102" t="str">
        <f>Allopatrics_Summaries!H$21</f>
        <v>NA</v>
      </c>
      <c r="H40" s="100" t="s">
        <v>720</v>
      </c>
      <c r="I40" s="2">
        <f>'2001_Summaries'!F$5</f>
        <v>2</v>
      </c>
      <c r="J40" s="2">
        <f>'2001_Summaries'!G$5</f>
        <v>0</v>
      </c>
      <c r="K40" s="102">
        <f>'2001_Summaries'!H$5</f>
        <v>1</v>
      </c>
    </row>
    <row r="41" spans="1:11" x14ac:dyDescent="0.25">
      <c r="A41" s="222"/>
      <c r="B41" s="8" t="s">
        <v>712</v>
      </c>
      <c r="C41" s="125" t="s">
        <v>563</v>
      </c>
      <c r="D41" s="98" t="s">
        <v>711</v>
      </c>
      <c r="E41" s="2">
        <f>Allopatrics_Summaries!F$22</f>
        <v>10</v>
      </c>
      <c r="F41" s="2">
        <f>Allopatrics_Summaries!G$22</f>
        <v>9</v>
      </c>
      <c r="G41" s="102">
        <f>Allopatrics_Summaries!H$22</f>
        <v>9.9999999999999978E-2</v>
      </c>
      <c r="H41" s="100" t="s">
        <v>578</v>
      </c>
      <c r="I41" s="2">
        <f>'2019_Summaries'!F$3</f>
        <v>10</v>
      </c>
      <c r="J41" s="2">
        <f>'2019_Summaries'!G$3</f>
        <v>10</v>
      </c>
      <c r="K41" s="102">
        <f>'2019_Summaries'!H$3</f>
        <v>0</v>
      </c>
    </row>
    <row r="42" spans="1:11" x14ac:dyDescent="0.25">
      <c r="A42" s="222"/>
      <c r="B42" s="170" t="s">
        <v>712</v>
      </c>
      <c r="C42" s="172" t="s">
        <v>563</v>
      </c>
      <c r="D42" s="171" t="s">
        <v>951</v>
      </c>
      <c r="E42" s="2">
        <f>Allopatrics_Summaries!F$23</f>
        <v>14</v>
      </c>
      <c r="F42" s="93">
        <f>Allopatrics_Summaries!G$23</f>
        <v>14</v>
      </c>
      <c r="G42" s="103">
        <f>Allopatrics_Summaries!H$23</f>
        <v>0</v>
      </c>
      <c r="H42" s="109"/>
      <c r="I42" s="93"/>
      <c r="J42" s="93"/>
      <c r="K42" s="103"/>
    </row>
    <row r="43" spans="1:11" x14ac:dyDescent="0.25">
      <c r="A43" s="222"/>
      <c r="B43" s="8" t="s">
        <v>713</v>
      </c>
      <c r="C43" s="125" t="s">
        <v>564</v>
      </c>
      <c r="D43" s="1" t="s">
        <v>921</v>
      </c>
      <c r="E43" s="133">
        <f>Allopatrics_Summaries!F$24</f>
        <v>7</v>
      </c>
      <c r="F43" s="133">
        <f>Allopatrics_Summaries!G$24</f>
        <v>5</v>
      </c>
      <c r="G43" s="134">
        <f>Allopatrics_Summaries!H$24</f>
        <v>0.2857142857142857</v>
      </c>
      <c r="H43" s="135" t="s">
        <v>741</v>
      </c>
      <c r="I43" s="133">
        <f>'2001_Summaries'!F$7</f>
        <v>0</v>
      </c>
      <c r="J43" s="133">
        <f>'2001_Summaries'!G$7</f>
        <v>0</v>
      </c>
      <c r="K43" s="134" t="str">
        <f>'2001_Summaries'!H$7</f>
        <v>NA</v>
      </c>
    </row>
    <row r="44" spans="1:11" x14ac:dyDescent="0.25">
      <c r="A44" s="222"/>
      <c r="B44" s="8" t="s">
        <v>713</v>
      </c>
      <c r="C44" s="125" t="s">
        <v>564</v>
      </c>
      <c r="D44" s="98" t="s">
        <v>571</v>
      </c>
      <c r="E44" s="2">
        <f>Allopatrics_Summaries!F$25</f>
        <v>34</v>
      </c>
      <c r="F44" s="2">
        <f>Allopatrics_Summaries!G$25</f>
        <v>25</v>
      </c>
      <c r="G44" s="102">
        <f>Allopatrics_Summaries!H$25</f>
        <v>0.26470588235294112</v>
      </c>
      <c r="H44" s="100" t="s">
        <v>721</v>
      </c>
      <c r="I44" s="2">
        <f>'2001_Summaries'!F$8</f>
        <v>1</v>
      </c>
      <c r="J44" s="2">
        <f>'2001_Summaries'!G$8</f>
        <v>1</v>
      </c>
      <c r="K44" s="102">
        <f>'2001_Summaries'!H$8</f>
        <v>0</v>
      </c>
    </row>
    <row r="45" spans="1:11" x14ac:dyDescent="0.25">
      <c r="A45" s="222"/>
      <c r="B45" s="8" t="s">
        <v>713</v>
      </c>
      <c r="C45" s="125" t="s">
        <v>564</v>
      </c>
      <c r="D45" s="98" t="s">
        <v>572</v>
      </c>
      <c r="E45" s="2">
        <f>Allopatrics_Summaries!F$26</f>
        <v>4</v>
      </c>
      <c r="F45" s="2">
        <f>Allopatrics_Summaries!G$26</f>
        <v>4</v>
      </c>
      <c r="G45" s="102">
        <f>Allopatrics_Summaries!H$26</f>
        <v>0</v>
      </c>
      <c r="H45" s="100" t="s">
        <v>722</v>
      </c>
      <c r="I45" s="2">
        <f>'2001_Summaries'!F$10</f>
        <v>7</v>
      </c>
      <c r="J45" s="2">
        <f>'2001_Summaries'!G$10</f>
        <v>5</v>
      </c>
      <c r="K45" s="102">
        <f>'2001_Summaries'!H$10</f>
        <v>0.2857142857142857</v>
      </c>
    </row>
    <row r="46" spans="1:11" x14ac:dyDescent="0.25">
      <c r="A46" s="222"/>
      <c r="B46" s="8" t="s">
        <v>713</v>
      </c>
      <c r="C46" s="125" t="s">
        <v>564</v>
      </c>
      <c r="D46" s="98" t="s">
        <v>573</v>
      </c>
      <c r="E46" s="185">
        <f>Allopatrics_Summaries!F$27</f>
        <v>13</v>
      </c>
      <c r="F46" s="2">
        <f>Allopatrics_Summaries!G$27</f>
        <v>12</v>
      </c>
      <c r="G46" s="184">
        <f>Allopatrics_Summaries!H$27</f>
        <v>7.6923076923076872E-2</v>
      </c>
      <c r="H46" s="100" t="s">
        <v>579</v>
      </c>
      <c r="I46" s="2">
        <f>'2019_Summaries'!F$4</f>
        <v>50</v>
      </c>
      <c r="J46" s="2">
        <f>'2019_Summaries'!G$4</f>
        <v>40</v>
      </c>
      <c r="K46" s="102">
        <f>'2019_Summaries'!H$4</f>
        <v>0.19999999999999996</v>
      </c>
    </row>
    <row r="47" spans="1:11" x14ac:dyDescent="0.25">
      <c r="A47" s="222"/>
      <c r="B47" s="8" t="s">
        <v>713</v>
      </c>
      <c r="C47" s="148" t="s">
        <v>564</v>
      </c>
      <c r="D47" s="128"/>
      <c r="E47" s="129"/>
      <c r="F47" s="129"/>
      <c r="G47" s="130"/>
      <c r="H47" s="131" t="s">
        <v>580</v>
      </c>
      <c r="I47" s="129">
        <f>'2019_Summaries'!F$5</f>
        <v>25</v>
      </c>
      <c r="J47" s="129">
        <f>'2019_Summaries'!G$5</f>
        <v>18</v>
      </c>
      <c r="K47" s="130">
        <f>'2019_Summaries'!H$5</f>
        <v>0.28000000000000003</v>
      </c>
    </row>
    <row r="48" spans="1:11" x14ac:dyDescent="0.25">
      <c r="A48" s="222"/>
      <c r="B48" s="1" t="s">
        <v>713</v>
      </c>
      <c r="C48" s="9" t="s">
        <v>565</v>
      </c>
      <c r="D48" s="98" t="s">
        <v>574</v>
      </c>
      <c r="E48" s="2">
        <f>Allopatrics_Summaries!F$28</f>
        <v>9</v>
      </c>
      <c r="F48" s="2">
        <f>Allopatrics_Summaries!G$28</f>
        <v>8</v>
      </c>
      <c r="G48" s="102">
        <f>Allopatrics_Summaries!H$28</f>
        <v>0.11111111111111116</v>
      </c>
      <c r="H48" s="100" t="s">
        <v>723</v>
      </c>
      <c r="I48" s="2">
        <f>'2001_Summaries'!F$11</f>
        <v>3</v>
      </c>
      <c r="J48" s="2">
        <f>'2001_Summaries'!G$11</f>
        <v>3</v>
      </c>
      <c r="K48" s="102">
        <f>'2001_Summaries'!H$11</f>
        <v>0</v>
      </c>
    </row>
    <row r="49" spans="1:11" x14ac:dyDescent="0.25">
      <c r="A49" s="222"/>
      <c r="B49" s="8" t="s">
        <v>713</v>
      </c>
      <c r="C49" s="125" t="s">
        <v>565</v>
      </c>
      <c r="D49" s="98" t="s">
        <v>575</v>
      </c>
      <c r="E49" s="2">
        <f>Allopatrics_Summaries!F$29</f>
        <v>1</v>
      </c>
      <c r="F49" s="2">
        <f>Allopatrics_Summaries!G$29</f>
        <v>1</v>
      </c>
      <c r="G49" s="102">
        <f>Allopatrics_Summaries!H$29</f>
        <v>0</v>
      </c>
      <c r="H49" s="100" t="s">
        <v>724</v>
      </c>
      <c r="I49" s="2">
        <f>'2001_Summaries'!F$12</f>
        <v>1</v>
      </c>
      <c r="J49" s="2">
        <f>'2001_Summaries'!G$12</f>
        <v>0</v>
      </c>
      <c r="K49" s="102">
        <f>'2001_Summaries'!H$12</f>
        <v>1</v>
      </c>
    </row>
    <row r="50" spans="1:11" x14ac:dyDescent="0.25">
      <c r="A50" s="222"/>
      <c r="B50" s="10" t="s">
        <v>713</v>
      </c>
      <c r="C50" s="11" t="s">
        <v>565</v>
      </c>
      <c r="D50" s="99"/>
      <c r="E50" s="93"/>
      <c r="F50" s="93"/>
      <c r="G50" s="103"/>
      <c r="H50" s="109" t="s">
        <v>581</v>
      </c>
      <c r="I50" s="93">
        <f>'2019_Summaries'!F$6</f>
        <v>2</v>
      </c>
      <c r="J50" s="93">
        <f>'2019_Summaries'!G$6</f>
        <v>1</v>
      </c>
      <c r="K50" s="103">
        <f>'2019_Summaries'!H$6</f>
        <v>0.5</v>
      </c>
    </row>
    <row r="51" spans="1:11" x14ac:dyDescent="0.25">
      <c r="A51" s="222"/>
      <c r="B51" s="8" t="s">
        <v>698</v>
      </c>
      <c r="C51" s="146" t="s">
        <v>570</v>
      </c>
      <c r="D51" s="132" t="s">
        <v>714</v>
      </c>
      <c r="E51" s="133">
        <f>Allopatrics_Summaries!F$30</f>
        <v>7</v>
      </c>
      <c r="F51" s="133">
        <f>Allopatrics_Summaries!G$30</f>
        <v>6</v>
      </c>
      <c r="G51" s="134">
        <f>Allopatrics_Summaries!H$30</f>
        <v>0.1428571428571429</v>
      </c>
      <c r="H51" s="135" t="s">
        <v>742</v>
      </c>
      <c r="I51" s="133">
        <f>'2001_Summaries'!F$15</f>
        <v>0</v>
      </c>
      <c r="J51" s="133">
        <f>'2001_Summaries'!G$15</f>
        <v>0</v>
      </c>
      <c r="K51" s="134" t="str">
        <f>'2001_Summaries'!H$15</f>
        <v>NA</v>
      </c>
    </row>
    <row r="52" spans="1:11" x14ac:dyDescent="0.25">
      <c r="A52" s="222"/>
      <c r="B52" s="8" t="s">
        <v>698</v>
      </c>
      <c r="C52" s="125" t="s">
        <v>570</v>
      </c>
      <c r="D52" s="147"/>
      <c r="E52" s="174"/>
      <c r="F52" s="2"/>
      <c r="G52" s="184"/>
      <c r="H52" s="100" t="s">
        <v>725</v>
      </c>
      <c r="I52" s="2">
        <f>'2001_Summaries'!F$16</f>
        <v>8</v>
      </c>
      <c r="J52" s="2">
        <f>'2001_Summaries'!G$16</f>
        <v>7</v>
      </c>
      <c r="K52" s="102">
        <f>'2001_Summaries'!H$16</f>
        <v>0.125</v>
      </c>
    </row>
    <row r="53" spans="1:11" x14ac:dyDescent="0.25">
      <c r="A53" s="222"/>
      <c r="B53" s="8" t="s">
        <v>698</v>
      </c>
      <c r="C53" s="125" t="s">
        <v>570</v>
      </c>
      <c r="D53" s="147"/>
      <c r="E53" s="174"/>
      <c r="F53" s="2"/>
      <c r="G53" s="184"/>
      <c r="H53" s="100" t="s">
        <v>923</v>
      </c>
      <c r="I53" s="2">
        <f>'2019_Summaries'!F$7</f>
        <v>4</v>
      </c>
      <c r="J53" s="2">
        <f>'2019_Summaries'!G$7</f>
        <v>4</v>
      </c>
      <c r="K53" s="102">
        <f>'2019_Summaries'!H$7</f>
        <v>0</v>
      </c>
    </row>
    <row r="54" spans="1:11" x14ac:dyDescent="0.25">
      <c r="A54" s="222"/>
      <c r="B54" s="8" t="s">
        <v>698</v>
      </c>
      <c r="C54" s="148" t="s">
        <v>570</v>
      </c>
      <c r="D54" s="128"/>
      <c r="E54" s="129"/>
      <c r="F54" s="129"/>
      <c r="G54" s="130"/>
      <c r="H54" s="131" t="s">
        <v>726</v>
      </c>
      <c r="I54" s="129">
        <f>'2019_Summaries'!F$8</f>
        <v>11</v>
      </c>
      <c r="J54" s="129">
        <f>'2019_Summaries'!G$8</f>
        <v>10</v>
      </c>
      <c r="K54" s="130">
        <f>'2019_Summaries'!H$8</f>
        <v>9.0909090909090939E-2</v>
      </c>
    </row>
    <row r="55" spans="1:11" x14ac:dyDescent="0.25">
      <c r="A55" s="222"/>
      <c r="B55" s="8" t="s">
        <v>698</v>
      </c>
      <c r="C55" s="136" t="s">
        <v>568</v>
      </c>
      <c r="D55" s="137" t="s">
        <v>715</v>
      </c>
      <c r="E55" s="138">
        <f>Allopatrics_Summaries!F$31</f>
        <v>2</v>
      </c>
      <c r="F55" s="138">
        <f>Allopatrics_Summaries!G$31</f>
        <v>2</v>
      </c>
      <c r="G55" s="139">
        <f>Allopatrics_Summaries!H$31</f>
        <v>0</v>
      </c>
      <c r="H55" s="140" t="s">
        <v>727</v>
      </c>
      <c r="I55" s="138">
        <f>'2001_Summaries'!F$18</f>
        <v>1</v>
      </c>
      <c r="J55" s="138">
        <f>'2001_Summaries'!G$18</f>
        <v>0</v>
      </c>
      <c r="K55" s="139">
        <f>'2001_Summaries'!H$18</f>
        <v>1</v>
      </c>
    </row>
    <row r="56" spans="1:11" x14ac:dyDescent="0.25">
      <c r="A56" s="222"/>
      <c r="B56" s="8" t="s">
        <v>698</v>
      </c>
      <c r="C56" s="127" t="s">
        <v>568</v>
      </c>
      <c r="D56" s="128"/>
      <c r="E56" s="129"/>
      <c r="F56" s="129"/>
      <c r="G56" s="130"/>
      <c r="H56" s="131" t="s">
        <v>728</v>
      </c>
      <c r="I56" s="129">
        <f>'2019_Summaries'!F$9</f>
        <v>1</v>
      </c>
      <c r="J56" s="129">
        <f>'2019_Summaries'!G$9</f>
        <v>1</v>
      </c>
      <c r="K56" s="130">
        <f>'2019_Summaries'!H$9</f>
        <v>0</v>
      </c>
    </row>
    <row r="57" spans="1:11" x14ac:dyDescent="0.25">
      <c r="A57" s="222"/>
      <c r="B57" s="1" t="s">
        <v>698</v>
      </c>
      <c r="C57" s="136" t="s">
        <v>569</v>
      </c>
      <c r="D57" s="137" t="s">
        <v>716</v>
      </c>
      <c r="E57" s="138">
        <f>Allopatrics_Summaries!F$32</f>
        <v>9</v>
      </c>
      <c r="F57" s="142">
        <f>Allopatrics_Summaries!G$32</f>
        <v>9</v>
      </c>
      <c r="G57" s="141">
        <f>Allopatrics_Summaries!H$32</f>
        <v>0</v>
      </c>
      <c r="H57" s="140" t="s">
        <v>729</v>
      </c>
      <c r="I57" s="142">
        <f>'2001_Summaries'!F$19</f>
        <v>0</v>
      </c>
      <c r="J57" s="142">
        <f>'2001_Summaries'!G$19</f>
        <v>0</v>
      </c>
      <c r="K57" s="141" t="str">
        <f>'2001_Summaries'!H$19</f>
        <v>NA</v>
      </c>
    </row>
    <row r="58" spans="1:11" x14ac:dyDescent="0.25">
      <c r="A58" s="222"/>
      <c r="B58" s="1" t="s">
        <v>698</v>
      </c>
      <c r="C58" s="9" t="s">
        <v>569</v>
      </c>
      <c r="D58" s="98"/>
      <c r="E58" s="2"/>
      <c r="F58" s="143"/>
      <c r="G58" s="104"/>
      <c r="H58" s="100" t="s">
        <v>730</v>
      </c>
      <c r="I58" s="143">
        <f>'2001_Summaries'!F$20</f>
        <v>5</v>
      </c>
      <c r="J58" s="143">
        <f>'2001_Summaries'!G$20</f>
        <v>2</v>
      </c>
      <c r="K58" s="104">
        <f>'2001_Summaries'!H$20</f>
        <v>0.6</v>
      </c>
    </row>
    <row r="59" spans="1:11" x14ac:dyDescent="0.25">
      <c r="A59" s="222"/>
      <c r="B59" s="1" t="s">
        <v>698</v>
      </c>
      <c r="C59" s="127" t="s">
        <v>569</v>
      </c>
      <c r="D59" s="128"/>
      <c r="E59" s="129"/>
      <c r="F59" s="145"/>
      <c r="G59" s="144"/>
      <c r="H59" s="131" t="s">
        <v>731</v>
      </c>
      <c r="I59" s="145">
        <f>'2019_Summaries'!F$10</f>
        <v>3</v>
      </c>
      <c r="J59" s="145">
        <f>'2019_Summaries'!G$10</f>
        <v>2</v>
      </c>
      <c r="K59" s="144">
        <f>'2019_Summaries'!H$10</f>
        <v>0.33333333333333337</v>
      </c>
    </row>
    <row r="60" spans="1:11" x14ac:dyDescent="0.25">
      <c r="A60" s="222"/>
      <c r="B60" s="1" t="s">
        <v>698</v>
      </c>
      <c r="C60" s="136" t="s">
        <v>567</v>
      </c>
      <c r="D60" s="137" t="s">
        <v>717</v>
      </c>
      <c r="E60" s="138">
        <f>Allopatrics_Summaries!F$33</f>
        <v>12</v>
      </c>
      <c r="F60" s="138">
        <f>Allopatrics_Summaries!G$33</f>
        <v>12</v>
      </c>
      <c r="G60" s="139">
        <f>Allopatrics_Summaries!H$33</f>
        <v>0</v>
      </c>
      <c r="H60" s="140" t="s">
        <v>732</v>
      </c>
      <c r="I60" s="138">
        <f>'2001_Summaries'!F$22</f>
        <v>8</v>
      </c>
      <c r="J60" s="138">
        <f>'2001_Summaries'!G$22</f>
        <v>3</v>
      </c>
      <c r="K60" s="139">
        <f>'2001_Summaries'!H$22</f>
        <v>0.625</v>
      </c>
    </row>
    <row r="61" spans="1:11" x14ac:dyDescent="0.25">
      <c r="A61" s="222"/>
      <c r="B61" s="1" t="s">
        <v>698</v>
      </c>
      <c r="C61" s="9" t="s">
        <v>567</v>
      </c>
      <c r="D61" s="98"/>
      <c r="E61" s="2"/>
      <c r="F61" s="2"/>
      <c r="G61" s="102"/>
      <c r="H61" s="100" t="s">
        <v>925</v>
      </c>
      <c r="I61" s="2">
        <f>'2001_Summaries'!F$23</f>
        <v>0</v>
      </c>
      <c r="J61" s="2">
        <f>'2001_Summaries'!G$23</f>
        <v>0</v>
      </c>
      <c r="K61" s="102" t="str">
        <f>'2001_Summaries'!H$23</f>
        <v>NA</v>
      </c>
    </row>
    <row r="62" spans="1:11" x14ac:dyDescent="0.25">
      <c r="A62" s="222"/>
      <c r="B62" s="1" t="s">
        <v>698</v>
      </c>
      <c r="C62" s="127" t="s">
        <v>567</v>
      </c>
      <c r="D62" s="128"/>
      <c r="E62" s="129"/>
      <c r="F62" s="129"/>
      <c r="G62" s="130"/>
      <c r="H62" s="131" t="s">
        <v>733</v>
      </c>
      <c r="I62" s="129">
        <f>'2019_Summaries'!F$11</f>
        <v>5</v>
      </c>
      <c r="J62" s="129">
        <f>'2019_Summaries'!G$11</f>
        <v>4</v>
      </c>
      <c r="K62" s="130">
        <f>'2019_Summaries'!H$11</f>
        <v>0.19999999999999996</v>
      </c>
    </row>
    <row r="63" spans="1:11" x14ac:dyDescent="0.25">
      <c r="A63" s="222"/>
      <c r="B63" s="1" t="s">
        <v>698</v>
      </c>
      <c r="C63" s="9" t="s">
        <v>566</v>
      </c>
      <c r="D63" s="98" t="s">
        <v>718</v>
      </c>
      <c r="E63" s="2">
        <f>Allopatrics_Summaries!F$34</f>
        <v>18</v>
      </c>
      <c r="F63" s="2">
        <f>Allopatrics_Summaries!G$34</f>
        <v>17</v>
      </c>
      <c r="G63" s="102">
        <f>Allopatrics_Summaries!H$34</f>
        <v>5.555555555555558E-2</v>
      </c>
      <c r="H63" s="100" t="s">
        <v>734</v>
      </c>
      <c r="I63" s="2">
        <f>'2001_Summaries'!F$24</f>
        <v>0</v>
      </c>
      <c r="J63" s="2">
        <f>'2001_Summaries'!G$24</f>
        <v>0</v>
      </c>
      <c r="K63" s="102" t="str">
        <f>'2001_Summaries'!H$24</f>
        <v>NA</v>
      </c>
    </row>
    <row r="64" spans="1:11" x14ac:dyDescent="0.25">
      <c r="A64" s="222"/>
      <c r="B64" s="1" t="s">
        <v>698</v>
      </c>
      <c r="C64" s="9" t="s">
        <v>566</v>
      </c>
      <c r="D64" s="98"/>
      <c r="E64" s="2"/>
      <c r="F64" s="2"/>
      <c r="G64" s="102"/>
      <c r="H64" s="100" t="s">
        <v>735</v>
      </c>
      <c r="I64" s="2">
        <f>'2001_Summaries'!F$25</f>
        <v>0</v>
      </c>
      <c r="J64" s="2">
        <f>'2001_Summaries'!G$25</f>
        <v>0</v>
      </c>
      <c r="K64" s="102" t="str">
        <f>'2001_Summaries'!H$25</f>
        <v>NA</v>
      </c>
    </row>
    <row r="65" spans="1:11" x14ac:dyDescent="0.25">
      <c r="A65" s="222"/>
      <c r="B65" s="1" t="s">
        <v>698</v>
      </c>
      <c r="C65" s="9" t="s">
        <v>566</v>
      </c>
      <c r="D65" s="98"/>
      <c r="E65" s="2"/>
      <c r="F65" s="2"/>
      <c r="G65" s="102"/>
      <c r="H65" s="126" t="s">
        <v>736</v>
      </c>
      <c r="I65" s="2">
        <f>'2001_Summaries'!F$26</f>
        <v>1</v>
      </c>
      <c r="J65" s="2">
        <f>'2001_Summaries'!G$26</f>
        <v>0</v>
      </c>
      <c r="K65" s="102">
        <f>'2001_Summaries'!H$26</f>
        <v>1</v>
      </c>
    </row>
    <row r="66" spans="1:11" x14ac:dyDescent="0.25">
      <c r="A66" s="222"/>
      <c r="B66" s="1" t="s">
        <v>698</v>
      </c>
      <c r="C66" s="9" t="s">
        <v>566</v>
      </c>
      <c r="D66" s="98"/>
      <c r="E66" s="2"/>
      <c r="F66" s="2"/>
      <c r="G66" s="102"/>
      <c r="H66" s="100" t="s">
        <v>737</v>
      </c>
      <c r="I66" s="2">
        <f>'2001_Summaries'!F$27</f>
        <v>4</v>
      </c>
      <c r="J66" s="2">
        <f>'2001_Summaries'!G$27</f>
        <v>3</v>
      </c>
      <c r="K66" s="102">
        <f>'2001_Summaries'!H$27</f>
        <v>0.25</v>
      </c>
    </row>
    <row r="67" spans="1:11" ht="15.75" thickBot="1" x14ac:dyDescent="0.3">
      <c r="A67" s="223"/>
      <c r="B67" s="3" t="s">
        <v>698</v>
      </c>
      <c r="C67" s="12" t="s">
        <v>566</v>
      </c>
      <c r="D67" s="98"/>
      <c r="E67" s="2"/>
      <c r="F67" s="94"/>
      <c r="G67" s="105"/>
      <c r="H67" s="100" t="s">
        <v>738</v>
      </c>
      <c r="I67" s="2">
        <f>'2019_Summaries'!F$12</f>
        <v>16</v>
      </c>
      <c r="J67" s="94">
        <f>'2019_Summaries'!G$12</f>
        <v>16</v>
      </c>
      <c r="K67" s="105">
        <f>'2019_Summaries'!H$12</f>
        <v>0</v>
      </c>
    </row>
    <row r="68" spans="1:11" ht="15.75" thickBot="1" x14ac:dyDescent="0.3">
      <c r="A68" s="199"/>
      <c r="B68" s="195"/>
      <c r="C68" s="196"/>
      <c r="D68" s="205" t="s">
        <v>928</v>
      </c>
      <c r="E68" s="197">
        <f>SUM(E36:E67)</f>
        <v>159</v>
      </c>
      <c r="F68" s="197"/>
      <c r="G68" s="198"/>
      <c r="H68" s="205" t="s">
        <v>928</v>
      </c>
      <c r="I68" s="197">
        <f>SUM(I36:I67)</f>
        <v>205</v>
      </c>
      <c r="J68" s="197"/>
      <c r="K68" s="198"/>
    </row>
    <row r="69" spans="1:11" x14ac:dyDescent="0.25">
      <c r="A69" s="224" t="s">
        <v>52</v>
      </c>
      <c r="B69" s="8" t="s">
        <v>712</v>
      </c>
      <c r="C69" s="9" t="s">
        <v>562</v>
      </c>
      <c r="D69" s="97" t="s">
        <v>922</v>
      </c>
      <c r="E69" s="95">
        <f>Allopatrics_Summaries!I$5</f>
        <v>19</v>
      </c>
      <c r="F69" s="2">
        <f>Allopatrics_Summaries!J$5</f>
        <v>16</v>
      </c>
      <c r="G69" s="102">
        <f>Allopatrics_Summaries!K$5</f>
        <v>0.15789473684210531</v>
      </c>
      <c r="H69" s="100" t="s">
        <v>719</v>
      </c>
      <c r="I69" s="95">
        <f>'2001_Summaries'!I$4</f>
        <v>10</v>
      </c>
      <c r="J69" s="2">
        <f>'2001_Summaries'!J$4</f>
        <v>8</v>
      </c>
      <c r="K69" s="102">
        <f>'2001_Summaries'!K$4</f>
        <v>0.19999999999999996</v>
      </c>
    </row>
    <row r="70" spans="1:11" x14ac:dyDescent="0.25">
      <c r="A70" s="225"/>
      <c r="B70" s="8" t="s">
        <v>712</v>
      </c>
      <c r="C70" s="9" t="s">
        <v>562</v>
      </c>
      <c r="D70" s="98" t="s">
        <v>576</v>
      </c>
      <c r="E70" s="2">
        <f>Allopatrics_Summaries!I$9</f>
        <v>8</v>
      </c>
      <c r="F70" s="2">
        <f>Allopatrics_Summaries!J$9</f>
        <v>8</v>
      </c>
      <c r="G70" s="102">
        <f>Allopatrics_Summaries!K$9</f>
        <v>0</v>
      </c>
      <c r="H70" s="100" t="s">
        <v>577</v>
      </c>
      <c r="I70" s="2">
        <f>'2019_Summaries'!I$2</f>
        <v>28</v>
      </c>
      <c r="J70" s="2">
        <f>'2019_Summaries'!J$2</f>
        <v>25</v>
      </c>
      <c r="K70" s="102">
        <f>'2019_Summaries'!K$2</f>
        <v>0.1071428571428571</v>
      </c>
    </row>
    <row r="71" spans="1:11" x14ac:dyDescent="0.25">
      <c r="A71" s="225"/>
      <c r="B71" s="8" t="s">
        <v>712</v>
      </c>
      <c r="C71" s="9" t="s">
        <v>562</v>
      </c>
      <c r="D71" s="98" t="s">
        <v>709</v>
      </c>
      <c r="E71" s="2">
        <f>Allopatrics_Summaries!I$12</f>
        <v>5</v>
      </c>
      <c r="F71" s="2">
        <f>Allopatrics_Summaries!J$12</f>
        <v>5</v>
      </c>
      <c r="G71" s="102">
        <f>Allopatrics_Summaries!K$12</f>
        <v>0</v>
      </c>
      <c r="I71" s="2"/>
      <c r="J71" s="2"/>
      <c r="K71" s="102"/>
    </row>
    <row r="72" spans="1:11" x14ac:dyDescent="0.25">
      <c r="A72" s="225"/>
      <c r="B72" s="8" t="s">
        <v>712</v>
      </c>
      <c r="C72" s="127" t="s">
        <v>562</v>
      </c>
      <c r="D72" s="128" t="s">
        <v>710</v>
      </c>
      <c r="E72" s="129">
        <f>Allopatrics_Summaries!I$20</f>
        <v>3</v>
      </c>
      <c r="F72" s="129">
        <f>Allopatrics_Summaries!J$20</f>
        <v>2</v>
      </c>
      <c r="G72" s="130">
        <f>Allopatrics_Summaries!K$20</f>
        <v>0.33333333333333337</v>
      </c>
      <c r="H72" s="131"/>
      <c r="I72" s="129"/>
      <c r="J72" s="129"/>
      <c r="K72" s="130"/>
    </row>
    <row r="73" spans="1:11" x14ac:dyDescent="0.25">
      <c r="A73" s="225"/>
      <c r="B73" s="8" t="s">
        <v>712</v>
      </c>
      <c r="C73" s="9" t="s">
        <v>563</v>
      </c>
      <c r="D73" s="98" t="s">
        <v>740</v>
      </c>
      <c r="E73" s="2">
        <f>Allopatrics_Summaries!I$21</f>
        <v>14</v>
      </c>
      <c r="F73" s="2">
        <f>Allopatrics_Summaries!J$21</f>
        <v>13</v>
      </c>
      <c r="G73" s="102">
        <f>Allopatrics_Summaries!K$21</f>
        <v>7.1428571428571397E-2</v>
      </c>
      <c r="H73" s="100" t="s">
        <v>720</v>
      </c>
      <c r="I73" s="2">
        <f>'2001_Summaries'!I$5</f>
        <v>4</v>
      </c>
      <c r="J73" s="2">
        <f>'2001_Summaries'!J$5</f>
        <v>4</v>
      </c>
      <c r="K73" s="102">
        <f>'2001_Summaries'!K$5</f>
        <v>0</v>
      </c>
    </row>
    <row r="74" spans="1:11" x14ac:dyDescent="0.25">
      <c r="A74" s="225"/>
      <c r="B74" s="8" t="s">
        <v>712</v>
      </c>
      <c r="C74" s="125" t="s">
        <v>563</v>
      </c>
      <c r="D74" s="98" t="s">
        <v>711</v>
      </c>
      <c r="E74" s="2">
        <f>Allopatrics_Summaries!I$22</f>
        <v>10</v>
      </c>
      <c r="F74" s="2">
        <f>Allopatrics_Summaries!J$22</f>
        <v>10</v>
      </c>
      <c r="G74" s="102">
        <f>Allopatrics_Summaries!K$22</f>
        <v>0</v>
      </c>
      <c r="H74" s="100" t="s">
        <v>578</v>
      </c>
      <c r="I74" s="2">
        <f>'2019_Summaries'!I$3</f>
        <v>12</v>
      </c>
      <c r="J74" s="2">
        <f>'2019_Summaries'!J$3</f>
        <v>12</v>
      </c>
      <c r="K74" s="102">
        <f>'2019_Summaries'!K$3</f>
        <v>0</v>
      </c>
    </row>
    <row r="75" spans="1:11" x14ac:dyDescent="0.25">
      <c r="A75" s="225"/>
      <c r="B75" s="170" t="s">
        <v>712</v>
      </c>
      <c r="C75" s="172" t="s">
        <v>563</v>
      </c>
      <c r="D75" s="171" t="s">
        <v>951</v>
      </c>
      <c r="E75" s="2">
        <f>Allopatrics_Summaries!I$23</f>
        <v>0</v>
      </c>
      <c r="F75" s="93">
        <f>Allopatrics_Summaries!J$23</f>
        <v>0</v>
      </c>
      <c r="G75" s="103" t="str">
        <f>Allopatrics_Summaries!K$23</f>
        <v>NA</v>
      </c>
      <c r="H75" s="109"/>
      <c r="I75" s="93"/>
      <c r="J75" s="93"/>
      <c r="K75" s="103"/>
    </row>
    <row r="76" spans="1:11" x14ac:dyDescent="0.25">
      <c r="A76" s="225"/>
      <c r="B76" s="8" t="s">
        <v>713</v>
      </c>
      <c r="C76" s="125" t="s">
        <v>564</v>
      </c>
      <c r="D76" s="1" t="s">
        <v>921</v>
      </c>
      <c r="E76" s="133">
        <f>Allopatrics_Summaries!I$24</f>
        <v>10</v>
      </c>
      <c r="F76" s="133">
        <f>Allopatrics_Summaries!J$24</f>
        <v>9</v>
      </c>
      <c r="G76" s="134">
        <f>Allopatrics_Summaries!K$24</f>
        <v>9.9999999999999978E-2</v>
      </c>
      <c r="H76" s="135" t="s">
        <v>741</v>
      </c>
      <c r="I76" s="133">
        <f>'2001_Summaries'!I$7</f>
        <v>3</v>
      </c>
      <c r="J76" s="133">
        <f>'2001_Summaries'!J$7</f>
        <v>2</v>
      </c>
      <c r="K76" s="134">
        <f>'2001_Summaries'!K$7</f>
        <v>0.33333333333333337</v>
      </c>
    </row>
    <row r="77" spans="1:11" x14ac:dyDescent="0.25">
      <c r="A77" s="225"/>
      <c r="B77" s="8" t="s">
        <v>713</v>
      </c>
      <c r="C77" s="125" t="s">
        <v>564</v>
      </c>
      <c r="D77" s="98" t="s">
        <v>571</v>
      </c>
      <c r="E77" s="2">
        <f>Allopatrics_Summaries!I$25</f>
        <v>11</v>
      </c>
      <c r="F77" s="2">
        <f>Allopatrics_Summaries!J$25</f>
        <v>8</v>
      </c>
      <c r="G77" s="102">
        <f>Allopatrics_Summaries!K$25</f>
        <v>0.27272727272727271</v>
      </c>
      <c r="H77" s="100" t="s">
        <v>721</v>
      </c>
      <c r="I77" s="2">
        <f>'2001_Summaries'!I$8</f>
        <v>2</v>
      </c>
      <c r="J77" s="2">
        <f>'2001_Summaries'!J$8</f>
        <v>2</v>
      </c>
      <c r="K77" s="102">
        <f>'2001_Summaries'!K$8</f>
        <v>0</v>
      </c>
    </row>
    <row r="78" spans="1:11" x14ac:dyDescent="0.25">
      <c r="A78" s="225"/>
      <c r="B78" s="8" t="s">
        <v>713</v>
      </c>
      <c r="C78" s="125" t="s">
        <v>564</v>
      </c>
      <c r="D78" s="98" t="s">
        <v>572</v>
      </c>
      <c r="E78" s="2">
        <f>Allopatrics_Summaries!I$26</f>
        <v>3</v>
      </c>
      <c r="F78" s="2">
        <f>Allopatrics_Summaries!J$26</f>
        <v>1</v>
      </c>
      <c r="G78" s="102">
        <f>Allopatrics_Summaries!K$26</f>
        <v>0.66666666666666674</v>
      </c>
      <c r="H78" s="100" t="s">
        <v>722</v>
      </c>
      <c r="I78" s="2">
        <f>'2001_Summaries'!I$10</f>
        <v>11</v>
      </c>
      <c r="J78" s="2">
        <f>'2001_Summaries'!J$10</f>
        <v>8</v>
      </c>
      <c r="K78" s="102">
        <f>'2001_Summaries'!K$10</f>
        <v>0.27272727272727271</v>
      </c>
    </row>
    <row r="79" spans="1:11" x14ac:dyDescent="0.25">
      <c r="A79" s="225"/>
      <c r="B79" s="8" t="s">
        <v>713</v>
      </c>
      <c r="C79" s="125" t="s">
        <v>564</v>
      </c>
      <c r="D79" s="98" t="s">
        <v>573</v>
      </c>
      <c r="E79" s="185">
        <f>Allopatrics_Summaries!I$27</f>
        <v>6</v>
      </c>
      <c r="F79" s="2">
        <f>Allopatrics_Summaries!J$27</f>
        <v>1</v>
      </c>
      <c r="G79" s="184">
        <f>Allopatrics_Summaries!K$27</f>
        <v>0.83333333333333337</v>
      </c>
      <c r="H79" s="100" t="s">
        <v>579</v>
      </c>
      <c r="I79" s="2">
        <f>'2019_Summaries'!I$4</f>
        <v>53</v>
      </c>
      <c r="J79" s="2">
        <f>'2019_Summaries'!J$4</f>
        <v>50</v>
      </c>
      <c r="K79" s="102">
        <f>'2019_Summaries'!K$4</f>
        <v>5.6603773584905648E-2</v>
      </c>
    </row>
    <row r="80" spans="1:11" x14ac:dyDescent="0.25">
      <c r="A80" s="225"/>
      <c r="B80" s="8" t="s">
        <v>713</v>
      </c>
      <c r="C80" s="148" t="s">
        <v>564</v>
      </c>
      <c r="D80" s="128"/>
      <c r="E80" s="129"/>
      <c r="F80" s="129"/>
      <c r="G80" s="130"/>
      <c r="H80" s="131" t="s">
        <v>580</v>
      </c>
      <c r="I80" s="129">
        <f>'2019_Summaries'!I$5</f>
        <v>13</v>
      </c>
      <c r="J80" s="129">
        <f>'2019_Summaries'!J$5</f>
        <v>13</v>
      </c>
      <c r="K80" s="130">
        <f>'2019_Summaries'!K$5</f>
        <v>0</v>
      </c>
    </row>
    <row r="81" spans="1:11" x14ac:dyDescent="0.25">
      <c r="A81" s="225"/>
      <c r="B81" s="1" t="s">
        <v>713</v>
      </c>
      <c r="C81" s="9" t="s">
        <v>565</v>
      </c>
      <c r="D81" s="98" t="s">
        <v>574</v>
      </c>
      <c r="E81" s="2">
        <f>Allopatrics_Summaries!I$28</f>
        <v>5</v>
      </c>
      <c r="F81" s="2">
        <f>Allopatrics_Summaries!J$28</f>
        <v>5</v>
      </c>
      <c r="G81" s="102">
        <f>Allopatrics_Summaries!K$28</f>
        <v>0</v>
      </c>
      <c r="H81" s="100" t="s">
        <v>723</v>
      </c>
      <c r="I81" s="2">
        <f>'2001_Summaries'!I$11</f>
        <v>3</v>
      </c>
      <c r="J81" s="2">
        <f>'2001_Summaries'!J$11</f>
        <v>3</v>
      </c>
      <c r="K81" s="102">
        <f>'2001_Summaries'!K$11</f>
        <v>0</v>
      </c>
    </row>
    <row r="82" spans="1:11" x14ac:dyDescent="0.25">
      <c r="A82" s="225"/>
      <c r="B82" s="8" t="s">
        <v>713</v>
      </c>
      <c r="C82" s="125" t="s">
        <v>565</v>
      </c>
      <c r="D82" s="98" t="s">
        <v>575</v>
      </c>
      <c r="E82" s="2">
        <f>Allopatrics_Summaries!I$29</f>
        <v>1</v>
      </c>
      <c r="F82" s="2">
        <f>Allopatrics_Summaries!J$29</f>
        <v>1</v>
      </c>
      <c r="G82" s="102">
        <f>Allopatrics_Summaries!K$29</f>
        <v>0</v>
      </c>
      <c r="H82" s="100" t="s">
        <v>724</v>
      </c>
      <c r="I82" s="2">
        <f>'2001_Summaries'!I$12</f>
        <v>0</v>
      </c>
      <c r="J82" s="2">
        <f>'2001_Summaries'!J$12</f>
        <v>0</v>
      </c>
      <c r="K82" s="102" t="str">
        <f>'2001_Summaries'!K$12</f>
        <v>NA</v>
      </c>
    </row>
    <row r="83" spans="1:11" x14ac:dyDescent="0.25">
      <c r="A83" s="225"/>
      <c r="B83" s="10" t="s">
        <v>713</v>
      </c>
      <c r="C83" s="11" t="s">
        <v>565</v>
      </c>
      <c r="D83" s="99"/>
      <c r="E83" s="93"/>
      <c r="F83" s="93"/>
      <c r="G83" s="103"/>
      <c r="H83" s="109" t="s">
        <v>581</v>
      </c>
      <c r="I83" s="93">
        <f>'2019_Summaries'!I$6</f>
        <v>0</v>
      </c>
      <c r="J83" s="93">
        <f>'2019_Summaries'!J$6</f>
        <v>0</v>
      </c>
      <c r="K83" s="103" t="str">
        <f>'2019_Summaries'!K$6</f>
        <v>NA</v>
      </c>
    </row>
    <row r="84" spans="1:11" x14ac:dyDescent="0.25">
      <c r="A84" s="225"/>
      <c r="B84" s="8" t="s">
        <v>698</v>
      </c>
      <c r="C84" s="146" t="s">
        <v>570</v>
      </c>
      <c r="D84" s="132" t="s">
        <v>714</v>
      </c>
      <c r="E84" s="133">
        <f>Allopatrics_Summaries!I$30</f>
        <v>11</v>
      </c>
      <c r="F84" s="133">
        <f>Allopatrics_Summaries!J$30</f>
        <v>10</v>
      </c>
      <c r="G84" s="134">
        <f>Allopatrics_Summaries!K$30</f>
        <v>9.0909090909090939E-2</v>
      </c>
      <c r="H84" s="135" t="s">
        <v>742</v>
      </c>
      <c r="I84" s="133">
        <f>'2001_Summaries'!I$15</f>
        <v>1</v>
      </c>
      <c r="J84" s="133">
        <f>'2001_Summaries'!J$15</f>
        <v>1</v>
      </c>
      <c r="K84" s="134">
        <f>'2001_Summaries'!K$15</f>
        <v>0</v>
      </c>
    </row>
    <row r="85" spans="1:11" x14ac:dyDescent="0.25">
      <c r="A85" s="225"/>
      <c r="B85" s="8" t="s">
        <v>698</v>
      </c>
      <c r="C85" s="125" t="s">
        <v>570</v>
      </c>
      <c r="D85" s="147"/>
      <c r="E85" s="174"/>
      <c r="F85" s="2"/>
      <c r="G85" s="184"/>
      <c r="H85" s="100" t="s">
        <v>725</v>
      </c>
      <c r="I85" s="2">
        <f>'2001_Summaries'!I$16</f>
        <v>12</v>
      </c>
      <c r="J85" s="2">
        <f>'2001_Summaries'!J$16</f>
        <v>11</v>
      </c>
      <c r="K85" s="102">
        <f>'2001_Summaries'!K$16</f>
        <v>8.333333333333337E-2</v>
      </c>
    </row>
    <row r="86" spans="1:11" x14ac:dyDescent="0.25">
      <c r="A86" s="225"/>
      <c r="B86" s="8" t="s">
        <v>698</v>
      </c>
      <c r="C86" s="125" t="s">
        <v>570</v>
      </c>
      <c r="D86" s="147"/>
      <c r="E86" s="174"/>
      <c r="F86" s="2"/>
      <c r="G86" s="184"/>
      <c r="H86" s="100" t="s">
        <v>923</v>
      </c>
      <c r="I86" s="2">
        <f>'2019_Summaries'!I$7</f>
        <v>4</v>
      </c>
      <c r="J86" s="2">
        <f>'2019_Summaries'!J$7</f>
        <v>4</v>
      </c>
      <c r="K86" s="102">
        <f>'2019_Summaries'!K$7</f>
        <v>0</v>
      </c>
    </row>
    <row r="87" spans="1:11" x14ac:dyDescent="0.25">
      <c r="A87" s="225"/>
      <c r="B87" s="8" t="s">
        <v>698</v>
      </c>
      <c r="C87" s="148" t="s">
        <v>570</v>
      </c>
      <c r="D87" s="128"/>
      <c r="E87" s="129"/>
      <c r="F87" s="129"/>
      <c r="G87" s="130"/>
      <c r="H87" s="131" t="s">
        <v>726</v>
      </c>
      <c r="I87" s="129">
        <f>'2019_Summaries'!I$8</f>
        <v>11</v>
      </c>
      <c r="J87" s="129">
        <f>'2019_Summaries'!J$8</f>
        <v>9</v>
      </c>
      <c r="K87" s="130">
        <f>'2019_Summaries'!K$8</f>
        <v>0.18181818181818177</v>
      </c>
    </row>
    <row r="88" spans="1:11" x14ac:dyDescent="0.25">
      <c r="A88" s="225"/>
      <c r="B88" s="8" t="s">
        <v>698</v>
      </c>
      <c r="C88" s="136" t="s">
        <v>568</v>
      </c>
      <c r="D88" s="137" t="s">
        <v>715</v>
      </c>
      <c r="E88" s="138">
        <f>Allopatrics_Summaries!I$31</f>
        <v>1</v>
      </c>
      <c r="F88" s="138">
        <f>Allopatrics_Summaries!J$31</f>
        <v>1</v>
      </c>
      <c r="G88" s="139">
        <f>Allopatrics_Summaries!K$31</f>
        <v>0</v>
      </c>
      <c r="H88" s="140" t="s">
        <v>727</v>
      </c>
      <c r="I88" s="138">
        <f>'2001_Summaries'!I$18</f>
        <v>0</v>
      </c>
      <c r="J88" s="138">
        <f>'2001_Summaries'!J$18</f>
        <v>0</v>
      </c>
      <c r="K88" s="139" t="str">
        <f>'2001_Summaries'!K$18</f>
        <v>NA</v>
      </c>
    </row>
    <row r="89" spans="1:11" x14ac:dyDescent="0.25">
      <c r="A89" s="225"/>
      <c r="B89" s="8" t="s">
        <v>698</v>
      </c>
      <c r="C89" s="127" t="s">
        <v>568</v>
      </c>
      <c r="D89" s="128"/>
      <c r="E89" s="129"/>
      <c r="F89" s="129"/>
      <c r="G89" s="130"/>
      <c r="H89" s="131" t="s">
        <v>728</v>
      </c>
      <c r="I89" s="129">
        <f>'2019_Summaries'!I$9</f>
        <v>1</v>
      </c>
      <c r="J89" s="129">
        <f>'2019_Summaries'!J$9</f>
        <v>1</v>
      </c>
      <c r="K89" s="130">
        <f>'2019_Summaries'!K$9</f>
        <v>0</v>
      </c>
    </row>
    <row r="90" spans="1:11" x14ac:dyDescent="0.25">
      <c r="A90" s="225"/>
      <c r="B90" s="1" t="s">
        <v>698</v>
      </c>
      <c r="C90" s="136" t="s">
        <v>569</v>
      </c>
      <c r="D90" s="137" t="s">
        <v>716</v>
      </c>
      <c r="E90" s="138">
        <f>Allopatrics_Summaries!I$32</f>
        <v>8</v>
      </c>
      <c r="F90" s="142">
        <f>Allopatrics_Summaries!J$32</f>
        <v>5</v>
      </c>
      <c r="G90" s="141">
        <f>Allopatrics_Summaries!K$32</f>
        <v>0.375</v>
      </c>
      <c r="H90" s="140" t="s">
        <v>729</v>
      </c>
      <c r="I90" s="142">
        <f>'2001_Summaries'!I$19</f>
        <v>0</v>
      </c>
      <c r="J90" s="142">
        <f>'2001_Summaries'!J$19</f>
        <v>0</v>
      </c>
      <c r="K90" s="141" t="str">
        <f>'2001_Summaries'!K$19</f>
        <v>NA</v>
      </c>
    </row>
    <row r="91" spans="1:11" x14ac:dyDescent="0.25">
      <c r="A91" s="225"/>
      <c r="B91" s="1" t="s">
        <v>698</v>
      </c>
      <c r="C91" s="9" t="s">
        <v>569</v>
      </c>
      <c r="D91" s="98"/>
      <c r="E91" s="2"/>
      <c r="F91" s="143"/>
      <c r="G91" s="104"/>
      <c r="H91" s="100" t="s">
        <v>730</v>
      </c>
      <c r="I91" s="143">
        <f>'2001_Summaries'!I$20</f>
        <v>3</v>
      </c>
      <c r="J91" s="143">
        <f>'2001_Summaries'!J$20</f>
        <v>3</v>
      </c>
      <c r="K91" s="104">
        <f>'2001_Summaries'!K$20</f>
        <v>0</v>
      </c>
    </row>
    <row r="92" spans="1:11" x14ac:dyDescent="0.25">
      <c r="A92" s="225"/>
      <c r="B92" s="1" t="s">
        <v>698</v>
      </c>
      <c r="C92" s="127" t="s">
        <v>569</v>
      </c>
      <c r="D92" s="128"/>
      <c r="E92" s="129"/>
      <c r="F92" s="145"/>
      <c r="G92" s="144"/>
      <c r="H92" s="131" t="s">
        <v>731</v>
      </c>
      <c r="I92" s="145">
        <f>'2019_Summaries'!I$10</f>
        <v>2</v>
      </c>
      <c r="J92" s="145">
        <f>'2019_Summaries'!J$10</f>
        <v>2</v>
      </c>
      <c r="K92" s="144">
        <f>'2019_Summaries'!K$10</f>
        <v>0</v>
      </c>
    </row>
    <row r="93" spans="1:11" x14ac:dyDescent="0.25">
      <c r="A93" s="225"/>
      <c r="B93" s="1" t="s">
        <v>698</v>
      </c>
      <c r="C93" s="136" t="s">
        <v>567</v>
      </c>
      <c r="D93" s="137" t="s">
        <v>717</v>
      </c>
      <c r="E93" s="138">
        <f>Allopatrics_Summaries!I$33</f>
        <v>8</v>
      </c>
      <c r="F93" s="138">
        <f>Allopatrics_Summaries!J$33</f>
        <v>6</v>
      </c>
      <c r="G93" s="139">
        <f>Allopatrics_Summaries!K$33</f>
        <v>0.25</v>
      </c>
      <c r="H93" s="140" t="s">
        <v>732</v>
      </c>
      <c r="I93" s="138">
        <f>'2001_Summaries'!I$22</f>
        <v>2</v>
      </c>
      <c r="J93" s="138">
        <f>'2001_Summaries'!J$22</f>
        <v>2</v>
      </c>
      <c r="K93" s="139">
        <f>'2001_Summaries'!K$22</f>
        <v>0</v>
      </c>
    </row>
    <row r="94" spans="1:11" x14ac:dyDescent="0.25">
      <c r="A94" s="225"/>
      <c r="B94" s="1" t="s">
        <v>698</v>
      </c>
      <c r="C94" s="9" t="s">
        <v>567</v>
      </c>
      <c r="D94" s="98"/>
      <c r="E94" s="2"/>
      <c r="F94" s="2"/>
      <c r="G94" s="102"/>
      <c r="H94" s="100" t="s">
        <v>925</v>
      </c>
      <c r="I94" s="2">
        <f>'2001_Summaries'!I$23</f>
        <v>1</v>
      </c>
      <c r="J94" s="2">
        <f>'2001_Summaries'!J$23</f>
        <v>1</v>
      </c>
      <c r="K94" s="102">
        <f>'2001_Summaries'!K$23</f>
        <v>0</v>
      </c>
    </row>
    <row r="95" spans="1:11" x14ac:dyDescent="0.25">
      <c r="A95" s="225"/>
      <c r="B95" s="1" t="s">
        <v>698</v>
      </c>
      <c r="C95" s="127" t="s">
        <v>567</v>
      </c>
      <c r="D95" s="128"/>
      <c r="E95" s="129"/>
      <c r="F95" s="129"/>
      <c r="G95" s="130"/>
      <c r="H95" s="131" t="s">
        <v>733</v>
      </c>
      <c r="I95" s="129">
        <f>'2019_Summaries'!I$11</f>
        <v>4</v>
      </c>
      <c r="J95" s="129">
        <f>'2019_Summaries'!J$11</f>
        <v>4</v>
      </c>
      <c r="K95" s="130">
        <f>'2019_Summaries'!K$11</f>
        <v>0</v>
      </c>
    </row>
    <row r="96" spans="1:11" x14ac:dyDescent="0.25">
      <c r="A96" s="225"/>
      <c r="B96" s="1" t="s">
        <v>698</v>
      </c>
      <c r="C96" s="9" t="s">
        <v>566</v>
      </c>
      <c r="D96" s="98" t="s">
        <v>718</v>
      </c>
      <c r="E96" s="2">
        <f>Allopatrics_Summaries!I$34</f>
        <v>29</v>
      </c>
      <c r="F96" s="2">
        <f>Allopatrics_Summaries!J$34</f>
        <v>24</v>
      </c>
      <c r="G96" s="102">
        <f>Allopatrics_Summaries!K$34</f>
        <v>0.17241379310344829</v>
      </c>
      <c r="H96" s="100" t="s">
        <v>734</v>
      </c>
      <c r="I96" s="2">
        <f>'2001_Summaries'!I$24</f>
        <v>0</v>
      </c>
      <c r="J96" s="2">
        <f>'2001_Summaries'!J$24</f>
        <v>0</v>
      </c>
      <c r="K96" s="102" t="str">
        <f>'2001_Summaries'!K$24</f>
        <v>NA</v>
      </c>
    </row>
    <row r="97" spans="1:11" x14ac:dyDescent="0.25">
      <c r="A97" s="225"/>
      <c r="B97" s="1" t="s">
        <v>698</v>
      </c>
      <c r="C97" s="9" t="s">
        <v>566</v>
      </c>
      <c r="D97" s="98"/>
      <c r="E97" s="2"/>
      <c r="F97" s="2"/>
      <c r="G97" s="102"/>
      <c r="H97" s="100" t="s">
        <v>735</v>
      </c>
      <c r="I97" s="2">
        <f>'2001_Summaries'!I$25</f>
        <v>0</v>
      </c>
      <c r="J97" s="2">
        <f>'2001_Summaries'!J$25</f>
        <v>0</v>
      </c>
      <c r="K97" s="102" t="str">
        <f>'2001_Summaries'!K$25</f>
        <v>NA</v>
      </c>
    </row>
    <row r="98" spans="1:11" x14ac:dyDescent="0.25">
      <c r="A98" s="225"/>
      <c r="B98" s="1" t="s">
        <v>698</v>
      </c>
      <c r="C98" s="9" t="s">
        <v>566</v>
      </c>
      <c r="D98" s="98"/>
      <c r="E98" s="2"/>
      <c r="F98" s="2"/>
      <c r="G98" s="102"/>
      <c r="H98" s="126" t="s">
        <v>736</v>
      </c>
      <c r="I98" s="2">
        <f>'2001_Summaries'!I$26</f>
        <v>0</v>
      </c>
      <c r="J98" s="2">
        <f>'2001_Summaries'!J$26</f>
        <v>0</v>
      </c>
      <c r="K98" s="102" t="str">
        <f>'2001_Summaries'!K$26</f>
        <v>NA</v>
      </c>
    </row>
    <row r="99" spans="1:11" x14ac:dyDescent="0.25">
      <c r="A99" s="225"/>
      <c r="B99" s="1" t="s">
        <v>698</v>
      </c>
      <c r="C99" s="9" t="s">
        <v>566</v>
      </c>
      <c r="D99" s="98"/>
      <c r="E99" s="2"/>
      <c r="F99" s="2"/>
      <c r="G99" s="102"/>
      <c r="H99" s="100" t="s">
        <v>737</v>
      </c>
      <c r="I99" s="2">
        <f>'2001_Summaries'!I$27</f>
        <v>9</v>
      </c>
      <c r="J99" s="2">
        <f>'2001_Summaries'!J$27</f>
        <v>9</v>
      </c>
      <c r="K99" s="102">
        <f>'2001_Summaries'!K$27</f>
        <v>0</v>
      </c>
    </row>
    <row r="100" spans="1:11" ht="15.75" thickBot="1" x14ac:dyDescent="0.3">
      <c r="A100" s="226"/>
      <c r="B100" s="3" t="s">
        <v>698</v>
      </c>
      <c r="C100" s="12" t="s">
        <v>566</v>
      </c>
      <c r="D100" s="98"/>
      <c r="E100" s="2"/>
      <c r="F100" s="94"/>
      <c r="G100" s="105"/>
      <c r="H100" s="100" t="s">
        <v>738</v>
      </c>
      <c r="I100" s="2">
        <f>'2019_Summaries'!I$12</f>
        <v>20</v>
      </c>
      <c r="J100" s="94">
        <f>'2019_Summaries'!J$12</f>
        <v>17</v>
      </c>
      <c r="K100" s="105">
        <f>'2019_Summaries'!K$12</f>
        <v>0.15000000000000002</v>
      </c>
    </row>
    <row r="101" spans="1:11" ht="15.75" thickBot="1" x14ac:dyDescent="0.3">
      <c r="A101" s="200"/>
      <c r="B101" s="195"/>
      <c r="C101" s="196"/>
      <c r="D101" s="205" t="s">
        <v>928</v>
      </c>
      <c r="E101" s="197">
        <f>SUM(E69:E100)</f>
        <v>152</v>
      </c>
      <c r="F101" s="197"/>
      <c r="G101" s="198"/>
      <c r="H101" s="205" t="s">
        <v>928</v>
      </c>
      <c r="I101" s="197">
        <f>SUM(I69:I100)</f>
        <v>209</v>
      </c>
      <c r="J101" s="197"/>
      <c r="K101" s="198"/>
    </row>
    <row r="102" spans="1:11" x14ac:dyDescent="0.25">
      <c r="A102" s="207" t="s">
        <v>4</v>
      </c>
      <c r="B102" s="8" t="s">
        <v>712</v>
      </c>
      <c r="C102" s="9" t="s">
        <v>562</v>
      </c>
      <c r="D102" s="97" t="s">
        <v>922</v>
      </c>
      <c r="E102" s="95">
        <f>Allopatrics_Summaries!L$5</f>
        <v>16</v>
      </c>
      <c r="F102" s="175">
        <f>Allopatrics_Summaries!M$5</f>
        <v>340.60416666666669</v>
      </c>
      <c r="G102" s="102">
        <f>Allopatrics_Summaries!N$5</f>
        <v>0</v>
      </c>
      <c r="H102" s="100" t="s">
        <v>719</v>
      </c>
      <c r="I102" s="95">
        <f>'2001_Summaries'!L$4</f>
        <v>8</v>
      </c>
      <c r="J102" s="175">
        <f>'2001_Summaries'!M$4</f>
        <v>200.60425000000004</v>
      </c>
      <c r="K102" s="102">
        <f>'2001_Summaries'!N$4</f>
        <v>0.28968894361581687</v>
      </c>
    </row>
    <row r="103" spans="1:11" x14ac:dyDescent="0.25">
      <c r="A103" s="208"/>
      <c r="B103" s="8" t="s">
        <v>712</v>
      </c>
      <c r="C103" s="9" t="s">
        <v>562</v>
      </c>
      <c r="D103" s="98" t="s">
        <v>576</v>
      </c>
      <c r="E103" s="2">
        <f>Allopatrics_Summaries!L$9</f>
        <v>8</v>
      </c>
      <c r="F103" s="175">
        <f>Allopatrics_Summaries!M$9</f>
        <v>167.25</v>
      </c>
      <c r="G103" s="102">
        <f>Allopatrics_Summaries!N$9</f>
        <v>0.40779158876118227</v>
      </c>
      <c r="H103" s="100" t="s">
        <v>577</v>
      </c>
      <c r="I103" s="2">
        <f>'2019_Summaries'!L$2</f>
        <v>25</v>
      </c>
      <c r="J103" s="175">
        <f>'2019_Summaries'!M$2</f>
        <v>89.526666666666657</v>
      </c>
      <c r="K103" s="102">
        <f>'2019_Summaries'!N$2</f>
        <v>0.68299883390030569</v>
      </c>
    </row>
    <row r="104" spans="1:11" x14ac:dyDescent="0.25">
      <c r="A104" s="208"/>
      <c r="B104" s="8" t="s">
        <v>712</v>
      </c>
      <c r="C104" s="9" t="s">
        <v>562</v>
      </c>
      <c r="D104" s="98" t="s">
        <v>709</v>
      </c>
      <c r="E104" s="2">
        <f>Allopatrics_Summaries!L$12</f>
        <v>5</v>
      </c>
      <c r="F104" s="175">
        <f>Allopatrics_Summaries!M$12</f>
        <v>268.13333333333333</v>
      </c>
      <c r="G104" s="102">
        <f>Allopatrics_Summaries!N$12</f>
        <v>5.0578084702531112E-2</v>
      </c>
      <c r="I104" s="2"/>
      <c r="J104" s="175"/>
      <c r="K104" s="102"/>
    </row>
    <row r="105" spans="1:11" x14ac:dyDescent="0.25">
      <c r="A105" s="208"/>
      <c r="B105" s="8" t="s">
        <v>712</v>
      </c>
      <c r="C105" s="127" t="s">
        <v>562</v>
      </c>
      <c r="D105" s="128" t="s">
        <v>710</v>
      </c>
      <c r="E105" s="129">
        <f>Allopatrics_Summaries!L$20</f>
        <v>2</v>
      </c>
      <c r="F105" s="176">
        <f>Allopatrics_Summaries!M$20</f>
        <v>274.75</v>
      </c>
      <c r="G105" s="130">
        <f>Allopatrics_Summaries!N$20</f>
        <v>2.7149411133840506E-2</v>
      </c>
      <c r="H105" s="131"/>
      <c r="I105" s="129"/>
      <c r="J105" s="176"/>
      <c r="K105" s="130"/>
    </row>
    <row r="106" spans="1:11" x14ac:dyDescent="0.25">
      <c r="A106" s="208"/>
      <c r="B106" s="8" t="s">
        <v>712</v>
      </c>
      <c r="C106" s="9" t="s">
        <v>563</v>
      </c>
      <c r="D106" s="98" t="s">
        <v>740</v>
      </c>
      <c r="E106" s="2">
        <f>Allopatrics_Summaries!L$21</f>
        <v>13</v>
      </c>
      <c r="F106" s="175">
        <f>Allopatrics_Summaries!M$21</f>
        <v>224.23076923076925</v>
      </c>
      <c r="G106" s="102">
        <f>Allopatrics_Summaries!N$21</f>
        <v>0.20603080659484696</v>
      </c>
      <c r="H106" s="100" t="s">
        <v>720</v>
      </c>
      <c r="I106" s="2">
        <f>'2001_Summaries'!L$5</f>
        <v>4</v>
      </c>
      <c r="J106" s="175">
        <f>'2001_Summaries'!M$5</f>
        <v>126.25</v>
      </c>
      <c r="K106" s="102">
        <f>'2001_Summaries'!N$5</f>
        <v>0.55296674487951725</v>
      </c>
    </row>
    <row r="107" spans="1:11" x14ac:dyDescent="0.25">
      <c r="A107" s="208"/>
      <c r="B107" s="8" t="s">
        <v>712</v>
      </c>
      <c r="C107" s="125" t="s">
        <v>563</v>
      </c>
      <c r="D107" s="98" t="s">
        <v>711</v>
      </c>
      <c r="E107" s="2">
        <f>Allopatrics_Summaries!L$22</f>
        <v>10</v>
      </c>
      <c r="F107" s="175">
        <f>Allopatrics_Summaries!M$22</f>
        <v>114.6</v>
      </c>
      <c r="G107" s="102">
        <f>Allopatrics_Summaries!N$22</f>
        <v>0.59421773436192216</v>
      </c>
      <c r="H107" s="100" t="s">
        <v>578</v>
      </c>
      <c r="I107" s="2">
        <f>'2019_Summaries'!L$3</f>
        <v>12</v>
      </c>
      <c r="J107" s="175">
        <f>'2019_Summaries'!M$3</f>
        <v>91.874999999999986</v>
      </c>
      <c r="K107" s="102">
        <f>'2019_Summaries'!N$3</f>
        <v>0.67468372028360912</v>
      </c>
    </row>
    <row r="108" spans="1:11" x14ac:dyDescent="0.25">
      <c r="A108" s="208"/>
      <c r="B108" s="170" t="s">
        <v>712</v>
      </c>
      <c r="C108" s="172" t="s">
        <v>563</v>
      </c>
      <c r="D108" s="171" t="s">
        <v>951</v>
      </c>
      <c r="E108" s="2">
        <f>Allopatrics_Summaries!L$23</f>
        <v>0</v>
      </c>
      <c r="F108" s="177" t="str">
        <f>Allopatrics_Summaries!M$23</f>
        <v>NA</v>
      </c>
      <c r="G108" s="103" t="str">
        <f>Allopatrics_Summaries!N$23</f>
        <v>NA</v>
      </c>
      <c r="H108" s="109"/>
      <c r="I108" s="93"/>
      <c r="J108" s="177"/>
      <c r="K108" s="103"/>
    </row>
    <row r="109" spans="1:11" x14ac:dyDescent="0.25">
      <c r="A109" s="208"/>
      <c r="B109" s="8" t="s">
        <v>713</v>
      </c>
      <c r="C109" s="125" t="s">
        <v>564</v>
      </c>
      <c r="D109" s="1" t="s">
        <v>921</v>
      </c>
      <c r="E109" s="133">
        <f>Allopatrics_Summaries!L$24</f>
        <v>9</v>
      </c>
      <c r="F109" s="178">
        <f>Allopatrics_Summaries!M$24</f>
        <v>26.444444444444446</v>
      </c>
      <c r="G109" s="134">
        <f>Allopatrics_Summaries!N$24</f>
        <v>0.90636399144671076</v>
      </c>
      <c r="H109" s="135" t="s">
        <v>741</v>
      </c>
      <c r="I109" s="133">
        <f>'2001_Summaries'!L$7</f>
        <v>2</v>
      </c>
      <c r="J109" s="178">
        <f>'2001_Summaries'!M$7</f>
        <v>163</v>
      </c>
      <c r="K109" s="134">
        <f>'2001_Summaries'!N$7</f>
        <v>0.42284023299296081</v>
      </c>
    </row>
    <row r="110" spans="1:11" x14ac:dyDescent="0.25">
      <c r="A110" s="208"/>
      <c r="B110" s="8" t="s">
        <v>713</v>
      </c>
      <c r="C110" s="125" t="s">
        <v>564</v>
      </c>
      <c r="D110" s="98" t="s">
        <v>571</v>
      </c>
      <c r="E110" s="2">
        <f>Allopatrics_Summaries!L$25</f>
        <v>8</v>
      </c>
      <c r="F110" s="175">
        <f>Allopatrics_Summaries!M$25</f>
        <v>18.708333333333336</v>
      </c>
      <c r="G110" s="102">
        <f>Allopatrics_Summaries!N$25</f>
        <v>0.9337564582346215</v>
      </c>
      <c r="H110" s="100" t="s">
        <v>721</v>
      </c>
      <c r="I110" s="2">
        <f>'2001_Summaries'!L$8</f>
        <v>2</v>
      </c>
      <c r="J110" s="175">
        <f>'2001_Summaries'!M$8</f>
        <v>84.332999999999998</v>
      </c>
      <c r="K110" s="102">
        <f>'2001_Summaries'!N$8</f>
        <v>0.70138886729445016</v>
      </c>
    </row>
    <row r="111" spans="1:11" x14ac:dyDescent="0.25">
      <c r="A111" s="208"/>
      <c r="B111" s="8" t="s">
        <v>713</v>
      </c>
      <c r="C111" s="125" t="s">
        <v>564</v>
      </c>
      <c r="D111" s="98" t="s">
        <v>572</v>
      </c>
      <c r="E111" s="2">
        <f>Allopatrics_Summaries!L$26</f>
        <v>1</v>
      </c>
      <c r="F111" s="175">
        <f>Allopatrics_Summaries!M$26</f>
        <v>2</v>
      </c>
      <c r="G111" s="102">
        <f>Allopatrics_Summaries!N$26</f>
        <v>0.99291828506739832</v>
      </c>
      <c r="H111" s="100" t="s">
        <v>722</v>
      </c>
      <c r="I111" s="2">
        <f>'2001_Summaries'!L$10</f>
        <v>8</v>
      </c>
      <c r="J111" s="175">
        <f>'2001_Summaries'!M$10</f>
        <v>106.5</v>
      </c>
      <c r="K111" s="102">
        <f>'2001_Summaries'!N$10</f>
        <v>0.62289867983895908</v>
      </c>
    </row>
    <row r="112" spans="1:11" x14ac:dyDescent="0.25">
      <c r="A112" s="208"/>
      <c r="B112" s="8" t="s">
        <v>713</v>
      </c>
      <c r="C112" s="125" t="s">
        <v>564</v>
      </c>
      <c r="D112" s="98" t="s">
        <v>573</v>
      </c>
      <c r="E112" s="185">
        <f>Allopatrics_Summaries!L$27</f>
        <v>1</v>
      </c>
      <c r="F112" s="175">
        <f>Allopatrics_Summaries!M$27</f>
        <v>15.5</v>
      </c>
      <c r="G112" s="184">
        <f>Allopatrics_Summaries!N$27</f>
        <v>0.94511670927233682</v>
      </c>
      <c r="H112" s="100" t="s">
        <v>579</v>
      </c>
      <c r="I112" s="2">
        <f>'2019_Summaries'!L$4</f>
        <v>50</v>
      </c>
      <c r="J112" s="175">
        <f>'2019_Summaries'!M$4</f>
        <v>79.90000000000002</v>
      </c>
      <c r="K112" s="102">
        <f>'2019_Summaries'!N$4</f>
        <v>0.7170854884425617</v>
      </c>
    </row>
    <row r="113" spans="1:11" x14ac:dyDescent="0.25">
      <c r="A113" s="208"/>
      <c r="B113" s="8" t="s">
        <v>713</v>
      </c>
      <c r="C113" s="148" t="s">
        <v>564</v>
      </c>
      <c r="D113" s="128"/>
      <c r="E113" s="129"/>
      <c r="F113" s="176"/>
      <c r="G113" s="130"/>
      <c r="H113" s="131" t="s">
        <v>580</v>
      </c>
      <c r="I113" s="129">
        <f>'2019_Summaries'!L$5</f>
        <v>13</v>
      </c>
      <c r="J113" s="176">
        <f>'2019_Summaries'!M$5</f>
        <v>103.58974358974358</v>
      </c>
      <c r="K113" s="130">
        <f>'2019_Summaries'!N$5</f>
        <v>0.6332034829780655</v>
      </c>
    </row>
    <row r="114" spans="1:11" x14ac:dyDescent="0.25">
      <c r="A114" s="208"/>
      <c r="B114" s="1" t="s">
        <v>713</v>
      </c>
      <c r="C114" s="9" t="s">
        <v>565</v>
      </c>
      <c r="D114" s="98" t="s">
        <v>574</v>
      </c>
      <c r="E114" s="2">
        <f>Allopatrics_Summaries!L$28</f>
        <v>5</v>
      </c>
      <c r="F114" s="175">
        <f>Allopatrics_Summaries!M$28</f>
        <v>249.83333333333331</v>
      </c>
      <c r="G114" s="102">
        <f>Allopatrics_Summaries!N$28</f>
        <v>0.11537577633583684</v>
      </c>
      <c r="H114" s="100" t="s">
        <v>723</v>
      </c>
      <c r="I114" s="2">
        <f>'2001_Summaries'!L$11</f>
        <v>3</v>
      </c>
      <c r="J114" s="175">
        <f>'2001_Summaries'!M$11</f>
        <v>134</v>
      </c>
      <c r="K114" s="102">
        <f>'2001_Summaries'!N$11</f>
        <v>0.5255250995156856</v>
      </c>
    </row>
    <row r="115" spans="1:11" x14ac:dyDescent="0.25">
      <c r="A115" s="208"/>
      <c r="B115" s="8" t="s">
        <v>713</v>
      </c>
      <c r="C115" s="125" t="s">
        <v>565</v>
      </c>
      <c r="D115" s="98" t="s">
        <v>575</v>
      </c>
      <c r="E115" s="2">
        <f>Allopatrics_Summaries!L$29</f>
        <v>1</v>
      </c>
      <c r="F115" s="175">
        <f>Allopatrics_Summaries!M$29</f>
        <v>167</v>
      </c>
      <c r="G115" s="102">
        <f>Allopatrics_Summaries!N$29</f>
        <v>0.40867680312775745</v>
      </c>
      <c r="H115" s="100" t="s">
        <v>724</v>
      </c>
      <c r="I115" s="2">
        <f>'2001_Summaries'!L$12</f>
        <v>0</v>
      </c>
      <c r="J115" s="175" t="str">
        <f>'2001_Summaries'!M$12</f>
        <v>NA</v>
      </c>
      <c r="K115" s="102" t="str">
        <f>'2001_Summaries'!N$12</f>
        <v>NA</v>
      </c>
    </row>
    <row r="116" spans="1:11" x14ac:dyDescent="0.25">
      <c r="A116" s="208"/>
      <c r="B116" s="10" t="s">
        <v>713</v>
      </c>
      <c r="C116" s="11" t="s">
        <v>565</v>
      </c>
      <c r="D116" s="99"/>
      <c r="E116" s="93"/>
      <c r="F116" s="177"/>
      <c r="G116" s="103"/>
      <c r="H116" s="109" t="s">
        <v>581</v>
      </c>
      <c r="I116" s="93">
        <f>'2019_Summaries'!L$6</f>
        <v>0</v>
      </c>
      <c r="J116" s="177" t="str">
        <f>'2019_Summaries'!M$6</f>
        <v>NA</v>
      </c>
      <c r="K116" s="103" t="str">
        <f>'2019_Summaries'!N$6</f>
        <v>NA</v>
      </c>
    </row>
    <row r="117" spans="1:11" x14ac:dyDescent="0.25">
      <c r="A117" s="208"/>
      <c r="B117" s="8" t="s">
        <v>698</v>
      </c>
      <c r="C117" s="146" t="s">
        <v>570</v>
      </c>
      <c r="D117" s="132" t="s">
        <v>714</v>
      </c>
      <c r="E117" s="133">
        <f>Allopatrics_Summaries!L$30</f>
        <v>10</v>
      </c>
      <c r="F117" s="178">
        <f>Allopatrics_Summaries!M$30</f>
        <v>69.933333333333337</v>
      </c>
      <c r="G117" s="134">
        <f>Allopatrics_Summaries!N$30</f>
        <v>0.75237603452336033</v>
      </c>
      <c r="H117" s="135" t="s">
        <v>742</v>
      </c>
      <c r="I117" s="133">
        <f>'2001_Summaries'!L$15</f>
        <v>1</v>
      </c>
      <c r="J117" s="178">
        <f>'2001_Summaries'!M$15</f>
        <v>162.667</v>
      </c>
      <c r="K117" s="134">
        <f>'2001_Summaries'!N$15</f>
        <v>0.42401933852923901</v>
      </c>
    </row>
    <row r="118" spans="1:11" x14ac:dyDescent="0.25">
      <c r="A118" s="208"/>
      <c r="B118" s="8" t="s">
        <v>698</v>
      </c>
      <c r="C118" s="125" t="s">
        <v>570</v>
      </c>
      <c r="D118" s="147"/>
      <c r="E118" s="174"/>
      <c r="F118" s="175"/>
      <c r="G118" s="184"/>
      <c r="H118" s="100" t="s">
        <v>725</v>
      </c>
      <c r="I118" s="2">
        <f>'2001_Summaries'!L$16</f>
        <v>11</v>
      </c>
      <c r="J118" s="175">
        <f>'2001_Summaries'!M$16</f>
        <v>161.93945454545454</v>
      </c>
      <c r="K118" s="102">
        <f>'2001_Summaries'!N$16</f>
        <v>0.42659547328403957</v>
      </c>
    </row>
    <row r="119" spans="1:11" x14ac:dyDescent="0.25">
      <c r="A119" s="208"/>
      <c r="B119" s="8" t="s">
        <v>698</v>
      </c>
      <c r="C119" s="125" t="s">
        <v>570</v>
      </c>
      <c r="D119" s="147"/>
      <c r="E119" s="174"/>
      <c r="F119" s="175"/>
      <c r="G119" s="184"/>
      <c r="H119" s="100" t="s">
        <v>923</v>
      </c>
      <c r="I119" s="2">
        <f>'2019_Summaries'!L$7</f>
        <v>4</v>
      </c>
      <c r="J119" s="175">
        <f>'2019_Summaries'!M$7</f>
        <v>6.75</v>
      </c>
      <c r="K119" s="102">
        <f>'2019_Summaries'!N$7</f>
        <v>0.97609921210246919</v>
      </c>
    </row>
    <row r="120" spans="1:11" x14ac:dyDescent="0.25">
      <c r="A120" s="208"/>
      <c r="B120" s="8" t="s">
        <v>698</v>
      </c>
      <c r="C120" s="148" t="s">
        <v>570</v>
      </c>
      <c r="D120" s="128"/>
      <c r="E120" s="129"/>
      <c r="F120" s="176"/>
      <c r="G120" s="130"/>
      <c r="H120" s="131" t="s">
        <v>726</v>
      </c>
      <c r="I120" s="129">
        <f>'2019_Summaries'!L$8</f>
        <v>9</v>
      </c>
      <c r="J120" s="176">
        <f>'2019_Summaries'!M$8</f>
        <v>124.33333333333333</v>
      </c>
      <c r="K120" s="130">
        <f>'2019_Summaries'!N$8</f>
        <v>0.55975338835659394</v>
      </c>
    </row>
    <row r="121" spans="1:11" x14ac:dyDescent="0.25">
      <c r="A121" s="208"/>
      <c r="B121" s="8" t="s">
        <v>698</v>
      </c>
      <c r="C121" s="136" t="s">
        <v>568</v>
      </c>
      <c r="D121" s="137" t="s">
        <v>715</v>
      </c>
      <c r="E121" s="138">
        <f>Allopatrics_Summaries!L$31</f>
        <v>1</v>
      </c>
      <c r="F121" s="179">
        <f>Allopatrics_Summaries!M$31</f>
        <v>175.33333333333334</v>
      </c>
      <c r="G121" s="139">
        <f>Allopatrics_Summaries!N$31</f>
        <v>0.37916965757525034</v>
      </c>
      <c r="H121" s="140" t="s">
        <v>727</v>
      </c>
      <c r="I121" s="138">
        <f>'2001_Summaries'!L$18</f>
        <v>0</v>
      </c>
      <c r="J121" s="179" t="str">
        <f>'2001_Summaries'!M$18</f>
        <v>NA</v>
      </c>
      <c r="K121" s="139" t="str">
        <f>'2001_Summaries'!N$18</f>
        <v>NA</v>
      </c>
    </row>
    <row r="122" spans="1:11" x14ac:dyDescent="0.25">
      <c r="A122" s="208"/>
      <c r="B122" s="8" t="s">
        <v>698</v>
      </c>
      <c r="C122" s="127" t="s">
        <v>568</v>
      </c>
      <c r="D122" s="128"/>
      <c r="E122" s="129"/>
      <c r="F122" s="176"/>
      <c r="G122" s="130"/>
      <c r="H122" s="131" t="s">
        <v>728</v>
      </c>
      <c r="I122" s="129">
        <f>'2019_Summaries'!L$9</f>
        <v>1</v>
      </c>
      <c r="J122" s="176">
        <f>'2019_Summaries'!M$9</f>
        <v>38.666666666666664</v>
      </c>
      <c r="K122" s="130">
        <f>'2019_Summaries'!N$9</f>
        <v>0.86308684463636698</v>
      </c>
    </row>
    <row r="123" spans="1:11" x14ac:dyDescent="0.25">
      <c r="A123" s="208"/>
      <c r="B123" s="1" t="s">
        <v>698</v>
      </c>
      <c r="C123" s="136" t="s">
        <v>569</v>
      </c>
      <c r="D123" s="137" t="s">
        <v>716</v>
      </c>
      <c r="E123" s="138">
        <f>Allopatrics_Summaries!L$32</f>
        <v>5</v>
      </c>
      <c r="F123" s="180">
        <f>Allopatrics_Summaries!M$32</f>
        <v>18.766666666666669</v>
      </c>
      <c r="G123" s="141">
        <f>Allopatrics_Summaries!N$32</f>
        <v>0.93354990821575401</v>
      </c>
      <c r="H123" s="140" t="s">
        <v>729</v>
      </c>
      <c r="I123" s="142">
        <f>'2001_Summaries'!L$19</f>
        <v>0</v>
      </c>
      <c r="J123" s="180" t="str">
        <f>'2001_Summaries'!M$19</f>
        <v>NA</v>
      </c>
      <c r="K123" s="141" t="str">
        <f>'2001_Summaries'!N$19</f>
        <v>NA</v>
      </c>
    </row>
    <row r="124" spans="1:11" x14ac:dyDescent="0.25">
      <c r="A124" s="208"/>
      <c r="B124" s="1" t="s">
        <v>698</v>
      </c>
      <c r="C124" s="9" t="s">
        <v>569</v>
      </c>
      <c r="D124" s="98"/>
      <c r="E124" s="2"/>
      <c r="F124" s="181"/>
      <c r="G124" s="104"/>
      <c r="H124" s="100" t="s">
        <v>730</v>
      </c>
      <c r="I124" s="143">
        <f>'2001_Summaries'!L$20</f>
        <v>3</v>
      </c>
      <c r="J124" s="181">
        <f>'2001_Summaries'!M$20</f>
        <v>90.944333333333319</v>
      </c>
      <c r="K124" s="104">
        <f>'2001_Summaries'!N$20</f>
        <v>0.67797907829891313</v>
      </c>
    </row>
    <row r="125" spans="1:11" x14ac:dyDescent="0.25">
      <c r="A125" s="208"/>
      <c r="B125" s="1" t="s">
        <v>698</v>
      </c>
      <c r="C125" s="127" t="s">
        <v>569</v>
      </c>
      <c r="D125" s="128"/>
      <c r="E125" s="129"/>
      <c r="F125" s="182"/>
      <c r="G125" s="144"/>
      <c r="H125" s="131" t="s">
        <v>731</v>
      </c>
      <c r="I125" s="145">
        <f>'2019_Summaries'!L$10</f>
        <v>2</v>
      </c>
      <c r="J125" s="182">
        <f>'2019_Summaries'!M$10</f>
        <v>71.166666666666671</v>
      </c>
      <c r="K125" s="144">
        <f>'2019_Summaries'!N$10</f>
        <v>0.74800897698158919</v>
      </c>
    </row>
    <row r="126" spans="1:11" x14ac:dyDescent="0.25">
      <c r="A126" s="208"/>
      <c r="B126" s="1" t="s">
        <v>698</v>
      </c>
      <c r="C126" s="136" t="s">
        <v>567</v>
      </c>
      <c r="D126" s="137" t="s">
        <v>717</v>
      </c>
      <c r="E126" s="138">
        <f>Allopatrics_Summaries!L$33</f>
        <v>6</v>
      </c>
      <c r="F126" s="179">
        <f>Allopatrics_Summaries!M$33</f>
        <v>2.7222222222222219</v>
      </c>
      <c r="G126" s="139">
        <f>Allopatrics_Summaries!N$33</f>
        <v>0.99036099911951436</v>
      </c>
      <c r="H126" s="140" t="s">
        <v>732</v>
      </c>
      <c r="I126" s="138">
        <f>'2001_Summaries'!L$22</f>
        <v>2</v>
      </c>
      <c r="J126" s="138">
        <f>'2001_Summaries'!M$22</f>
        <v>190.5</v>
      </c>
      <c r="K126" s="139">
        <f>'2001_Summaries'!N$22</f>
        <v>0.32546665266968733</v>
      </c>
    </row>
    <row r="127" spans="1:11" x14ac:dyDescent="0.25">
      <c r="A127" s="208"/>
      <c r="B127" s="1" t="s">
        <v>698</v>
      </c>
      <c r="C127" s="9" t="s">
        <v>567</v>
      </c>
      <c r="D127" s="98"/>
      <c r="E127" s="2"/>
      <c r="F127" s="175"/>
      <c r="G127" s="102"/>
      <c r="H127" s="100" t="s">
        <v>925</v>
      </c>
      <c r="I127" s="2">
        <f>'2001_Summaries'!L$23</f>
        <v>1</v>
      </c>
      <c r="J127" s="2">
        <f>'2001_Summaries'!M$23</f>
        <v>23.667000000000002</v>
      </c>
      <c r="K127" s="102">
        <f>'2001_Summaries'!N$23</f>
        <v>0.91619852634505772</v>
      </c>
    </row>
    <row r="128" spans="1:11" x14ac:dyDescent="0.25">
      <c r="A128" s="208"/>
      <c r="B128" s="1" t="s">
        <v>698</v>
      </c>
      <c r="C128" s="127" t="s">
        <v>567</v>
      </c>
      <c r="D128" s="128"/>
      <c r="E128" s="129"/>
      <c r="F128" s="176"/>
      <c r="G128" s="130"/>
      <c r="H128" s="131" t="s">
        <v>733</v>
      </c>
      <c r="I128" s="129">
        <f>'2019_Summaries'!L$11</f>
        <v>4</v>
      </c>
      <c r="J128" s="129">
        <f>'2019_Summaries'!M$11</f>
        <v>110.41666666666666</v>
      </c>
      <c r="K128" s="130">
        <f>'2019_Summaries'!N$11</f>
        <v>0.60903032142928071</v>
      </c>
    </row>
    <row r="129" spans="1:11" x14ac:dyDescent="0.25">
      <c r="A129" s="208"/>
      <c r="B129" s="1" t="s">
        <v>698</v>
      </c>
      <c r="C129" s="9" t="s">
        <v>566</v>
      </c>
      <c r="D129" s="98" t="s">
        <v>718</v>
      </c>
      <c r="E129" s="2">
        <f>Allopatrics_Summaries!L$34</f>
        <v>24</v>
      </c>
      <c r="F129" s="175">
        <f>Allopatrics_Summaries!M$34</f>
        <v>10.875000000000002</v>
      </c>
      <c r="G129" s="102">
        <f>Allopatrics_Summaries!N$34</f>
        <v>0.96149317505397824</v>
      </c>
      <c r="H129" s="100" t="s">
        <v>734</v>
      </c>
      <c r="I129" s="2">
        <f>'2001_Summaries'!L$24</f>
        <v>0</v>
      </c>
      <c r="J129" s="2" t="str">
        <f>'2001_Summaries'!M$24</f>
        <v>NA</v>
      </c>
      <c r="K129" s="102" t="str">
        <f>'2001_Summaries'!N$24</f>
        <v>NA</v>
      </c>
    </row>
    <row r="130" spans="1:11" x14ac:dyDescent="0.25">
      <c r="A130" s="208"/>
      <c r="B130" s="1" t="s">
        <v>698</v>
      </c>
      <c r="C130" s="9" t="s">
        <v>566</v>
      </c>
      <c r="D130" s="98"/>
      <c r="E130" s="2"/>
      <c r="F130" s="175"/>
      <c r="G130" s="102"/>
      <c r="H130" s="100" t="s">
        <v>735</v>
      </c>
      <c r="I130" s="2">
        <f>'2001_Summaries'!L$25</f>
        <v>0</v>
      </c>
      <c r="J130" s="2" t="str">
        <f>'2001_Summaries'!M$25</f>
        <v>NA</v>
      </c>
      <c r="K130" s="102" t="str">
        <f>'2001_Summaries'!N$25</f>
        <v>NA</v>
      </c>
    </row>
    <row r="131" spans="1:11" x14ac:dyDescent="0.25">
      <c r="A131" s="208"/>
      <c r="B131" s="1" t="s">
        <v>698</v>
      </c>
      <c r="C131" s="9" t="s">
        <v>566</v>
      </c>
      <c r="D131" s="98"/>
      <c r="E131" s="2"/>
      <c r="F131" s="175"/>
      <c r="G131" s="102"/>
      <c r="H131" s="126" t="s">
        <v>736</v>
      </c>
      <c r="I131" s="2">
        <f>'2001_Summaries'!L$26</f>
        <v>0</v>
      </c>
      <c r="J131" s="2" t="str">
        <f>'2001_Summaries'!M$26</f>
        <v>NA</v>
      </c>
      <c r="K131" s="102" t="str">
        <f>'2001_Summaries'!N$26</f>
        <v>NA</v>
      </c>
    </row>
    <row r="132" spans="1:11" x14ac:dyDescent="0.25">
      <c r="A132" s="208"/>
      <c r="B132" s="1" t="s">
        <v>698</v>
      </c>
      <c r="C132" s="9" t="s">
        <v>566</v>
      </c>
      <c r="D132" s="98"/>
      <c r="E132" s="2"/>
      <c r="F132" s="175"/>
      <c r="G132" s="102"/>
      <c r="H132" s="100" t="s">
        <v>737</v>
      </c>
      <c r="I132" s="2">
        <f>'2001_Summaries'!L$27</f>
        <v>9</v>
      </c>
      <c r="J132" s="2">
        <f>'2001_Summaries'!M$27</f>
        <v>163.59244444444448</v>
      </c>
      <c r="K132" s="102">
        <f>'2001_Summaries'!N$27</f>
        <v>0.42074247165848111</v>
      </c>
    </row>
    <row r="133" spans="1:11" ht="15.75" thickBot="1" x14ac:dyDescent="0.3">
      <c r="A133" s="209"/>
      <c r="B133" s="3" t="s">
        <v>698</v>
      </c>
      <c r="C133" s="12" t="s">
        <v>566</v>
      </c>
      <c r="D133" s="98"/>
      <c r="E133" s="2"/>
      <c r="F133" s="183"/>
      <c r="G133" s="105"/>
      <c r="H133" s="100" t="s">
        <v>738</v>
      </c>
      <c r="I133" s="2">
        <f>'2019_Summaries'!L$12</f>
        <v>17</v>
      </c>
      <c r="J133" s="94">
        <f>'2019_Summaries'!M$12</f>
        <v>69.333333333333343</v>
      </c>
      <c r="K133" s="105">
        <f>'2019_Summaries'!N$12</f>
        <v>0.75450054900314079</v>
      </c>
    </row>
    <row r="134" spans="1:11" ht="15.75" thickBot="1" x14ac:dyDescent="0.3">
      <c r="A134" s="201"/>
      <c r="B134" s="195"/>
      <c r="C134" s="196"/>
      <c r="D134" s="205" t="s">
        <v>928</v>
      </c>
      <c r="E134" s="197">
        <f>SUM(E102:E133)</f>
        <v>125</v>
      </c>
      <c r="F134" s="202"/>
      <c r="G134" s="198"/>
      <c r="H134" s="205" t="s">
        <v>928</v>
      </c>
      <c r="I134" s="197">
        <f>SUM(I102:I133)</f>
        <v>191</v>
      </c>
      <c r="J134" s="197"/>
      <c r="K134" s="198"/>
    </row>
    <row r="135" spans="1:11" x14ac:dyDescent="0.25">
      <c r="A135" s="210" t="s">
        <v>5</v>
      </c>
      <c r="B135" s="8" t="s">
        <v>712</v>
      </c>
      <c r="C135" s="9" t="s">
        <v>562</v>
      </c>
      <c r="D135" s="97" t="s">
        <v>922</v>
      </c>
      <c r="E135" s="95">
        <f>Allopatrics_Summaries!O$5</f>
        <v>16</v>
      </c>
      <c r="F135" s="184">
        <f>Allopatrics_Summaries!P$5</f>
        <v>0.72910497394591667</v>
      </c>
      <c r="G135" s="102">
        <f>Allopatrics_Summaries!Q$5</f>
        <v>0.27089502605408333</v>
      </c>
      <c r="H135" s="100" t="s">
        <v>719</v>
      </c>
      <c r="I135" s="95">
        <f>'2001_Summaries'!O$4</f>
        <v>8</v>
      </c>
      <c r="J135" s="184">
        <f>'2001_Summaries'!P$4</f>
        <v>0.82825000000000004</v>
      </c>
      <c r="K135" s="102">
        <f>'2001_Summaries'!Q$4</f>
        <v>0.17174999999999996</v>
      </c>
    </row>
    <row r="136" spans="1:11" x14ac:dyDescent="0.25">
      <c r="A136" s="211"/>
      <c r="B136" s="8" t="s">
        <v>712</v>
      </c>
      <c r="C136" s="9" t="s">
        <v>562</v>
      </c>
      <c r="D136" s="98" t="s">
        <v>576</v>
      </c>
      <c r="E136" s="2">
        <f>Allopatrics_Summaries!O$9</f>
        <v>8</v>
      </c>
      <c r="F136" s="184">
        <f>Allopatrics_Summaries!P$9</f>
        <v>0.59440032892737971</v>
      </c>
      <c r="G136" s="102">
        <f>Allopatrics_Summaries!Q$9</f>
        <v>0.40559967107262029</v>
      </c>
      <c r="H136" s="100" t="s">
        <v>577</v>
      </c>
      <c r="I136" s="2">
        <f>'2019_Summaries'!O$2</f>
        <v>25</v>
      </c>
      <c r="J136" s="184">
        <f>'2019_Summaries'!P$2</f>
        <v>0.73702293746171066</v>
      </c>
      <c r="K136" s="102">
        <f>'2019_Summaries'!Q$2</f>
        <v>0.26297706253828934</v>
      </c>
    </row>
    <row r="137" spans="1:11" x14ac:dyDescent="0.25">
      <c r="A137" s="211"/>
      <c r="B137" s="8" t="s">
        <v>712</v>
      </c>
      <c r="C137" s="9" t="s">
        <v>562</v>
      </c>
      <c r="D137" s="98" t="s">
        <v>709</v>
      </c>
      <c r="E137" s="2">
        <f>Allopatrics_Summaries!O$12</f>
        <v>5</v>
      </c>
      <c r="F137" s="184">
        <f>Allopatrics_Summaries!P$12</f>
        <v>0.74435729087077829</v>
      </c>
      <c r="G137" s="102">
        <f>Allopatrics_Summaries!Q$12</f>
        <v>0.25564270912922171</v>
      </c>
      <c r="I137" s="2"/>
      <c r="J137" s="184"/>
      <c r="K137" s="102"/>
    </row>
    <row r="138" spans="1:11" x14ac:dyDescent="0.25">
      <c r="A138" s="211"/>
      <c r="B138" s="8" t="s">
        <v>712</v>
      </c>
      <c r="C138" s="127" t="s">
        <v>562</v>
      </c>
      <c r="D138" s="128" t="s">
        <v>710</v>
      </c>
      <c r="E138" s="129">
        <f>Allopatrics_Summaries!O$20</f>
        <v>2</v>
      </c>
      <c r="F138" s="186">
        <f>Allopatrics_Summaries!P$20</f>
        <v>0.91896704308117094</v>
      </c>
      <c r="G138" s="130">
        <f>Allopatrics_Summaries!Q$20</f>
        <v>8.1032956918829058E-2</v>
      </c>
      <c r="H138" s="131"/>
      <c r="I138" s="129"/>
      <c r="J138" s="186"/>
      <c r="K138" s="130"/>
    </row>
    <row r="139" spans="1:11" x14ac:dyDescent="0.25">
      <c r="A139" s="211"/>
      <c r="B139" s="8" t="s">
        <v>712</v>
      </c>
      <c r="C139" s="9" t="s">
        <v>563</v>
      </c>
      <c r="D139" s="98" t="s">
        <v>740</v>
      </c>
      <c r="E139" s="2">
        <f>Allopatrics_Summaries!O$21</f>
        <v>13</v>
      </c>
      <c r="F139" s="184">
        <f>Allopatrics_Summaries!P$21</f>
        <v>0.97950935471694756</v>
      </c>
      <c r="G139" s="102">
        <f>Allopatrics_Summaries!Q$21</f>
        <v>2.0490645283052444E-2</v>
      </c>
      <c r="H139" s="100" t="s">
        <v>720</v>
      </c>
      <c r="I139" s="2">
        <f>'2001_Summaries'!O$5</f>
        <v>4</v>
      </c>
      <c r="J139" s="184">
        <f>'2001_Summaries'!P$5</f>
        <v>0.92949999999999999</v>
      </c>
      <c r="K139" s="102">
        <f>'2001_Summaries'!Q$5</f>
        <v>7.0500000000000007E-2</v>
      </c>
    </row>
    <row r="140" spans="1:11" x14ac:dyDescent="0.25">
      <c r="A140" s="211"/>
      <c r="B140" s="8" t="s">
        <v>712</v>
      </c>
      <c r="C140" s="125" t="s">
        <v>563</v>
      </c>
      <c r="D140" s="98" t="s">
        <v>711</v>
      </c>
      <c r="E140" s="2">
        <f>Allopatrics_Summaries!O$22</f>
        <v>10</v>
      </c>
      <c r="F140" s="184">
        <f>Allopatrics_Summaries!P$22</f>
        <v>0.43963162796420213</v>
      </c>
      <c r="G140" s="102">
        <f>Allopatrics_Summaries!Q$22</f>
        <v>0.56036837203579792</v>
      </c>
      <c r="H140" s="100" t="s">
        <v>578</v>
      </c>
      <c r="I140" s="2">
        <f>'2019_Summaries'!O$3</f>
        <v>12</v>
      </c>
      <c r="J140" s="184">
        <f>'2019_Summaries'!P$3</f>
        <v>0.48795454545454542</v>
      </c>
      <c r="K140" s="102">
        <f>'2019_Summaries'!Q$3</f>
        <v>0.51204545454545458</v>
      </c>
    </row>
    <row r="141" spans="1:11" x14ac:dyDescent="0.25">
      <c r="A141" s="211"/>
      <c r="B141" s="170" t="s">
        <v>712</v>
      </c>
      <c r="C141" s="172" t="s">
        <v>563</v>
      </c>
      <c r="D141" s="171" t="s">
        <v>951</v>
      </c>
      <c r="E141" s="2">
        <f>Allopatrics_Summaries!O$23</f>
        <v>0</v>
      </c>
      <c r="F141" s="187" t="str">
        <f>Allopatrics_Summaries!P$23</f>
        <v>NA</v>
      </c>
      <c r="G141" s="103" t="str">
        <f>Allopatrics_Summaries!Q$23</f>
        <v>NA</v>
      </c>
      <c r="H141" s="109"/>
      <c r="I141" s="93"/>
      <c r="J141" s="187"/>
      <c r="K141" s="103"/>
    </row>
    <row r="142" spans="1:11" x14ac:dyDescent="0.25">
      <c r="A142" s="211"/>
      <c r="B142" s="8" t="s">
        <v>713</v>
      </c>
      <c r="C142" s="125" t="s">
        <v>564</v>
      </c>
      <c r="D142" s="1" t="s">
        <v>921</v>
      </c>
      <c r="E142" s="133">
        <f>Allopatrics_Summaries!O$24</f>
        <v>9</v>
      </c>
      <c r="F142" s="188">
        <f>Allopatrics_Summaries!P$24</f>
        <v>0</v>
      </c>
      <c r="G142" s="134">
        <f>Allopatrics_Summaries!Q$24</f>
        <v>1</v>
      </c>
      <c r="H142" s="135" t="s">
        <v>741</v>
      </c>
      <c r="I142" s="133">
        <f>'2001_Summaries'!O$7</f>
        <v>2</v>
      </c>
      <c r="J142" s="188">
        <f>'2001_Summaries'!P$7</f>
        <v>0.68149999999999999</v>
      </c>
      <c r="K142" s="134">
        <f>'2001_Summaries'!Q$7</f>
        <v>0.31850000000000001</v>
      </c>
    </row>
    <row r="143" spans="1:11" x14ac:dyDescent="0.25">
      <c r="A143" s="211"/>
      <c r="B143" s="8" t="s">
        <v>713</v>
      </c>
      <c r="C143" s="125" t="s">
        <v>564</v>
      </c>
      <c r="D143" s="98" t="s">
        <v>571</v>
      </c>
      <c r="E143" s="2">
        <f>Allopatrics_Summaries!O$25</f>
        <v>8</v>
      </c>
      <c r="F143" s="184">
        <f>Allopatrics_Summaries!P$25</f>
        <v>0</v>
      </c>
      <c r="G143" s="102">
        <f>Allopatrics_Summaries!Q$25</f>
        <v>1</v>
      </c>
      <c r="H143" s="100" t="s">
        <v>721</v>
      </c>
      <c r="I143" s="2">
        <f>'2001_Summaries'!O$8</f>
        <v>2</v>
      </c>
      <c r="J143" s="184">
        <f>'2001_Summaries'!P$8</f>
        <v>0.40350000000000003</v>
      </c>
      <c r="K143" s="102">
        <f>'2001_Summaries'!Q$8</f>
        <v>0.59650000000000003</v>
      </c>
    </row>
    <row r="144" spans="1:11" x14ac:dyDescent="0.25">
      <c r="A144" s="211"/>
      <c r="B144" s="8" t="s">
        <v>713</v>
      </c>
      <c r="C144" s="125" t="s">
        <v>564</v>
      </c>
      <c r="D144" s="98" t="s">
        <v>572</v>
      </c>
      <c r="E144" s="2">
        <f>Allopatrics_Summaries!O$26</f>
        <v>1</v>
      </c>
      <c r="F144" s="184">
        <f>Allopatrics_Summaries!P$26</f>
        <v>0</v>
      </c>
      <c r="G144" s="102">
        <f>Allopatrics_Summaries!Q$26</f>
        <v>1</v>
      </c>
      <c r="H144" s="100" t="s">
        <v>722</v>
      </c>
      <c r="I144" s="2">
        <f>'2001_Summaries'!O$10</f>
        <v>8</v>
      </c>
      <c r="J144" s="184">
        <f>'2001_Summaries'!P$10</f>
        <v>0.76737500000000003</v>
      </c>
      <c r="K144" s="102">
        <f>'2001_Summaries'!Q$10</f>
        <v>0.23262499999999997</v>
      </c>
    </row>
    <row r="145" spans="1:11" x14ac:dyDescent="0.25">
      <c r="A145" s="211"/>
      <c r="B145" s="8" t="s">
        <v>713</v>
      </c>
      <c r="C145" s="125" t="s">
        <v>564</v>
      </c>
      <c r="D145" s="98" t="s">
        <v>573</v>
      </c>
      <c r="E145" s="185">
        <f>Allopatrics_Summaries!O$27</f>
        <v>1</v>
      </c>
      <c r="F145" s="184">
        <f>Allopatrics_Summaries!P$27</f>
        <v>0</v>
      </c>
      <c r="G145" s="184">
        <f>Allopatrics_Summaries!Q$27</f>
        <v>1</v>
      </c>
      <c r="H145" s="100" t="s">
        <v>579</v>
      </c>
      <c r="I145" s="2">
        <f>'2019_Summaries'!O$4</f>
        <v>50</v>
      </c>
      <c r="J145" s="184">
        <f>'2019_Summaries'!P$4</f>
        <v>0.56464655204783698</v>
      </c>
      <c r="K145" s="102">
        <f>'2019_Summaries'!Q$4</f>
        <v>0.43535344795216302</v>
      </c>
    </row>
    <row r="146" spans="1:11" x14ac:dyDescent="0.25">
      <c r="A146" s="211"/>
      <c r="B146" s="8" t="s">
        <v>713</v>
      </c>
      <c r="C146" s="148" t="s">
        <v>564</v>
      </c>
      <c r="D146" s="128"/>
      <c r="E146" s="129"/>
      <c r="F146" s="186"/>
      <c r="G146" s="130"/>
      <c r="H146" s="131" t="s">
        <v>580</v>
      </c>
      <c r="I146" s="129">
        <f>'2019_Summaries'!O$5</f>
        <v>13</v>
      </c>
      <c r="J146" s="186">
        <f>'2019_Summaries'!P$5</f>
        <v>0.54944496445562507</v>
      </c>
      <c r="K146" s="130">
        <f>'2019_Summaries'!Q$5</f>
        <v>0.45055503554437493</v>
      </c>
    </row>
    <row r="147" spans="1:11" x14ac:dyDescent="0.25">
      <c r="A147" s="211"/>
      <c r="B147" s="1" t="s">
        <v>713</v>
      </c>
      <c r="C147" s="9" t="s">
        <v>565</v>
      </c>
      <c r="D147" s="98" t="s">
        <v>574</v>
      </c>
      <c r="E147" s="2">
        <f>Allopatrics_Summaries!O$28</f>
        <v>5</v>
      </c>
      <c r="F147" s="184">
        <f>Allopatrics_Summaries!P$28</f>
        <v>0.81820174955253933</v>
      </c>
      <c r="G147" s="102">
        <f>Allopatrics_Summaries!Q$28</f>
        <v>0.18179825044746067</v>
      </c>
      <c r="H147" s="100" t="s">
        <v>723</v>
      </c>
      <c r="I147" s="2">
        <f>'2001_Summaries'!O$11</f>
        <v>3</v>
      </c>
      <c r="J147" s="184">
        <f>'2001_Summaries'!P$11</f>
        <v>0.7466666666666667</v>
      </c>
      <c r="K147" s="102">
        <f>'2001_Summaries'!Q$11</f>
        <v>0.2533333333333333</v>
      </c>
    </row>
    <row r="148" spans="1:11" x14ac:dyDescent="0.25">
      <c r="A148" s="211"/>
      <c r="B148" s="8" t="s">
        <v>713</v>
      </c>
      <c r="C148" s="125" t="s">
        <v>565</v>
      </c>
      <c r="D148" s="98" t="s">
        <v>575</v>
      </c>
      <c r="E148" s="2">
        <f>Allopatrics_Summaries!O$29</f>
        <v>1</v>
      </c>
      <c r="F148" s="184">
        <f>Allopatrics_Summaries!P$29</f>
        <v>0.11976047904191617</v>
      </c>
      <c r="G148" s="102">
        <f>Allopatrics_Summaries!Q$29</f>
        <v>0.88023952095808378</v>
      </c>
      <c r="H148" s="100" t="s">
        <v>724</v>
      </c>
      <c r="I148" s="2">
        <f>'2001_Summaries'!O$12</f>
        <v>0</v>
      </c>
      <c r="J148" s="184" t="str">
        <f>'2001_Summaries'!P$12</f>
        <v>NA</v>
      </c>
      <c r="K148" s="102" t="str">
        <f>'2001_Summaries'!Q$12</f>
        <v>NA</v>
      </c>
    </row>
    <row r="149" spans="1:11" x14ac:dyDescent="0.25">
      <c r="A149" s="211"/>
      <c r="B149" s="10" t="s">
        <v>713</v>
      </c>
      <c r="C149" s="11" t="s">
        <v>565</v>
      </c>
      <c r="D149" s="99"/>
      <c r="E149" s="93"/>
      <c r="F149" s="187"/>
      <c r="G149" s="103"/>
      <c r="H149" s="109" t="s">
        <v>581</v>
      </c>
      <c r="I149" s="93">
        <f>'2019_Summaries'!O$6</f>
        <v>0</v>
      </c>
      <c r="J149" s="187" t="str">
        <f>'2019_Summaries'!P$6</f>
        <v>NA</v>
      </c>
      <c r="K149" s="103" t="str">
        <f>'2019_Summaries'!Q$6</f>
        <v>NA</v>
      </c>
    </row>
    <row r="150" spans="1:11" x14ac:dyDescent="0.25">
      <c r="A150" s="211"/>
      <c r="B150" s="8" t="s">
        <v>698</v>
      </c>
      <c r="C150" s="146" t="s">
        <v>570</v>
      </c>
      <c r="D150" s="132" t="s">
        <v>714</v>
      </c>
      <c r="E150" s="133">
        <f>Allopatrics_Summaries!O$30</f>
        <v>10</v>
      </c>
      <c r="F150" s="188">
        <f>Allopatrics_Summaries!P$30</f>
        <v>4.1951219512195118E-2</v>
      </c>
      <c r="G150" s="134">
        <f>Allopatrics_Summaries!Q$30</f>
        <v>0.95804878048780484</v>
      </c>
      <c r="H150" s="135" t="s">
        <v>742</v>
      </c>
      <c r="I150" s="133">
        <f>'2001_Summaries'!O$15</f>
        <v>1</v>
      </c>
      <c r="J150" s="188">
        <f>'2001_Summaries'!P$15</f>
        <v>0.27300000000000002</v>
      </c>
      <c r="K150" s="134">
        <f>'2001_Summaries'!Q$15</f>
        <v>0.72699999999999998</v>
      </c>
    </row>
    <row r="151" spans="1:11" x14ac:dyDescent="0.25">
      <c r="A151" s="211"/>
      <c r="B151" s="8" t="s">
        <v>698</v>
      </c>
      <c r="C151" s="125" t="s">
        <v>570</v>
      </c>
      <c r="D151" s="147"/>
      <c r="E151" s="174"/>
      <c r="F151" s="184"/>
      <c r="G151" s="184"/>
      <c r="H151" s="100" t="s">
        <v>725</v>
      </c>
      <c r="I151" s="2">
        <f>'2001_Summaries'!O$16</f>
        <v>11</v>
      </c>
      <c r="J151" s="184">
        <f>'2001_Summaries'!P$16</f>
        <v>0.714090909090909</v>
      </c>
      <c r="K151" s="102">
        <f>'2001_Summaries'!Q$16</f>
        <v>0.285909090909091</v>
      </c>
    </row>
    <row r="152" spans="1:11" x14ac:dyDescent="0.25">
      <c r="A152" s="211"/>
      <c r="B152" s="8" t="s">
        <v>698</v>
      </c>
      <c r="C152" s="125" t="s">
        <v>570</v>
      </c>
      <c r="D152" s="147"/>
      <c r="E152" s="174"/>
      <c r="F152" s="184"/>
      <c r="G152" s="184"/>
      <c r="H152" s="100" t="s">
        <v>923</v>
      </c>
      <c r="I152" s="2">
        <f>'2019_Summaries'!O$7</f>
        <v>4</v>
      </c>
      <c r="J152" s="184">
        <f>'2019_Summaries'!P$7</f>
        <v>0.73322510822510822</v>
      </c>
      <c r="K152" s="102">
        <f>'2019_Summaries'!Q$7</f>
        <v>0.26677489177489178</v>
      </c>
    </row>
    <row r="153" spans="1:11" x14ac:dyDescent="0.25">
      <c r="A153" s="211"/>
      <c r="B153" s="8" t="s">
        <v>698</v>
      </c>
      <c r="C153" s="148" t="s">
        <v>570</v>
      </c>
      <c r="D153" s="128"/>
      <c r="E153" s="129"/>
      <c r="F153" s="186"/>
      <c r="G153" s="130"/>
      <c r="H153" s="131" t="s">
        <v>726</v>
      </c>
      <c r="I153" s="129">
        <f>'2019_Summaries'!O$8</f>
        <v>9</v>
      </c>
      <c r="J153" s="186">
        <f>'2019_Summaries'!P$8</f>
        <v>0.64875816993464053</v>
      </c>
      <c r="K153" s="130">
        <f>'2019_Summaries'!Q$8</f>
        <v>0.35124183006535947</v>
      </c>
    </row>
    <row r="154" spans="1:11" x14ac:dyDescent="0.25">
      <c r="A154" s="211"/>
      <c r="B154" s="8" t="s">
        <v>698</v>
      </c>
      <c r="C154" s="136" t="s">
        <v>568</v>
      </c>
      <c r="D154" s="137" t="s">
        <v>715</v>
      </c>
      <c r="E154" s="138">
        <f>Allopatrics_Summaries!O$31</f>
        <v>1</v>
      </c>
      <c r="F154" s="189">
        <f>Allopatrics_Summaries!P$31</f>
        <v>0.86882129277566544</v>
      </c>
      <c r="G154" s="139">
        <f>Allopatrics_Summaries!Q$31</f>
        <v>0.13117870722433456</v>
      </c>
      <c r="H154" s="140" t="s">
        <v>727</v>
      </c>
      <c r="I154" s="138">
        <f>'2001_Summaries'!O$18</f>
        <v>0</v>
      </c>
      <c r="J154" s="189" t="str">
        <f>'2001_Summaries'!P$18</f>
        <v>NA</v>
      </c>
      <c r="K154" s="139" t="str">
        <f>'2001_Summaries'!Q$18</f>
        <v>NA</v>
      </c>
    </row>
    <row r="155" spans="1:11" x14ac:dyDescent="0.25">
      <c r="A155" s="211"/>
      <c r="B155" s="8" t="s">
        <v>698</v>
      </c>
      <c r="C155" s="127" t="s">
        <v>568</v>
      </c>
      <c r="D155" s="128"/>
      <c r="E155" s="129"/>
      <c r="F155" s="186"/>
      <c r="G155" s="130"/>
      <c r="H155" s="131" t="s">
        <v>728</v>
      </c>
      <c r="I155" s="129">
        <f>'2019_Summaries'!O$9</f>
        <v>1</v>
      </c>
      <c r="J155" s="186">
        <f>'2019_Summaries'!P$9</f>
        <v>0.13793103448275862</v>
      </c>
      <c r="K155" s="130">
        <f>'2019_Summaries'!Q$9</f>
        <v>0.86206896551724133</v>
      </c>
    </row>
    <row r="156" spans="1:11" x14ac:dyDescent="0.25">
      <c r="A156" s="211"/>
      <c r="B156" s="1" t="s">
        <v>698</v>
      </c>
      <c r="C156" s="136" t="s">
        <v>569</v>
      </c>
      <c r="D156" s="137" t="s">
        <v>716</v>
      </c>
      <c r="E156" s="138">
        <f>Allopatrics_Summaries!O$32</f>
        <v>5</v>
      </c>
      <c r="F156" s="190">
        <f>Allopatrics_Summaries!P$32</f>
        <v>0</v>
      </c>
      <c r="G156" s="141">
        <f>Allopatrics_Summaries!Q$32</f>
        <v>1</v>
      </c>
      <c r="H156" s="140" t="s">
        <v>729</v>
      </c>
      <c r="I156" s="142">
        <f>'2001_Summaries'!O$19</f>
        <v>0</v>
      </c>
      <c r="J156" s="190" t="str">
        <f>'2001_Summaries'!P$19</f>
        <v>NA</v>
      </c>
      <c r="K156" s="141" t="str">
        <f>'2001_Summaries'!Q$19</f>
        <v>NA</v>
      </c>
    </row>
    <row r="157" spans="1:11" x14ac:dyDescent="0.25">
      <c r="A157" s="211"/>
      <c r="B157" s="1" t="s">
        <v>698</v>
      </c>
      <c r="C157" s="9" t="s">
        <v>569</v>
      </c>
      <c r="D157" s="98"/>
      <c r="E157" s="2"/>
      <c r="F157" s="191"/>
      <c r="G157" s="104"/>
      <c r="H157" s="100" t="s">
        <v>730</v>
      </c>
      <c r="I157" s="143">
        <f>'2001_Summaries'!O$20</f>
        <v>3</v>
      </c>
      <c r="J157" s="191">
        <f>'2001_Summaries'!P$20</f>
        <v>0.3</v>
      </c>
      <c r="K157" s="104">
        <f>'2001_Summaries'!Q$20</f>
        <v>0.7</v>
      </c>
    </row>
    <row r="158" spans="1:11" x14ac:dyDescent="0.25">
      <c r="A158" s="211"/>
      <c r="B158" s="1" t="s">
        <v>698</v>
      </c>
      <c r="C158" s="127" t="s">
        <v>569</v>
      </c>
      <c r="D158" s="128"/>
      <c r="E158" s="129"/>
      <c r="F158" s="192"/>
      <c r="G158" s="144"/>
      <c r="H158" s="131" t="s">
        <v>731</v>
      </c>
      <c r="I158" s="145">
        <f>'2019_Summaries'!O$10</f>
        <v>2</v>
      </c>
      <c r="J158" s="192">
        <f>'2019_Summaries'!P$10</f>
        <v>0.49172576832151299</v>
      </c>
      <c r="K158" s="144">
        <f>'2019_Summaries'!Q$10</f>
        <v>0.50827423167848695</v>
      </c>
    </row>
    <row r="159" spans="1:11" x14ac:dyDescent="0.25">
      <c r="A159" s="211"/>
      <c r="B159" s="1" t="s">
        <v>698</v>
      </c>
      <c r="C159" s="136" t="s">
        <v>567</v>
      </c>
      <c r="D159" s="137" t="s">
        <v>717</v>
      </c>
      <c r="E159" s="138">
        <f>Allopatrics_Summaries!O$33</f>
        <v>6</v>
      </c>
      <c r="F159" s="189">
        <f>Allopatrics_Summaries!P$33</f>
        <v>0</v>
      </c>
      <c r="G159" s="139">
        <f>Allopatrics_Summaries!Q$33</f>
        <v>1</v>
      </c>
      <c r="H159" s="140" t="s">
        <v>732</v>
      </c>
      <c r="I159" s="138">
        <f>'2001_Summaries'!O$22</f>
        <v>2</v>
      </c>
      <c r="J159" s="189">
        <f>'2001_Summaries'!P$22</f>
        <v>0.65700000000000003</v>
      </c>
      <c r="K159" s="139">
        <f>'2001_Summaries'!Q$22</f>
        <v>0.34299999999999997</v>
      </c>
    </row>
    <row r="160" spans="1:11" x14ac:dyDescent="0.25">
      <c r="A160" s="211"/>
      <c r="B160" s="1" t="s">
        <v>698</v>
      </c>
      <c r="C160" s="9" t="s">
        <v>567</v>
      </c>
      <c r="D160" s="98"/>
      <c r="E160" s="2"/>
      <c r="F160" s="184"/>
      <c r="G160" s="102"/>
      <c r="H160" s="100" t="s">
        <v>925</v>
      </c>
      <c r="I160" s="2">
        <f>'2001_Summaries'!O$23</f>
        <v>1</v>
      </c>
      <c r="J160" s="184">
        <f>'2001_Summaries'!P$23</f>
        <v>0.26800000000000002</v>
      </c>
      <c r="K160" s="102">
        <f>'2001_Summaries'!Q$23</f>
        <v>0.73199999999999998</v>
      </c>
    </row>
    <row r="161" spans="1:11" x14ac:dyDescent="0.25">
      <c r="A161" s="211"/>
      <c r="B161" s="1" t="s">
        <v>698</v>
      </c>
      <c r="C161" s="127" t="s">
        <v>567</v>
      </c>
      <c r="D161" s="128"/>
      <c r="E161" s="129"/>
      <c r="F161" s="186"/>
      <c r="G161" s="130"/>
      <c r="H161" s="131" t="s">
        <v>733</v>
      </c>
      <c r="I161" s="129">
        <f>'2019_Summaries'!O$11</f>
        <v>4</v>
      </c>
      <c r="J161" s="186">
        <f>'2019_Summaries'!P$11</f>
        <v>7.1999999999999995E-2</v>
      </c>
      <c r="K161" s="130">
        <f>'2019_Summaries'!Q$11</f>
        <v>0.92800000000000005</v>
      </c>
    </row>
    <row r="162" spans="1:11" x14ac:dyDescent="0.25">
      <c r="A162" s="211"/>
      <c r="B162" s="1" t="s">
        <v>698</v>
      </c>
      <c r="C162" s="9" t="s">
        <v>566</v>
      </c>
      <c r="D162" s="98" t="s">
        <v>718</v>
      </c>
      <c r="E162" s="2">
        <f>Allopatrics_Summaries!O$34</f>
        <v>24</v>
      </c>
      <c r="F162" s="184">
        <f>Allopatrics_Summaries!P$34</f>
        <v>0</v>
      </c>
      <c r="G162" s="102">
        <f>Allopatrics_Summaries!Q$34</f>
        <v>1</v>
      </c>
      <c r="H162" s="100" t="s">
        <v>734</v>
      </c>
      <c r="I162" s="2">
        <f>'2001_Summaries'!O$24</f>
        <v>0</v>
      </c>
      <c r="J162" s="184" t="str">
        <f>'2001_Summaries'!P$24</f>
        <v>NA</v>
      </c>
      <c r="K162" s="102" t="str">
        <f>'2001_Summaries'!Q$24</f>
        <v>NA</v>
      </c>
    </row>
    <row r="163" spans="1:11" x14ac:dyDescent="0.25">
      <c r="A163" s="211"/>
      <c r="B163" s="1" t="s">
        <v>698</v>
      </c>
      <c r="C163" s="9" t="s">
        <v>566</v>
      </c>
      <c r="D163" s="98"/>
      <c r="E163" s="2"/>
      <c r="F163" s="184"/>
      <c r="G163" s="102"/>
      <c r="H163" s="100" t="s">
        <v>735</v>
      </c>
      <c r="I163" s="2">
        <f>'2001_Summaries'!O$25</f>
        <v>0</v>
      </c>
      <c r="J163" s="184" t="str">
        <f>'2001_Summaries'!P$25</f>
        <v>NA</v>
      </c>
      <c r="K163" s="102" t="str">
        <f>'2001_Summaries'!Q$25</f>
        <v>NA</v>
      </c>
    </row>
    <row r="164" spans="1:11" x14ac:dyDescent="0.25">
      <c r="A164" s="211"/>
      <c r="B164" s="1" t="s">
        <v>698</v>
      </c>
      <c r="C164" s="9" t="s">
        <v>566</v>
      </c>
      <c r="D164" s="98"/>
      <c r="E164" s="2"/>
      <c r="F164" s="184"/>
      <c r="G164" s="102"/>
      <c r="H164" s="126" t="s">
        <v>736</v>
      </c>
      <c r="I164" s="2">
        <f>'2001_Summaries'!O$26</f>
        <v>0</v>
      </c>
      <c r="J164" s="184" t="str">
        <f>'2001_Summaries'!P$26</f>
        <v>NA</v>
      </c>
      <c r="K164" s="102" t="str">
        <f>'2001_Summaries'!Q$26</f>
        <v>NA</v>
      </c>
    </row>
    <row r="165" spans="1:11" x14ac:dyDescent="0.25">
      <c r="A165" s="211"/>
      <c r="B165" s="1" t="s">
        <v>698</v>
      </c>
      <c r="C165" s="9" t="s">
        <v>566</v>
      </c>
      <c r="D165" s="98"/>
      <c r="E165" s="2"/>
      <c r="F165" s="184"/>
      <c r="G165" s="102"/>
      <c r="H165" s="100" t="s">
        <v>737</v>
      </c>
      <c r="I165" s="2">
        <f>'2001_Summaries'!O$27</f>
        <v>9</v>
      </c>
      <c r="J165" s="184">
        <f>'2001_Summaries'!P$27</f>
        <v>0.66900000000000004</v>
      </c>
      <c r="K165" s="102">
        <f>'2001_Summaries'!Q$27</f>
        <v>0.33099999999999996</v>
      </c>
    </row>
    <row r="166" spans="1:11" ht="15.75" thickBot="1" x14ac:dyDescent="0.3">
      <c r="A166" s="212"/>
      <c r="B166" s="3" t="s">
        <v>698</v>
      </c>
      <c r="C166" s="12" t="s">
        <v>566</v>
      </c>
      <c r="D166" s="98"/>
      <c r="E166" s="2"/>
      <c r="F166" s="193"/>
      <c r="G166" s="105"/>
      <c r="H166" s="100" t="s">
        <v>738</v>
      </c>
      <c r="I166" s="2">
        <f>'2019_Summaries'!O$12</f>
        <v>17</v>
      </c>
      <c r="J166" s="193">
        <f>'2019_Summaries'!P$12</f>
        <v>0.19854493407594487</v>
      </c>
      <c r="K166" s="105">
        <f>'2019_Summaries'!Q$12</f>
        <v>0.80145506592405513</v>
      </c>
    </row>
    <row r="167" spans="1:11" ht="15.75" thickBot="1" x14ac:dyDescent="0.3">
      <c r="A167" s="203"/>
      <c r="B167" s="195"/>
      <c r="C167" s="196"/>
      <c r="D167" s="205" t="s">
        <v>928</v>
      </c>
      <c r="E167" s="197">
        <f>SUM(E135:E166)</f>
        <v>125</v>
      </c>
      <c r="F167" s="204"/>
      <c r="G167" s="198"/>
      <c r="H167" s="205" t="s">
        <v>928</v>
      </c>
      <c r="I167" s="197">
        <f>SUM(I135:I166)</f>
        <v>191</v>
      </c>
      <c r="J167" s="204"/>
      <c r="K167" s="198"/>
    </row>
  </sheetData>
  <autoFilter ref="A2:K34" xr:uid="{00000000-0009-0000-0000-000007000000}"/>
  <mergeCells count="7">
    <mergeCell ref="A102:A133"/>
    <mergeCell ref="A135:A166"/>
    <mergeCell ref="H1:K1"/>
    <mergeCell ref="D1:G1"/>
    <mergeCell ref="A3:A34"/>
    <mergeCell ref="A36:A67"/>
    <mergeCell ref="A69:A100"/>
  </mergeCells>
  <conditionalFormatting sqref="G3:G12 K3:K167 G14:G18 G21:G45 G47:G51 G54:G78 G80:G84 G87:G111 G113:G117 G120:G144 G146:G150 G153:G167">
    <cfRule type="cellIs" dxfId="2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L48"/>
  <sheetViews>
    <sheetView workbookViewId="0">
      <selection activeCell="F1" sqref="F1"/>
    </sheetView>
  </sheetViews>
  <sheetFormatPr baseColWidth="10" defaultColWidth="11.42578125" defaultRowHeight="12.75" x14ac:dyDescent="0.2"/>
  <cols>
    <col min="1" max="1" width="11.42578125" style="13"/>
    <col min="2" max="2" width="12.5703125" style="13" bestFit="1" customWidth="1"/>
    <col min="3" max="3" width="18.42578125" style="111" bestFit="1" customWidth="1"/>
    <col min="4" max="4" width="11" style="13" bestFit="1" customWidth="1"/>
    <col min="5" max="5" width="38.42578125" style="13" bestFit="1" customWidth="1"/>
    <col min="6" max="6" width="7.5703125" style="13" bestFit="1" customWidth="1"/>
    <col min="7" max="7" width="14.5703125" style="13" bestFit="1" customWidth="1"/>
    <col min="8" max="8" width="20.7109375" style="13" bestFit="1" customWidth="1"/>
    <col min="9" max="10" width="14.42578125" style="13" bestFit="1" customWidth="1"/>
    <col min="11" max="11" width="13.140625" style="13" bestFit="1" customWidth="1"/>
    <col min="12" max="16384" width="11.42578125" style="13"/>
  </cols>
  <sheetData>
    <row r="1" spans="1:12" x14ac:dyDescent="0.2">
      <c r="A1" s="32" t="s">
        <v>926</v>
      </c>
      <c r="B1" s="32" t="s">
        <v>51</v>
      </c>
      <c r="C1" s="149" t="s">
        <v>50</v>
      </c>
      <c r="D1" s="32" t="s">
        <v>1</v>
      </c>
      <c r="E1" s="32" t="s">
        <v>560</v>
      </c>
      <c r="F1" s="32" t="s">
        <v>2</v>
      </c>
      <c r="G1" s="32" t="s">
        <v>252</v>
      </c>
      <c r="H1" s="32" t="s">
        <v>561</v>
      </c>
      <c r="I1" s="32" t="s">
        <v>52</v>
      </c>
      <c r="J1" s="32" t="s">
        <v>4</v>
      </c>
      <c r="K1" s="32" t="s">
        <v>5</v>
      </c>
      <c r="L1" s="32" t="s">
        <v>927</v>
      </c>
    </row>
    <row r="2" spans="1:12" x14ac:dyDescent="0.2">
      <c r="A2" s="13">
        <v>1</v>
      </c>
      <c r="B2" s="111" t="s">
        <v>308</v>
      </c>
      <c r="C2" s="111" t="s">
        <v>712</v>
      </c>
      <c r="D2" s="13" t="s">
        <v>562</v>
      </c>
      <c r="E2" s="111" t="s">
        <v>922</v>
      </c>
      <c r="F2" s="110">
        <f>Barriers!E3</f>
        <v>3</v>
      </c>
      <c r="G2" s="68">
        <f>Barriers!G3</f>
        <v>0</v>
      </c>
      <c r="H2" s="68">
        <f>Barriers!G36</f>
        <v>0.33333333333333337</v>
      </c>
      <c r="I2" s="68">
        <f>Barriers!G69</f>
        <v>0.15789473684210531</v>
      </c>
      <c r="J2" s="68">
        <f>Barriers!G102</f>
        <v>0</v>
      </c>
      <c r="K2" s="68">
        <f>Barriers!G135</f>
        <v>0.27089502605408333</v>
      </c>
      <c r="L2" s="13" t="s">
        <v>2</v>
      </c>
    </row>
    <row r="3" spans="1:12" x14ac:dyDescent="0.2">
      <c r="A3" s="13">
        <v>2</v>
      </c>
      <c r="B3" s="111" t="s">
        <v>308</v>
      </c>
      <c r="C3" s="111" t="s">
        <v>712</v>
      </c>
      <c r="D3" s="13" t="s">
        <v>562</v>
      </c>
      <c r="E3" s="111" t="s">
        <v>576</v>
      </c>
      <c r="F3" s="110">
        <f>Barriers!E4</f>
        <v>8</v>
      </c>
      <c r="G3" s="68">
        <f>Barriers!G4</f>
        <v>0</v>
      </c>
      <c r="H3" s="68">
        <f>Barriers!G37</f>
        <v>0.125</v>
      </c>
      <c r="I3" s="68">
        <f>Barriers!G70</f>
        <v>0</v>
      </c>
      <c r="J3" s="68">
        <f>Barriers!G103</f>
        <v>0.40779158876118227</v>
      </c>
      <c r="K3" s="68">
        <f>Barriers!G136</f>
        <v>0.40559967107262029</v>
      </c>
      <c r="L3" s="13" t="s">
        <v>2</v>
      </c>
    </row>
    <row r="4" spans="1:12" x14ac:dyDescent="0.2">
      <c r="A4" s="13">
        <v>3</v>
      </c>
      <c r="B4" s="111" t="s">
        <v>308</v>
      </c>
      <c r="C4" s="111" t="s">
        <v>712</v>
      </c>
      <c r="D4" s="13" t="s">
        <v>562</v>
      </c>
      <c r="E4" s="111" t="s">
        <v>709</v>
      </c>
      <c r="F4" s="110">
        <f>Barriers!E5</f>
        <v>5</v>
      </c>
      <c r="G4" s="68">
        <f>Barriers!G5</f>
        <v>0</v>
      </c>
      <c r="H4" s="68">
        <f>Barriers!G38</f>
        <v>0</v>
      </c>
      <c r="I4" s="68">
        <f>Barriers!G71</f>
        <v>0</v>
      </c>
      <c r="J4" s="68">
        <f>Barriers!G104</f>
        <v>5.0578084702531112E-2</v>
      </c>
      <c r="K4" s="68">
        <f>Barriers!G137</f>
        <v>0.25564270912922171</v>
      </c>
      <c r="L4" s="13" t="s">
        <v>2</v>
      </c>
    </row>
    <row r="5" spans="1:12" x14ac:dyDescent="0.2">
      <c r="A5" s="13">
        <v>4</v>
      </c>
      <c r="B5" s="111" t="s">
        <v>308</v>
      </c>
      <c r="C5" s="111" t="s">
        <v>712</v>
      </c>
      <c r="D5" s="13" t="s">
        <v>562</v>
      </c>
      <c r="E5" s="111" t="s">
        <v>710</v>
      </c>
      <c r="F5" s="110">
        <f>Barriers!E6</f>
        <v>4</v>
      </c>
      <c r="G5" s="68">
        <f>Barriers!G6</f>
        <v>0.25</v>
      </c>
      <c r="H5" s="68">
        <f>Barriers!G39</f>
        <v>0</v>
      </c>
      <c r="I5" s="68">
        <f>Barriers!G72</f>
        <v>0.33333333333333337</v>
      </c>
      <c r="J5" s="68">
        <f>Barriers!G105</f>
        <v>2.7149411133840506E-2</v>
      </c>
      <c r="K5" s="68">
        <f>Barriers!G138</f>
        <v>8.1032956918829058E-2</v>
      </c>
      <c r="L5" s="13" t="s">
        <v>2</v>
      </c>
    </row>
    <row r="6" spans="1:12" x14ac:dyDescent="0.2">
      <c r="A6" s="13">
        <v>5</v>
      </c>
      <c r="B6" s="111" t="s">
        <v>308</v>
      </c>
      <c r="C6" s="111" t="s">
        <v>712</v>
      </c>
      <c r="D6" s="13" t="s">
        <v>563</v>
      </c>
      <c r="E6" s="111" t="s">
        <v>740</v>
      </c>
      <c r="F6" s="110">
        <f>Barriers!E7</f>
        <v>0</v>
      </c>
      <c r="G6" s="68" t="str">
        <f>Barriers!G7</f>
        <v>NA</v>
      </c>
      <c r="H6" s="68" t="str">
        <f>Barriers!G40</f>
        <v>NA</v>
      </c>
      <c r="I6" s="68">
        <f>Barriers!G73</f>
        <v>7.1428571428571397E-2</v>
      </c>
      <c r="J6" s="68">
        <f>Barriers!G106</f>
        <v>0.20603080659484696</v>
      </c>
      <c r="K6" s="68">
        <f>Barriers!G139</f>
        <v>2.0490645283052444E-2</v>
      </c>
      <c r="L6" s="13" t="s">
        <v>2</v>
      </c>
    </row>
    <row r="7" spans="1:12" x14ac:dyDescent="0.2">
      <c r="A7" s="13">
        <v>6</v>
      </c>
      <c r="B7" s="111" t="s">
        <v>308</v>
      </c>
      <c r="C7" s="111" t="s">
        <v>712</v>
      </c>
      <c r="D7" s="13" t="s">
        <v>563</v>
      </c>
      <c r="E7" s="111" t="s">
        <v>711</v>
      </c>
      <c r="F7" s="110">
        <f>Barriers!E8</f>
        <v>11</v>
      </c>
      <c r="G7" s="68">
        <f>Barriers!G8</f>
        <v>9.0909090909090939E-2</v>
      </c>
      <c r="H7" s="68">
        <f>Barriers!G41</f>
        <v>9.9999999999999978E-2</v>
      </c>
      <c r="I7" s="68">
        <f>Barriers!G74</f>
        <v>0</v>
      </c>
      <c r="J7" s="68">
        <f>Barriers!G107</f>
        <v>0.59421773436192216</v>
      </c>
      <c r="K7" s="68">
        <f>Barriers!G140</f>
        <v>0.56036837203579792</v>
      </c>
      <c r="L7" s="13" t="s">
        <v>2</v>
      </c>
    </row>
    <row r="8" spans="1:12" x14ac:dyDescent="0.2">
      <c r="A8" s="13">
        <v>7</v>
      </c>
      <c r="B8" s="111" t="s">
        <v>308</v>
      </c>
      <c r="C8" s="111" t="s">
        <v>712</v>
      </c>
      <c r="D8" s="13" t="s">
        <v>563</v>
      </c>
      <c r="E8" s="111" t="s">
        <v>951</v>
      </c>
      <c r="F8" s="110">
        <f>Barriers!E9</f>
        <v>14</v>
      </c>
      <c r="G8" s="68">
        <f>Barriers!G9</f>
        <v>0</v>
      </c>
      <c r="H8" s="68">
        <f>Barriers!G42</f>
        <v>0</v>
      </c>
      <c r="I8" s="68" t="str">
        <f>Barriers!G75</f>
        <v>NA</v>
      </c>
      <c r="J8" s="68" t="str">
        <f>Barriers!G108</f>
        <v>NA</v>
      </c>
      <c r="K8" s="68" t="str">
        <f>Barriers!G141</f>
        <v>NA</v>
      </c>
      <c r="L8" s="13" t="s">
        <v>2</v>
      </c>
    </row>
    <row r="9" spans="1:12" x14ac:dyDescent="0.2">
      <c r="A9" s="13">
        <v>8</v>
      </c>
      <c r="B9" s="111" t="s">
        <v>308</v>
      </c>
      <c r="C9" s="111" t="s">
        <v>713</v>
      </c>
      <c r="D9" s="13" t="s">
        <v>564</v>
      </c>
      <c r="E9" s="111" t="s">
        <v>921</v>
      </c>
      <c r="F9" s="110">
        <f>Barriers!E10</f>
        <v>7</v>
      </c>
      <c r="G9" s="68">
        <f>Barriers!G10</f>
        <v>0</v>
      </c>
      <c r="H9" s="68">
        <f>Barriers!G43</f>
        <v>0.2857142857142857</v>
      </c>
      <c r="I9" s="68">
        <f>Barriers!G76</f>
        <v>9.9999999999999978E-2</v>
      </c>
      <c r="J9" s="68">
        <f>Barriers!G109</f>
        <v>0.90636399144671076</v>
      </c>
      <c r="K9" s="68">
        <f>Barriers!G142</f>
        <v>1</v>
      </c>
      <c r="L9" s="13" t="s">
        <v>2</v>
      </c>
    </row>
    <row r="10" spans="1:12" x14ac:dyDescent="0.2">
      <c r="A10" s="13">
        <v>9</v>
      </c>
      <c r="B10" s="111" t="s">
        <v>308</v>
      </c>
      <c r="C10" s="111" t="s">
        <v>713</v>
      </c>
      <c r="D10" s="13" t="s">
        <v>564</v>
      </c>
      <c r="E10" s="111" t="s">
        <v>571</v>
      </c>
      <c r="F10" s="110">
        <f>Barriers!E11</f>
        <v>42</v>
      </c>
      <c r="G10" s="68">
        <f>Barriers!G11</f>
        <v>0.19047619047619047</v>
      </c>
      <c r="H10" s="68">
        <f>Barriers!G44</f>
        <v>0.26470588235294112</v>
      </c>
      <c r="I10" s="68">
        <f>Barriers!G77</f>
        <v>0.27272727272727271</v>
      </c>
      <c r="J10" s="68">
        <f>Barriers!G110</f>
        <v>0.9337564582346215</v>
      </c>
      <c r="K10" s="68">
        <f>Barriers!G143</f>
        <v>1</v>
      </c>
      <c r="L10" s="13" t="s">
        <v>47</v>
      </c>
    </row>
    <row r="11" spans="1:12" x14ac:dyDescent="0.2">
      <c r="A11" s="13">
        <v>10</v>
      </c>
      <c r="B11" s="111" t="s">
        <v>308</v>
      </c>
      <c r="C11" s="111" t="s">
        <v>713</v>
      </c>
      <c r="D11" s="13" t="s">
        <v>564</v>
      </c>
      <c r="E11" s="111" t="s">
        <v>572</v>
      </c>
      <c r="F11" s="110">
        <f>Barriers!E12</f>
        <v>6</v>
      </c>
      <c r="G11" s="68">
        <f>Barriers!G12</f>
        <v>0.33333333333333337</v>
      </c>
      <c r="H11" s="68">
        <f>Barriers!G45</f>
        <v>0</v>
      </c>
      <c r="I11" s="68">
        <f>Barriers!G78</f>
        <v>0.66666666666666674</v>
      </c>
      <c r="J11" s="68">
        <f>Barriers!G111</f>
        <v>0.99291828506739832</v>
      </c>
      <c r="K11" s="68">
        <f>Barriers!G144</f>
        <v>1</v>
      </c>
      <c r="L11" s="13" t="s">
        <v>2</v>
      </c>
    </row>
    <row r="12" spans="1:12" x14ac:dyDescent="0.2">
      <c r="A12" s="13">
        <v>11</v>
      </c>
      <c r="B12" s="111" t="s">
        <v>308</v>
      </c>
      <c r="C12" s="111" t="s">
        <v>713</v>
      </c>
      <c r="D12" s="13" t="s">
        <v>564</v>
      </c>
      <c r="E12" s="111" t="s">
        <v>573</v>
      </c>
      <c r="F12" s="110">
        <f>Barriers!E13</f>
        <v>15</v>
      </c>
      <c r="G12" s="68">
        <f>Barriers!G13</f>
        <v>0.1333333333333333</v>
      </c>
      <c r="H12" s="68">
        <f>Barriers!G46</f>
        <v>7.6923076923076872E-2</v>
      </c>
      <c r="I12" s="68">
        <f>Barriers!G79</f>
        <v>0.83333333333333337</v>
      </c>
      <c r="J12" s="68">
        <f>Barriers!G112</f>
        <v>0.94511670927233682</v>
      </c>
      <c r="K12" s="68">
        <f>Barriers!G145</f>
        <v>1</v>
      </c>
      <c r="L12" s="13" t="s">
        <v>2</v>
      </c>
    </row>
    <row r="13" spans="1:12" x14ac:dyDescent="0.2">
      <c r="A13" s="13">
        <v>12</v>
      </c>
      <c r="B13" s="111" t="s">
        <v>308</v>
      </c>
      <c r="C13" s="111" t="s">
        <v>713</v>
      </c>
      <c r="D13" s="13" t="s">
        <v>565</v>
      </c>
      <c r="E13" s="111" t="s">
        <v>574</v>
      </c>
      <c r="F13" s="110">
        <f>Barriers!E15</f>
        <v>11</v>
      </c>
      <c r="G13" s="68">
        <f>Barriers!G15</f>
        <v>0.18181818181818177</v>
      </c>
      <c r="H13" s="68">
        <f>Barriers!G48</f>
        <v>0.11111111111111116</v>
      </c>
      <c r="I13" s="68">
        <f>Barriers!G81</f>
        <v>0</v>
      </c>
      <c r="J13" s="68">
        <f>Barriers!G114</f>
        <v>0.11537577633583684</v>
      </c>
      <c r="K13" s="68">
        <f>Barriers!G147</f>
        <v>0.18179825044746067</v>
      </c>
      <c r="L13" s="13" t="s">
        <v>47</v>
      </c>
    </row>
    <row r="14" spans="1:12" x14ac:dyDescent="0.2">
      <c r="A14" s="13">
        <v>13</v>
      </c>
      <c r="B14" s="111" t="s">
        <v>308</v>
      </c>
      <c r="C14" s="111" t="s">
        <v>713</v>
      </c>
      <c r="D14" s="13" t="s">
        <v>565</v>
      </c>
      <c r="E14" s="111" t="s">
        <v>575</v>
      </c>
      <c r="F14" s="110">
        <f>Barriers!E16</f>
        <v>1</v>
      </c>
      <c r="G14" s="68">
        <f>Barriers!G16</f>
        <v>0</v>
      </c>
      <c r="H14" s="68">
        <f>Barriers!G49</f>
        <v>0</v>
      </c>
      <c r="I14" s="68">
        <f>Barriers!G82</f>
        <v>0</v>
      </c>
      <c r="J14" s="68">
        <f>Barriers!G115</f>
        <v>0.40867680312775745</v>
      </c>
      <c r="K14" s="68">
        <f>Barriers!G148</f>
        <v>0.88023952095808378</v>
      </c>
      <c r="L14" s="13" t="s">
        <v>2</v>
      </c>
    </row>
    <row r="15" spans="1:12" x14ac:dyDescent="0.2">
      <c r="A15" s="13">
        <v>14</v>
      </c>
      <c r="B15" s="111" t="s">
        <v>308</v>
      </c>
      <c r="C15" s="111" t="s">
        <v>698</v>
      </c>
      <c r="D15" s="13" t="s">
        <v>570</v>
      </c>
      <c r="E15" s="111" t="s">
        <v>714</v>
      </c>
      <c r="F15" s="110">
        <f>Barriers!E18</f>
        <v>7</v>
      </c>
      <c r="G15" s="68">
        <f>Barriers!G18</f>
        <v>0</v>
      </c>
      <c r="H15" s="68">
        <f>Barriers!G51</f>
        <v>0.1428571428571429</v>
      </c>
      <c r="I15" s="68">
        <f>Barriers!G84</f>
        <v>9.0909090909090939E-2</v>
      </c>
      <c r="J15" s="68">
        <f>Barriers!G117</f>
        <v>0.75237603452336033</v>
      </c>
      <c r="K15" s="68">
        <f>Barriers!G150</f>
        <v>0.95804878048780484</v>
      </c>
      <c r="L15" s="13" t="s">
        <v>2</v>
      </c>
    </row>
    <row r="16" spans="1:12" x14ac:dyDescent="0.2">
      <c r="A16" s="13">
        <v>15</v>
      </c>
      <c r="B16" s="111" t="s">
        <v>308</v>
      </c>
      <c r="C16" s="111" t="s">
        <v>698</v>
      </c>
      <c r="D16" s="13" t="s">
        <v>568</v>
      </c>
      <c r="E16" s="111" t="s">
        <v>715</v>
      </c>
      <c r="F16" s="110">
        <f>Barriers!E22</f>
        <v>2</v>
      </c>
      <c r="G16" s="68">
        <f>Barriers!G22</f>
        <v>0</v>
      </c>
      <c r="H16" s="68">
        <f>Barriers!G55</f>
        <v>0</v>
      </c>
      <c r="I16" s="68">
        <f>Barriers!G88</f>
        <v>0</v>
      </c>
      <c r="J16" s="68">
        <f>Barriers!G121</f>
        <v>0.37916965757525034</v>
      </c>
      <c r="K16" s="68">
        <f>Barriers!G154</f>
        <v>0.13117870722433456</v>
      </c>
      <c r="L16" s="13" t="s">
        <v>2</v>
      </c>
    </row>
    <row r="17" spans="1:12" x14ac:dyDescent="0.2">
      <c r="A17" s="13">
        <v>16</v>
      </c>
      <c r="B17" s="111" t="s">
        <v>308</v>
      </c>
      <c r="C17" s="111" t="s">
        <v>698</v>
      </c>
      <c r="D17" s="13" t="s">
        <v>569</v>
      </c>
      <c r="E17" s="111" t="s">
        <v>716</v>
      </c>
      <c r="F17" s="110">
        <f>Barriers!E24</f>
        <v>12</v>
      </c>
      <c r="G17" s="68">
        <f>Barriers!G24</f>
        <v>0.25</v>
      </c>
      <c r="H17" s="68">
        <f>Barriers!G57</f>
        <v>0</v>
      </c>
      <c r="I17" s="68">
        <f>Barriers!G90</f>
        <v>0.375</v>
      </c>
      <c r="J17" s="68">
        <f>Barriers!G123</f>
        <v>0.93354990821575401</v>
      </c>
      <c r="K17" s="68">
        <f>Barriers!G156</f>
        <v>1</v>
      </c>
      <c r="L17" s="13" t="s">
        <v>2</v>
      </c>
    </row>
    <row r="18" spans="1:12" x14ac:dyDescent="0.2">
      <c r="A18" s="13">
        <v>17</v>
      </c>
      <c r="B18" s="111" t="s">
        <v>308</v>
      </c>
      <c r="C18" s="111" t="s">
        <v>698</v>
      </c>
      <c r="D18" s="13" t="s">
        <v>567</v>
      </c>
      <c r="E18" s="111" t="s">
        <v>717</v>
      </c>
      <c r="F18" s="110">
        <f>Barriers!E27</f>
        <v>14</v>
      </c>
      <c r="G18" s="68">
        <f>Barriers!G27</f>
        <v>0.1428571428571429</v>
      </c>
      <c r="H18" s="68">
        <f>Barriers!G60</f>
        <v>0</v>
      </c>
      <c r="I18" s="68">
        <f>Barriers!G93</f>
        <v>0.25</v>
      </c>
      <c r="J18" s="68">
        <f>Barriers!G126</f>
        <v>0.99036099911951436</v>
      </c>
      <c r="K18" s="68">
        <f>Barriers!G159</f>
        <v>1</v>
      </c>
      <c r="L18" s="13" t="s">
        <v>2</v>
      </c>
    </row>
    <row r="19" spans="1:12" x14ac:dyDescent="0.2">
      <c r="A19" s="13">
        <v>18</v>
      </c>
      <c r="B19" s="111" t="s">
        <v>308</v>
      </c>
      <c r="C19" s="111" t="s">
        <v>698</v>
      </c>
      <c r="D19" s="13" t="s">
        <v>566</v>
      </c>
      <c r="E19" s="111" t="s">
        <v>718</v>
      </c>
      <c r="F19" s="110">
        <f>Barriers!E30</f>
        <v>18</v>
      </c>
      <c r="G19" s="68">
        <f>Barriers!G30</f>
        <v>0</v>
      </c>
      <c r="H19" s="68">
        <f>Barriers!G63</f>
        <v>5.555555555555558E-2</v>
      </c>
      <c r="I19" s="68">
        <f>Barriers!G96</f>
        <v>0.17241379310344829</v>
      </c>
      <c r="J19" s="68">
        <f>Barriers!G129</f>
        <v>0.96149317505397824</v>
      </c>
      <c r="K19" s="68">
        <f>Barriers!G162</f>
        <v>1</v>
      </c>
      <c r="L19" s="13" t="s">
        <v>2</v>
      </c>
    </row>
    <row r="20" spans="1:12" x14ac:dyDescent="0.2">
      <c r="A20" s="13">
        <v>19</v>
      </c>
      <c r="B20" s="111" t="s">
        <v>54</v>
      </c>
      <c r="C20" s="111" t="s">
        <v>712</v>
      </c>
      <c r="D20" s="13" t="s">
        <v>562</v>
      </c>
      <c r="E20" s="111" t="s">
        <v>719</v>
      </c>
      <c r="F20" s="110">
        <f>Barriers!I3</f>
        <v>5</v>
      </c>
      <c r="G20" s="68">
        <f>Barriers!K3</f>
        <v>0.4</v>
      </c>
      <c r="H20" s="68">
        <f>Barriers!K36</f>
        <v>0</v>
      </c>
      <c r="I20" s="68">
        <f>Barriers!K69</f>
        <v>0.19999999999999996</v>
      </c>
      <c r="J20" s="68">
        <f>Barriers!K102</f>
        <v>0.28968894361581687</v>
      </c>
      <c r="K20" s="68">
        <f>Barriers!K135</f>
        <v>0.17174999999999996</v>
      </c>
      <c r="L20" s="13" t="s">
        <v>2</v>
      </c>
    </row>
    <row r="21" spans="1:12" x14ac:dyDescent="0.2">
      <c r="A21" s="13">
        <v>20</v>
      </c>
      <c r="B21" s="111" t="s">
        <v>54</v>
      </c>
      <c r="C21" s="111" t="s">
        <v>712</v>
      </c>
      <c r="D21" s="13" t="s">
        <v>562</v>
      </c>
      <c r="E21" s="111" t="s">
        <v>577</v>
      </c>
      <c r="F21" s="110">
        <f>Barriers!I4</f>
        <v>41</v>
      </c>
      <c r="G21" s="68">
        <f>Barriers!K4</f>
        <v>0.17073170731707321</v>
      </c>
      <c r="H21" s="68">
        <f>Barriers!K37</f>
        <v>0.26470588235294112</v>
      </c>
      <c r="I21" s="68">
        <f>Barriers!K70</f>
        <v>0.1071428571428571</v>
      </c>
      <c r="J21" s="68">
        <f>Barriers!K103</f>
        <v>0.68299883390030569</v>
      </c>
      <c r="K21" s="68">
        <f>Barriers!K136</f>
        <v>0.26297706253828934</v>
      </c>
      <c r="L21" s="13" t="s">
        <v>2</v>
      </c>
    </row>
    <row r="22" spans="1:12" x14ac:dyDescent="0.2">
      <c r="A22" s="13">
        <v>21</v>
      </c>
      <c r="B22" s="111" t="s">
        <v>54</v>
      </c>
      <c r="C22" s="111" t="s">
        <v>712</v>
      </c>
      <c r="D22" s="13" t="s">
        <v>563</v>
      </c>
      <c r="E22" s="111" t="s">
        <v>720</v>
      </c>
      <c r="F22" s="110">
        <f>Barriers!I7</f>
        <v>2</v>
      </c>
      <c r="G22" s="68">
        <f>Barriers!K7</f>
        <v>0</v>
      </c>
      <c r="H22" s="68">
        <f>Barriers!K40</f>
        <v>1</v>
      </c>
      <c r="I22" s="68">
        <f>Barriers!K73</f>
        <v>0</v>
      </c>
      <c r="J22" s="68">
        <f>Barriers!K106</f>
        <v>0.55296674487951725</v>
      </c>
      <c r="K22" s="68">
        <f>Barriers!K139</f>
        <v>7.0500000000000007E-2</v>
      </c>
      <c r="L22" s="13" t="s">
        <v>2</v>
      </c>
    </row>
    <row r="23" spans="1:12" x14ac:dyDescent="0.2">
      <c r="A23" s="13">
        <v>22</v>
      </c>
      <c r="B23" s="111" t="s">
        <v>54</v>
      </c>
      <c r="C23" s="111" t="s">
        <v>712</v>
      </c>
      <c r="D23" s="13" t="s">
        <v>563</v>
      </c>
      <c r="E23" s="111" t="s">
        <v>578</v>
      </c>
      <c r="F23" s="110">
        <f>Barriers!I8</f>
        <v>10</v>
      </c>
      <c r="G23" s="68">
        <f>Barriers!K8</f>
        <v>0</v>
      </c>
      <c r="H23" s="68">
        <f>Barriers!K41</f>
        <v>0</v>
      </c>
      <c r="I23" s="68">
        <f>Barriers!K74</f>
        <v>0</v>
      </c>
      <c r="J23" s="68">
        <f>Barriers!K107</f>
        <v>0.67468372028360912</v>
      </c>
      <c r="K23" s="68">
        <f>Barriers!K140</f>
        <v>0.51204545454545458</v>
      </c>
      <c r="L23" s="13" t="s">
        <v>2</v>
      </c>
    </row>
    <row r="24" spans="1:12" x14ac:dyDescent="0.2">
      <c r="A24" s="13">
        <v>23</v>
      </c>
      <c r="B24" s="111" t="s">
        <v>54</v>
      </c>
      <c r="C24" s="111" t="s">
        <v>713</v>
      </c>
      <c r="D24" s="13" t="s">
        <v>564</v>
      </c>
      <c r="E24" s="111" t="s">
        <v>741</v>
      </c>
      <c r="F24" s="110">
        <f>Barriers!I10</f>
        <v>0</v>
      </c>
      <c r="G24" s="68" t="str">
        <f>Barriers!K10</f>
        <v>NA</v>
      </c>
      <c r="H24" s="68" t="str">
        <f>Barriers!K43</f>
        <v>NA</v>
      </c>
      <c r="I24" s="68">
        <f>Barriers!K76</f>
        <v>0.33333333333333337</v>
      </c>
      <c r="J24" s="68">
        <f>Barriers!K109</f>
        <v>0.42284023299296081</v>
      </c>
      <c r="K24" s="68">
        <f>Barriers!K142</f>
        <v>0.31850000000000001</v>
      </c>
      <c r="L24" s="13" t="s">
        <v>2</v>
      </c>
    </row>
    <row r="25" spans="1:12" x14ac:dyDescent="0.2">
      <c r="A25" s="13">
        <v>24</v>
      </c>
      <c r="B25" s="111" t="s">
        <v>54</v>
      </c>
      <c r="C25" s="111" t="s">
        <v>713</v>
      </c>
      <c r="D25" s="13" t="s">
        <v>564</v>
      </c>
      <c r="E25" s="111" t="s">
        <v>721</v>
      </c>
      <c r="F25" s="110">
        <f>Barriers!I11</f>
        <v>1</v>
      </c>
      <c r="G25" s="68">
        <f>Barriers!K11</f>
        <v>0</v>
      </c>
      <c r="H25" s="68">
        <f>Barriers!K44</f>
        <v>0</v>
      </c>
      <c r="I25" s="68">
        <f>Barriers!K77</f>
        <v>0</v>
      </c>
      <c r="J25" s="68">
        <f>Barriers!K110</f>
        <v>0.70138886729445016</v>
      </c>
      <c r="K25" s="68">
        <f>Barriers!K143</f>
        <v>0.59650000000000003</v>
      </c>
      <c r="L25" s="13" t="s">
        <v>47</v>
      </c>
    </row>
    <row r="26" spans="1:12" x14ac:dyDescent="0.2">
      <c r="A26" s="13">
        <v>25</v>
      </c>
      <c r="B26" s="111" t="s">
        <v>54</v>
      </c>
      <c r="C26" s="111" t="s">
        <v>713</v>
      </c>
      <c r="D26" s="13" t="s">
        <v>564</v>
      </c>
      <c r="E26" s="111" t="s">
        <v>722</v>
      </c>
      <c r="F26" s="110">
        <f>Barriers!I12</f>
        <v>7</v>
      </c>
      <c r="G26" s="68">
        <f>Barriers!K12</f>
        <v>0</v>
      </c>
      <c r="H26" s="68">
        <f>Barriers!K45</f>
        <v>0.2857142857142857</v>
      </c>
      <c r="I26" s="68">
        <f>Barriers!K78</f>
        <v>0.27272727272727271</v>
      </c>
      <c r="J26" s="68">
        <f>Barriers!K111</f>
        <v>0.62289867983895908</v>
      </c>
      <c r="K26" s="68">
        <f>Barriers!K144</f>
        <v>0.23262499999999997</v>
      </c>
      <c r="L26" s="13" t="s">
        <v>47</v>
      </c>
    </row>
    <row r="27" spans="1:12" x14ac:dyDescent="0.2">
      <c r="A27" s="13">
        <v>26</v>
      </c>
      <c r="B27" s="111" t="s">
        <v>54</v>
      </c>
      <c r="C27" s="111" t="s">
        <v>713</v>
      </c>
      <c r="D27" s="13" t="s">
        <v>564</v>
      </c>
      <c r="E27" s="111" t="s">
        <v>579</v>
      </c>
      <c r="F27" s="110">
        <f>Barriers!I13</f>
        <v>63</v>
      </c>
      <c r="G27" s="68">
        <f>Barriers!K13</f>
        <v>0.20634920634920639</v>
      </c>
      <c r="H27" s="68">
        <f>Barriers!K46</f>
        <v>0.19999999999999996</v>
      </c>
      <c r="I27" s="68">
        <f>Barriers!K79</f>
        <v>5.6603773584905648E-2</v>
      </c>
      <c r="J27" s="68">
        <f>Barriers!K112</f>
        <v>0.7170854884425617</v>
      </c>
      <c r="K27" s="68">
        <f>Barriers!K145</f>
        <v>0.43535344795216302</v>
      </c>
      <c r="L27" s="13" t="s">
        <v>47</v>
      </c>
    </row>
    <row r="28" spans="1:12" x14ac:dyDescent="0.2">
      <c r="A28" s="13">
        <v>27</v>
      </c>
      <c r="B28" s="111" t="s">
        <v>54</v>
      </c>
      <c r="C28" s="111" t="s">
        <v>713</v>
      </c>
      <c r="D28" s="13" t="s">
        <v>564</v>
      </c>
      <c r="E28" s="111" t="s">
        <v>580</v>
      </c>
      <c r="F28" s="110">
        <f>Barriers!I14</f>
        <v>34</v>
      </c>
      <c r="G28" s="68">
        <f>Barriers!K14</f>
        <v>0.26470588235294112</v>
      </c>
      <c r="H28" s="68">
        <f>Barriers!K47</f>
        <v>0.28000000000000003</v>
      </c>
      <c r="I28" s="68">
        <f>Barriers!K80</f>
        <v>0</v>
      </c>
      <c r="J28" s="68">
        <f>Barriers!K113</f>
        <v>0.6332034829780655</v>
      </c>
      <c r="K28" s="68">
        <f>Barriers!K146</f>
        <v>0.45055503554437493</v>
      </c>
      <c r="L28" s="13" t="s">
        <v>2</v>
      </c>
    </row>
    <row r="29" spans="1:12" x14ac:dyDescent="0.2">
      <c r="A29" s="13">
        <v>28</v>
      </c>
      <c r="B29" s="111" t="s">
        <v>54</v>
      </c>
      <c r="C29" s="111" t="s">
        <v>713</v>
      </c>
      <c r="D29" s="13" t="s">
        <v>565</v>
      </c>
      <c r="E29" s="111" t="s">
        <v>723</v>
      </c>
      <c r="F29" s="110">
        <f>Barriers!I15</f>
        <v>4</v>
      </c>
      <c r="G29" s="68">
        <f>Barriers!K15</f>
        <v>0.25</v>
      </c>
      <c r="H29" s="68">
        <f>Barriers!K48</f>
        <v>0</v>
      </c>
      <c r="I29" s="68">
        <f>Barriers!K81</f>
        <v>0</v>
      </c>
      <c r="J29" s="68">
        <f>Barriers!K114</f>
        <v>0.5255250995156856</v>
      </c>
      <c r="K29" s="68">
        <f>Barriers!K147</f>
        <v>0.2533333333333333</v>
      </c>
      <c r="L29" s="13" t="s">
        <v>47</v>
      </c>
    </row>
    <row r="30" spans="1:12" x14ac:dyDescent="0.2">
      <c r="A30" s="13">
        <v>29</v>
      </c>
      <c r="B30" s="111" t="s">
        <v>54</v>
      </c>
      <c r="C30" s="111" t="s">
        <v>713</v>
      </c>
      <c r="D30" s="13" t="s">
        <v>565</v>
      </c>
      <c r="E30" s="111" t="s">
        <v>724</v>
      </c>
      <c r="F30" s="110">
        <f>Barriers!I16</f>
        <v>24</v>
      </c>
      <c r="G30" s="68">
        <f>Barriers!K16</f>
        <v>0.95833333333333337</v>
      </c>
      <c r="H30" s="68">
        <f>Barriers!K49</f>
        <v>1</v>
      </c>
      <c r="I30" s="68" t="str">
        <f>Barriers!K82</f>
        <v>NA</v>
      </c>
      <c r="J30" s="68" t="str">
        <f>Barriers!K115</f>
        <v>NA</v>
      </c>
      <c r="K30" s="68" t="str">
        <f>Barriers!K148</f>
        <v>NA</v>
      </c>
      <c r="L30" s="13" t="s">
        <v>47</v>
      </c>
    </row>
    <row r="31" spans="1:12" x14ac:dyDescent="0.2">
      <c r="A31" s="13">
        <v>30</v>
      </c>
      <c r="B31" s="111" t="s">
        <v>54</v>
      </c>
      <c r="C31" s="111" t="s">
        <v>713</v>
      </c>
      <c r="D31" s="13" t="s">
        <v>565</v>
      </c>
      <c r="E31" s="111" t="s">
        <v>581</v>
      </c>
      <c r="F31" s="110">
        <f>Barriers!I17</f>
        <v>19</v>
      </c>
      <c r="G31" s="68">
        <f>Barriers!K17</f>
        <v>0.89473684210526316</v>
      </c>
      <c r="H31" s="68">
        <f>Barriers!K50</f>
        <v>0.5</v>
      </c>
      <c r="I31" s="68" t="str">
        <f>Barriers!K83</f>
        <v>NA</v>
      </c>
      <c r="J31" s="68" t="str">
        <f>Barriers!K116</f>
        <v>NA</v>
      </c>
      <c r="K31" s="68" t="str">
        <f>Barriers!K149</f>
        <v>NA</v>
      </c>
      <c r="L31" s="13" t="s">
        <v>47</v>
      </c>
    </row>
    <row r="32" spans="1:12" x14ac:dyDescent="0.2">
      <c r="A32" s="13">
        <v>31</v>
      </c>
      <c r="B32" s="111" t="s">
        <v>54</v>
      </c>
      <c r="C32" s="111" t="s">
        <v>698</v>
      </c>
      <c r="D32" s="13" t="s">
        <v>570</v>
      </c>
      <c r="E32" s="111" t="s">
        <v>742</v>
      </c>
      <c r="F32" s="110">
        <f>Barriers!I18</f>
        <v>0</v>
      </c>
      <c r="G32" s="68" t="str">
        <f>Barriers!K18</f>
        <v>NA</v>
      </c>
      <c r="H32" s="68" t="str">
        <f>Barriers!K51</f>
        <v>NA</v>
      </c>
      <c r="I32" s="68">
        <f>Barriers!K84</f>
        <v>0</v>
      </c>
      <c r="J32" s="68">
        <f>Barriers!K117</f>
        <v>0.42401933852923901</v>
      </c>
      <c r="K32" s="68">
        <f>Barriers!K150</f>
        <v>0.72699999999999998</v>
      </c>
      <c r="L32" s="13" t="s">
        <v>2</v>
      </c>
    </row>
    <row r="33" spans="1:12" x14ac:dyDescent="0.2">
      <c r="A33" s="13">
        <v>32</v>
      </c>
      <c r="B33" s="111" t="s">
        <v>54</v>
      </c>
      <c r="C33" s="111" t="s">
        <v>698</v>
      </c>
      <c r="D33" s="13" t="s">
        <v>570</v>
      </c>
      <c r="E33" s="111" t="s">
        <v>725</v>
      </c>
      <c r="F33" s="110">
        <f>Barriers!I19</f>
        <v>8</v>
      </c>
      <c r="G33" s="68">
        <f>Barriers!K19</f>
        <v>0</v>
      </c>
      <c r="H33" s="68">
        <f>Barriers!K52</f>
        <v>0.125</v>
      </c>
      <c r="I33" s="68">
        <f>Barriers!K85</f>
        <v>8.333333333333337E-2</v>
      </c>
      <c r="J33" s="68">
        <f>Barriers!K118</f>
        <v>0.42659547328403957</v>
      </c>
      <c r="K33" s="68">
        <f>Barriers!K151</f>
        <v>0.285909090909091</v>
      </c>
      <c r="L33" s="13" t="s">
        <v>2</v>
      </c>
    </row>
    <row r="34" spans="1:12" x14ac:dyDescent="0.2">
      <c r="A34" s="13">
        <v>33</v>
      </c>
      <c r="B34" s="111" t="s">
        <v>54</v>
      </c>
      <c r="C34" s="111" t="s">
        <v>698</v>
      </c>
      <c r="D34" s="13" t="s">
        <v>570</v>
      </c>
      <c r="E34" s="111" t="s">
        <v>923</v>
      </c>
      <c r="F34" s="110">
        <f>Barriers!I20</f>
        <v>4</v>
      </c>
      <c r="G34" s="68">
        <f>Barriers!K20</f>
        <v>0</v>
      </c>
      <c r="H34" s="68">
        <f>Barriers!K53</f>
        <v>0</v>
      </c>
      <c r="I34" s="68">
        <f>Barriers!K86</f>
        <v>0</v>
      </c>
      <c r="J34" s="68">
        <f>Barriers!K119</f>
        <v>0.97609921210246919</v>
      </c>
      <c r="K34" s="68">
        <f>Barriers!K152</f>
        <v>0.26677489177489178</v>
      </c>
      <c r="L34" s="13" t="s">
        <v>2</v>
      </c>
    </row>
    <row r="35" spans="1:12" x14ac:dyDescent="0.2">
      <c r="A35" s="13">
        <v>34</v>
      </c>
      <c r="B35" s="111" t="s">
        <v>54</v>
      </c>
      <c r="C35" s="111" t="s">
        <v>698</v>
      </c>
      <c r="D35" s="13" t="s">
        <v>570</v>
      </c>
      <c r="E35" s="111" t="s">
        <v>726</v>
      </c>
      <c r="F35" s="110">
        <f>Barriers!I21</f>
        <v>15</v>
      </c>
      <c r="G35" s="68">
        <f>Barriers!K21</f>
        <v>0.26666666666666672</v>
      </c>
      <c r="H35" s="68">
        <f>Barriers!K54</f>
        <v>9.0909090909090939E-2</v>
      </c>
      <c r="I35" s="68">
        <f>Barriers!K87</f>
        <v>0.18181818181818177</v>
      </c>
      <c r="J35" s="68">
        <f>Barriers!K120</f>
        <v>0.55975338835659394</v>
      </c>
      <c r="K35" s="68">
        <f>Barriers!K153</f>
        <v>0.35124183006535947</v>
      </c>
      <c r="L35" s="13" t="s">
        <v>2</v>
      </c>
    </row>
    <row r="36" spans="1:12" x14ac:dyDescent="0.2">
      <c r="A36" s="13">
        <v>35</v>
      </c>
      <c r="B36" s="111" t="s">
        <v>54</v>
      </c>
      <c r="C36" s="111" t="s">
        <v>698</v>
      </c>
      <c r="D36" s="13" t="s">
        <v>568</v>
      </c>
      <c r="E36" s="111" t="s">
        <v>727</v>
      </c>
      <c r="F36" s="110">
        <f>Barriers!I22</f>
        <v>6</v>
      </c>
      <c r="G36" s="68">
        <f>Barriers!K22</f>
        <v>0.83333333333333337</v>
      </c>
      <c r="H36" s="68">
        <f>Barriers!K55</f>
        <v>1</v>
      </c>
      <c r="I36" s="68" t="str">
        <f>Barriers!K88</f>
        <v>NA</v>
      </c>
      <c r="J36" s="68" t="str">
        <f>Barriers!K121</f>
        <v>NA</v>
      </c>
      <c r="K36" s="68" t="str">
        <f>Barriers!K154</f>
        <v>NA</v>
      </c>
      <c r="L36" s="13" t="s">
        <v>2</v>
      </c>
    </row>
    <row r="37" spans="1:12" x14ac:dyDescent="0.2">
      <c r="A37" s="13">
        <v>36</v>
      </c>
      <c r="B37" s="111" t="s">
        <v>54</v>
      </c>
      <c r="C37" s="111" t="s">
        <v>698</v>
      </c>
      <c r="D37" s="13" t="s">
        <v>568</v>
      </c>
      <c r="E37" s="111" t="s">
        <v>728</v>
      </c>
      <c r="F37" s="110">
        <f>Barriers!I23</f>
        <v>1</v>
      </c>
      <c r="G37" s="68">
        <f>Barriers!K23</f>
        <v>0</v>
      </c>
      <c r="H37" s="68">
        <f>Barriers!K56</f>
        <v>0</v>
      </c>
      <c r="I37" s="68">
        <f>Barriers!K89</f>
        <v>0</v>
      </c>
      <c r="J37" s="68">
        <f>Barriers!K122</f>
        <v>0.86308684463636698</v>
      </c>
      <c r="K37" s="68">
        <f>Barriers!K155</f>
        <v>0.86206896551724133</v>
      </c>
      <c r="L37" s="13" t="s">
        <v>2</v>
      </c>
    </row>
    <row r="38" spans="1:12" x14ac:dyDescent="0.2">
      <c r="A38" s="13">
        <v>37</v>
      </c>
      <c r="B38" s="111" t="s">
        <v>54</v>
      </c>
      <c r="C38" s="111" t="s">
        <v>698</v>
      </c>
      <c r="D38" s="13" t="s">
        <v>569</v>
      </c>
      <c r="E38" s="111" t="s">
        <v>729</v>
      </c>
      <c r="F38" s="110">
        <f>Barriers!I24</f>
        <v>5</v>
      </c>
      <c r="G38" s="68">
        <f>Barriers!K24</f>
        <v>1</v>
      </c>
      <c r="H38" s="68" t="str">
        <f>Barriers!K57</f>
        <v>NA</v>
      </c>
      <c r="I38" s="68" t="str">
        <f>Barriers!K90</f>
        <v>NA</v>
      </c>
      <c r="J38" s="68" t="str">
        <f>Barriers!K123</f>
        <v>NA</v>
      </c>
      <c r="K38" s="68" t="str">
        <f>Barriers!K156</f>
        <v>NA</v>
      </c>
      <c r="L38" s="13" t="s">
        <v>2</v>
      </c>
    </row>
    <row r="39" spans="1:12" x14ac:dyDescent="0.2">
      <c r="A39" s="13">
        <v>38</v>
      </c>
      <c r="B39" s="111" t="s">
        <v>54</v>
      </c>
      <c r="C39" s="111" t="s">
        <v>698</v>
      </c>
      <c r="D39" s="13" t="s">
        <v>569</v>
      </c>
      <c r="E39" s="111" t="s">
        <v>730</v>
      </c>
      <c r="F39" s="110">
        <f>Barriers!I25</f>
        <v>10</v>
      </c>
      <c r="G39" s="68">
        <f>Barriers!K25</f>
        <v>0.5</v>
      </c>
      <c r="H39" s="68">
        <f>Barriers!K58</f>
        <v>0.6</v>
      </c>
      <c r="I39" s="68">
        <f>Barriers!K91</f>
        <v>0</v>
      </c>
      <c r="J39" s="68">
        <f>Barriers!K124</f>
        <v>0.67797907829891313</v>
      </c>
      <c r="K39" s="68">
        <f>Barriers!K157</f>
        <v>0.7</v>
      </c>
      <c r="L39" s="13" t="s">
        <v>2</v>
      </c>
    </row>
    <row r="40" spans="1:12" x14ac:dyDescent="0.2">
      <c r="A40" s="13">
        <v>39</v>
      </c>
      <c r="B40" s="111" t="s">
        <v>54</v>
      </c>
      <c r="C40" s="111" t="s">
        <v>698</v>
      </c>
      <c r="D40" s="13" t="s">
        <v>569</v>
      </c>
      <c r="E40" s="111" t="s">
        <v>731</v>
      </c>
      <c r="F40" s="110">
        <f>Barriers!I26</f>
        <v>8</v>
      </c>
      <c r="G40" s="68">
        <f>Barriers!K26</f>
        <v>0.625</v>
      </c>
      <c r="H40" s="68">
        <f>Barriers!K59</f>
        <v>0.33333333333333337</v>
      </c>
      <c r="I40" s="68">
        <f>Barriers!K92</f>
        <v>0</v>
      </c>
      <c r="J40" s="68">
        <f>Barriers!K125</f>
        <v>0.74800897698158919</v>
      </c>
      <c r="K40" s="68">
        <f>Barriers!K158</f>
        <v>0.50827423167848695</v>
      </c>
      <c r="L40" s="13" t="s">
        <v>2</v>
      </c>
    </row>
    <row r="41" spans="1:12" x14ac:dyDescent="0.2">
      <c r="A41" s="13">
        <v>40</v>
      </c>
      <c r="B41" s="111" t="s">
        <v>54</v>
      </c>
      <c r="C41" s="111" t="s">
        <v>698</v>
      </c>
      <c r="D41" s="13" t="s">
        <v>567</v>
      </c>
      <c r="E41" s="111" t="s">
        <v>732</v>
      </c>
      <c r="F41" s="110">
        <f>Barriers!I27</f>
        <v>8</v>
      </c>
      <c r="G41" s="68">
        <f>Barriers!K27</f>
        <v>0</v>
      </c>
      <c r="H41" s="68">
        <f>Barriers!K60</f>
        <v>0.625</v>
      </c>
      <c r="I41" s="68">
        <f>Barriers!K93</f>
        <v>0</v>
      </c>
      <c r="J41" s="68">
        <f>Barriers!K126</f>
        <v>0.32546665266968733</v>
      </c>
      <c r="K41" s="68">
        <f>Barriers!K159</f>
        <v>0.34299999999999997</v>
      </c>
      <c r="L41" s="13" t="s">
        <v>2</v>
      </c>
    </row>
    <row r="42" spans="1:12" x14ac:dyDescent="0.2">
      <c r="A42" s="13">
        <v>41</v>
      </c>
      <c r="B42" s="111" t="s">
        <v>54</v>
      </c>
      <c r="C42" s="111" t="s">
        <v>698</v>
      </c>
      <c r="D42" s="13" t="s">
        <v>567</v>
      </c>
      <c r="E42" s="111" t="s">
        <v>925</v>
      </c>
      <c r="F42" s="110">
        <f>Barriers!I28</f>
        <v>2</v>
      </c>
      <c r="G42" s="68">
        <f>Barriers!K28</f>
        <v>1</v>
      </c>
      <c r="H42" s="68" t="str">
        <f>Barriers!K61</f>
        <v>NA</v>
      </c>
      <c r="I42" s="68">
        <f>Barriers!K94</f>
        <v>0</v>
      </c>
      <c r="J42" s="68">
        <f>Barriers!K127</f>
        <v>0.91619852634505772</v>
      </c>
      <c r="K42" s="68">
        <f>Barriers!K160</f>
        <v>0.73199999999999998</v>
      </c>
      <c r="L42" s="13" t="s">
        <v>2</v>
      </c>
    </row>
    <row r="43" spans="1:12" x14ac:dyDescent="0.2">
      <c r="A43" s="13">
        <v>42</v>
      </c>
      <c r="B43" s="111" t="s">
        <v>54</v>
      </c>
      <c r="C43" s="111" t="s">
        <v>698</v>
      </c>
      <c r="D43" s="13" t="s">
        <v>567</v>
      </c>
      <c r="E43" s="111" t="s">
        <v>733</v>
      </c>
      <c r="F43" s="110">
        <f>Barriers!I29</f>
        <v>5</v>
      </c>
      <c r="G43" s="68">
        <f>Barriers!K29</f>
        <v>0</v>
      </c>
      <c r="H43" s="68">
        <f>Barriers!K62</f>
        <v>0.19999999999999996</v>
      </c>
      <c r="I43" s="68">
        <f>Barriers!K95</f>
        <v>0</v>
      </c>
      <c r="J43" s="68">
        <f>Barriers!K128</f>
        <v>0.60903032142928071</v>
      </c>
      <c r="K43" s="68">
        <f>Barriers!K161</f>
        <v>0.92800000000000005</v>
      </c>
      <c r="L43" s="13" t="s">
        <v>2</v>
      </c>
    </row>
    <row r="44" spans="1:12" x14ac:dyDescent="0.2">
      <c r="A44" s="13">
        <v>43</v>
      </c>
      <c r="B44" s="111" t="s">
        <v>54</v>
      </c>
      <c r="C44" s="111" t="s">
        <v>698</v>
      </c>
      <c r="D44" s="13" t="s">
        <v>566</v>
      </c>
      <c r="E44" s="111" t="s">
        <v>734</v>
      </c>
      <c r="F44" s="110">
        <f>Barriers!I30</f>
        <v>9</v>
      </c>
      <c r="G44" s="68">
        <f>Barriers!K30</f>
        <v>1</v>
      </c>
      <c r="H44" s="68" t="str">
        <f>Barriers!K63</f>
        <v>NA</v>
      </c>
      <c r="I44" s="68" t="str">
        <f>Barriers!K96</f>
        <v>NA</v>
      </c>
      <c r="J44" s="68" t="str">
        <f>Barriers!K129</f>
        <v>NA</v>
      </c>
      <c r="K44" s="68" t="str">
        <f>Barriers!K162</f>
        <v>NA</v>
      </c>
      <c r="L44" s="13" t="s">
        <v>2</v>
      </c>
    </row>
    <row r="45" spans="1:12" x14ac:dyDescent="0.2">
      <c r="A45" s="13">
        <v>44</v>
      </c>
      <c r="B45" s="111" t="s">
        <v>54</v>
      </c>
      <c r="C45" s="111" t="s">
        <v>698</v>
      </c>
      <c r="D45" s="13" t="s">
        <v>566</v>
      </c>
      <c r="E45" s="111" t="s">
        <v>735</v>
      </c>
      <c r="F45" s="110">
        <f>Barriers!I31</f>
        <v>1</v>
      </c>
      <c r="G45" s="68">
        <f>Barriers!K31</f>
        <v>1</v>
      </c>
      <c r="H45" s="68" t="str">
        <f>Barriers!K64</f>
        <v>NA</v>
      </c>
      <c r="I45" s="68" t="str">
        <f>Barriers!K97</f>
        <v>NA</v>
      </c>
      <c r="J45" s="68" t="str">
        <f>Barriers!K130</f>
        <v>NA</v>
      </c>
      <c r="K45" s="68" t="str">
        <f>Barriers!K163</f>
        <v>NA</v>
      </c>
      <c r="L45" s="13" t="s">
        <v>2</v>
      </c>
    </row>
    <row r="46" spans="1:12" x14ac:dyDescent="0.2">
      <c r="A46" s="13">
        <v>45</v>
      </c>
      <c r="B46" s="111" t="s">
        <v>54</v>
      </c>
      <c r="C46" s="111" t="s">
        <v>698</v>
      </c>
      <c r="D46" s="13" t="s">
        <v>566</v>
      </c>
      <c r="E46" s="111" t="s">
        <v>736</v>
      </c>
      <c r="F46" s="110">
        <f>Barriers!I32</f>
        <v>1</v>
      </c>
      <c r="G46" s="68">
        <f>Barriers!K32</f>
        <v>0</v>
      </c>
      <c r="H46" s="68">
        <f>Barriers!K65</f>
        <v>1</v>
      </c>
      <c r="I46" s="68" t="str">
        <f>Barriers!K98</f>
        <v>NA</v>
      </c>
      <c r="J46" s="68" t="str">
        <f>Barriers!K131</f>
        <v>NA</v>
      </c>
      <c r="K46" s="68" t="str">
        <f>Barriers!K164</f>
        <v>NA</v>
      </c>
      <c r="L46" s="13" t="s">
        <v>2</v>
      </c>
    </row>
    <row r="47" spans="1:12" x14ac:dyDescent="0.2">
      <c r="A47" s="13">
        <v>46</v>
      </c>
      <c r="B47" s="111" t="s">
        <v>54</v>
      </c>
      <c r="C47" s="111" t="s">
        <v>698</v>
      </c>
      <c r="D47" s="13" t="s">
        <v>566</v>
      </c>
      <c r="E47" s="111" t="s">
        <v>737</v>
      </c>
      <c r="F47" s="110">
        <f>Barriers!I33</f>
        <v>16</v>
      </c>
      <c r="G47" s="68">
        <f>Barriers!K33</f>
        <v>0.75</v>
      </c>
      <c r="H47" s="68">
        <f>Barriers!K66</f>
        <v>0.25</v>
      </c>
      <c r="I47" s="68">
        <f>Barriers!K99</f>
        <v>0</v>
      </c>
      <c r="J47" s="68">
        <f>Barriers!K132</f>
        <v>0.42074247165848111</v>
      </c>
      <c r="K47" s="68">
        <f>Barriers!K165</f>
        <v>0.33099999999999996</v>
      </c>
      <c r="L47" s="13" t="s">
        <v>2</v>
      </c>
    </row>
    <row r="48" spans="1:12" x14ac:dyDescent="0.2">
      <c r="A48" s="13">
        <v>47</v>
      </c>
      <c r="B48" s="111" t="s">
        <v>54</v>
      </c>
      <c r="C48" s="111" t="s">
        <v>698</v>
      </c>
      <c r="D48" s="13" t="s">
        <v>566</v>
      </c>
      <c r="E48" s="111" t="s">
        <v>738</v>
      </c>
      <c r="F48" s="110">
        <f>Barriers!I34</f>
        <v>18</v>
      </c>
      <c r="G48" s="68">
        <f>Barriers!K34</f>
        <v>0.11111111111111116</v>
      </c>
      <c r="H48" s="68">
        <f>Barriers!K67</f>
        <v>0</v>
      </c>
      <c r="I48" s="68">
        <f>Barriers!K100</f>
        <v>0.15000000000000002</v>
      </c>
      <c r="J48" s="68">
        <f>Barriers!K133</f>
        <v>0.75450054900314079</v>
      </c>
      <c r="K48" s="68">
        <f>Barriers!K166</f>
        <v>0.80145506592405513</v>
      </c>
      <c r="L48" s="13" t="s">
        <v>2</v>
      </c>
    </row>
  </sheetData>
  <autoFilter ref="A1:L49" xr:uid="{00000000-0001-0000-0800-000000000000}"/>
  <phoneticPr fontId="22" type="noConversion"/>
  <conditionalFormatting sqref="G2:K48">
    <cfRule type="cellIs" dxfId="1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0154-E4E3-417D-815D-314CDE811440}">
  <sheetPr>
    <tabColor rgb="FF7030A0"/>
  </sheetPr>
  <dimension ref="A1:L48"/>
  <sheetViews>
    <sheetView tabSelected="1" workbookViewId="0">
      <selection activeCell="L8" sqref="L8"/>
    </sheetView>
  </sheetViews>
  <sheetFormatPr baseColWidth="10" defaultRowHeight="15" x14ac:dyDescent="0.25"/>
  <cols>
    <col min="1" max="1" width="11.42578125" style="13"/>
    <col min="2" max="2" width="12.5703125" style="13" bestFit="1" customWidth="1"/>
    <col min="3" max="3" width="18.42578125" style="111" bestFit="1" customWidth="1"/>
    <col min="4" max="4" width="11" style="13" bestFit="1" customWidth="1"/>
    <col min="5" max="5" width="38.42578125" style="13" bestFit="1" customWidth="1"/>
    <col min="6" max="6" width="7.5703125" style="13" bestFit="1" customWidth="1"/>
    <col min="7" max="7" width="14.5703125" style="13" bestFit="1" customWidth="1"/>
    <col min="8" max="8" width="16.140625" bestFit="1" customWidth="1"/>
    <col min="9" max="9" width="9.85546875" bestFit="1" customWidth="1"/>
    <col min="10" max="10" width="10.28515625" customWidth="1"/>
    <col min="11" max="11" width="12.7109375" customWidth="1"/>
    <col min="12" max="12" width="14.42578125" bestFit="1" customWidth="1"/>
  </cols>
  <sheetData>
    <row r="1" spans="1:12" x14ac:dyDescent="0.25">
      <c r="A1" s="32" t="s">
        <v>926</v>
      </c>
      <c r="B1" s="32" t="s">
        <v>51</v>
      </c>
      <c r="C1" s="149" t="s">
        <v>50</v>
      </c>
      <c r="D1" s="32" t="s">
        <v>1</v>
      </c>
      <c r="E1" s="32" t="s">
        <v>560</v>
      </c>
      <c r="F1" s="32" t="s">
        <v>2</v>
      </c>
      <c r="G1" s="32" t="s">
        <v>252</v>
      </c>
      <c r="H1" s="32" t="s">
        <v>561</v>
      </c>
      <c r="I1" s="32" t="s">
        <v>52</v>
      </c>
      <c r="J1" s="32" t="s">
        <v>4</v>
      </c>
      <c r="K1" s="32" t="s">
        <v>5</v>
      </c>
      <c r="L1" s="32" t="s">
        <v>707</v>
      </c>
    </row>
    <row r="2" spans="1:12" x14ac:dyDescent="0.25">
      <c r="A2" s="13">
        <f>Absolute_Isolation!A2</f>
        <v>1</v>
      </c>
      <c r="B2" s="111" t="str">
        <f>Absolute_Isolation!B2</f>
        <v>Allopatry</v>
      </c>
      <c r="C2" s="111" t="str">
        <f>Absolute_Isolation!C2</f>
        <v>Conspecific crosses</v>
      </c>
      <c r="D2" s="13" t="str">
        <f>Absolute_Isolation!D2</f>
        <v>E♂E♀</v>
      </c>
      <c r="E2" s="111" t="str">
        <f>Absolute_Isolation!E2</f>
        <v>ArlesXArles</v>
      </c>
      <c r="F2" s="110">
        <f>Absolute_Isolation!F2</f>
        <v>3</v>
      </c>
      <c r="G2" s="68">
        <f>Absolute_Isolation!G2</f>
        <v>0</v>
      </c>
      <c r="H2" s="68">
        <f>IFERROR(IF(G2=1,"NA",Absolute_Isolation!H2*(1-G2)+G2),"NA")</f>
        <v>0.33333333333333337</v>
      </c>
      <c r="I2" s="68">
        <f>IFERROR(IF(H2=1,"NA",Absolute_Isolation!I2*(1-H2)+H2),"NA")</f>
        <v>0.43859649122807021</v>
      </c>
      <c r="J2" s="68">
        <f>IFERROR(IF(I2=1,"NA",Absolute_Isolation!J2*(1-I2)+I2),"NA")</f>
        <v>0.43859649122807021</v>
      </c>
      <c r="K2" s="68">
        <f>IFERROR(IF(J2=1,"NA",Absolute_Isolation!K2*(1-J2)+J2),"NA")</f>
        <v>0.59067790936369591</v>
      </c>
      <c r="L2" s="68" t="s">
        <v>47</v>
      </c>
    </row>
    <row r="3" spans="1:12" x14ac:dyDescent="0.25">
      <c r="A3" s="13">
        <f>Absolute_Isolation!A3</f>
        <v>2</v>
      </c>
      <c r="B3" s="111" t="str">
        <f>Absolute_Isolation!B3</f>
        <v>Allopatry</v>
      </c>
      <c r="C3" s="111" t="str">
        <f>Absolute_Isolation!C3</f>
        <v>Conspecific crosses</v>
      </c>
      <c r="D3" s="13" t="str">
        <f>Absolute_Isolation!D3</f>
        <v>E♂E♀</v>
      </c>
      <c r="E3" s="111" t="str">
        <f>Absolute_Isolation!E3</f>
        <v>BelgiumXBelgium</v>
      </c>
      <c r="F3" s="110">
        <f>Absolute_Isolation!F3</f>
        <v>8</v>
      </c>
      <c r="G3" s="68">
        <f>Absolute_Isolation!G3</f>
        <v>0</v>
      </c>
      <c r="H3" s="68">
        <f>IFERROR(IF(G3=1,"NA",Absolute_Isolation!H3*(1-G3)+G3),"NA")</f>
        <v>0.125</v>
      </c>
      <c r="I3" s="68">
        <f>IFERROR(IF(H3=1,"NA",Absolute_Isolation!I3*(1-H3)+H3),"NA")</f>
        <v>0.125</v>
      </c>
      <c r="J3" s="68">
        <f>IFERROR(IF(I3=1,"NA",Absolute_Isolation!J3*(1-I3)+I3),"NA")</f>
        <v>0.48181764016603446</v>
      </c>
      <c r="K3" s="68">
        <f>IFERROR(IF(J3=1,"NA",Absolute_Isolation!K3*(1-J3)+J3),"NA")</f>
        <v>0.69199223487032502</v>
      </c>
      <c r="L3" s="68" t="s">
        <v>47</v>
      </c>
    </row>
    <row r="4" spans="1:12" x14ac:dyDescent="0.25">
      <c r="A4" s="13">
        <f>Absolute_Isolation!A4</f>
        <v>3</v>
      </c>
      <c r="B4" s="111" t="str">
        <f>Absolute_Isolation!B4</f>
        <v>Allopatry</v>
      </c>
      <c r="C4" s="111" t="str">
        <f>Absolute_Isolation!C4</f>
        <v>Conspecific crosses</v>
      </c>
      <c r="D4" s="13" t="str">
        <f>Absolute_Isolation!D4</f>
        <v>E♂E♀</v>
      </c>
      <c r="E4" s="111" t="str">
        <f>Absolute_Isolation!E4</f>
        <v>BelgiumXSweden</v>
      </c>
      <c r="F4" s="110">
        <f>Absolute_Isolation!F4</f>
        <v>5</v>
      </c>
      <c r="G4" s="68">
        <f>Absolute_Isolation!G4</f>
        <v>0</v>
      </c>
      <c r="H4" s="68">
        <f>IFERROR(IF(G4=1,"NA",Absolute_Isolation!H4*(1-G4)+G4),"NA")</f>
        <v>0</v>
      </c>
      <c r="I4" s="68">
        <f>IFERROR(IF(H4=1,"NA",Absolute_Isolation!I4*(1-H4)+H4),"NA")</f>
        <v>0</v>
      </c>
      <c r="J4" s="68">
        <f>IFERROR(IF(I4=1,"NA",Absolute_Isolation!J4*(1-I4)+I4),"NA")</f>
        <v>5.0578084702531112E-2</v>
      </c>
      <c r="K4" s="68">
        <f>IFERROR(IF(J4=1,"NA",Absolute_Isolation!K4*(1-J4)+J4),"NA")</f>
        <v>0.29329087523583053</v>
      </c>
      <c r="L4" s="68" t="s">
        <v>47</v>
      </c>
    </row>
    <row r="5" spans="1:12" x14ac:dyDescent="0.25">
      <c r="A5" s="13">
        <f>Absolute_Isolation!A5</f>
        <v>4</v>
      </c>
      <c r="B5" s="111" t="str">
        <f>Absolute_Isolation!B5</f>
        <v>Allopatry</v>
      </c>
      <c r="C5" s="111" t="str">
        <f>Absolute_Isolation!C5</f>
        <v>Conspecific crosses</v>
      </c>
      <c r="D5" s="13" t="str">
        <f>Absolute_Isolation!D5</f>
        <v>E♂E♀</v>
      </c>
      <c r="E5" s="111" t="str">
        <f>Absolute_Isolation!E5</f>
        <v>SwedenXSweden</v>
      </c>
      <c r="F5" s="110">
        <f>Absolute_Isolation!F5</f>
        <v>4</v>
      </c>
      <c r="G5" s="68">
        <f>Absolute_Isolation!G5</f>
        <v>0.25</v>
      </c>
      <c r="H5" s="68">
        <f>IFERROR(IF(G5=1,"NA",Absolute_Isolation!H5*(1-G5)+G5),"NA")</f>
        <v>0.25</v>
      </c>
      <c r="I5" s="68">
        <f>IFERROR(IF(H5=1,"NA",Absolute_Isolation!I5*(1-H5)+H5),"NA")</f>
        <v>0.5</v>
      </c>
      <c r="J5" s="68">
        <f>IFERROR(IF(I5=1,"NA",Absolute_Isolation!J5*(1-I5)+I5),"NA")</f>
        <v>0.5135747055669202</v>
      </c>
      <c r="K5" s="68">
        <f>IFERROR(IF(J5=1,"NA",Absolute_Isolation!K5*(1-J5)+J5),"NA")</f>
        <v>0.55299118549494475</v>
      </c>
      <c r="L5" s="68" t="s">
        <v>47</v>
      </c>
    </row>
    <row r="6" spans="1:12" x14ac:dyDescent="0.25">
      <c r="A6" s="13">
        <f>Absolute_Isolation!A6</f>
        <v>5</v>
      </c>
      <c r="B6" s="111" t="str">
        <f>Absolute_Isolation!B6</f>
        <v>Allopatry</v>
      </c>
      <c r="C6" s="111" t="str">
        <f>Absolute_Isolation!C6</f>
        <v>Conspecific crosses</v>
      </c>
      <c r="D6" s="13" t="str">
        <f>Absolute_Isolation!D6</f>
        <v>G♂G♀</v>
      </c>
      <c r="E6" s="111" t="str">
        <f>Absolute_Isolation!E6</f>
        <v>AlbaXAlba</v>
      </c>
      <c r="F6" s="110">
        <f>Absolute_Isolation!F6</f>
        <v>0</v>
      </c>
      <c r="G6" s="68" t="str">
        <f>Absolute_Isolation!G6</f>
        <v>NA</v>
      </c>
      <c r="H6" s="68" t="str">
        <f>IFERROR(IF(G6=1,"NA",Absolute_Isolation!H6*(1-G6)+G6),"NA")</f>
        <v>NA</v>
      </c>
      <c r="I6" s="68" t="str">
        <f>IFERROR(IF(H6=1,"NA",Absolute_Isolation!I6*(1-H6)+H6),"NA")</f>
        <v>NA</v>
      </c>
      <c r="J6" s="68" t="str">
        <f>IFERROR(IF(I6=1,"NA",Absolute_Isolation!J6*(1-I6)+I6),"NA")</f>
        <v>NA</v>
      </c>
      <c r="K6" s="68" t="str">
        <f>IFERROR(IF(J6=1,"NA",Absolute_Isolation!K6*(1-J6)+J6),"NA")</f>
        <v>NA</v>
      </c>
      <c r="L6" s="68" t="s">
        <v>2</v>
      </c>
    </row>
    <row r="7" spans="1:12" x14ac:dyDescent="0.25">
      <c r="A7" s="13">
        <f>Absolute_Isolation!A7</f>
        <v>6</v>
      </c>
      <c r="B7" s="111" t="str">
        <f>Absolute_Isolation!B7</f>
        <v>Allopatry</v>
      </c>
      <c r="C7" s="111" t="str">
        <f>Absolute_Isolation!C7</f>
        <v>Conspecific crosses</v>
      </c>
      <c r="D7" s="13" t="str">
        <f>Absolute_Isolation!D7</f>
        <v>G♂G♀</v>
      </c>
      <c r="E7" s="111" t="str">
        <f>Absolute_Isolation!E7</f>
        <v>CachadasXCachadas</v>
      </c>
      <c r="F7" s="110">
        <f>Absolute_Isolation!F7</f>
        <v>11</v>
      </c>
      <c r="G7" s="68">
        <f>Absolute_Isolation!G7</f>
        <v>9.0909090909090939E-2</v>
      </c>
      <c r="H7" s="68">
        <f>IFERROR(IF(G7=1,"NA",Absolute_Isolation!H7*(1-G7)+G7),"NA")</f>
        <v>0.18181818181818182</v>
      </c>
      <c r="I7" s="68">
        <f>IFERROR(IF(H7=1,"NA",Absolute_Isolation!I7*(1-H7)+H7),"NA")</f>
        <v>0.18181818181818182</v>
      </c>
      <c r="J7" s="68">
        <f>IFERROR(IF(I7=1,"NA",Absolute_Isolation!J7*(1-I7)+I7),"NA")</f>
        <v>0.66799632811429999</v>
      </c>
      <c r="K7" s="68">
        <f>IFERROR(IF(J7=1,"NA",Absolute_Isolation!K7*(1-J7)+J7),"NA")</f>
        <v>0.85404068523879695</v>
      </c>
      <c r="L7" s="68" t="s">
        <v>47</v>
      </c>
    </row>
    <row r="8" spans="1:12" x14ac:dyDescent="0.25">
      <c r="A8" s="13">
        <f>Absolute_Isolation!A8</f>
        <v>7</v>
      </c>
      <c r="B8" s="111" t="str">
        <f>Absolute_Isolation!B8</f>
        <v>Allopatry</v>
      </c>
      <c r="C8" s="111" t="str">
        <f>Absolute_Isolation!C8</f>
        <v>Conspecific crosses</v>
      </c>
      <c r="D8" s="13" t="str">
        <f>Absolute_Isolation!D8</f>
        <v>G♂G♀</v>
      </c>
      <c r="E8" s="111" t="str">
        <f>Absolute_Isolation!E8</f>
        <v>RiomaiorXRiomaior</v>
      </c>
      <c r="F8" s="110">
        <f>Absolute_Isolation!F8</f>
        <v>14</v>
      </c>
      <c r="G8" s="68">
        <f>Absolute_Isolation!G8</f>
        <v>0</v>
      </c>
      <c r="H8" s="68">
        <f>IFERROR(IF(G8=1,"NA",Absolute_Isolation!H8*(1-G8)+G8),"NA")</f>
        <v>0</v>
      </c>
      <c r="I8" s="68" t="str">
        <f>IFERROR(IF(H8=1,"NA",Absolute_Isolation!I8*(1-H8)+H8),"NA")</f>
        <v>NA</v>
      </c>
      <c r="J8" s="68" t="str">
        <f>IFERROR(IF(I8=1,"NA",Absolute_Isolation!J8*(1-I8)+I8),"NA")</f>
        <v>NA</v>
      </c>
      <c r="K8" s="68" t="str">
        <f>IFERROR(IF(J8=1,"NA",Absolute_Isolation!K8*(1-J8)+J8),"NA")</f>
        <v>NA</v>
      </c>
      <c r="L8" s="68" t="s">
        <v>2</v>
      </c>
    </row>
    <row r="9" spans="1:12" x14ac:dyDescent="0.25">
      <c r="A9" s="13">
        <f>Absolute_Isolation!A9</f>
        <v>8</v>
      </c>
      <c r="B9" s="111" t="str">
        <f>Absolute_Isolation!B9</f>
        <v>Allopatry</v>
      </c>
      <c r="C9" s="111" t="str">
        <f>Absolute_Isolation!C9</f>
        <v>Heterospecific crosses</v>
      </c>
      <c r="D9" s="13" t="str">
        <f>Absolute_Isolation!D9</f>
        <v>E♂G♀</v>
      </c>
      <c r="E9" s="111" t="str">
        <f>Absolute_Isolation!E9</f>
        <v>ArlesXCachadas</v>
      </c>
      <c r="F9" s="110">
        <f>Absolute_Isolation!F9</f>
        <v>7</v>
      </c>
      <c r="G9" s="68">
        <f>Absolute_Isolation!G9</f>
        <v>0</v>
      </c>
      <c r="H9" s="68">
        <f>IFERROR(IF(G9=1,"NA",Absolute_Isolation!H9*(1-G9)+G9),"NA")</f>
        <v>0.2857142857142857</v>
      </c>
      <c r="I9" s="68">
        <f>IFERROR(IF(H9=1,"NA",Absolute_Isolation!I9*(1-H9)+H9),"NA")</f>
        <v>0.3571428571428571</v>
      </c>
      <c r="J9" s="68">
        <f>IFERROR(IF(I9=1,"NA",Absolute_Isolation!J9*(1-I9)+I9),"NA")</f>
        <v>0.9398054230728855</v>
      </c>
      <c r="K9" s="68">
        <f>IFERROR(IF(J9=1,"NA",Absolute_Isolation!K9*(1-J9)+J9),"NA")</f>
        <v>1</v>
      </c>
      <c r="L9" s="68" t="s">
        <v>47</v>
      </c>
    </row>
    <row r="10" spans="1:12" x14ac:dyDescent="0.25">
      <c r="A10" s="13">
        <f>Absolute_Isolation!A10</f>
        <v>9</v>
      </c>
      <c r="B10" s="111" t="str">
        <f>Absolute_Isolation!B10</f>
        <v>Allopatry</v>
      </c>
      <c r="C10" s="111" t="str">
        <f>Absolute_Isolation!C10</f>
        <v>Heterospecific crosses</v>
      </c>
      <c r="D10" s="13" t="str">
        <f>Absolute_Isolation!D10</f>
        <v>E♂G♀</v>
      </c>
      <c r="E10" s="111" t="str">
        <f>Absolute_Isolation!E10</f>
        <v>BelgiumXCachadas</v>
      </c>
      <c r="F10" s="110">
        <f>Absolute_Isolation!F10</f>
        <v>42</v>
      </c>
      <c r="G10" s="68">
        <f>Absolute_Isolation!G10</f>
        <v>0.19047619047619047</v>
      </c>
      <c r="H10" s="68">
        <f>IFERROR(IF(G10=1,"NA",Absolute_Isolation!H10*(1-G10)+G10),"NA")</f>
        <v>0.40476190476190471</v>
      </c>
      <c r="I10" s="68">
        <f>IFERROR(IF(H10=1,"NA",Absolute_Isolation!I10*(1-H10)+H10),"NA")</f>
        <v>0.5670995670995671</v>
      </c>
      <c r="J10" s="68">
        <f>IFERROR(IF(I10=1,"NA",Absolute_Isolation!J10*(1-I10)+I10),"NA")</f>
        <v>0.97132314209290982</v>
      </c>
      <c r="K10" s="68">
        <f>IFERROR(IF(J10=1,"NA",Absolute_Isolation!K10*(1-J10)+J10),"NA")</f>
        <v>1</v>
      </c>
      <c r="L10" s="68" t="s">
        <v>47</v>
      </c>
    </row>
    <row r="11" spans="1:12" x14ac:dyDescent="0.25">
      <c r="A11" s="13">
        <f>Absolute_Isolation!A11</f>
        <v>10</v>
      </c>
      <c r="B11" s="111" t="str">
        <f>Absolute_Isolation!B11</f>
        <v>Allopatry</v>
      </c>
      <c r="C11" s="111" t="str">
        <f>Absolute_Isolation!C11</f>
        <v>Heterospecific crosses</v>
      </c>
      <c r="D11" s="13" t="str">
        <f>Absolute_Isolation!D11</f>
        <v>E♂G♀</v>
      </c>
      <c r="E11" s="111" t="str">
        <f>Absolute_Isolation!E11</f>
        <v>LaigualXCachadas</v>
      </c>
      <c r="F11" s="110">
        <f>Absolute_Isolation!F11</f>
        <v>6</v>
      </c>
      <c r="G11" s="68">
        <f>Absolute_Isolation!G11</f>
        <v>0.33333333333333337</v>
      </c>
      <c r="H11" s="68">
        <f>IFERROR(IF(G11=1,"NA",Absolute_Isolation!H11*(1-G11)+G11),"NA")</f>
        <v>0.33333333333333337</v>
      </c>
      <c r="I11" s="68">
        <f>IFERROR(IF(H11=1,"NA",Absolute_Isolation!I11*(1-H11)+H11),"NA")</f>
        <v>0.7777777777777779</v>
      </c>
      <c r="J11" s="68">
        <f>IFERROR(IF(I11=1,"NA",Absolute_Isolation!J11*(1-I11)+I11),"NA")</f>
        <v>0.99842628557053292</v>
      </c>
      <c r="K11" s="68">
        <f>IFERROR(IF(J11=1,"NA",Absolute_Isolation!K11*(1-J11)+J11),"NA")</f>
        <v>1</v>
      </c>
      <c r="L11" s="68" t="s">
        <v>47</v>
      </c>
    </row>
    <row r="12" spans="1:12" x14ac:dyDescent="0.25">
      <c r="A12" s="13">
        <f>Absolute_Isolation!A12</f>
        <v>11</v>
      </c>
      <c r="B12" s="111" t="str">
        <f>Absolute_Isolation!B12</f>
        <v>Allopatry</v>
      </c>
      <c r="C12" s="111" t="str">
        <f>Absolute_Isolation!C12</f>
        <v>Heterospecific crosses</v>
      </c>
      <c r="D12" s="13" t="str">
        <f>Absolute_Isolation!D12</f>
        <v>E♂G♀</v>
      </c>
      <c r="E12" s="111" t="str">
        <f>Absolute_Isolation!E12</f>
        <v>SwedenXCachadas</v>
      </c>
      <c r="F12" s="110">
        <f>Absolute_Isolation!F12</f>
        <v>15</v>
      </c>
      <c r="G12" s="68">
        <f>Absolute_Isolation!G12</f>
        <v>0.1333333333333333</v>
      </c>
      <c r="H12" s="68">
        <f>IFERROR(IF(G12=1,"NA",Absolute_Isolation!H12*(1-G12)+G12),"NA")</f>
        <v>0.19999999999999993</v>
      </c>
      <c r="I12" s="68">
        <f>IFERROR(IF(H12=1,"NA",Absolute_Isolation!I12*(1-H12)+H12),"NA")</f>
        <v>0.8666666666666667</v>
      </c>
      <c r="J12" s="68">
        <f>IFERROR(IF(I12=1,"NA",Absolute_Isolation!J12*(1-I12)+I12),"NA")</f>
        <v>0.99268222790297822</v>
      </c>
      <c r="K12" s="68">
        <f>IFERROR(IF(J12=1,"NA",Absolute_Isolation!K12*(1-J12)+J12),"NA")</f>
        <v>1</v>
      </c>
      <c r="L12" s="68" t="s">
        <v>47</v>
      </c>
    </row>
    <row r="13" spans="1:12" x14ac:dyDescent="0.25">
      <c r="A13" s="13">
        <f>Absolute_Isolation!A13</f>
        <v>12</v>
      </c>
      <c r="B13" s="111" t="str">
        <f>Absolute_Isolation!B13</f>
        <v>Allopatry</v>
      </c>
      <c r="C13" s="111" t="str">
        <f>Absolute_Isolation!C13</f>
        <v>Heterospecific crosses</v>
      </c>
      <c r="D13" s="13" t="str">
        <f>Absolute_Isolation!D13</f>
        <v>G♂E♀</v>
      </c>
      <c r="E13" s="111" t="str">
        <f>Absolute_Isolation!E13</f>
        <v>CachadasXBelgium</v>
      </c>
      <c r="F13" s="110">
        <f>Absolute_Isolation!F13</f>
        <v>11</v>
      </c>
      <c r="G13" s="68">
        <f>Absolute_Isolation!G13</f>
        <v>0.18181818181818177</v>
      </c>
      <c r="H13" s="68">
        <f>IFERROR(IF(G13=1,"NA",Absolute_Isolation!H13*(1-G13)+G13),"NA")</f>
        <v>0.27272727272727271</v>
      </c>
      <c r="I13" s="68">
        <f>IFERROR(IF(H13=1,"NA",Absolute_Isolation!I13*(1-H13)+H13),"NA")</f>
        <v>0.27272727272727271</v>
      </c>
      <c r="J13" s="68">
        <f>IFERROR(IF(I13=1,"NA",Absolute_Isolation!J13*(1-I13)+I13),"NA")</f>
        <v>0.35663692824424498</v>
      </c>
      <c r="K13" s="68">
        <f>IFERROR(IF(J13=1,"NA",Absolute_Isolation!K13*(1-J13)+J13),"NA")</f>
        <v>0.47359920909194536</v>
      </c>
      <c r="L13" s="68" t="s">
        <v>47</v>
      </c>
    </row>
    <row r="14" spans="1:12" x14ac:dyDescent="0.25">
      <c r="A14" s="13">
        <f>Absolute_Isolation!A14</f>
        <v>13</v>
      </c>
      <c r="B14" s="111" t="str">
        <f>Absolute_Isolation!B14</f>
        <v>Allopatry</v>
      </c>
      <c r="C14" s="111" t="str">
        <f>Absolute_Isolation!C14</f>
        <v>Heterospecific crosses</v>
      </c>
      <c r="D14" s="13" t="str">
        <f>Absolute_Isolation!D14</f>
        <v>G♂E♀</v>
      </c>
      <c r="E14" s="111" t="str">
        <f>Absolute_Isolation!E14</f>
        <v>CachadasXMaraixDorx</v>
      </c>
      <c r="F14" s="110">
        <f>Absolute_Isolation!F14</f>
        <v>1</v>
      </c>
      <c r="G14" s="68">
        <f>Absolute_Isolation!G14</f>
        <v>0</v>
      </c>
      <c r="H14" s="68">
        <f>IFERROR(IF(G14=1,"NA",Absolute_Isolation!H14*(1-G14)+G14),"NA")</f>
        <v>0</v>
      </c>
      <c r="I14" s="68">
        <f>IFERROR(IF(H14=1,"NA",Absolute_Isolation!I14*(1-H14)+H14),"NA")</f>
        <v>0</v>
      </c>
      <c r="J14" s="68">
        <f>IFERROR(IF(I14=1,"NA",Absolute_Isolation!J14*(1-I14)+I14),"NA")</f>
        <v>0.40867680312775745</v>
      </c>
      <c r="K14" s="68">
        <f>IFERROR(IF(J14=1,"NA",Absolute_Isolation!K14*(1-J14)+J14),"NA")</f>
        <v>0.92918285067398287</v>
      </c>
      <c r="L14" s="68" t="s">
        <v>2</v>
      </c>
    </row>
    <row r="15" spans="1:12" x14ac:dyDescent="0.25">
      <c r="A15" s="13">
        <f>Absolute_Isolation!A15</f>
        <v>14</v>
      </c>
      <c r="B15" s="111" t="str">
        <f>Absolute_Isolation!B15</f>
        <v>Allopatry</v>
      </c>
      <c r="C15" s="111" t="str">
        <f>Absolute_Isolation!C15</f>
        <v>Postzygotics</v>
      </c>
      <c r="D15" s="13" t="str">
        <f>Absolute_Isolation!D15</f>
        <v>E♂H♀</v>
      </c>
      <c r="E15" s="111" t="str">
        <f>Absolute_Isolation!E15</f>
        <v>AlloEleX(H:BelgiumXCachadas)</v>
      </c>
      <c r="F15" s="110">
        <f>Absolute_Isolation!F15</f>
        <v>7</v>
      </c>
      <c r="G15" s="68">
        <f>Absolute_Isolation!G15</f>
        <v>0</v>
      </c>
      <c r="H15" s="68">
        <f>IFERROR(IF(G15=1,"NA",Absolute_Isolation!H15*(1-G15)+G15),"NA")</f>
        <v>0.1428571428571429</v>
      </c>
      <c r="I15" s="68">
        <f>IFERROR(IF(H15=1,"NA",Absolute_Isolation!I15*(1-H15)+H15),"NA")</f>
        <v>0.22077922077922085</v>
      </c>
      <c r="J15" s="68">
        <f>IFERROR(IF(I15=1,"NA",Absolute_Isolation!J15*(1-I15)+I15),"NA")</f>
        <v>0.80704626066755347</v>
      </c>
      <c r="K15" s="68">
        <f>IFERROR(IF(J15=1,"NA",Absolute_Isolation!K15*(1-J15)+J15),"NA")</f>
        <v>0.99190535532556567</v>
      </c>
      <c r="L15" s="68" t="s">
        <v>47</v>
      </c>
    </row>
    <row r="16" spans="1:12" x14ac:dyDescent="0.25">
      <c r="A16" s="13">
        <f>Absolute_Isolation!A16</f>
        <v>15</v>
      </c>
      <c r="B16" s="111" t="str">
        <f>Absolute_Isolation!B16</f>
        <v>Allopatry</v>
      </c>
      <c r="C16" s="111" t="str">
        <f>Absolute_Isolation!C16</f>
        <v>Postzygotics</v>
      </c>
      <c r="D16" s="13" t="str">
        <f>Absolute_Isolation!D16</f>
        <v>G♂H♀</v>
      </c>
      <c r="E16" s="111" t="str">
        <f>Absolute_Isolation!E16</f>
        <v>AlloGraX(H:BelgiumXCachadas)</v>
      </c>
      <c r="F16" s="110">
        <f>Absolute_Isolation!F16</f>
        <v>2</v>
      </c>
      <c r="G16" s="68">
        <f>Absolute_Isolation!G16</f>
        <v>0</v>
      </c>
      <c r="H16" s="68">
        <f>IFERROR(IF(G16=1,"NA",Absolute_Isolation!H16*(1-G16)+G16),"NA")</f>
        <v>0</v>
      </c>
      <c r="I16" s="68">
        <f>IFERROR(IF(H16=1,"NA",Absolute_Isolation!I16*(1-H16)+H16),"NA")</f>
        <v>0</v>
      </c>
      <c r="J16" s="68">
        <f>IFERROR(IF(I16=1,"NA",Absolute_Isolation!J16*(1-I16)+I16),"NA")</f>
        <v>0.37916965757525034</v>
      </c>
      <c r="K16" s="68">
        <f>IFERROR(IF(J16=1,"NA",Absolute_Isolation!K16*(1-J16)+J16),"NA")</f>
        <v>0.46060937930016993</v>
      </c>
      <c r="L16" s="68" t="s">
        <v>47</v>
      </c>
    </row>
    <row r="17" spans="1:12" x14ac:dyDescent="0.25">
      <c r="A17" s="13">
        <f>Absolute_Isolation!A17</f>
        <v>16</v>
      </c>
      <c r="B17" s="111" t="str">
        <f>Absolute_Isolation!B17</f>
        <v>Allopatry</v>
      </c>
      <c r="C17" s="111" t="str">
        <f>Absolute_Isolation!C17</f>
        <v>Postzygotics</v>
      </c>
      <c r="D17" s="13" t="str">
        <f>Absolute_Isolation!D17</f>
        <v>H♂E♀</v>
      </c>
      <c r="E17" s="111" t="str">
        <f>Absolute_Isolation!E17</f>
        <v>(H:BelgiumXCachadas)XAlloEle</v>
      </c>
      <c r="F17" s="110">
        <f>Absolute_Isolation!F17</f>
        <v>12</v>
      </c>
      <c r="G17" s="68">
        <f>Absolute_Isolation!G17</f>
        <v>0.25</v>
      </c>
      <c r="H17" s="68">
        <f>IFERROR(IF(G17=1,"NA",Absolute_Isolation!H17*(1-G17)+G17),"NA")</f>
        <v>0.25</v>
      </c>
      <c r="I17" s="68">
        <f>IFERROR(IF(H17=1,"NA",Absolute_Isolation!I17*(1-H17)+H17),"NA")</f>
        <v>0.53125</v>
      </c>
      <c r="J17" s="68">
        <f>IFERROR(IF(I17=1,"NA",Absolute_Isolation!J17*(1-I17)+I17),"NA")</f>
        <v>0.96885151947613468</v>
      </c>
      <c r="K17" s="68">
        <f>IFERROR(IF(J17=1,"NA",Absolute_Isolation!K17*(1-J17)+J17),"NA")</f>
        <v>1</v>
      </c>
      <c r="L17" s="68" t="s">
        <v>47</v>
      </c>
    </row>
    <row r="18" spans="1:12" x14ac:dyDescent="0.25">
      <c r="A18" s="13">
        <f>Absolute_Isolation!A18</f>
        <v>17</v>
      </c>
      <c r="B18" s="111" t="str">
        <f>Absolute_Isolation!B18</f>
        <v>Allopatry</v>
      </c>
      <c r="C18" s="111" t="str">
        <f>Absolute_Isolation!C18</f>
        <v>Postzygotics</v>
      </c>
      <c r="D18" s="13" t="str">
        <f>Absolute_Isolation!D18</f>
        <v>H♂G♀</v>
      </c>
      <c r="E18" s="111" t="str">
        <f>Absolute_Isolation!E18</f>
        <v>(H:BelgiumXCachadas)XAlloGra</v>
      </c>
      <c r="F18" s="110">
        <f>Absolute_Isolation!F18</f>
        <v>14</v>
      </c>
      <c r="G18" s="68">
        <f>Absolute_Isolation!G18</f>
        <v>0.1428571428571429</v>
      </c>
      <c r="H18" s="68">
        <f>IFERROR(IF(G18=1,"NA",Absolute_Isolation!H18*(1-G18)+G18),"NA")</f>
        <v>0.1428571428571429</v>
      </c>
      <c r="I18" s="68">
        <f>IFERROR(IF(H18=1,"NA",Absolute_Isolation!I18*(1-H18)+H18),"NA")</f>
        <v>0.35714285714285721</v>
      </c>
      <c r="J18" s="68">
        <f>IFERROR(IF(I18=1,"NA",Absolute_Isolation!J18*(1-I18)+I18),"NA")</f>
        <v>0.9938034994339735</v>
      </c>
      <c r="K18" s="68">
        <f>IFERROR(IF(J18=1,"NA",Absolute_Isolation!K18*(1-J18)+J18),"NA")</f>
        <v>1</v>
      </c>
      <c r="L18" s="68" t="s">
        <v>47</v>
      </c>
    </row>
    <row r="19" spans="1:12" x14ac:dyDescent="0.25">
      <c r="A19" s="13">
        <f>Absolute_Isolation!A19</f>
        <v>18</v>
      </c>
      <c r="B19" s="111" t="str">
        <f>Absolute_Isolation!B19</f>
        <v>Allopatry</v>
      </c>
      <c r="C19" s="111" t="str">
        <f>Absolute_Isolation!C19</f>
        <v>Postzygotics</v>
      </c>
      <c r="D19" s="13" t="str">
        <f>Absolute_Isolation!D19</f>
        <v>H♂H♀</v>
      </c>
      <c r="E19" s="111" t="str">
        <f>Absolute_Isolation!E19</f>
        <v>(H:BelgiumXCachadas)X(H:BelgiumXCachadas)</v>
      </c>
      <c r="F19" s="110">
        <f>Absolute_Isolation!F19</f>
        <v>18</v>
      </c>
      <c r="G19" s="68">
        <f>Absolute_Isolation!G19</f>
        <v>0</v>
      </c>
      <c r="H19" s="68">
        <f>IFERROR(IF(G19=1,"NA",Absolute_Isolation!H19*(1-G19)+G19),"NA")</f>
        <v>5.555555555555558E-2</v>
      </c>
      <c r="I19" s="68">
        <f>IFERROR(IF(H19=1,"NA",Absolute_Isolation!I19*(1-H19)+H19),"NA")</f>
        <v>0.21839080459770119</v>
      </c>
      <c r="J19" s="68">
        <f>IFERROR(IF(I19=1,"NA",Absolute_Isolation!J19*(1-I19)+I19),"NA")</f>
        <v>0.96990271153644281</v>
      </c>
      <c r="K19" s="68">
        <f>IFERROR(IF(J19=1,"NA",Absolute_Isolation!K19*(1-J19)+J19),"NA")</f>
        <v>1</v>
      </c>
      <c r="L19" s="68" t="s">
        <v>47</v>
      </c>
    </row>
    <row r="20" spans="1:12" x14ac:dyDescent="0.25">
      <c r="A20" s="13">
        <f>Absolute_Isolation!A20</f>
        <v>19</v>
      </c>
      <c r="B20" s="111" t="str">
        <f>Absolute_Isolation!B20</f>
        <v>Sympatry</v>
      </c>
      <c r="C20" s="111" t="str">
        <f>Absolute_Isolation!C20</f>
        <v>Conspecific crosses</v>
      </c>
      <c r="D20" s="13" t="str">
        <f>Absolute_Isolation!D20</f>
        <v>E♂E♀</v>
      </c>
      <c r="E20" s="111" t="str">
        <f>Absolute_Isolation!E20</f>
        <v>LouroXLouro</v>
      </c>
      <c r="F20" s="110">
        <f>Absolute_Isolation!F20</f>
        <v>5</v>
      </c>
      <c r="G20" s="68">
        <f>Absolute_Isolation!G20</f>
        <v>0.4</v>
      </c>
      <c r="H20" s="68">
        <f>IFERROR(IF(G20=1,"NA",Absolute_Isolation!H20*(1-G20)+G20),"NA")</f>
        <v>0.4</v>
      </c>
      <c r="I20" s="68">
        <f>IFERROR(IF(H20=1,"NA",Absolute_Isolation!I20*(1-H20)+H20),"NA")</f>
        <v>0.52</v>
      </c>
      <c r="J20" s="68">
        <f>IFERROR(IF(I20=1,"NA",Absolute_Isolation!J20*(1-I20)+I20),"NA")</f>
        <v>0.65905069293559215</v>
      </c>
      <c r="K20" s="68">
        <f>IFERROR(IF(J20=1,"NA",Absolute_Isolation!K20*(1-J20)+J20),"NA")</f>
        <v>0.71760873642390421</v>
      </c>
      <c r="L20" s="68" t="s">
        <v>47</v>
      </c>
    </row>
    <row r="21" spans="1:12" x14ac:dyDescent="0.25">
      <c r="A21" s="13">
        <f>Absolute_Isolation!A21</f>
        <v>20</v>
      </c>
      <c r="B21" s="111" t="str">
        <f>Absolute_Isolation!B21</f>
        <v>Sympatry</v>
      </c>
      <c r="C21" s="111" t="str">
        <f>Absolute_Isolation!C21</f>
        <v>Conspecific crosses</v>
      </c>
      <c r="D21" s="13" t="str">
        <f>Absolute_Isolation!D21</f>
        <v>E♂E♀</v>
      </c>
      <c r="E21" s="111" t="str">
        <f>Absolute_Isolation!E21</f>
        <v>LaxeXLaxe</v>
      </c>
      <c r="F21" s="110">
        <f>Absolute_Isolation!F21</f>
        <v>41</v>
      </c>
      <c r="G21" s="68">
        <f>Absolute_Isolation!G21</f>
        <v>0.17073170731707321</v>
      </c>
      <c r="H21" s="68">
        <f>IFERROR(IF(G21=1,"NA",Absolute_Isolation!H21*(1-G21)+G21),"NA")</f>
        <v>0.3902439024390244</v>
      </c>
      <c r="I21" s="68">
        <f>IFERROR(IF(H21=1,"NA",Absolute_Isolation!I21*(1-H21)+H21),"NA")</f>
        <v>0.45557491289198604</v>
      </c>
      <c r="J21" s="68">
        <f>IFERROR(IF(I21=1,"NA",Absolute_Isolation!J21*(1-I21)+I21),"NA")</f>
        <v>0.82741661253283194</v>
      </c>
      <c r="K21" s="68">
        <f>IFERROR(IF(J21=1,"NA",Absolute_Isolation!K21*(1-J21)+J21),"NA")</f>
        <v>0.87280208481185517</v>
      </c>
      <c r="L21" s="68" t="s">
        <v>47</v>
      </c>
    </row>
    <row r="22" spans="1:12" x14ac:dyDescent="0.25">
      <c r="A22" s="13">
        <f>Absolute_Isolation!A22</f>
        <v>21</v>
      </c>
      <c r="B22" s="111" t="str">
        <f>Absolute_Isolation!B22</f>
        <v>Sympatry</v>
      </c>
      <c r="C22" s="111" t="str">
        <f>Absolute_Isolation!C22</f>
        <v>Conspecific crosses</v>
      </c>
      <c r="D22" s="13" t="str">
        <f>Absolute_Isolation!D22</f>
        <v>G♂G♀</v>
      </c>
      <c r="E22" s="111" t="str">
        <f>Absolute_Isolation!E22</f>
        <v>LanzadaXLanzada</v>
      </c>
      <c r="F22" s="110">
        <f>Absolute_Isolation!F22</f>
        <v>2</v>
      </c>
      <c r="G22" s="68">
        <f>Absolute_Isolation!G22</f>
        <v>0</v>
      </c>
      <c r="H22" s="68">
        <f>IFERROR(IF(G22=1,"NA",Absolute_Isolation!H22*(1-G22)+G22),"NA")</f>
        <v>1</v>
      </c>
      <c r="I22" s="68" t="str">
        <f>IFERROR(IF(H22=1,"NA",Absolute_Isolation!I22*(1-H22)+H22),"NA")</f>
        <v>NA</v>
      </c>
      <c r="J22" s="68" t="str">
        <f>IFERROR(IF(I22=1,"NA",Absolute_Isolation!J22*(1-I22)+I22),"NA")</f>
        <v>NA</v>
      </c>
      <c r="K22" s="68" t="str">
        <f>IFERROR(IF(J22=1,"NA",Absolute_Isolation!K22*(1-J22)+J22),"NA")</f>
        <v>NA</v>
      </c>
      <c r="L22" s="68" t="s">
        <v>2</v>
      </c>
    </row>
    <row r="23" spans="1:12" x14ac:dyDescent="0.25">
      <c r="A23" s="13">
        <f>Absolute_Isolation!A23</f>
        <v>22</v>
      </c>
      <c r="B23" s="111" t="str">
        <f>Absolute_Isolation!B23</f>
        <v>Sympatry</v>
      </c>
      <c r="C23" s="111" t="str">
        <f>Absolute_Isolation!C23</f>
        <v>Conspecific crosses</v>
      </c>
      <c r="D23" s="13" t="str">
        <f>Absolute_Isolation!D23</f>
        <v>G♂G♀</v>
      </c>
      <c r="E23" s="111" t="str">
        <f>Absolute_Isolation!E23</f>
        <v>MontalvoXMontalvo</v>
      </c>
      <c r="F23" s="110">
        <f>Absolute_Isolation!F23</f>
        <v>10</v>
      </c>
      <c r="G23" s="68">
        <f>Absolute_Isolation!G23</f>
        <v>0</v>
      </c>
      <c r="H23" s="68">
        <f>IFERROR(IF(G23=1,"NA",Absolute_Isolation!H23*(1-G23)+G23),"NA")</f>
        <v>0</v>
      </c>
      <c r="I23" s="68">
        <f>IFERROR(IF(H23=1,"NA",Absolute_Isolation!I23*(1-H23)+H23),"NA")</f>
        <v>0</v>
      </c>
      <c r="J23" s="68">
        <f>IFERROR(IF(I23=1,"NA",Absolute_Isolation!J23*(1-I23)+I23),"NA")</f>
        <v>0.67468372028360912</v>
      </c>
      <c r="K23" s="68">
        <f>IFERROR(IF(J23=1,"NA",Absolute_Isolation!K23*(1-J23)+J23),"NA")</f>
        <v>0.84126044260202471</v>
      </c>
      <c r="L23" s="68" t="s">
        <v>47</v>
      </c>
    </row>
    <row r="24" spans="1:12" x14ac:dyDescent="0.25">
      <c r="A24" s="13">
        <f>Absolute_Isolation!A24</f>
        <v>23</v>
      </c>
      <c r="B24" s="111" t="str">
        <f>Absolute_Isolation!B24</f>
        <v>Sympatry</v>
      </c>
      <c r="C24" s="111" t="str">
        <f>Absolute_Isolation!C24</f>
        <v>Heterospecific crosses</v>
      </c>
      <c r="D24" s="13" t="str">
        <f>Absolute_Isolation!D24</f>
        <v>E♂G♀</v>
      </c>
      <c r="E24" s="111" t="str">
        <f>Absolute_Isolation!E24</f>
        <v>LouroXCenteans</v>
      </c>
      <c r="F24" s="110">
        <f>Absolute_Isolation!F24</f>
        <v>0</v>
      </c>
      <c r="G24" s="68" t="str">
        <f>Absolute_Isolation!G24</f>
        <v>NA</v>
      </c>
      <c r="H24" s="68" t="str">
        <f>IFERROR(IF(G24=1,"NA",Absolute_Isolation!H24*(1-G24)+G24),"NA")</f>
        <v>NA</v>
      </c>
      <c r="I24" s="68" t="str">
        <f>IFERROR(IF(H24=1,"NA",Absolute_Isolation!I24*(1-H24)+H24),"NA")</f>
        <v>NA</v>
      </c>
      <c r="J24" s="68" t="str">
        <f>IFERROR(IF(I24=1,"NA",Absolute_Isolation!J24*(1-I24)+I24),"NA")</f>
        <v>NA</v>
      </c>
      <c r="K24" s="68" t="str">
        <f>IFERROR(IF(J24=1,"NA",Absolute_Isolation!K24*(1-J24)+J24),"NA")</f>
        <v>NA</v>
      </c>
      <c r="L24" s="68" t="s">
        <v>2</v>
      </c>
    </row>
    <row r="25" spans="1:12" x14ac:dyDescent="0.25">
      <c r="A25" s="13">
        <f>Absolute_Isolation!A25</f>
        <v>24</v>
      </c>
      <c r="B25" s="111" t="str">
        <f>Absolute_Isolation!B25</f>
        <v>Sympatry</v>
      </c>
      <c r="C25" s="111" t="str">
        <f>Absolute_Isolation!C25</f>
        <v>Heterospecific crosses</v>
      </c>
      <c r="D25" s="13" t="str">
        <f>Absolute_Isolation!D25</f>
        <v>E♂G♀</v>
      </c>
      <c r="E25" s="111" t="str">
        <f>Absolute_Isolation!E25</f>
        <v>LouroXCorrubedo</v>
      </c>
      <c r="F25" s="110">
        <f>Absolute_Isolation!F25</f>
        <v>1</v>
      </c>
      <c r="G25" s="68">
        <f>Absolute_Isolation!G25</f>
        <v>0</v>
      </c>
      <c r="H25" s="68">
        <f>IFERROR(IF(G25=1,"NA",Absolute_Isolation!H25*(1-G25)+G25),"NA")</f>
        <v>0</v>
      </c>
      <c r="I25" s="68">
        <f>IFERROR(IF(H25=1,"NA",Absolute_Isolation!I25*(1-H25)+H25),"NA")</f>
        <v>0</v>
      </c>
      <c r="J25" s="68">
        <f>IFERROR(IF(I25=1,"NA",Absolute_Isolation!J25*(1-I25)+I25),"NA")</f>
        <v>0.70138886729445016</v>
      </c>
      <c r="K25" s="68">
        <f>IFERROR(IF(J25=1,"NA",Absolute_Isolation!K25*(1-J25)+J25),"NA")</f>
        <v>0.8795104079533107</v>
      </c>
      <c r="L25" s="68" t="s">
        <v>2</v>
      </c>
    </row>
    <row r="26" spans="1:12" x14ac:dyDescent="0.25">
      <c r="A26" s="13">
        <f>Absolute_Isolation!A26</f>
        <v>25</v>
      </c>
      <c r="B26" s="111" t="str">
        <f>Absolute_Isolation!B26</f>
        <v>Sympatry</v>
      </c>
      <c r="C26" s="111" t="str">
        <f>Absolute_Isolation!C26</f>
        <v>Heterospecific crosses</v>
      </c>
      <c r="D26" s="13" t="str">
        <f>Absolute_Isolation!D26</f>
        <v>E♂G♀</v>
      </c>
      <c r="E26" s="111" t="str">
        <f>Absolute_Isolation!E26</f>
        <v>LouroXLanzada</v>
      </c>
      <c r="F26" s="110">
        <f>Absolute_Isolation!F26</f>
        <v>7</v>
      </c>
      <c r="G26" s="68">
        <f>Absolute_Isolation!G26</f>
        <v>0</v>
      </c>
      <c r="H26" s="68">
        <f>IFERROR(IF(G26=1,"NA",Absolute_Isolation!H26*(1-G26)+G26),"NA")</f>
        <v>0.2857142857142857</v>
      </c>
      <c r="I26" s="68">
        <f>IFERROR(IF(H26=1,"NA",Absolute_Isolation!I26*(1-H26)+H26),"NA")</f>
        <v>0.48051948051948046</v>
      </c>
      <c r="J26" s="68">
        <f>IFERROR(IF(I26=1,"NA",Absolute_Isolation!J26*(1-I26)+I26),"NA")</f>
        <v>0.80410321030595266</v>
      </c>
      <c r="K26" s="68">
        <f>IFERROR(IF(J26=1,"NA",Absolute_Isolation!K26*(1-J26)+J26),"NA")</f>
        <v>0.84967370100853046</v>
      </c>
      <c r="L26" s="68" t="s">
        <v>47</v>
      </c>
    </row>
    <row r="27" spans="1:12" x14ac:dyDescent="0.25">
      <c r="A27" s="13">
        <f>Absolute_Isolation!A27</f>
        <v>26</v>
      </c>
      <c r="B27" s="111" t="str">
        <f>Absolute_Isolation!B27</f>
        <v>Sympatry</v>
      </c>
      <c r="C27" s="111" t="str">
        <f>Absolute_Isolation!C27</f>
        <v>Heterospecific crosses</v>
      </c>
      <c r="D27" s="13" t="str">
        <f>Absolute_Isolation!D27</f>
        <v>E♂G♀</v>
      </c>
      <c r="E27" s="111" t="str">
        <f>Absolute_Isolation!E27</f>
        <v>LaxeXCachadas</v>
      </c>
      <c r="F27" s="110">
        <f>Absolute_Isolation!F27</f>
        <v>63</v>
      </c>
      <c r="G27" s="68">
        <f>Absolute_Isolation!G27</f>
        <v>0.20634920634920639</v>
      </c>
      <c r="H27" s="68">
        <f>IFERROR(IF(G27=1,"NA",Absolute_Isolation!H27*(1-G27)+G27),"NA")</f>
        <v>0.36507936507936511</v>
      </c>
      <c r="I27" s="68">
        <f>IFERROR(IF(H27=1,"NA",Absolute_Isolation!I27*(1-H27)+H27),"NA")</f>
        <v>0.40101826894279724</v>
      </c>
      <c r="J27" s="68">
        <f>IFERROR(IF(I27=1,"NA",Absolute_Isolation!J27*(1-I27)+I27),"NA")</f>
        <v>0.83053937612612261</v>
      </c>
      <c r="K27" s="68">
        <f>IFERROR(IF(J27=1,"NA",Absolute_Isolation!K27*(1-J27)+J27),"NA")</f>
        <v>0.90431464302173981</v>
      </c>
      <c r="L27" s="68" t="s">
        <v>47</v>
      </c>
    </row>
    <row r="28" spans="1:12" x14ac:dyDescent="0.25">
      <c r="A28" s="13">
        <f>Absolute_Isolation!A28</f>
        <v>27</v>
      </c>
      <c r="B28" s="111" t="str">
        <f>Absolute_Isolation!B28</f>
        <v>Sympatry</v>
      </c>
      <c r="C28" s="111" t="str">
        <f>Absolute_Isolation!C28</f>
        <v>Heterospecific crosses</v>
      </c>
      <c r="D28" s="13" t="str">
        <f>Absolute_Isolation!D28</f>
        <v>E♂G♀</v>
      </c>
      <c r="E28" s="111" t="str">
        <f>Absolute_Isolation!E28</f>
        <v>LaxeXMontalvo</v>
      </c>
      <c r="F28" s="110">
        <f>Absolute_Isolation!F28</f>
        <v>34</v>
      </c>
      <c r="G28" s="68">
        <f>Absolute_Isolation!G28</f>
        <v>0.26470588235294112</v>
      </c>
      <c r="H28" s="68">
        <f>IFERROR(IF(G28=1,"NA",Absolute_Isolation!H28*(1-G28)+G28),"NA")</f>
        <v>0.47058823529411764</v>
      </c>
      <c r="I28" s="68">
        <f>IFERROR(IF(H28=1,"NA",Absolute_Isolation!I28*(1-H28)+H28),"NA")</f>
        <v>0.47058823529411764</v>
      </c>
      <c r="J28" s="68">
        <f>IFERROR(IF(I28=1,"NA",Absolute_Isolation!J28*(1-I28)+I28),"NA")</f>
        <v>0.80581360863544638</v>
      </c>
      <c r="K28" s="68">
        <f>IFERROR(IF(J28=1,"NA",Absolute_Isolation!K28*(1-J28)+J28),"NA")</f>
        <v>0.89330526509893671</v>
      </c>
      <c r="L28" s="68" t="s">
        <v>47</v>
      </c>
    </row>
    <row r="29" spans="1:12" x14ac:dyDescent="0.25">
      <c r="A29" s="13">
        <f>Absolute_Isolation!A29</f>
        <v>28</v>
      </c>
      <c r="B29" s="111" t="str">
        <f>Absolute_Isolation!B29</f>
        <v>Sympatry</v>
      </c>
      <c r="C29" s="111" t="str">
        <f>Absolute_Isolation!C29</f>
        <v>Heterospecific crosses</v>
      </c>
      <c r="D29" s="13" t="str">
        <f>Absolute_Isolation!D29</f>
        <v>G♂E♀</v>
      </c>
      <c r="E29" s="111" t="str">
        <f>Absolute_Isolation!E29</f>
        <v>CorrubedoXLouro</v>
      </c>
      <c r="F29" s="110">
        <f>Absolute_Isolation!F29</f>
        <v>4</v>
      </c>
      <c r="G29" s="68">
        <f>Absolute_Isolation!G29</f>
        <v>0.25</v>
      </c>
      <c r="H29" s="68">
        <f>IFERROR(IF(G29=1,"NA",Absolute_Isolation!H29*(1-G29)+G29),"NA")</f>
        <v>0.25</v>
      </c>
      <c r="I29" s="68">
        <f>IFERROR(IF(H29=1,"NA",Absolute_Isolation!I29*(1-H29)+H29),"NA")</f>
        <v>0.25</v>
      </c>
      <c r="J29" s="68">
        <f>IFERROR(IF(I29=1,"NA",Absolute_Isolation!J29*(1-I29)+I29),"NA")</f>
        <v>0.64414382463676423</v>
      </c>
      <c r="K29" s="68">
        <f>IFERROR(IF(J29=1,"NA",Absolute_Isolation!K29*(1-J29)+J29),"NA")</f>
        <v>0.73429405572878392</v>
      </c>
      <c r="L29" s="68" t="s">
        <v>47</v>
      </c>
    </row>
    <row r="30" spans="1:12" x14ac:dyDescent="0.25">
      <c r="A30" s="13">
        <f>Absolute_Isolation!A30</f>
        <v>29</v>
      </c>
      <c r="B30" s="111" t="str">
        <f>Absolute_Isolation!B30</f>
        <v>Sympatry</v>
      </c>
      <c r="C30" s="111" t="str">
        <f>Absolute_Isolation!C30</f>
        <v>Heterospecific crosses</v>
      </c>
      <c r="D30" s="13" t="str">
        <f>Absolute_Isolation!D30</f>
        <v>G♂E♀</v>
      </c>
      <c r="E30" s="111" t="str">
        <f>Absolute_Isolation!E30</f>
        <v>LanzadaXLouro</v>
      </c>
      <c r="F30" s="110">
        <f>Absolute_Isolation!F30</f>
        <v>24</v>
      </c>
      <c r="G30" s="68">
        <f>Absolute_Isolation!G30</f>
        <v>0.95833333333333337</v>
      </c>
      <c r="H30" s="68">
        <f>IFERROR(IF(G30=1,"NA",Absolute_Isolation!H30*(1-G30)+G30),"NA")</f>
        <v>1</v>
      </c>
      <c r="I30" s="68" t="str">
        <f>IFERROR(IF(H30=1,"NA",Absolute_Isolation!I30*(1-H30)+H30),"NA")</f>
        <v>NA</v>
      </c>
      <c r="J30" s="68" t="str">
        <f>IFERROR(IF(I30=1,"NA",Absolute_Isolation!J30*(1-I30)+I30),"NA")</f>
        <v>NA</v>
      </c>
      <c r="K30" s="68" t="str">
        <f>IFERROR(IF(J30=1,"NA",Absolute_Isolation!K30*(1-J30)+J30),"NA")</f>
        <v>NA</v>
      </c>
      <c r="L30" s="68" t="s">
        <v>47</v>
      </c>
    </row>
    <row r="31" spans="1:12" x14ac:dyDescent="0.25">
      <c r="A31" s="13">
        <f>Absolute_Isolation!A31</f>
        <v>30</v>
      </c>
      <c r="B31" s="111" t="str">
        <f>Absolute_Isolation!B31</f>
        <v>Sympatry</v>
      </c>
      <c r="C31" s="111" t="str">
        <f>Absolute_Isolation!C31</f>
        <v>Heterospecific crosses</v>
      </c>
      <c r="D31" s="13" t="str">
        <f>Absolute_Isolation!D31</f>
        <v>G♂E♀</v>
      </c>
      <c r="E31" s="111" t="str">
        <f>Absolute_Isolation!E31</f>
        <v>CachadasXLaxe</v>
      </c>
      <c r="F31" s="110">
        <f>Absolute_Isolation!F31</f>
        <v>19</v>
      </c>
      <c r="G31" s="68">
        <f>Absolute_Isolation!G31</f>
        <v>0.89473684210526316</v>
      </c>
      <c r="H31" s="68">
        <f>IFERROR(IF(G31=1,"NA",Absolute_Isolation!H31*(1-G31)+G31),"NA")</f>
        <v>0.94736842105263164</v>
      </c>
      <c r="I31" s="68" t="str">
        <f>IFERROR(IF(H31=1,"NA",Absolute_Isolation!I31*(1-H31)+H31),"NA")</f>
        <v>NA</v>
      </c>
      <c r="J31" s="68" t="str">
        <f>IFERROR(IF(I31=1,"NA",Absolute_Isolation!J31*(1-I31)+I31),"NA")</f>
        <v>NA</v>
      </c>
      <c r="K31" s="68" t="str">
        <f>IFERROR(IF(J31=1,"NA",Absolute_Isolation!K31*(1-J31)+J31),"NA")</f>
        <v>NA</v>
      </c>
      <c r="L31" s="68" t="s">
        <v>47</v>
      </c>
    </row>
    <row r="32" spans="1:12" x14ac:dyDescent="0.25">
      <c r="A32" s="13">
        <f>Absolute_Isolation!A32</f>
        <v>31</v>
      </c>
      <c r="B32" s="111" t="str">
        <f>Absolute_Isolation!B32</f>
        <v>Sympatry</v>
      </c>
      <c r="C32" s="111" t="str">
        <f>Absolute_Isolation!C32</f>
        <v>Postzygotics</v>
      </c>
      <c r="D32" s="13" t="str">
        <f>Absolute_Isolation!D32</f>
        <v>E♂H♀</v>
      </c>
      <c r="E32" s="111" t="str">
        <f>Absolute_Isolation!E32</f>
        <v>SymEleX(H:LouroXCenteans)</v>
      </c>
      <c r="F32" s="110">
        <f>Absolute_Isolation!F32</f>
        <v>0</v>
      </c>
      <c r="G32" s="68" t="str">
        <f>Absolute_Isolation!G32</f>
        <v>NA</v>
      </c>
      <c r="H32" s="68" t="str">
        <f>IFERROR(IF(G32=1,"NA",Absolute_Isolation!H32*(1-G32)+G32),"NA")</f>
        <v>NA</v>
      </c>
      <c r="I32" s="68" t="str">
        <f>IFERROR(IF(H32=1,"NA",Absolute_Isolation!I32*(1-H32)+H32),"NA")</f>
        <v>NA</v>
      </c>
      <c r="J32" s="68" t="str">
        <f>IFERROR(IF(I32=1,"NA",Absolute_Isolation!J32*(1-I32)+I32),"NA")</f>
        <v>NA</v>
      </c>
      <c r="K32" s="68" t="str">
        <f>IFERROR(IF(J32=1,"NA",Absolute_Isolation!K32*(1-J32)+J32),"NA")</f>
        <v>NA</v>
      </c>
      <c r="L32" s="68" t="s">
        <v>2</v>
      </c>
    </row>
    <row r="33" spans="1:12" x14ac:dyDescent="0.25">
      <c r="A33" s="13">
        <f>Absolute_Isolation!A33</f>
        <v>32</v>
      </c>
      <c r="B33" s="111" t="str">
        <f>Absolute_Isolation!B33</f>
        <v>Sympatry</v>
      </c>
      <c r="C33" s="111" t="str">
        <f>Absolute_Isolation!C33</f>
        <v>Postzygotics</v>
      </c>
      <c r="D33" s="13" t="str">
        <f>Absolute_Isolation!D33</f>
        <v>E♂H♀</v>
      </c>
      <c r="E33" s="111" t="str">
        <f>Absolute_Isolation!E33</f>
        <v>SymEleX(H:LouroXLanzada)</v>
      </c>
      <c r="F33" s="110">
        <f>Absolute_Isolation!F33</f>
        <v>8</v>
      </c>
      <c r="G33" s="68">
        <f>Absolute_Isolation!G33</f>
        <v>0</v>
      </c>
      <c r="H33" s="68">
        <f>IFERROR(IF(G33=1,"NA",Absolute_Isolation!H33*(1-G33)+G33),"NA")</f>
        <v>0.125</v>
      </c>
      <c r="I33" s="68">
        <f>IFERROR(IF(H33=1,"NA",Absolute_Isolation!I33*(1-H33)+H33),"NA")</f>
        <v>0.19791666666666669</v>
      </c>
      <c r="J33" s="68">
        <f>IFERROR(IF(I33=1,"NA",Absolute_Isolation!J33*(1-I33)+I33),"NA")</f>
        <v>0.54008178586324007</v>
      </c>
      <c r="K33" s="68">
        <f>IFERROR(IF(J33=1,"NA",Absolute_Isolation!K33*(1-J33)+J33),"NA")</f>
        <v>0.67157658435961376</v>
      </c>
      <c r="L33" s="68" t="s">
        <v>47</v>
      </c>
    </row>
    <row r="34" spans="1:12" x14ac:dyDescent="0.25">
      <c r="A34" s="13">
        <f>Absolute_Isolation!A34</f>
        <v>33</v>
      </c>
      <c r="B34" s="111" t="str">
        <f>Absolute_Isolation!B34</f>
        <v>Sympatry</v>
      </c>
      <c r="C34" s="111" t="str">
        <f>Absolute_Isolation!C34</f>
        <v>Postzygotics</v>
      </c>
      <c r="D34" s="13" t="str">
        <f>Absolute_Isolation!D34</f>
        <v>E♂H♀</v>
      </c>
      <c r="E34" s="111" t="str">
        <f>Absolute_Isolation!E34</f>
        <v>SymEleX(H:LaxeXCachadas)</v>
      </c>
      <c r="F34" s="110">
        <f>Absolute_Isolation!F34</f>
        <v>4</v>
      </c>
      <c r="G34" s="68">
        <f>Absolute_Isolation!G34</f>
        <v>0</v>
      </c>
      <c r="H34" s="68">
        <f>IFERROR(IF(G34=1,"NA",Absolute_Isolation!H34*(1-G34)+G34),"NA")</f>
        <v>0</v>
      </c>
      <c r="I34" s="68">
        <f>IFERROR(IF(H34=1,"NA",Absolute_Isolation!I34*(1-H34)+H34),"NA")</f>
        <v>0</v>
      </c>
      <c r="J34" s="68">
        <f>IFERROR(IF(I34=1,"NA",Absolute_Isolation!J34*(1-I34)+I34),"NA")</f>
        <v>0.97609921210246919</v>
      </c>
      <c r="K34" s="68">
        <f>IFERROR(IF(J34=1,"NA",Absolute_Isolation!K34*(1-J34)+J34),"NA")</f>
        <v>0.98247534220716759</v>
      </c>
      <c r="L34" s="68" t="s">
        <v>47</v>
      </c>
    </row>
    <row r="35" spans="1:12" x14ac:dyDescent="0.25">
      <c r="A35" s="13">
        <f>Absolute_Isolation!A35</f>
        <v>34</v>
      </c>
      <c r="B35" s="111" t="str">
        <f>Absolute_Isolation!B35</f>
        <v>Sympatry</v>
      </c>
      <c r="C35" s="111" t="str">
        <f>Absolute_Isolation!C35</f>
        <v>Postzygotics</v>
      </c>
      <c r="D35" s="13" t="str">
        <f>Absolute_Isolation!D35</f>
        <v>E♂H♀</v>
      </c>
      <c r="E35" s="111" t="str">
        <f>Absolute_Isolation!E35</f>
        <v>SymEleX(H:LaxeXMontalvo)</v>
      </c>
      <c r="F35" s="110">
        <f>Absolute_Isolation!F35</f>
        <v>15</v>
      </c>
      <c r="G35" s="68">
        <f>Absolute_Isolation!G35</f>
        <v>0.26666666666666672</v>
      </c>
      <c r="H35" s="68">
        <f>IFERROR(IF(G35=1,"NA",Absolute_Isolation!H35*(1-G35)+G35),"NA")</f>
        <v>0.33333333333333337</v>
      </c>
      <c r="I35" s="68">
        <f>IFERROR(IF(H35=1,"NA",Absolute_Isolation!I35*(1-H35)+H35),"NA")</f>
        <v>0.45454545454545453</v>
      </c>
      <c r="J35" s="68">
        <f>IFERROR(IF(I35=1,"NA",Absolute_Isolation!J35*(1-I35)+I35),"NA")</f>
        <v>0.75986548455814207</v>
      </c>
      <c r="K35" s="68">
        <f>IFERROR(IF(J35=1,"NA",Absolute_Isolation!K35*(1-J35)+J35),"NA")</f>
        <v>0.84421077122379862</v>
      </c>
      <c r="L35" s="68" t="s">
        <v>47</v>
      </c>
    </row>
    <row r="36" spans="1:12" x14ac:dyDescent="0.25">
      <c r="A36" s="13">
        <f>Absolute_Isolation!A36</f>
        <v>35</v>
      </c>
      <c r="B36" s="111" t="str">
        <f>Absolute_Isolation!B36</f>
        <v>Sympatry</v>
      </c>
      <c r="C36" s="111" t="str">
        <f>Absolute_Isolation!C36</f>
        <v>Postzygotics</v>
      </c>
      <c r="D36" s="13" t="str">
        <f>Absolute_Isolation!D36</f>
        <v>G♂H♀</v>
      </c>
      <c r="E36" s="111" t="str">
        <f>Absolute_Isolation!E36</f>
        <v>SymGraX(H:LouroXLanzada)</v>
      </c>
      <c r="F36" s="110">
        <f>Absolute_Isolation!F36</f>
        <v>6</v>
      </c>
      <c r="G36" s="68">
        <f>Absolute_Isolation!G36</f>
        <v>0.83333333333333337</v>
      </c>
      <c r="H36" s="68">
        <f>IFERROR(IF(G36=1,"NA",Absolute_Isolation!H36*(1-G36)+G36),"NA")</f>
        <v>1</v>
      </c>
      <c r="I36" s="68" t="str">
        <f>IFERROR(IF(H36=1,"NA",Absolute_Isolation!I36*(1-H36)+H36),"NA")</f>
        <v>NA</v>
      </c>
      <c r="J36" s="68" t="str">
        <f>IFERROR(IF(I36=1,"NA",Absolute_Isolation!J36*(1-I36)+I36),"NA")</f>
        <v>NA</v>
      </c>
      <c r="K36" s="68" t="str">
        <f>IFERROR(IF(J36=1,"NA",Absolute_Isolation!K36*(1-J36)+J36),"NA")</f>
        <v>NA</v>
      </c>
      <c r="L36" s="68" t="s">
        <v>47</v>
      </c>
    </row>
    <row r="37" spans="1:12" x14ac:dyDescent="0.25">
      <c r="A37" s="13">
        <f>Absolute_Isolation!A37</f>
        <v>36</v>
      </c>
      <c r="B37" s="111" t="str">
        <f>Absolute_Isolation!B37</f>
        <v>Sympatry</v>
      </c>
      <c r="C37" s="111" t="str">
        <f>Absolute_Isolation!C37</f>
        <v>Postzygotics</v>
      </c>
      <c r="D37" s="13" t="str">
        <f>Absolute_Isolation!D37</f>
        <v>G♂H♀</v>
      </c>
      <c r="E37" s="111" t="str">
        <f>Absolute_Isolation!E37</f>
        <v>SymGraX(H:LaxeXMontalvo)</v>
      </c>
      <c r="F37" s="110">
        <f>Absolute_Isolation!F37</f>
        <v>1</v>
      </c>
      <c r="G37" s="68">
        <f>Absolute_Isolation!G37</f>
        <v>0</v>
      </c>
      <c r="H37" s="68">
        <f>IFERROR(IF(G37=1,"NA",Absolute_Isolation!H37*(1-G37)+G37),"NA")</f>
        <v>0</v>
      </c>
      <c r="I37" s="68">
        <f>IFERROR(IF(H37=1,"NA",Absolute_Isolation!I37*(1-H37)+H37),"NA")</f>
        <v>0</v>
      </c>
      <c r="J37" s="68">
        <f>IFERROR(IF(I37=1,"NA",Absolute_Isolation!J37*(1-I37)+I37),"NA")</f>
        <v>0.86308684463636698</v>
      </c>
      <c r="K37" s="68">
        <f>IFERROR(IF(J37=1,"NA",Absolute_Isolation!K37*(1-J37)+J37),"NA")</f>
        <v>0.98111542684639541</v>
      </c>
      <c r="L37" s="68" t="s">
        <v>2</v>
      </c>
    </row>
    <row r="38" spans="1:12" x14ac:dyDescent="0.25">
      <c r="A38" s="13">
        <f>Absolute_Isolation!A38</f>
        <v>37</v>
      </c>
      <c r="B38" s="111" t="str">
        <f>Absolute_Isolation!B38</f>
        <v>Sympatry</v>
      </c>
      <c r="C38" s="111" t="str">
        <f>Absolute_Isolation!C38</f>
        <v>Postzygotics</v>
      </c>
      <c r="D38" s="13" t="str">
        <f>Absolute_Isolation!D38</f>
        <v>H♂E♀</v>
      </c>
      <c r="E38" s="111" t="str">
        <f>Absolute_Isolation!E38</f>
        <v>(H:LouroxCenteans)XSymEle</v>
      </c>
      <c r="F38" s="110">
        <f>Absolute_Isolation!F38</f>
        <v>5</v>
      </c>
      <c r="G38" s="68">
        <f>Absolute_Isolation!G38</f>
        <v>1</v>
      </c>
      <c r="H38" s="68" t="str">
        <f>IFERROR(IF(G38=1,"NA",Absolute_Isolation!H38*(1-G38)+G38),"NA")</f>
        <v>NA</v>
      </c>
      <c r="I38" s="68" t="str">
        <f>IFERROR(IF(H38=1,"NA",Absolute_Isolation!I38*(1-H38)+H38),"NA")</f>
        <v>NA</v>
      </c>
      <c r="J38" s="68" t="str">
        <f>IFERROR(IF(I38=1,"NA",Absolute_Isolation!J38*(1-I38)+I38),"NA")</f>
        <v>NA</v>
      </c>
      <c r="K38" s="68" t="str">
        <f>IFERROR(IF(J38=1,"NA",Absolute_Isolation!K38*(1-J38)+J38),"NA")</f>
        <v>NA</v>
      </c>
      <c r="L38" s="68" t="s">
        <v>47</v>
      </c>
    </row>
    <row r="39" spans="1:12" x14ac:dyDescent="0.25">
      <c r="A39" s="13">
        <f>Absolute_Isolation!A39</f>
        <v>38</v>
      </c>
      <c r="B39" s="111" t="str">
        <f>Absolute_Isolation!B39</f>
        <v>Sympatry</v>
      </c>
      <c r="C39" s="111" t="str">
        <f>Absolute_Isolation!C39</f>
        <v>Postzygotics</v>
      </c>
      <c r="D39" s="13" t="str">
        <f>Absolute_Isolation!D39</f>
        <v>H♂E♀</v>
      </c>
      <c r="E39" s="111" t="str">
        <f>Absolute_Isolation!E39</f>
        <v>(H:LouroxLanzada)XSymEle</v>
      </c>
      <c r="F39" s="110">
        <f>Absolute_Isolation!F39</f>
        <v>10</v>
      </c>
      <c r="G39" s="68">
        <f>Absolute_Isolation!G39</f>
        <v>0.5</v>
      </c>
      <c r="H39" s="68">
        <f>IFERROR(IF(G39=1,"NA",Absolute_Isolation!H39*(1-G39)+G39),"NA")</f>
        <v>0.8</v>
      </c>
      <c r="I39" s="68">
        <f>IFERROR(IF(H39=1,"NA",Absolute_Isolation!I39*(1-H39)+H39),"NA")</f>
        <v>0.8</v>
      </c>
      <c r="J39" s="68">
        <f>IFERROR(IF(I39=1,"NA",Absolute_Isolation!J39*(1-I39)+I39),"NA")</f>
        <v>0.93559581565978267</v>
      </c>
      <c r="K39" s="68">
        <f>IFERROR(IF(J39=1,"NA",Absolute_Isolation!K39*(1-J39)+J39),"NA")</f>
        <v>0.98067874469793481</v>
      </c>
      <c r="L39" s="68" t="s">
        <v>47</v>
      </c>
    </row>
    <row r="40" spans="1:12" x14ac:dyDescent="0.25">
      <c r="A40" s="13">
        <f>Absolute_Isolation!A40</f>
        <v>39</v>
      </c>
      <c r="B40" s="111" t="str">
        <f>Absolute_Isolation!B40</f>
        <v>Sympatry</v>
      </c>
      <c r="C40" s="111" t="str">
        <f>Absolute_Isolation!C40</f>
        <v>Postzygotics</v>
      </c>
      <c r="D40" s="13" t="str">
        <f>Absolute_Isolation!D40</f>
        <v>H♂E♀</v>
      </c>
      <c r="E40" s="111" t="str">
        <f>Absolute_Isolation!E40</f>
        <v>(H:LaxeXMontalvo)XSymEle</v>
      </c>
      <c r="F40" s="110">
        <f>Absolute_Isolation!F40</f>
        <v>8</v>
      </c>
      <c r="G40" s="68">
        <f>Absolute_Isolation!G40</f>
        <v>0.625</v>
      </c>
      <c r="H40" s="68">
        <f>IFERROR(IF(G40=1,"NA",Absolute_Isolation!H40*(1-G40)+G40),"NA")</f>
        <v>0.75</v>
      </c>
      <c r="I40" s="68">
        <f>IFERROR(IF(H40=1,"NA",Absolute_Isolation!I40*(1-H40)+H40),"NA")</f>
        <v>0.75</v>
      </c>
      <c r="J40" s="68">
        <f>IFERROR(IF(I40=1,"NA",Absolute_Isolation!J40*(1-I40)+I40),"NA")</f>
        <v>0.93700224424539735</v>
      </c>
      <c r="K40" s="68">
        <f>IFERROR(IF(J40=1,"NA",Absolute_Isolation!K40*(1-J40)+J40),"NA")</f>
        <v>0.96902238014903697</v>
      </c>
      <c r="L40" s="68" t="s">
        <v>47</v>
      </c>
    </row>
    <row r="41" spans="1:12" x14ac:dyDescent="0.25">
      <c r="A41" s="13">
        <f>Absolute_Isolation!A41</f>
        <v>40</v>
      </c>
      <c r="B41" s="111" t="str">
        <f>Absolute_Isolation!B41</f>
        <v>Sympatry</v>
      </c>
      <c r="C41" s="111" t="str">
        <f>Absolute_Isolation!C41</f>
        <v>Postzygotics</v>
      </c>
      <c r="D41" s="13" t="str">
        <f>Absolute_Isolation!D41</f>
        <v>H♂G♀</v>
      </c>
      <c r="E41" s="111" t="str">
        <f>Absolute_Isolation!E41</f>
        <v>(H:LouroXCenteans)XSymGra</v>
      </c>
      <c r="F41" s="110">
        <f>Absolute_Isolation!F41</f>
        <v>8</v>
      </c>
      <c r="G41" s="68">
        <f>Absolute_Isolation!G41</f>
        <v>0</v>
      </c>
      <c r="H41" s="68">
        <f>IFERROR(IF(G41=1,"NA",Absolute_Isolation!H41*(1-G41)+G41),"NA")</f>
        <v>0.625</v>
      </c>
      <c r="I41" s="68">
        <f>IFERROR(IF(H41=1,"NA",Absolute_Isolation!I41*(1-H41)+H41),"NA")</f>
        <v>0.625</v>
      </c>
      <c r="J41" s="68">
        <f>IFERROR(IF(I41=1,"NA",Absolute_Isolation!J41*(1-I41)+I41),"NA")</f>
        <v>0.74704999475113276</v>
      </c>
      <c r="K41" s="68">
        <f>IFERROR(IF(J41=1,"NA",Absolute_Isolation!K41*(1-J41)+J41),"NA")</f>
        <v>0.83381184655149421</v>
      </c>
      <c r="L41" s="68" t="s">
        <v>47</v>
      </c>
    </row>
    <row r="42" spans="1:12" x14ac:dyDescent="0.25">
      <c r="A42" s="13">
        <f>Absolute_Isolation!A42</f>
        <v>41</v>
      </c>
      <c r="B42" s="111" t="str">
        <f>Absolute_Isolation!B42</f>
        <v>Sympatry</v>
      </c>
      <c r="C42" s="111" t="str">
        <f>Absolute_Isolation!C42</f>
        <v>Postzygotics</v>
      </c>
      <c r="D42" s="13" t="str">
        <f>Absolute_Isolation!D42</f>
        <v>H♂G♀</v>
      </c>
      <c r="E42" s="111" t="str">
        <f>Absolute_Isolation!E42</f>
        <v>(H:LouroXLanzada)XSymGra</v>
      </c>
      <c r="F42" s="110">
        <f>Absolute_Isolation!F42</f>
        <v>2</v>
      </c>
      <c r="G42" s="68">
        <f>Absolute_Isolation!G42</f>
        <v>1</v>
      </c>
      <c r="H42" s="68" t="str">
        <f>IFERROR(IF(G42=1,"NA",Absolute_Isolation!H42*(1-G42)+G42),"NA")</f>
        <v>NA</v>
      </c>
      <c r="I42" s="68" t="str">
        <f>IFERROR(IF(H42=1,"NA",Absolute_Isolation!I42*(1-H42)+H42),"NA")</f>
        <v>NA</v>
      </c>
      <c r="J42" s="68" t="str">
        <f>IFERROR(IF(I42=1,"NA",Absolute_Isolation!J42*(1-I42)+I42),"NA")</f>
        <v>NA</v>
      </c>
      <c r="K42" s="68" t="str">
        <f>IFERROR(IF(J42=1,"NA",Absolute_Isolation!K42*(1-J42)+J42),"NA")</f>
        <v>NA</v>
      </c>
      <c r="L42" s="68" t="s">
        <v>2</v>
      </c>
    </row>
    <row r="43" spans="1:12" x14ac:dyDescent="0.25">
      <c r="A43" s="13">
        <f>Absolute_Isolation!A43</f>
        <v>42</v>
      </c>
      <c r="B43" s="111" t="str">
        <f>Absolute_Isolation!B43</f>
        <v>Sympatry</v>
      </c>
      <c r="C43" s="111" t="str">
        <f>Absolute_Isolation!C43</f>
        <v>Postzygotics</v>
      </c>
      <c r="D43" s="13" t="str">
        <f>Absolute_Isolation!D43</f>
        <v>H♂G♀</v>
      </c>
      <c r="E43" s="111" t="str">
        <f>Absolute_Isolation!E43</f>
        <v>(H:LaxeXMontalvo)XSymGra</v>
      </c>
      <c r="F43" s="110">
        <f>Absolute_Isolation!F43</f>
        <v>5</v>
      </c>
      <c r="G43" s="68">
        <f>Absolute_Isolation!G43</f>
        <v>0</v>
      </c>
      <c r="H43" s="68">
        <f>IFERROR(IF(G43=1,"NA",Absolute_Isolation!H43*(1-G43)+G43),"NA")</f>
        <v>0.19999999999999996</v>
      </c>
      <c r="I43" s="68">
        <f>IFERROR(IF(H43=1,"NA",Absolute_Isolation!I43*(1-H43)+H43),"NA")</f>
        <v>0.19999999999999996</v>
      </c>
      <c r="J43" s="68">
        <f>IFERROR(IF(I43=1,"NA",Absolute_Isolation!J43*(1-I43)+I43),"NA")</f>
        <v>0.68722425714342461</v>
      </c>
      <c r="K43" s="68">
        <f>IFERROR(IF(J43=1,"NA",Absolute_Isolation!K43*(1-J43)+J43),"NA")</f>
        <v>0.97748014651432658</v>
      </c>
      <c r="L43" s="68" t="s">
        <v>47</v>
      </c>
    </row>
    <row r="44" spans="1:12" x14ac:dyDescent="0.25">
      <c r="A44" s="13">
        <f>Absolute_Isolation!A44</f>
        <v>43</v>
      </c>
      <c r="B44" s="111" t="str">
        <f>Absolute_Isolation!B44</f>
        <v>Sympatry</v>
      </c>
      <c r="C44" s="111" t="str">
        <f>Absolute_Isolation!C44</f>
        <v>Postzygotics</v>
      </c>
      <c r="D44" s="13" t="str">
        <f>Absolute_Isolation!D44</f>
        <v>H♂H♀</v>
      </c>
      <c r="E44" s="111" t="str">
        <f>Absolute_Isolation!E44</f>
        <v>(H:LouroXCenteans)X(H:LouroXCenteans)</v>
      </c>
      <c r="F44" s="110">
        <f>Absolute_Isolation!F44</f>
        <v>9</v>
      </c>
      <c r="G44" s="68">
        <f>Absolute_Isolation!G44</f>
        <v>1</v>
      </c>
      <c r="H44" s="68" t="str">
        <f>IFERROR(IF(G44=1,"NA",Absolute_Isolation!H44*(1-G44)+G44),"NA")</f>
        <v>NA</v>
      </c>
      <c r="I44" s="68" t="str">
        <f>IFERROR(IF(H44=1,"NA",Absolute_Isolation!I44*(1-H44)+H44),"NA")</f>
        <v>NA</v>
      </c>
      <c r="J44" s="68" t="str">
        <f>IFERROR(IF(I44=1,"NA",Absolute_Isolation!J44*(1-I44)+I44),"NA")</f>
        <v>NA</v>
      </c>
      <c r="K44" s="68" t="str">
        <f>IFERROR(IF(J44=1,"NA",Absolute_Isolation!K44*(1-J44)+J44),"NA")</f>
        <v>NA</v>
      </c>
      <c r="L44" s="68" t="s">
        <v>47</v>
      </c>
    </row>
    <row r="45" spans="1:12" x14ac:dyDescent="0.25">
      <c r="A45" s="13">
        <f>Absolute_Isolation!A45</f>
        <v>44</v>
      </c>
      <c r="B45" s="111" t="str">
        <f>Absolute_Isolation!B45</f>
        <v>Sympatry</v>
      </c>
      <c r="C45" s="111" t="str">
        <f>Absolute_Isolation!C45</f>
        <v>Postzygotics</v>
      </c>
      <c r="D45" s="13" t="str">
        <f>Absolute_Isolation!D45</f>
        <v>H♂H♀</v>
      </c>
      <c r="E45" s="111" t="str">
        <f>Absolute_Isolation!E45</f>
        <v>(H:LouroXCenteans)X(H:LouroXLanzada)</v>
      </c>
      <c r="F45" s="110">
        <f>Absolute_Isolation!F45</f>
        <v>1</v>
      </c>
      <c r="G45" s="68">
        <f>Absolute_Isolation!G45</f>
        <v>1</v>
      </c>
      <c r="H45" s="68" t="str">
        <f>IFERROR(IF(G45=1,"NA",Absolute_Isolation!H45*(1-G45)+G45),"NA")</f>
        <v>NA</v>
      </c>
      <c r="I45" s="68" t="str">
        <f>IFERROR(IF(H45=1,"NA",Absolute_Isolation!I45*(1-H45)+H45),"NA")</f>
        <v>NA</v>
      </c>
      <c r="J45" s="68" t="str">
        <f>IFERROR(IF(I45=1,"NA",Absolute_Isolation!J45*(1-I45)+I45),"NA")</f>
        <v>NA</v>
      </c>
      <c r="K45" s="68" t="str">
        <f>IFERROR(IF(J45=1,"NA",Absolute_Isolation!K45*(1-J45)+J45),"NA")</f>
        <v>NA</v>
      </c>
      <c r="L45" s="68" t="s">
        <v>2</v>
      </c>
    </row>
    <row r="46" spans="1:12" x14ac:dyDescent="0.25">
      <c r="A46" s="13">
        <f>Absolute_Isolation!A46</f>
        <v>45</v>
      </c>
      <c r="B46" s="111" t="str">
        <f>Absolute_Isolation!B46</f>
        <v>Sympatry</v>
      </c>
      <c r="C46" s="111" t="str">
        <f>Absolute_Isolation!C46</f>
        <v>Postzygotics</v>
      </c>
      <c r="D46" s="13" t="str">
        <f>Absolute_Isolation!D46</f>
        <v>H♂H♀</v>
      </c>
      <c r="E46" s="111" t="str">
        <f>Absolute_Isolation!E46</f>
        <v>(H:LouroXLanzada)X(H:LouroXCenteans)</v>
      </c>
      <c r="F46" s="110">
        <f>Absolute_Isolation!F46</f>
        <v>1</v>
      </c>
      <c r="G46" s="68">
        <f>Absolute_Isolation!G46</f>
        <v>0</v>
      </c>
      <c r="H46" s="68">
        <f>IFERROR(IF(G46=1,"NA",Absolute_Isolation!H46*(1-G46)+G46),"NA")</f>
        <v>1</v>
      </c>
      <c r="I46" s="68" t="str">
        <f>IFERROR(IF(H46=1,"NA",Absolute_Isolation!I46*(1-H46)+H46),"NA")</f>
        <v>NA</v>
      </c>
      <c r="J46" s="68" t="str">
        <f>IFERROR(IF(I46=1,"NA",Absolute_Isolation!J46*(1-I46)+I46),"NA")</f>
        <v>NA</v>
      </c>
      <c r="K46" s="68" t="str">
        <f>IFERROR(IF(J46=1,"NA",Absolute_Isolation!K46*(1-J46)+J46),"NA")</f>
        <v>NA</v>
      </c>
      <c r="L46" s="68" t="s">
        <v>2</v>
      </c>
    </row>
    <row r="47" spans="1:12" x14ac:dyDescent="0.25">
      <c r="A47" s="13">
        <f>Absolute_Isolation!A47</f>
        <v>46</v>
      </c>
      <c r="B47" s="111" t="str">
        <f>Absolute_Isolation!B47</f>
        <v>Sympatry</v>
      </c>
      <c r="C47" s="111" t="str">
        <f>Absolute_Isolation!C47</f>
        <v>Postzygotics</v>
      </c>
      <c r="D47" s="13" t="str">
        <f>Absolute_Isolation!D47</f>
        <v>H♂H♀</v>
      </c>
      <c r="E47" s="111" t="str">
        <f>Absolute_Isolation!E47</f>
        <v>(H:LouroXLanzada)X(H:LouroXLanzada)</v>
      </c>
      <c r="F47" s="110">
        <f>Absolute_Isolation!F47</f>
        <v>16</v>
      </c>
      <c r="G47" s="68">
        <f>Absolute_Isolation!G47</f>
        <v>0.75</v>
      </c>
      <c r="H47" s="68">
        <f>IFERROR(IF(G47=1,"NA",Absolute_Isolation!H47*(1-G47)+G47),"NA")</f>
        <v>0.8125</v>
      </c>
      <c r="I47" s="68">
        <f>IFERROR(IF(H47=1,"NA",Absolute_Isolation!I47*(1-H47)+H47),"NA")</f>
        <v>0.8125</v>
      </c>
      <c r="J47" s="68">
        <f>IFERROR(IF(I47=1,"NA",Absolute_Isolation!J47*(1-I47)+I47),"NA")</f>
        <v>0.89138921343596522</v>
      </c>
      <c r="K47" s="68">
        <f>IFERROR(IF(J47=1,"NA",Absolute_Isolation!K47*(1-J47)+J47),"NA")</f>
        <v>0.92733938378866076</v>
      </c>
      <c r="L47" s="68" t="s">
        <v>47</v>
      </c>
    </row>
    <row r="48" spans="1:12" x14ac:dyDescent="0.25">
      <c r="A48" s="13">
        <f>Absolute_Isolation!A48</f>
        <v>47</v>
      </c>
      <c r="B48" s="111" t="str">
        <f>Absolute_Isolation!B48</f>
        <v>Sympatry</v>
      </c>
      <c r="C48" s="111" t="str">
        <f>Absolute_Isolation!C48</f>
        <v>Postzygotics</v>
      </c>
      <c r="D48" s="13" t="str">
        <f>Absolute_Isolation!D48</f>
        <v>H♂H♀</v>
      </c>
      <c r="E48" s="111" t="str">
        <f>Absolute_Isolation!E48</f>
        <v>(H:LouroXMontalvo)X(H:LouroXMontalvo)</v>
      </c>
      <c r="F48" s="110">
        <f>Absolute_Isolation!F48</f>
        <v>18</v>
      </c>
      <c r="G48" s="68">
        <f>Absolute_Isolation!G48</f>
        <v>0.11111111111111116</v>
      </c>
      <c r="H48" s="68">
        <f>IFERROR(IF(G48=1,"NA",Absolute_Isolation!H48*(1-G48)+G48),"NA")</f>
        <v>0.11111111111111116</v>
      </c>
      <c r="I48" s="68">
        <f>IFERROR(IF(H48=1,"NA",Absolute_Isolation!I48*(1-H48)+H48),"NA")</f>
        <v>0.24444444444444452</v>
      </c>
      <c r="J48" s="68">
        <f>IFERROR(IF(I48=1,"NA",Absolute_Isolation!J48*(1-I48)+I48),"NA")</f>
        <v>0.8145115259134843</v>
      </c>
      <c r="K48" s="68">
        <f>IFERROR(IF(J48=1,"NA",Absolute_Isolation!K48*(1-J48)+J48),"NA")</f>
        <v>0.96317220314064511</v>
      </c>
      <c r="L48" s="68" t="s">
        <v>47</v>
      </c>
    </row>
  </sheetData>
  <autoFilter ref="A1:L48" xr:uid="{D6930154-E4E3-417D-815D-314CDE811440}">
    <sortState xmlns:xlrd2="http://schemas.microsoft.com/office/spreadsheetml/2017/richdata2" ref="A2:L48">
      <sortCondition ref="A1:A48"/>
    </sortState>
  </autoFilter>
  <conditionalFormatting sqref="G2:K48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2102-29FB-4F7D-B33A-F838FBF5DC2E}">
  <sheetPr>
    <tabColor rgb="FFFFC000"/>
  </sheetPr>
  <dimension ref="A1:L48"/>
  <sheetViews>
    <sheetView workbookViewId="0"/>
  </sheetViews>
  <sheetFormatPr baseColWidth="10" defaultColWidth="11.42578125" defaultRowHeight="15" x14ac:dyDescent="0.25"/>
  <cols>
    <col min="1" max="1" width="11.42578125" style="13"/>
    <col min="2" max="2" width="12.5703125" style="13" bestFit="1" customWidth="1"/>
    <col min="3" max="3" width="12.85546875" style="111" bestFit="1" customWidth="1"/>
    <col min="4" max="4" width="11" style="13" bestFit="1" customWidth="1"/>
    <col min="5" max="5" width="38.42578125" style="13" bestFit="1" customWidth="1"/>
    <col min="6" max="6" width="14.5703125" style="13" bestFit="1" customWidth="1"/>
    <col min="7" max="7" width="20.7109375" style="13" bestFit="1" customWidth="1"/>
    <col min="8" max="9" width="14.42578125" style="13" bestFit="1" customWidth="1"/>
    <col min="10" max="10" width="13.140625" style="13" bestFit="1" customWidth="1"/>
    <col min="11" max="11" width="21.7109375" bestFit="1" customWidth="1"/>
    <col min="12" max="12" width="22.85546875" style="13" bestFit="1" customWidth="1"/>
    <col min="13" max="16384" width="11.42578125" style="13"/>
  </cols>
  <sheetData>
    <row r="1" spans="1:12" ht="12.75" x14ac:dyDescent="0.2">
      <c r="A1" s="32" t="s">
        <v>926</v>
      </c>
      <c r="B1" s="32" t="s">
        <v>51</v>
      </c>
      <c r="C1" s="32" t="s">
        <v>50</v>
      </c>
      <c r="D1" s="32" t="s">
        <v>1</v>
      </c>
      <c r="E1" s="32" t="s">
        <v>559</v>
      </c>
      <c r="F1" s="32" t="s">
        <v>252</v>
      </c>
      <c r="G1" s="32" t="s">
        <v>561</v>
      </c>
      <c r="H1" s="32" t="s">
        <v>52</v>
      </c>
      <c r="I1" s="32" t="s">
        <v>4</v>
      </c>
      <c r="J1" s="32" t="s">
        <v>5</v>
      </c>
      <c r="K1" s="32" t="s">
        <v>954</v>
      </c>
      <c r="L1" s="32" t="s">
        <v>952</v>
      </c>
    </row>
    <row r="2" spans="1:12" ht="12.75" x14ac:dyDescent="0.2">
      <c r="A2" s="13">
        <v>1</v>
      </c>
      <c r="B2" s="111" t="s">
        <v>308</v>
      </c>
      <c r="C2" s="111" t="s">
        <v>699</v>
      </c>
      <c r="D2" s="13" t="s">
        <v>562</v>
      </c>
      <c r="E2" s="111" t="s">
        <v>922</v>
      </c>
      <c r="F2" s="110">
        <f>Barriers!E3</f>
        <v>3</v>
      </c>
      <c r="G2" s="110">
        <f>Barriers!E36</f>
        <v>3</v>
      </c>
      <c r="H2" s="110">
        <f>Barriers!E69</f>
        <v>19</v>
      </c>
      <c r="I2" s="110">
        <f>Barriers!E102</f>
        <v>16</v>
      </c>
      <c r="J2" s="110">
        <f>Barriers!E135</f>
        <v>16</v>
      </c>
      <c r="K2" s="68" t="s">
        <v>953</v>
      </c>
    </row>
    <row r="3" spans="1:12" ht="12.75" x14ac:dyDescent="0.2">
      <c r="A3" s="13">
        <v>2</v>
      </c>
      <c r="B3" s="111" t="s">
        <v>308</v>
      </c>
      <c r="C3" s="111" t="s">
        <v>699</v>
      </c>
      <c r="D3" s="13" t="s">
        <v>562</v>
      </c>
      <c r="E3" s="111" t="s">
        <v>576</v>
      </c>
      <c r="F3" s="110">
        <f>Barriers!E4</f>
        <v>8</v>
      </c>
      <c r="G3" s="110">
        <f>Barriers!E37</f>
        <v>8</v>
      </c>
      <c r="H3" s="110">
        <f>Barriers!E70</f>
        <v>8</v>
      </c>
      <c r="I3" s="110">
        <f>Barriers!E103</f>
        <v>8</v>
      </c>
      <c r="J3" s="110">
        <f>Barriers!E136</f>
        <v>8</v>
      </c>
      <c r="K3" s="68" t="s">
        <v>953</v>
      </c>
    </row>
    <row r="4" spans="1:12" ht="12.75" x14ac:dyDescent="0.2">
      <c r="A4" s="13">
        <v>3</v>
      </c>
      <c r="B4" s="111" t="s">
        <v>308</v>
      </c>
      <c r="C4" s="111" t="s">
        <v>699</v>
      </c>
      <c r="D4" s="13" t="s">
        <v>562</v>
      </c>
      <c r="E4" s="111" t="s">
        <v>709</v>
      </c>
      <c r="F4" s="110">
        <f>Barriers!E5</f>
        <v>5</v>
      </c>
      <c r="G4" s="110">
        <f>Barriers!E38</f>
        <v>5</v>
      </c>
      <c r="H4" s="110">
        <f>Barriers!E71</f>
        <v>5</v>
      </c>
      <c r="I4" s="110">
        <f>Barriers!E104</f>
        <v>5</v>
      </c>
      <c r="J4" s="110">
        <f>Barriers!E137</f>
        <v>5</v>
      </c>
      <c r="K4" s="68" t="s">
        <v>953</v>
      </c>
    </row>
    <row r="5" spans="1:12" ht="12.75" x14ac:dyDescent="0.2">
      <c r="A5" s="13">
        <v>4</v>
      </c>
      <c r="B5" s="111" t="s">
        <v>308</v>
      </c>
      <c r="C5" s="111" t="s">
        <v>699</v>
      </c>
      <c r="D5" s="13" t="s">
        <v>562</v>
      </c>
      <c r="E5" s="111" t="s">
        <v>710</v>
      </c>
      <c r="F5" s="110">
        <f>Barriers!E6</f>
        <v>4</v>
      </c>
      <c r="G5" s="110">
        <f>Barriers!E39</f>
        <v>3</v>
      </c>
      <c r="H5" s="110">
        <f>Barriers!E72</f>
        <v>3</v>
      </c>
      <c r="I5" s="110">
        <f>Barriers!E105</f>
        <v>2</v>
      </c>
      <c r="J5" s="110">
        <f>Barriers!E138</f>
        <v>2</v>
      </c>
      <c r="K5" s="68" t="s">
        <v>953</v>
      </c>
    </row>
    <row r="6" spans="1:12" ht="12.75" x14ac:dyDescent="0.2">
      <c r="A6" s="13">
        <v>5</v>
      </c>
      <c r="B6" s="111" t="s">
        <v>308</v>
      </c>
      <c r="C6" s="111" t="s">
        <v>699</v>
      </c>
      <c r="D6" s="13" t="s">
        <v>563</v>
      </c>
      <c r="E6" s="111" t="s">
        <v>740</v>
      </c>
      <c r="F6" s="110">
        <f>Barriers!E7</f>
        <v>0</v>
      </c>
      <c r="G6" s="110">
        <f>Barriers!E40</f>
        <v>0</v>
      </c>
      <c r="H6" s="110">
        <f>Barriers!E73</f>
        <v>14</v>
      </c>
      <c r="I6" s="110">
        <f>Barriers!E106</f>
        <v>13</v>
      </c>
      <c r="J6" s="110">
        <f>Barriers!E139</f>
        <v>13</v>
      </c>
      <c r="K6" s="68"/>
    </row>
    <row r="7" spans="1:12" ht="12.75" x14ac:dyDescent="0.2">
      <c r="A7" s="13">
        <v>6</v>
      </c>
      <c r="B7" s="111" t="s">
        <v>308</v>
      </c>
      <c r="C7" s="111" t="s">
        <v>699</v>
      </c>
      <c r="D7" s="13" t="s">
        <v>563</v>
      </c>
      <c r="E7" s="111" t="s">
        <v>711</v>
      </c>
      <c r="F7" s="110">
        <f>Barriers!E8</f>
        <v>11</v>
      </c>
      <c r="G7" s="110">
        <f>Barriers!E41</f>
        <v>10</v>
      </c>
      <c r="H7" s="110">
        <f>Barriers!E74</f>
        <v>10</v>
      </c>
      <c r="I7" s="110">
        <f>Barriers!E107</f>
        <v>10</v>
      </c>
      <c r="J7" s="110">
        <f>Barriers!E140</f>
        <v>10</v>
      </c>
      <c r="K7" s="68" t="s">
        <v>953</v>
      </c>
    </row>
    <row r="8" spans="1:12" ht="12.75" x14ac:dyDescent="0.2">
      <c r="A8" s="13">
        <v>7</v>
      </c>
      <c r="B8" s="111" t="s">
        <v>308</v>
      </c>
      <c r="C8" s="111" t="s">
        <v>699</v>
      </c>
      <c r="D8" s="13" t="s">
        <v>563</v>
      </c>
      <c r="E8" s="111" t="s">
        <v>951</v>
      </c>
      <c r="F8" s="110">
        <f>Barriers!E9</f>
        <v>14</v>
      </c>
      <c r="G8" s="110">
        <f>Barriers!E42</f>
        <v>14</v>
      </c>
      <c r="H8" s="110">
        <f>Barriers!E75</f>
        <v>0</v>
      </c>
      <c r="I8" s="110">
        <f>Barriers!E108</f>
        <v>0</v>
      </c>
      <c r="J8" s="110">
        <f>Barriers!E141</f>
        <v>0</v>
      </c>
      <c r="K8" s="68" t="s">
        <v>953</v>
      </c>
    </row>
    <row r="9" spans="1:12" ht="12.75" x14ac:dyDescent="0.2">
      <c r="A9" s="13">
        <v>8</v>
      </c>
      <c r="B9" s="111" t="s">
        <v>308</v>
      </c>
      <c r="C9" s="111" t="s">
        <v>700</v>
      </c>
      <c r="D9" s="13" t="s">
        <v>564</v>
      </c>
      <c r="E9" s="111" t="s">
        <v>921</v>
      </c>
      <c r="F9" s="110">
        <f>Barriers!E10</f>
        <v>7</v>
      </c>
      <c r="G9" s="110">
        <f>Barriers!E43</f>
        <v>7</v>
      </c>
      <c r="H9" s="110">
        <f>Barriers!E76</f>
        <v>10</v>
      </c>
      <c r="I9" s="110">
        <f>Barriers!E109</f>
        <v>9</v>
      </c>
      <c r="J9" s="110">
        <f>Barriers!E142</f>
        <v>9</v>
      </c>
      <c r="K9" s="68" t="s">
        <v>953</v>
      </c>
    </row>
    <row r="10" spans="1:12" ht="12.75" x14ac:dyDescent="0.2">
      <c r="A10" s="13">
        <v>9</v>
      </c>
      <c r="B10" s="111" t="s">
        <v>308</v>
      </c>
      <c r="C10" s="111" t="s">
        <v>700</v>
      </c>
      <c r="D10" s="13" t="s">
        <v>564</v>
      </c>
      <c r="E10" s="111" t="s">
        <v>571</v>
      </c>
      <c r="F10" s="110">
        <f>Barriers!E11</f>
        <v>42</v>
      </c>
      <c r="G10" s="110">
        <f>Barriers!E44</f>
        <v>34</v>
      </c>
      <c r="H10" s="110">
        <f>Barriers!E77</f>
        <v>11</v>
      </c>
      <c r="I10" s="110">
        <f>Barriers!E110</f>
        <v>8</v>
      </c>
      <c r="J10" s="110">
        <f>Barriers!E143</f>
        <v>8</v>
      </c>
      <c r="K10" s="68" t="s">
        <v>953</v>
      </c>
    </row>
    <row r="11" spans="1:12" ht="12.75" x14ac:dyDescent="0.2">
      <c r="A11" s="13">
        <v>10</v>
      </c>
      <c r="B11" s="111" t="s">
        <v>308</v>
      </c>
      <c r="C11" s="111" t="s">
        <v>700</v>
      </c>
      <c r="D11" s="13" t="s">
        <v>564</v>
      </c>
      <c r="E11" s="111" t="s">
        <v>572</v>
      </c>
      <c r="F11" s="110">
        <f>Barriers!E12</f>
        <v>6</v>
      </c>
      <c r="G11" s="110">
        <f>Barriers!E45</f>
        <v>4</v>
      </c>
      <c r="H11" s="110">
        <f>Barriers!E78</f>
        <v>3</v>
      </c>
      <c r="I11" s="110">
        <f>Barriers!E111</f>
        <v>1</v>
      </c>
      <c r="J11" s="110">
        <f>Barriers!E144</f>
        <v>1</v>
      </c>
      <c r="K11" s="68" t="s">
        <v>953</v>
      </c>
    </row>
    <row r="12" spans="1:12" ht="12.75" x14ac:dyDescent="0.2">
      <c r="A12" s="13">
        <v>11</v>
      </c>
      <c r="B12" s="111" t="s">
        <v>308</v>
      </c>
      <c r="C12" s="111" t="s">
        <v>700</v>
      </c>
      <c r="D12" s="13" t="s">
        <v>564</v>
      </c>
      <c r="E12" s="111" t="s">
        <v>573</v>
      </c>
      <c r="F12" s="110">
        <f>Barriers!E13</f>
        <v>15</v>
      </c>
      <c r="G12" s="110">
        <f>Barriers!E46</f>
        <v>13</v>
      </c>
      <c r="H12" s="110">
        <f>Barriers!E79</f>
        <v>6</v>
      </c>
      <c r="I12" s="110">
        <f>Barriers!E112</f>
        <v>1</v>
      </c>
      <c r="J12" s="110">
        <f>Barriers!E145</f>
        <v>1</v>
      </c>
      <c r="K12" s="68" t="s">
        <v>953</v>
      </c>
    </row>
    <row r="13" spans="1:12" ht="12.75" x14ac:dyDescent="0.2">
      <c r="A13" s="13">
        <v>12</v>
      </c>
      <c r="B13" s="111" t="s">
        <v>308</v>
      </c>
      <c r="C13" s="111" t="s">
        <v>700</v>
      </c>
      <c r="D13" s="13" t="s">
        <v>565</v>
      </c>
      <c r="E13" s="111" t="s">
        <v>574</v>
      </c>
      <c r="F13" s="110">
        <f>Barriers!E15</f>
        <v>11</v>
      </c>
      <c r="G13" s="110">
        <f>Barriers!E48</f>
        <v>9</v>
      </c>
      <c r="H13" s="110">
        <f>Barriers!E81</f>
        <v>5</v>
      </c>
      <c r="I13" s="110">
        <f>Barriers!E114</f>
        <v>5</v>
      </c>
      <c r="J13" s="110">
        <f>Barriers!E147</f>
        <v>5</v>
      </c>
      <c r="K13" s="68" t="s">
        <v>953</v>
      </c>
    </row>
    <row r="14" spans="1:12" ht="12.75" x14ac:dyDescent="0.2">
      <c r="A14" s="13">
        <v>13</v>
      </c>
      <c r="B14" s="111" t="s">
        <v>308</v>
      </c>
      <c r="C14" s="111" t="s">
        <v>700</v>
      </c>
      <c r="D14" s="13" t="s">
        <v>565</v>
      </c>
      <c r="E14" s="111" t="s">
        <v>575</v>
      </c>
      <c r="F14" s="110">
        <f>Barriers!E16</f>
        <v>1</v>
      </c>
      <c r="G14" s="110">
        <f>Barriers!E49</f>
        <v>1</v>
      </c>
      <c r="H14" s="110">
        <f>Barriers!E82</f>
        <v>1</v>
      </c>
      <c r="I14" s="110">
        <f>Barriers!E115</f>
        <v>1</v>
      </c>
      <c r="J14" s="110">
        <f>Barriers!E148</f>
        <v>1</v>
      </c>
      <c r="K14" s="68"/>
    </row>
    <row r="15" spans="1:12" ht="12.75" x14ac:dyDescent="0.2">
      <c r="A15" s="13">
        <v>14</v>
      </c>
      <c r="B15" s="111" t="s">
        <v>308</v>
      </c>
      <c r="C15" s="111" t="s">
        <v>698</v>
      </c>
      <c r="D15" s="13" t="s">
        <v>570</v>
      </c>
      <c r="E15" s="111" t="s">
        <v>714</v>
      </c>
      <c r="F15" s="110">
        <f>Barriers!E18</f>
        <v>7</v>
      </c>
      <c r="G15" s="110">
        <f>Barriers!E51</f>
        <v>7</v>
      </c>
      <c r="H15" s="110">
        <f>Barriers!E84</f>
        <v>11</v>
      </c>
      <c r="I15" s="110">
        <f>Barriers!E117</f>
        <v>10</v>
      </c>
      <c r="J15" s="110">
        <f>Barriers!E150</f>
        <v>10</v>
      </c>
      <c r="K15" s="68" t="s">
        <v>953</v>
      </c>
    </row>
    <row r="16" spans="1:12" ht="12.75" x14ac:dyDescent="0.2">
      <c r="A16" s="13">
        <v>15</v>
      </c>
      <c r="B16" s="111" t="s">
        <v>308</v>
      </c>
      <c r="C16" s="111" t="s">
        <v>698</v>
      </c>
      <c r="D16" s="13" t="s">
        <v>568</v>
      </c>
      <c r="E16" s="111" t="s">
        <v>715</v>
      </c>
      <c r="F16" s="110">
        <f>Barriers!E22</f>
        <v>2</v>
      </c>
      <c r="G16" s="110">
        <f>Barriers!E55</f>
        <v>2</v>
      </c>
      <c r="H16" s="110">
        <f>Barriers!E88</f>
        <v>1</v>
      </c>
      <c r="I16" s="110">
        <f>Barriers!E121</f>
        <v>1</v>
      </c>
      <c r="J16" s="110">
        <f>Barriers!E154</f>
        <v>1</v>
      </c>
      <c r="K16" s="68"/>
    </row>
    <row r="17" spans="1:12" ht="12.75" x14ac:dyDescent="0.2">
      <c r="A17" s="13">
        <v>16</v>
      </c>
      <c r="B17" s="111" t="s">
        <v>308</v>
      </c>
      <c r="C17" s="111" t="s">
        <v>698</v>
      </c>
      <c r="D17" s="13" t="s">
        <v>569</v>
      </c>
      <c r="E17" s="111" t="s">
        <v>716</v>
      </c>
      <c r="F17" s="110">
        <f>Barriers!E24</f>
        <v>12</v>
      </c>
      <c r="G17" s="110">
        <f>Barriers!E57</f>
        <v>9</v>
      </c>
      <c r="H17" s="110">
        <f>Barriers!E90</f>
        <v>8</v>
      </c>
      <c r="I17" s="110">
        <f>Barriers!E123</f>
        <v>5</v>
      </c>
      <c r="J17" s="110">
        <f>Barriers!E156</f>
        <v>5</v>
      </c>
      <c r="K17" s="68" t="s">
        <v>953</v>
      </c>
    </row>
    <row r="18" spans="1:12" ht="12.75" x14ac:dyDescent="0.2">
      <c r="A18" s="13">
        <v>17</v>
      </c>
      <c r="B18" s="111" t="s">
        <v>308</v>
      </c>
      <c r="C18" s="111" t="s">
        <v>698</v>
      </c>
      <c r="D18" s="13" t="s">
        <v>567</v>
      </c>
      <c r="E18" s="111" t="s">
        <v>717</v>
      </c>
      <c r="F18" s="110">
        <f>Barriers!E27</f>
        <v>14</v>
      </c>
      <c r="G18" s="110">
        <f>Barriers!E60</f>
        <v>12</v>
      </c>
      <c r="H18" s="110">
        <f>Barriers!E93</f>
        <v>8</v>
      </c>
      <c r="I18" s="110">
        <f>Barriers!E126</f>
        <v>6</v>
      </c>
      <c r="J18" s="110">
        <f>Barriers!E159</f>
        <v>6</v>
      </c>
      <c r="K18" s="68" t="s">
        <v>953</v>
      </c>
    </row>
    <row r="19" spans="1:12" ht="12.75" x14ac:dyDescent="0.2">
      <c r="A19" s="13">
        <v>18</v>
      </c>
      <c r="B19" s="111" t="s">
        <v>308</v>
      </c>
      <c r="C19" s="111" t="s">
        <v>698</v>
      </c>
      <c r="D19" s="13" t="s">
        <v>566</v>
      </c>
      <c r="E19" s="111" t="s">
        <v>718</v>
      </c>
      <c r="F19" s="110">
        <f>Barriers!E30</f>
        <v>18</v>
      </c>
      <c r="G19" s="110">
        <f>Barriers!E63</f>
        <v>18</v>
      </c>
      <c r="H19" s="110">
        <f>Barriers!E96</f>
        <v>29</v>
      </c>
      <c r="I19" s="110">
        <f>Barriers!E129</f>
        <v>24</v>
      </c>
      <c r="J19" s="110">
        <f>Barriers!E162</f>
        <v>24</v>
      </c>
      <c r="K19" s="68" t="s">
        <v>953</v>
      </c>
    </row>
    <row r="20" spans="1:12" ht="12.75" x14ac:dyDescent="0.2">
      <c r="A20" s="13">
        <v>19</v>
      </c>
      <c r="B20" s="111" t="s">
        <v>54</v>
      </c>
      <c r="C20" s="111" t="s">
        <v>699</v>
      </c>
      <c r="D20" s="13" t="s">
        <v>562</v>
      </c>
      <c r="E20" s="111" t="s">
        <v>719</v>
      </c>
      <c r="F20" s="110">
        <f>Barriers!I3</f>
        <v>5</v>
      </c>
      <c r="G20" s="110">
        <f>Barriers!I36</f>
        <v>3</v>
      </c>
      <c r="H20" s="110">
        <f>Barriers!I69</f>
        <v>10</v>
      </c>
      <c r="I20" s="110">
        <f>Barriers!I102</f>
        <v>8</v>
      </c>
      <c r="J20" s="110">
        <f>Barriers!I135</f>
        <v>8</v>
      </c>
      <c r="K20" s="68" t="s">
        <v>953</v>
      </c>
      <c r="L20" s="13" t="s">
        <v>953</v>
      </c>
    </row>
    <row r="21" spans="1:12" ht="12.75" x14ac:dyDescent="0.2">
      <c r="A21" s="13">
        <v>20</v>
      </c>
      <c r="B21" s="111" t="s">
        <v>54</v>
      </c>
      <c r="C21" s="111" t="s">
        <v>699</v>
      </c>
      <c r="D21" s="13" t="s">
        <v>562</v>
      </c>
      <c r="E21" s="111" t="s">
        <v>577</v>
      </c>
      <c r="F21" s="110">
        <f>Barriers!I4</f>
        <v>41</v>
      </c>
      <c r="G21" s="110">
        <f>Barriers!I37</f>
        <v>34</v>
      </c>
      <c r="H21" s="110">
        <f>Barriers!I70</f>
        <v>28</v>
      </c>
      <c r="I21" s="110">
        <f>Barriers!I103</f>
        <v>25</v>
      </c>
      <c r="J21" s="110">
        <f>Barriers!I136</f>
        <v>25</v>
      </c>
      <c r="K21" s="68" t="s">
        <v>953</v>
      </c>
    </row>
    <row r="22" spans="1:12" ht="12.75" x14ac:dyDescent="0.2">
      <c r="A22" s="13">
        <v>21</v>
      </c>
      <c r="B22" s="111" t="s">
        <v>54</v>
      </c>
      <c r="C22" s="111" t="s">
        <v>699</v>
      </c>
      <c r="D22" s="13" t="s">
        <v>563</v>
      </c>
      <c r="E22" s="111" t="s">
        <v>720</v>
      </c>
      <c r="F22" s="110">
        <f>Barriers!I7</f>
        <v>2</v>
      </c>
      <c r="G22" s="110">
        <f>Barriers!I40</f>
        <v>2</v>
      </c>
      <c r="H22" s="110">
        <f>Barriers!I73</f>
        <v>4</v>
      </c>
      <c r="I22" s="110">
        <f>Barriers!I106</f>
        <v>4</v>
      </c>
      <c r="J22" s="110">
        <f>Barriers!I139</f>
        <v>4</v>
      </c>
      <c r="K22" s="68"/>
      <c r="L22" s="13" t="s">
        <v>953</v>
      </c>
    </row>
    <row r="23" spans="1:12" ht="12.75" x14ac:dyDescent="0.2">
      <c r="A23" s="13">
        <v>22</v>
      </c>
      <c r="B23" s="111" t="s">
        <v>54</v>
      </c>
      <c r="C23" s="111" t="s">
        <v>699</v>
      </c>
      <c r="D23" s="13" t="s">
        <v>563</v>
      </c>
      <c r="E23" s="111" t="s">
        <v>578</v>
      </c>
      <c r="F23" s="110">
        <f>Barriers!I8</f>
        <v>10</v>
      </c>
      <c r="G23" s="110">
        <f>Barriers!I41</f>
        <v>10</v>
      </c>
      <c r="H23" s="110">
        <f>Barriers!I74</f>
        <v>12</v>
      </c>
      <c r="I23" s="110">
        <f>Barriers!I107</f>
        <v>12</v>
      </c>
      <c r="J23" s="110">
        <f>Barriers!I140</f>
        <v>12</v>
      </c>
      <c r="K23" s="68" t="s">
        <v>953</v>
      </c>
    </row>
    <row r="24" spans="1:12" ht="12.75" x14ac:dyDescent="0.2">
      <c r="A24" s="13">
        <v>23</v>
      </c>
      <c r="B24" s="111" t="s">
        <v>54</v>
      </c>
      <c r="C24" s="111" t="s">
        <v>700</v>
      </c>
      <c r="D24" s="13" t="s">
        <v>564</v>
      </c>
      <c r="E24" s="111" t="s">
        <v>741</v>
      </c>
      <c r="F24" s="110">
        <f>Barriers!I10</f>
        <v>0</v>
      </c>
      <c r="G24" s="110">
        <f>Barriers!I43</f>
        <v>0</v>
      </c>
      <c r="H24" s="110">
        <f>Barriers!I76</f>
        <v>3</v>
      </c>
      <c r="I24" s="110">
        <f>Barriers!I109</f>
        <v>2</v>
      </c>
      <c r="J24" s="110">
        <f>Barriers!I142</f>
        <v>2</v>
      </c>
      <c r="K24" s="68"/>
      <c r="L24" s="13" t="s">
        <v>953</v>
      </c>
    </row>
    <row r="25" spans="1:12" ht="12.75" x14ac:dyDescent="0.2">
      <c r="A25" s="13">
        <v>24</v>
      </c>
      <c r="B25" s="111" t="s">
        <v>54</v>
      </c>
      <c r="C25" s="111" t="s">
        <v>700</v>
      </c>
      <c r="D25" s="13" t="s">
        <v>564</v>
      </c>
      <c r="E25" s="111" t="s">
        <v>721</v>
      </c>
      <c r="F25" s="110">
        <f>Barriers!I11</f>
        <v>1</v>
      </c>
      <c r="G25" s="110">
        <f>Barriers!I44</f>
        <v>1</v>
      </c>
      <c r="H25" s="110">
        <f>Barriers!I77</f>
        <v>2</v>
      </c>
      <c r="I25" s="110">
        <f>Barriers!I110</f>
        <v>2</v>
      </c>
      <c r="J25" s="110">
        <f>Barriers!I143</f>
        <v>2</v>
      </c>
      <c r="K25" s="68"/>
      <c r="L25" s="13" t="s">
        <v>953</v>
      </c>
    </row>
    <row r="26" spans="1:12" ht="12.75" x14ac:dyDescent="0.2">
      <c r="A26" s="13">
        <v>25</v>
      </c>
      <c r="B26" s="111" t="s">
        <v>54</v>
      </c>
      <c r="C26" s="111" t="s">
        <v>700</v>
      </c>
      <c r="D26" s="13" t="s">
        <v>564</v>
      </c>
      <c r="E26" s="111" t="s">
        <v>722</v>
      </c>
      <c r="F26" s="110">
        <f>Barriers!I12</f>
        <v>7</v>
      </c>
      <c r="G26" s="110">
        <f>Barriers!I45</f>
        <v>7</v>
      </c>
      <c r="H26" s="110">
        <f>Barriers!I78</f>
        <v>11</v>
      </c>
      <c r="I26" s="110">
        <f>Barriers!I111</f>
        <v>8</v>
      </c>
      <c r="J26" s="110">
        <f>Barriers!I144</f>
        <v>8</v>
      </c>
      <c r="K26" s="68" t="s">
        <v>953</v>
      </c>
      <c r="L26" s="13" t="s">
        <v>953</v>
      </c>
    </row>
    <row r="27" spans="1:12" ht="12.75" x14ac:dyDescent="0.2">
      <c r="A27" s="13">
        <v>26</v>
      </c>
      <c r="B27" s="111" t="s">
        <v>54</v>
      </c>
      <c r="C27" s="111" t="s">
        <v>700</v>
      </c>
      <c r="D27" s="13" t="s">
        <v>564</v>
      </c>
      <c r="E27" s="111" t="s">
        <v>579</v>
      </c>
      <c r="F27" s="110">
        <f>Barriers!I13</f>
        <v>63</v>
      </c>
      <c r="G27" s="110">
        <f>Barriers!I46</f>
        <v>50</v>
      </c>
      <c r="H27" s="110">
        <f>Barriers!I79</f>
        <v>53</v>
      </c>
      <c r="I27" s="110">
        <f>Barriers!I112</f>
        <v>50</v>
      </c>
      <c r="J27" s="110">
        <f>Barriers!I145</f>
        <v>50</v>
      </c>
      <c r="K27" s="68" t="s">
        <v>953</v>
      </c>
    </row>
    <row r="28" spans="1:12" ht="12.75" x14ac:dyDescent="0.2">
      <c r="A28" s="13">
        <v>27</v>
      </c>
      <c r="B28" s="111" t="s">
        <v>54</v>
      </c>
      <c r="C28" s="111" t="s">
        <v>700</v>
      </c>
      <c r="D28" s="13" t="s">
        <v>564</v>
      </c>
      <c r="E28" s="111" t="s">
        <v>580</v>
      </c>
      <c r="F28" s="110">
        <f>Barriers!I14</f>
        <v>34</v>
      </c>
      <c r="G28" s="110">
        <f>Barriers!I47</f>
        <v>25</v>
      </c>
      <c r="H28" s="110">
        <f>Barriers!I80</f>
        <v>13</v>
      </c>
      <c r="I28" s="110">
        <f>Barriers!I113</f>
        <v>13</v>
      </c>
      <c r="J28" s="110">
        <f>Barriers!I146</f>
        <v>13</v>
      </c>
      <c r="K28" s="68" t="s">
        <v>953</v>
      </c>
    </row>
    <row r="29" spans="1:12" ht="12.75" x14ac:dyDescent="0.2">
      <c r="A29" s="13">
        <v>28</v>
      </c>
      <c r="B29" s="111" t="s">
        <v>54</v>
      </c>
      <c r="C29" s="111" t="s">
        <v>700</v>
      </c>
      <c r="D29" s="13" t="s">
        <v>565</v>
      </c>
      <c r="E29" s="111" t="s">
        <v>723</v>
      </c>
      <c r="F29" s="110">
        <f>Barriers!I15</f>
        <v>4</v>
      </c>
      <c r="G29" s="110">
        <f>Barriers!I48</f>
        <v>3</v>
      </c>
      <c r="H29" s="110">
        <f>Barriers!I81</f>
        <v>3</v>
      </c>
      <c r="I29" s="110">
        <f>Barriers!I114</f>
        <v>3</v>
      </c>
      <c r="J29" s="110">
        <f>Barriers!I147</f>
        <v>3</v>
      </c>
      <c r="K29" s="68" t="s">
        <v>953</v>
      </c>
      <c r="L29" s="13" t="s">
        <v>953</v>
      </c>
    </row>
    <row r="30" spans="1:12" ht="12.75" x14ac:dyDescent="0.2">
      <c r="A30" s="13">
        <v>29</v>
      </c>
      <c r="B30" s="111" t="s">
        <v>54</v>
      </c>
      <c r="C30" s="111" t="s">
        <v>700</v>
      </c>
      <c r="D30" s="13" t="s">
        <v>565</v>
      </c>
      <c r="E30" s="111" t="s">
        <v>724</v>
      </c>
      <c r="F30" s="110">
        <f>Barriers!I16</f>
        <v>24</v>
      </c>
      <c r="G30" s="110">
        <f>Barriers!I49</f>
        <v>1</v>
      </c>
      <c r="H30" s="110">
        <f>Barriers!I82</f>
        <v>0</v>
      </c>
      <c r="I30" s="110">
        <f>Barriers!I115</f>
        <v>0</v>
      </c>
      <c r="J30" s="110">
        <f>Barriers!I148</f>
        <v>0</v>
      </c>
      <c r="K30" s="68" t="s">
        <v>953</v>
      </c>
      <c r="L30" s="13" t="s">
        <v>953</v>
      </c>
    </row>
    <row r="31" spans="1:12" ht="12.75" x14ac:dyDescent="0.2">
      <c r="A31" s="13">
        <v>30</v>
      </c>
      <c r="B31" s="111" t="s">
        <v>54</v>
      </c>
      <c r="C31" s="111" t="s">
        <v>700</v>
      </c>
      <c r="D31" s="13" t="s">
        <v>565</v>
      </c>
      <c r="E31" s="111" t="s">
        <v>581</v>
      </c>
      <c r="F31" s="110">
        <f>Barriers!I17</f>
        <v>19</v>
      </c>
      <c r="G31" s="110">
        <f>Barriers!I50</f>
        <v>2</v>
      </c>
      <c r="H31" s="110">
        <f>Barriers!I83</f>
        <v>0</v>
      </c>
      <c r="I31" s="110">
        <f>Barriers!I116</f>
        <v>0</v>
      </c>
      <c r="J31" s="110">
        <f>Barriers!I149</f>
        <v>0</v>
      </c>
      <c r="K31" s="68" t="s">
        <v>953</v>
      </c>
    </row>
    <row r="32" spans="1:12" ht="12.75" x14ac:dyDescent="0.2">
      <c r="A32" s="13">
        <v>31</v>
      </c>
      <c r="B32" s="111" t="s">
        <v>54</v>
      </c>
      <c r="C32" s="111" t="s">
        <v>698</v>
      </c>
      <c r="D32" s="13" t="s">
        <v>570</v>
      </c>
      <c r="E32" s="111" t="s">
        <v>742</v>
      </c>
      <c r="F32" s="110">
        <f>Barriers!I18</f>
        <v>0</v>
      </c>
      <c r="G32" s="110">
        <f>Barriers!I51</f>
        <v>0</v>
      </c>
      <c r="H32" s="110">
        <f>Barriers!I84</f>
        <v>1</v>
      </c>
      <c r="I32" s="110">
        <f>Barriers!I117</f>
        <v>1</v>
      </c>
      <c r="J32" s="110">
        <f>Barriers!I150</f>
        <v>1</v>
      </c>
      <c r="K32" s="68"/>
      <c r="L32" s="13" t="s">
        <v>953</v>
      </c>
    </row>
    <row r="33" spans="1:12" ht="12.75" x14ac:dyDescent="0.2">
      <c r="A33" s="13">
        <v>32</v>
      </c>
      <c r="B33" s="111" t="s">
        <v>54</v>
      </c>
      <c r="C33" s="111" t="s">
        <v>698</v>
      </c>
      <c r="D33" s="13" t="s">
        <v>570</v>
      </c>
      <c r="E33" s="111" t="s">
        <v>725</v>
      </c>
      <c r="F33" s="110">
        <f>Barriers!I19</f>
        <v>8</v>
      </c>
      <c r="G33" s="110">
        <f>Barriers!I52</f>
        <v>8</v>
      </c>
      <c r="H33" s="110">
        <f>Barriers!I85</f>
        <v>12</v>
      </c>
      <c r="I33" s="110">
        <f>Barriers!I118</f>
        <v>11</v>
      </c>
      <c r="J33" s="110">
        <f>Barriers!I151</f>
        <v>11</v>
      </c>
      <c r="K33" s="68" t="s">
        <v>953</v>
      </c>
      <c r="L33" s="13" t="s">
        <v>953</v>
      </c>
    </row>
    <row r="34" spans="1:12" ht="12.75" x14ac:dyDescent="0.2">
      <c r="A34" s="13">
        <v>33</v>
      </c>
      <c r="B34" s="111" t="s">
        <v>54</v>
      </c>
      <c r="C34" s="111" t="s">
        <v>698</v>
      </c>
      <c r="D34" s="13" t="s">
        <v>570</v>
      </c>
      <c r="E34" s="111" t="s">
        <v>923</v>
      </c>
      <c r="F34" s="110">
        <f>Barriers!I20</f>
        <v>4</v>
      </c>
      <c r="G34" s="110">
        <f>Barriers!I53</f>
        <v>4</v>
      </c>
      <c r="H34" s="110">
        <f>Barriers!I86</f>
        <v>4</v>
      </c>
      <c r="I34" s="110">
        <f>Barriers!I119</f>
        <v>4</v>
      </c>
      <c r="J34" s="110">
        <f>Barriers!I152</f>
        <v>4</v>
      </c>
      <c r="K34" s="68" t="s">
        <v>953</v>
      </c>
    </row>
    <row r="35" spans="1:12" ht="12.75" x14ac:dyDescent="0.2">
      <c r="A35" s="13">
        <v>34</v>
      </c>
      <c r="B35" s="111" t="s">
        <v>54</v>
      </c>
      <c r="C35" s="111" t="s">
        <v>698</v>
      </c>
      <c r="D35" s="13" t="s">
        <v>570</v>
      </c>
      <c r="E35" s="111" t="s">
        <v>726</v>
      </c>
      <c r="F35" s="110">
        <f>Barriers!I21</f>
        <v>15</v>
      </c>
      <c r="G35" s="110">
        <f>Barriers!I54</f>
        <v>11</v>
      </c>
      <c r="H35" s="110">
        <f>Barriers!I87</f>
        <v>11</v>
      </c>
      <c r="I35" s="110">
        <f>Barriers!I120</f>
        <v>9</v>
      </c>
      <c r="J35" s="110">
        <f>Barriers!I153</f>
        <v>9</v>
      </c>
      <c r="K35" s="68" t="s">
        <v>953</v>
      </c>
    </row>
    <row r="36" spans="1:12" ht="12.75" x14ac:dyDescent="0.2">
      <c r="A36" s="13">
        <v>35</v>
      </c>
      <c r="B36" s="111" t="s">
        <v>54</v>
      </c>
      <c r="C36" s="111" t="s">
        <v>698</v>
      </c>
      <c r="D36" s="13" t="s">
        <v>568</v>
      </c>
      <c r="E36" s="111" t="s">
        <v>727</v>
      </c>
      <c r="F36" s="110">
        <f>Barriers!I22</f>
        <v>6</v>
      </c>
      <c r="G36" s="110">
        <f>Barriers!I55</f>
        <v>1</v>
      </c>
      <c r="H36" s="110">
        <f>Barriers!I88</f>
        <v>0</v>
      </c>
      <c r="I36" s="110">
        <f>Barriers!I121</f>
        <v>0</v>
      </c>
      <c r="J36" s="110">
        <f>Barriers!I154</f>
        <v>0</v>
      </c>
      <c r="K36" s="68" t="s">
        <v>953</v>
      </c>
      <c r="L36" s="13" t="s">
        <v>953</v>
      </c>
    </row>
    <row r="37" spans="1:12" ht="12.75" x14ac:dyDescent="0.2">
      <c r="A37" s="13">
        <v>36</v>
      </c>
      <c r="B37" s="111" t="s">
        <v>54</v>
      </c>
      <c r="C37" s="111" t="s">
        <v>698</v>
      </c>
      <c r="D37" s="13" t="s">
        <v>568</v>
      </c>
      <c r="E37" s="111" t="s">
        <v>728</v>
      </c>
      <c r="F37" s="110">
        <f>Barriers!I23</f>
        <v>1</v>
      </c>
      <c r="G37" s="110">
        <f>Barriers!I56</f>
        <v>1</v>
      </c>
      <c r="H37" s="110">
        <f>Barriers!I89</f>
        <v>1</v>
      </c>
      <c r="I37" s="110">
        <f>Barriers!I122</f>
        <v>1</v>
      </c>
      <c r="J37" s="110">
        <f>Barriers!I155</f>
        <v>1</v>
      </c>
      <c r="K37" s="68"/>
    </row>
    <row r="38" spans="1:12" ht="12.75" x14ac:dyDescent="0.2">
      <c r="A38" s="13">
        <v>37</v>
      </c>
      <c r="B38" s="111" t="s">
        <v>54</v>
      </c>
      <c r="C38" s="111" t="s">
        <v>698</v>
      </c>
      <c r="D38" s="13" t="s">
        <v>569</v>
      </c>
      <c r="E38" s="111" t="s">
        <v>729</v>
      </c>
      <c r="F38" s="110">
        <f>Barriers!I24</f>
        <v>5</v>
      </c>
      <c r="G38" s="110">
        <f>Barriers!I57</f>
        <v>0</v>
      </c>
      <c r="H38" s="110">
        <f>Barriers!I90</f>
        <v>0</v>
      </c>
      <c r="I38" s="110">
        <f>Barriers!I123</f>
        <v>0</v>
      </c>
      <c r="J38" s="110">
        <f>Barriers!I156</f>
        <v>0</v>
      </c>
      <c r="K38" s="68" t="s">
        <v>953</v>
      </c>
      <c r="L38" s="13" t="s">
        <v>953</v>
      </c>
    </row>
    <row r="39" spans="1:12" ht="12.75" x14ac:dyDescent="0.2">
      <c r="A39" s="13">
        <v>38</v>
      </c>
      <c r="B39" s="111" t="s">
        <v>54</v>
      </c>
      <c r="C39" s="111" t="s">
        <v>698</v>
      </c>
      <c r="D39" s="13" t="s">
        <v>569</v>
      </c>
      <c r="E39" s="111" t="s">
        <v>730</v>
      </c>
      <c r="F39" s="110">
        <f>Barriers!I25</f>
        <v>10</v>
      </c>
      <c r="G39" s="110">
        <f>Barriers!I58</f>
        <v>5</v>
      </c>
      <c r="H39" s="110">
        <f>Barriers!I91</f>
        <v>3</v>
      </c>
      <c r="I39" s="110">
        <f>Barriers!I124</f>
        <v>3</v>
      </c>
      <c r="J39" s="110">
        <f>Barriers!I157</f>
        <v>3</v>
      </c>
      <c r="K39" s="68" t="s">
        <v>953</v>
      </c>
      <c r="L39" s="13" t="s">
        <v>953</v>
      </c>
    </row>
    <row r="40" spans="1:12" ht="12.75" x14ac:dyDescent="0.2">
      <c r="A40" s="13">
        <v>39</v>
      </c>
      <c r="B40" s="111" t="s">
        <v>54</v>
      </c>
      <c r="C40" s="111" t="s">
        <v>698</v>
      </c>
      <c r="D40" s="13" t="s">
        <v>569</v>
      </c>
      <c r="E40" s="111" t="s">
        <v>731</v>
      </c>
      <c r="F40" s="110">
        <f>Barriers!I26</f>
        <v>8</v>
      </c>
      <c r="G40" s="110">
        <f>Barriers!I59</f>
        <v>3</v>
      </c>
      <c r="H40" s="110">
        <f>Barriers!I92</f>
        <v>2</v>
      </c>
      <c r="I40" s="110">
        <f>Barriers!I125</f>
        <v>2</v>
      </c>
      <c r="J40" s="110">
        <f>Barriers!I158</f>
        <v>2</v>
      </c>
      <c r="K40" s="68" t="s">
        <v>953</v>
      </c>
    </row>
    <row r="41" spans="1:12" ht="12.75" x14ac:dyDescent="0.2">
      <c r="A41" s="13">
        <v>40</v>
      </c>
      <c r="B41" s="111" t="s">
        <v>54</v>
      </c>
      <c r="C41" s="111" t="s">
        <v>698</v>
      </c>
      <c r="D41" s="13" t="s">
        <v>567</v>
      </c>
      <c r="E41" s="111" t="s">
        <v>732</v>
      </c>
      <c r="F41" s="110">
        <f>Barriers!I27</f>
        <v>8</v>
      </c>
      <c r="G41" s="110">
        <f>Barriers!I60</f>
        <v>8</v>
      </c>
      <c r="H41" s="110">
        <f>Barriers!I93</f>
        <v>2</v>
      </c>
      <c r="I41" s="110">
        <f>Barriers!I126</f>
        <v>2</v>
      </c>
      <c r="J41" s="110">
        <f>Barriers!I159</f>
        <v>2</v>
      </c>
      <c r="K41" s="68" t="s">
        <v>953</v>
      </c>
      <c r="L41" s="13" t="s">
        <v>953</v>
      </c>
    </row>
    <row r="42" spans="1:12" ht="12.75" x14ac:dyDescent="0.2">
      <c r="A42" s="13">
        <v>41</v>
      </c>
      <c r="B42" s="111" t="s">
        <v>54</v>
      </c>
      <c r="C42" s="111" t="s">
        <v>698</v>
      </c>
      <c r="D42" s="13" t="s">
        <v>567</v>
      </c>
      <c r="E42" s="111" t="s">
        <v>925</v>
      </c>
      <c r="F42" s="110">
        <f>Barriers!I28</f>
        <v>2</v>
      </c>
      <c r="G42" s="110">
        <f>Barriers!I61</f>
        <v>0</v>
      </c>
      <c r="H42" s="110">
        <f>Barriers!I94</f>
        <v>1</v>
      </c>
      <c r="I42" s="110">
        <f>Barriers!I127</f>
        <v>1</v>
      </c>
      <c r="J42" s="110">
        <f>Barriers!I160</f>
        <v>1</v>
      </c>
      <c r="K42" s="68"/>
      <c r="L42" s="13" t="s">
        <v>953</v>
      </c>
    </row>
    <row r="43" spans="1:12" ht="12.75" x14ac:dyDescent="0.2">
      <c r="A43" s="13">
        <v>42</v>
      </c>
      <c r="B43" s="111" t="s">
        <v>54</v>
      </c>
      <c r="C43" s="111" t="s">
        <v>698</v>
      </c>
      <c r="D43" s="13" t="s">
        <v>567</v>
      </c>
      <c r="E43" s="111" t="s">
        <v>733</v>
      </c>
      <c r="F43" s="110">
        <f>Barriers!I29</f>
        <v>5</v>
      </c>
      <c r="G43" s="110">
        <f>Barriers!I62</f>
        <v>5</v>
      </c>
      <c r="H43" s="110">
        <f>Barriers!I95</f>
        <v>4</v>
      </c>
      <c r="I43" s="110">
        <f>Barriers!I128</f>
        <v>4</v>
      </c>
      <c r="J43" s="110">
        <f>Barriers!I161</f>
        <v>4</v>
      </c>
      <c r="K43" s="68" t="s">
        <v>953</v>
      </c>
    </row>
    <row r="44" spans="1:12" ht="12.75" x14ac:dyDescent="0.2">
      <c r="A44" s="13">
        <v>43</v>
      </c>
      <c r="B44" s="111" t="s">
        <v>54</v>
      </c>
      <c r="C44" s="111" t="s">
        <v>698</v>
      </c>
      <c r="D44" s="13" t="s">
        <v>566</v>
      </c>
      <c r="E44" s="111" t="s">
        <v>734</v>
      </c>
      <c r="F44" s="110">
        <f>Barriers!I30</f>
        <v>9</v>
      </c>
      <c r="G44" s="110">
        <f>Barriers!I63</f>
        <v>0</v>
      </c>
      <c r="H44" s="110">
        <f>Barriers!I96</f>
        <v>0</v>
      </c>
      <c r="I44" s="110">
        <f>Barriers!I129</f>
        <v>0</v>
      </c>
      <c r="J44" s="110">
        <f>Barriers!I162</f>
        <v>0</v>
      </c>
      <c r="K44" s="68" t="s">
        <v>953</v>
      </c>
      <c r="L44" s="13" t="s">
        <v>953</v>
      </c>
    </row>
    <row r="45" spans="1:12" ht="12.75" x14ac:dyDescent="0.2">
      <c r="A45" s="13">
        <v>44</v>
      </c>
      <c r="B45" s="111" t="s">
        <v>54</v>
      </c>
      <c r="C45" s="111" t="s">
        <v>698</v>
      </c>
      <c r="D45" s="13" t="s">
        <v>566</v>
      </c>
      <c r="E45" s="111" t="s">
        <v>735</v>
      </c>
      <c r="F45" s="110">
        <f>Barriers!I31</f>
        <v>1</v>
      </c>
      <c r="G45" s="110">
        <f>Barriers!I64</f>
        <v>0</v>
      </c>
      <c r="H45" s="110">
        <f>Barriers!I97</f>
        <v>0</v>
      </c>
      <c r="I45" s="110">
        <f>Barriers!I130</f>
        <v>0</v>
      </c>
      <c r="J45" s="110">
        <f>Barriers!I163</f>
        <v>0</v>
      </c>
      <c r="K45" s="68"/>
      <c r="L45" s="13" t="s">
        <v>953</v>
      </c>
    </row>
    <row r="46" spans="1:12" ht="12.75" x14ac:dyDescent="0.2">
      <c r="A46" s="13">
        <v>45</v>
      </c>
      <c r="B46" s="111" t="s">
        <v>54</v>
      </c>
      <c r="C46" s="111" t="s">
        <v>698</v>
      </c>
      <c r="D46" s="13" t="s">
        <v>566</v>
      </c>
      <c r="E46" s="111" t="s">
        <v>736</v>
      </c>
      <c r="F46" s="110">
        <f>Barriers!I32</f>
        <v>1</v>
      </c>
      <c r="G46" s="110">
        <f>Barriers!I65</f>
        <v>1</v>
      </c>
      <c r="H46" s="110">
        <f>Barriers!I98</f>
        <v>0</v>
      </c>
      <c r="I46" s="110">
        <f>Barriers!I131</f>
        <v>0</v>
      </c>
      <c r="J46" s="110">
        <f>Barriers!I164</f>
        <v>0</v>
      </c>
      <c r="K46" s="68"/>
      <c r="L46" s="13" t="s">
        <v>953</v>
      </c>
    </row>
    <row r="47" spans="1:12" ht="12.75" x14ac:dyDescent="0.2">
      <c r="A47" s="13">
        <v>46</v>
      </c>
      <c r="B47" s="111" t="s">
        <v>54</v>
      </c>
      <c r="C47" s="111" t="s">
        <v>698</v>
      </c>
      <c r="D47" s="13" t="s">
        <v>566</v>
      </c>
      <c r="E47" s="111" t="s">
        <v>737</v>
      </c>
      <c r="F47" s="110">
        <f>Barriers!I33</f>
        <v>16</v>
      </c>
      <c r="G47" s="110">
        <f>Barriers!I66</f>
        <v>4</v>
      </c>
      <c r="H47" s="110">
        <f>Barriers!I99</f>
        <v>9</v>
      </c>
      <c r="I47" s="110">
        <f>Barriers!I132</f>
        <v>9</v>
      </c>
      <c r="J47" s="110">
        <f>Barriers!I165</f>
        <v>9</v>
      </c>
      <c r="K47" s="68" t="s">
        <v>953</v>
      </c>
      <c r="L47" s="13" t="s">
        <v>953</v>
      </c>
    </row>
    <row r="48" spans="1:12" ht="12.75" x14ac:dyDescent="0.2">
      <c r="A48" s="13">
        <v>47</v>
      </c>
      <c r="B48" s="111" t="s">
        <v>54</v>
      </c>
      <c r="C48" s="111" t="s">
        <v>698</v>
      </c>
      <c r="D48" s="13" t="s">
        <v>566</v>
      </c>
      <c r="E48" s="111" t="s">
        <v>738</v>
      </c>
      <c r="F48" s="110">
        <f>Barriers!I34</f>
        <v>18</v>
      </c>
      <c r="G48" s="110">
        <f>Barriers!I67</f>
        <v>16</v>
      </c>
      <c r="H48" s="110">
        <f>Barriers!I100</f>
        <v>20</v>
      </c>
      <c r="I48" s="110">
        <f>Barriers!I133</f>
        <v>17</v>
      </c>
      <c r="J48" s="110">
        <f>Barriers!I166</f>
        <v>17</v>
      </c>
      <c r="K48" s="68" t="s">
        <v>953</v>
      </c>
    </row>
  </sheetData>
  <autoFilter ref="A1:L1" xr:uid="{90C52102-29FB-4F7D-B33A-F838FBF5DC2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3</vt:i4>
      </vt:variant>
    </vt:vector>
  </HeadingPairs>
  <TitlesOfParts>
    <vt:vector size="21" baseType="lpstr">
      <vt:lpstr>Notes</vt:lpstr>
      <vt:lpstr>Allopatrics_Mechanical</vt:lpstr>
      <vt:lpstr>Allopatrics_Mechanical_R</vt:lpstr>
      <vt:lpstr>Allopatrics_Fertilities</vt:lpstr>
      <vt:lpstr>Allopatrics_Fertilities_R</vt:lpstr>
      <vt:lpstr>Allopatrics_Summaries</vt:lpstr>
      <vt:lpstr>2001_Mechanical</vt:lpstr>
      <vt:lpstr>2001_Mechanical_R</vt:lpstr>
      <vt:lpstr>2001_Fertilities</vt:lpstr>
      <vt:lpstr>2001_Fertilities_R</vt:lpstr>
      <vt:lpstr>2001_Summaries</vt:lpstr>
      <vt:lpstr>2019_Raw</vt:lpstr>
      <vt:lpstr>2019_R</vt:lpstr>
      <vt:lpstr>2019_Summaries</vt:lpstr>
      <vt:lpstr>Barriers</vt:lpstr>
      <vt:lpstr>Absolute_Isolation</vt:lpstr>
      <vt:lpstr>Cumulative_Contribution</vt:lpstr>
      <vt:lpstr>Sample_Sizes</vt:lpstr>
      <vt:lpstr>'2019_Raw'!_FilterDatabase_0</vt:lpstr>
      <vt:lpstr>'2019_Raw'!_FilterDatabase_0_0</vt:lpstr>
      <vt:lpstr>'2019_Raw'!_FilterDatabase_0_0_0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Luis Rodrigo Arce Valdés</cp:lastModifiedBy>
  <dcterms:created xsi:type="dcterms:W3CDTF">2021-09-28T15:58:51Z</dcterms:created>
  <dcterms:modified xsi:type="dcterms:W3CDTF">2023-09-19T14:09:26Z</dcterms:modified>
</cp:coreProperties>
</file>