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A72FA724-002F-4335-B334-1485AE425F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2" r:id="rId5"/>
    <sheet name="Allopatrics_Summaries" sheetId="20" r:id="rId6"/>
    <sheet name="2001_Fertilities" sheetId="18" r:id="rId7"/>
    <sheet name="2019_Raw" sheetId="8" r:id="rId8"/>
    <sheet name="2019_R" sheetId="15" r:id="rId9"/>
    <sheet name="2019_Summaries" sheetId="17" r:id="rId10"/>
    <sheet name="Barriers" sheetId="1" r:id="rId11"/>
    <sheet name="Absolute_Isolation" sheetId="5" r:id="rId12"/>
    <sheet name="Cumulative_Contribution" sheetId="23" r:id="rId13"/>
  </sheets>
  <definedNames>
    <definedName name="_xlnm._FilterDatabase" localSheetId="6" hidden="1">'2001_Fertilities'!$A$1:$AF$74</definedName>
    <definedName name="_xlnm._FilterDatabase" localSheetId="8" hidden="1">'2019_R'!$A$1:$I$102</definedName>
    <definedName name="_xlnm._FilterDatabase" localSheetId="7" hidden="1">'2019_Raw'!$A$1:$AN$186</definedName>
    <definedName name="_xlnm._FilterDatabase" localSheetId="9" hidden="1">'2019_Summaries'!$A$1:$P$20</definedName>
    <definedName name="_xlnm._FilterDatabase" localSheetId="11" hidden="1">Absolute_Isolation!$A$1:$L$1</definedName>
    <definedName name="_xlnm._FilterDatabase" localSheetId="3" hidden="1">Allopatrics_Fertilities!$A$1:$AH$133</definedName>
    <definedName name="_xlnm._FilterDatabase" localSheetId="4" hidden="1">Allopatrics_Fertilities_R!$A$1:$E$134</definedName>
    <definedName name="_xlnm._FilterDatabase" localSheetId="1" hidden="1">Allopatrics_Mechanical!$A$1:$X$156</definedName>
    <definedName name="_xlnm._FilterDatabase" localSheetId="2" hidden="1">Allopatrics_Mechanical_R!$A$1:$D$156</definedName>
    <definedName name="_xlnm._FilterDatabase" localSheetId="5" hidden="1">Allopatrics_Summaries!$A$1:$P$25</definedName>
    <definedName name="_xlnm._FilterDatabase" localSheetId="10" hidden="1">Barriers!$A$2:$O$87</definedName>
    <definedName name="_xlnm._FilterDatabase" localSheetId="12" hidden="1">Cumulative_Contribution!$A$1:$L$1</definedName>
    <definedName name="_FilterDatabase_0" localSheetId="7">'2019_Raw'!$A$1:$AH$161</definedName>
    <definedName name="_FilterDatabase_0_0" localSheetId="7">'2019_Raw'!$A$1:$AD$161</definedName>
    <definedName name="_FilterDatabase_0_0_0" localSheetId="7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5" l="1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2" i="15"/>
  <c r="I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2" i="15"/>
  <c r="E2" i="15"/>
  <c r="D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C2" i="15"/>
  <c r="B2" i="23"/>
  <c r="C2" i="23"/>
  <c r="D2" i="23"/>
  <c r="E2" i="23"/>
  <c r="F2" i="23"/>
  <c r="B3" i="23"/>
  <c r="C3" i="23"/>
  <c r="D3" i="23"/>
  <c r="E3" i="23"/>
  <c r="F3" i="23"/>
  <c r="B4" i="23"/>
  <c r="C4" i="23"/>
  <c r="D4" i="23"/>
  <c r="E4" i="23"/>
  <c r="F4" i="23"/>
  <c r="B5" i="23"/>
  <c r="C5" i="23"/>
  <c r="D5" i="23"/>
  <c r="E5" i="23"/>
  <c r="F5" i="23"/>
  <c r="B6" i="23"/>
  <c r="C6" i="23"/>
  <c r="D6" i="23"/>
  <c r="E6" i="23"/>
  <c r="F6" i="23"/>
  <c r="B7" i="23"/>
  <c r="C7" i="23"/>
  <c r="D7" i="23"/>
  <c r="E7" i="23"/>
  <c r="F7" i="23"/>
  <c r="B8" i="23"/>
  <c r="C8" i="23"/>
  <c r="D8" i="23"/>
  <c r="E8" i="23"/>
  <c r="F8" i="23"/>
  <c r="B9" i="23"/>
  <c r="C9" i="23"/>
  <c r="D9" i="23"/>
  <c r="E9" i="23"/>
  <c r="F9" i="23"/>
  <c r="B10" i="23"/>
  <c r="C10" i="23"/>
  <c r="D10" i="23"/>
  <c r="E10" i="23"/>
  <c r="F10" i="23"/>
  <c r="B11" i="23"/>
  <c r="C11" i="23"/>
  <c r="D11" i="23"/>
  <c r="E11" i="23"/>
  <c r="F11" i="23"/>
  <c r="B12" i="23"/>
  <c r="C12" i="23"/>
  <c r="D12" i="23"/>
  <c r="E12" i="23"/>
  <c r="F12" i="23"/>
  <c r="B13" i="23"/>
  <c r="C13" i="23"/>
  <c r="D13" i="23"/>
  <c r="E13" i="23"/>
  <c r="F13" i="23"/>
  <c r="B14" i="23"/>
  <c r="C14" i="23"/>
  <c r="D14" i="23"/>
  <c r="E14" i="23"/>
  <c r="F14" i="23"/>
  <c r="B15" i="23"/>
  <c r="C15" i="23"/>
  <c r="D15" i="23"/>
  <c r="E15" i="23"/>
  <c r="F15" i="23"/>
  <c r="B16" i="23"/>
  <c r="C16" i="23"/>
  <c r="D16" i="23"/>
  <c r="E16" i="23"/>
  <c r="F16" i="23"/>
  <c r="B17" i="23"/>
  <c r="C17" i="23"/>
  <c r="D17" i="23"/>
  <c r="E17" i="23"/>
  <c r="F17" i="23"/>
  <c r="B18" i="23"/>
  <c r="C18" i="23"/>
  <c r="D18" i="23"/>
  <c r="E18" i="23"/>
  <c r="F18" i="23"/>
  <c r="B19" i="23"/>
  <c r="C19" i="23"/>
  <c r="D19" i="23"/>
  <c r="E19" i="23"/>
  <c r="F19" i="23"/>
  <c r="B20" i="23"/>
  <c r="C20" i="23"/>
  <c r="D20" i="23"/>
  <c r="E20" i="23"/>
  <c r="F20" i="23"/>
  <c r="B21" i="23"/>
  <c r="C21" i="23"/>
  <c r="D21" i="23"/>
  <c r="E21" i="23"/>
  <c r="F21" i="23"/>
  <c r="B22" i="23"/>
  <c r="C22" i="23"/>
  <c r="D22" i="23"/>
  <c r="E22" i="23"/>
  <c r="F22" i="23"/>
  <c r="B23" i="23"/>
  <c r="C23" i="23"/>
  <c r="D23" i="23"/>
  <c r="E23" i="23"/>
  <c r="F23" i="23"/>
  <c r="B24" i="23"/>
  <c r="C24" i="23"/>
  <c r="D24" i="23"/>
  <c r="E24" i="23"/>
  <c r="F24" i="23"/>
  <c r="B25" i="23"/>
  <c r="C25" i="23"/>
  <c r="D25" i="23"/>
  <c r="E25" i="23"/>
  <c r="F25" i="23"/>
  <c r="B26" i="23"/>
  <c r="C26" i="23"/>
  <c r="D26" i="23"/>
  <c r="E26" i="23"/>
  <c r="F26" i="23"/>
  <c r="B27" i="23"/>
  <c r="C27" i="23"/>
  <c r="D27" i="23"/>
  <c r="E27" i="23"/>
  <c r="F27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" i="23"/>
  <c r="E3" i="22" l="1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2" i="22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73" i="22"/>
  <c r="B74" i="22"/>
  <c r="B75" i="22"/>
  <c r="B76" i="22"/>
  <c r="B77" i="22"/>
  <c r="B78" i="22"/>
  <c r="B79" i="22"/>
  <c r="B80" i="22"/>
  <c r="B81" i="22"/>
  <c r="B82" i="22"/>
  <c r="B83" i="22"/>
  <c r="B84" i="22"/>
  <c r="B85" i="22"/>
  <c r="B86" i="22"/>
  <c r="B87" i="22"/>
  <c r="B88" i="22"/>
  <c r="B89" i="22"/>
  <c r="B90" i="22"/>
  <c r="B91" i="22"/>
  <c r="B92" i="22"/>
  <c r="B93" i="22"/>
  <c r="B94" i="22"/>
  <c r="B95" i="22"/>
  <c r="B96" i="22"/>
  <c r="B97" i="22"/>
  <c r="B98" i="22"/>
  <c r="B99" i="22"/>
  <c r="B100" i="22"/>
  <c r="B101" i="22"/>
  <c r="B102" i="22"/>
  <c r="B103" i="22"/>
  <c r="B104" i="22"/>
  <c r="B105" i="22"/>
  <c r="B106" i="22"/>
  <c r="B107" i="22"/>
  <c r="B108" i="22"/>
  <c r="B109" i="22"/>
  <c r="B110" i="22"/>
  <c r="B111" i="22"/>
  <c r="B112" i="22"/>
  <c r="B113" i="22"/>
  <c r="B114" i="22"/>
  <c r="B115" i="22"/>
  <c r="B116" i="22"/>
  <c r="B117" i="22"/>
  <c r="B118" i="22"/>
  <c r="B119" i="22"/>
  <c r="B120" i="22"/>
  <c r="B121" i="22"/>
  <c r="B122" i="22"/>
  <c r="B123" i="22"/>
  <c r="B124" i="22"/>
  <c r="B125" i="22"/>
  <c r="B126" i="22"/>
  <c r="B127" i="22"/>
  <c r="B128" i="22"/>
  <c r="B129" i="22"/>
  <c r="B130" i="22"/>
  <c r="B131" i="22"/>
  <c r="B132" i="22"/>
  <c r="B133" i="22"/>
  <c r="B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T133" i="13" l="1"/>
  <c r="T67" i="13" l="1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A2" i="19" s="1" a="1"/>
  <c r="A2" i="19" s="1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A2" i="22" l="1" a="1"/>
  <c r="AF74" i="18"/>
  <c r="A2" i="22" l="1"/>
  <c r="D69" i="19"/>
  <c r="D77" i="19"/>
  <c r="D85" i="19"/>
  <c r="D93" i="19"/>
  <c r="D101" i="19"/>
  <c r="D109" i="19"/>
  <c r="D117" i="19"/>
  <c r="D125" i="19"/>
  <c r="D133" i="19"/>
  <c r="D141" i="19"/>
  <c r="D149" i="19"/>
  <c r="D10" i="19"/>
  <c r="D18" i="19"/>
  <c r="D26" i="19"/>
  <c r="D70" i="19"/>
  <c r="D78" i="19"/>
  <c r="D86" i="19"/>
  <c r="D94" i="19"/>
  <c r="D102" i="19"/>
  <c r="D110" i="19"/>
  <c r="D118" i="19"/>
  <c r="D126" i="19"/>
  <c r="D134" i="19"/>
  <c r="D142" i="19"/>
  <c r="D150" i="19"/>
  <c r="D3" i="19"/>
  <c r="D11" i="19"/>
  <c r="D19" i="19"/>
  <c r="D27" i="19"/>
  <c r="D35" i="19"/>
  <c r="D43" i="19"/>
  <c r="D51" i="19"/>
  <c r="D59" i="19"/>
  <c r="D67" i="19"/>
  <c r="C8" i="19"/>
  <c r="C16" i="19"/>
  <c r="C24" i="19"/>
  <c r="C32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D71" i="19"/>
  <c r="D79" i="19"/>
  <c r="D87" i="19"/>
  <c r="D95" i="19"/>
  <c r="D103" i="19"/>
  <c r="D111" i="19"/>
  <c r="D119" i="19"/>
  <c r="D127" i="19"/>
  <c r="D135" i="19"/>
  <c r="D143" i="19"/>
  <c r="D151" i="19"/>
  <c r="D4" i="19"/>
  <c r="D12" i="19"/>
  <c r="D20" i="19"/>
  <c r="D28" i="19"/>
  <c r="D36" i="19"/>
  <c r="D44" i="19"/>
  <c r="D52" i="19"/>
  <c r="D60" i="19"/>
  <c r="D68" i="19"/>
  <c r="C9" i="19"/>
  <c r="C17" i="19"/>
  <c r="C25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D72" i="19"/>
  <c r="D80" i="19"/>
  <c r="D88" i="19"/>
  <c r="D96" i="19"/>
  <c r="D104" i="19"/>
  <c r="D112" i="19"/>
  <c r="D120" i="19"/>
  <c r="D128" i="19"/>
  <c r="D136" i="19"/>
  <c r="D144" i="19"/>
  <c r="D152" i="19"/>
  <c r="D5" i="19"/>
  <c r="D13" i="19"/>
  <c r="D21" i="19"/>
  <c r="D29" i="19"/>
  <c r="D37" i="19"/>
  <c r="D45" i="19"/>
  <c r="D53" i="19"/>
  <c r="D61" i="19"/>
  <c r="C156" i="19"/>
  <c r="C10" i="19"/>
  <c r="C18" i="19"/>
  <c r="C26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D73" i="19"/>
  <c r="D81" i="19"/>
  <c r="D89" i="19"/>
  <c r="D97" i="19"/>
  <c r="D105" i="19"/>
  <c r="D113" i="19"/>
  <c r="D121" i="19"/>
  <c r="D129" i="19"/>
  <c r="D137" i="19"/>
  <c r="D145" i="19"/>
  <c r="D153" i="19"/>
  <c r="D6" i="19"/>
  <c r="D14" i="19"/>
  <c r="D22" i="19"/>
  <c r="D30" i="19"/>
  <c r="D38" i="19"/>
  <c r="D46" i="19"/>
  <c r="D54" i="19"/>
  <c r="D62" i="19"/>
  <c r="C3" i="19"/>
  <c r="C11" i="19"/>
  <c r="C19" i="19"/>
  <c r="C27" i="19"/>
  <c r="C35" i="19"/>
  <c r="C43" i="19"/>
  <c r="C51" i="19"/>
  <c r="C59" i="19"/>
  <c r="C67" i="19"/>
  <c r="C75" i="19"/>
  <c r="C83" i="19"/>
  <c r="C91" i="19"/>
  <c r="C99" i="19"/>
  <c r="C107" i="19"/>
  <c r="C115" i="19"/>
  <c r="C123" i="19"/>
  <c r="C131" i="19"/>
  <c r="C139" i="19"/>
  <c r="C147" i="19"/>
  <c r="C155" i="19"/>
  <c r="D74" i="19"/>
  <c r="D82" i="19"/>
  <c r="D90" i="19"/>
  <c r="D98" i="19"/>
  <c r="D106" i="19"/>
  <c r="D114" i="19"/>
  <c r="D122" i="19"/>
  <c r="D130" i="19"/>
  <c r="D138" i="19"/>
  <c r="D146" i="19"/>
  <c r="D154" i="19"/>
  <c r="D7" i="19"/>
  <c r="D15" i="19"/>
  <c r="D23" i="19"/>
  <c r="D31" i="19"/>
  <c r="D75" i="19"/>
  <c r="D83" i="19"/>
  <c r="D91" i="19"/>
  <c r="D99" i="19"/>
  <c r="D107" i="19"/>
  <c r="D115" i="19"/>
  <c r="D123" i="19"/>
  <c r="D131" i="19"/>
  <c r="D139" i="19"/>
  <c r="D147" i="19"/>
  <c r="D155" i="19"/>
  <c r="D8" i="19"/>
  <c r="D16" i="19"/>
  <c r="D24" i="19"/>
  <c r="D32" i="19"/>
  <c r="D40" i="19"/>
  <c r="D48" i="19"/>
  <c r="D56" i="19"/>
  <c r="D64" i="19"/>
  <c r="C5" i="19"/>
  <c r="C13" i="19"/>
  <c r="C21" i="19"/>
  <c r="C29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D76" i="19"/>
  <c r="D140" i="19"/>
  <c r="D39" i="19"/>
  <c r="D58" i="19"/>
  <c r="C14" i="19"/>
  <c r="C36" i="19"/>
  <c r="C55" i="19"/>
  <c r="C78" i="19"/>
  <c r="C100" i="19"/>
  <c r="C119" i="19"/>
  <c r="C142" i="19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D84" i="19"/>
  <c r="D148" i="19"/>
  <c r="D41" i="19"/>
  <c r="D63" i="19"/>
  <c r="C15" i="19"/>
  <c r="C38" i="19"/>
  <c r="C60" i="19"/>
  <c r="C79" i="19"/>
  <c r="C102" i="19"/>
  <c r="C124" i="19"/>
  <c r="C143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D92" i="19"/>
  <c r="D156" i="19"/>
  <c r="D42" i="19"/>
  <c r="D65" i="19"/>
  <c r="C20" i="19"/>
  <c r="C39" i="19"/>
  <c r="C62" i="19"/>
  <c r="C84" i="19"/>
  <c r="C103" i="19"/>
  <c r="C126" i="19"/>
  <c r="C148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D100" i="19"/>
  <c r="D9" i="19"/>
  <c r="D47" i="19"/>
  <c r="D66" i="19"/>
  <c r="C22" i="19"/>
  <c r="C44" i="19"/>
  <c r="C63" i="19"/>
  <c r="C86" i="19"/>
  <c r="C108" i="19"/>
  <c r="C127" i="19"/>
  <c r="C150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D108" i="19"/>
  <c r="D17" i="19"/>
  <c r="D49" i="19"/>
  <c r="C4" i="19"/>
  <c r="C23" i="19"/>
  <c r="C46" i="19"/>
  <c r="C68" i="19"/>
  <c r="C87" i="19"/>
  <c r="C110" i="19"/>
  <c r="C132" i="19"/>
  <c r="C151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D57" i="19"/>
  <c r="C140" i="19"/>
  <c r="B34" i="19"/>
  <c r="B58" i="19"/>
  <c r="B82" i="19"/>
  <c r="B106" i="19"/>
  <c r="B122" i="19"/>
  <c r="B138" i="19"/>
  <c r="D116" i="19"/>
  <c r="D25" i="19"/>
  <c r="D50" i="19"/>
  <c r="C6" i="19"/>
  <c r="C28" i="19"/>
  <c r="C47" i="19"/>
  <c r="C70" i="19"/>
  <c r="C92" i="19"/>
  <c r="C111" i="19"/>
  <c r="C134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D34" i="19"/>
  <c r="C12" i="19"/>
  <c r="C54" i="19"/>
  <c r="C95" i="19"/>
  <c r="B18" i="19"/>
  <c r="B42" i="19"/>
  <c r="B66" i="19"/>
  <c r="B98" i="19"/>
  <c r="B130" i="19"/>
  <c r="D124" i="19"/>
  <c r="D33" i="19"/>
  <c r="D55" i="19"/>
  <c r="C7" i="19"/>
  <c r="C30" i="19"/>
  <c r="C52" i="19"/>
  <c r="C71" i="19"/>
  <c r="C94" i="19"/>
  <c r="C116" i="19"/>
  <c r="C135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D132" i="19"/>
  <c r="C31" i="19"/>
  <c r="C76" i="19"/>
  <c r="C118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B2" i="19"/>
  <c r="A2" i="20" s="1" a="1"/>
  <c r="C2" i="19"/>
  <c r="O9" i="20" l="1"/>
  <c r="F80" i="1" s="1"/>
  <c r="O11" i="20"/>
  <c r="F82" i="1" s="1"/>
  <c r="I13" i="20"/>
  <c r="F38" i="1" s="1"/>
  <c r="I11" i="20"/>
  <c r="F48" i="1" s="1"/>
  <c r="H13" i="20"/>
  <c r="E38" i="1" s="1"/>
  <c r="L12" i="20"/>
  <c r="L4" i="20"/>
  <c r="L3" i="20"/>
  <c r="L7" i="20"/>
  <c r="H11" i="20"/>
  <c r="E48" i="1" s="1"/>
  <c r="H3" i="20"/>
  <c r="E40" i="1" s="1"/>
  <c r="I12" i="20"/>
  <c r="F37" i="1" s="1"/>
  <c r="L11" i="20"/>
  <c r="O5" i="20"/>
  <c r="F76" i="1" s="1"/>
  <c r="I4" i="20"/>
  <c r="F41" i="1" s="1"/>
  <c r="O12" i="20"/>
  <c r="F71" i="1" s="1"/>
  <c r="L6" i="20"/>
  <c r="O7" i="20"/>
  <c r="F78" i="1" s="1"/>
  <c r="I7" i="20"/>
  <c r="F44" i="1" s="1"/>
  <c r="I5" i="20"/>
  <c r="F42" i="1" s="1"/>
  <c r="I3" i="20"/>
  <c r="F40" i="1" s="1"/>
  <c r="H5" i="20"/>
  <c r="E42" i="1" s="1"/>
  <c r="L9" i="20"/>
  <c r="I9" i="20"/>
  <c r="F46" i="1" s="1"/>
  <c r="H10" i="20"/>
  <c r="E47" i="1" s="1"/>
  <c r="L13" i="20"/>
  <c r="L5" i="20"/>
  <c r="I6" i="20"/>
  <c r="F43" i="1" s="1"/>
  <c r="H9" i="20"/>
  <c r="E46" i="1" s="1"/>
  <c r="O6" i="20"/>
  <c r="F77" i="1" s="1"/>
  <c r="H8" i="20"/>
  <c r="E45" i="1" s="1"/>
  <c r="H6" i="20"/>
  <c r="E43" i="1" s="1"/>
  <c r="I10" i="20"/>
  <c r="F47" i="1" s="1"/>
  <c r="L10" i="20"/>
  <c r="H4" i="20"/>
  <c r="E41" i="1" s="1"/>
  <c r="O4" i="20"/>
  <c r="F75" i="1" s="1"/>
  <c r="I8" i="20"/>
  <c r="F45" i="1" s="1"/>
  <c r="O13" i="20"/>
  <c r="F72" i="1" s="1"/>
  <c r="O3" i="20"/>
  <c r="F74" i="1" s="1"/>
  <c r="H12" i="20"/>
  <c r="E37" i="1" s="1"/>
  <c r="O10" i="20"/>
  <c r="F81" i="1" s="1"/>
  <c r="L8" i="20"/>
  <c r="O8" i="20"/>
  <c r="F79" i="1" s="1"/>
  <c r="H7" i="20"/>
  <c r="E44" i="1" s="1"/>
  <c r="A2" i="20"/>
  <c r="P11" i="20"/>
  <c r="G82" i="1" s="1"/>
  <c r="L13" i="5" s="1"/>
  <c r="P10" i="20"/>
  <c r="G81" i="1" s="1"/>
  <c r="L12" i="5" s="1"/>
  <c r="P9" i="20"/>
  <c r="G80" i="1" s="1"/>
  <c r="L11" i="5" s="1"/>
  <c r="P8" i="20"/>
  <c r="G79" i="1" s="1"/>
  <c r="L10" i="5" s="1"/>
  <c r="P7" i="20"/>
  <c r="G78" i="1" s="1"/>
  <c r="L9" i="5" s="1"/>
  <c r="P4" i="20"/>
  <c r="G75" i="1" s="1"/>
  <c r="L6" i="5" s="1"/>
  <c r="B11" i="20"/>
  <c r="E14" i="1" s="1"/>
  <c r="G13" i="5" s="1"/>
  <c r="G13" i="23" s="1"/>
  <c r="B5" i="20"/>
  <c r="E8" i="1" s="1"/>
  <c r="G7" i="5" s="1"/>
  <c r="G7" i="23" s="1"/>
  <c r="F13" i="20"/>
  <c r="F21" i="1" s="1"/>
  <c r="F12" i="20"/>
  <c r="F20" i="1" s="1"/>
  <c r="F11" i="20"/>
  <c r="F31" i="1" s="1"/>
  <c r="F10" i="20"/>
  <c r="F30" i="1" s="1"/>
  <c r="F8" i="20"/>
  <c r="F28" i="1" s="1"/>
  <c r="F7" i="20"/>
  <c r="F27" i="1" s="1"/>
  <c r="F5" i="20"/>
  <c r="F25" i="1" s="1"/>
  <c r="F3" i="20"/>
  <c r="F23" i="1" s="1"/>
  <c r="B13" i="20"/>
  <c r="E4" i="1" s="1"/>
  <c r="G3" i="5" s="1"/>
  <c r="G3" i="23" s="1"/>
  <c r="B10" i="20"/>
  <c r="E13" i="1" s="1"/>
  <c r="G12" i="5" s="1"/>
  <c r="G12" i="23" s="1"/>
  <c r="B8" i="20"/>
  <c r="E11" i="1" s="1"/>
  <c r="G10" i="5" s="1"/>
  <c r="G10" i="23" s="1"/>
  <c r="B4" i="20"/>
  <c r="E7" i="1" s="1"/>
  <c r="G6" i="5" s="1"/>
  <c r="G6" i="23" s="1"/>
  <c r="F9" i="20"/>
  <c r="F29" i="1" s="1"/>
  <c r="F6" i="20"/>
  <c r="F26" i="1" s="1"/>
  <c r="F4" i="20"/>
  <c r="F24" i="1" s="1"/>
  <c r="E13" i="20"/>
  <c r="E21" i="1" s="1"/>
  <c r="E12" i="20"/>
  <c r="E20" i="1" s="1"/>
  <c r="E11" i="20"/>
  <c r="E31" i="1" s="1"/>
  <c r="E10" i="20"/>
  <c r="E30" i="1" s="1"/>
  <c r="E9" i="20"/>
  <c r="E29" i="1" s="1"/>
  <c r="E8" i="20"/>
  <c r="E28" i="1" s="1"/>
  <c r="E7" i="20"/>
  <c r="E27" i="1" s="1"/>
  <c r="E6" i="20"/>
  <c r="E26" i="1" s="1"/>
  <c r="E5" i="20"/>
  <c r="E25" i="1" s="1"/>
  <c r="E4" i="20"/>
  <c r="E24" i="1" s="1"/>
  <c r="E3" i="20"/>
  <c r="E23" i="1" s="1"/>
  <c r="C13" i="20"/>
  <c r="F4" i="1" s="1"/>
  <c r="C12" i="20"/>
  <c r="F3" i="1" s="1"/>
  <c r="C11" i="20"/>
  <c r="F14" i="1" s="1"/>
  <c r="C10" i="20"/>
  <c r="F13" i="1" s="1"/>
  <c r="C9" i="20"/>
  <c r="F12" i="1" s="1"/>
  <c r="C8" i="20"/>
  <c r="F11" i="1" s="1"/>
  <c r="C7" i="20"/>
  <c r="F10" i="1" s="1"/>
  <c r="C6" i="20"/>
  <c r="F9" i="1" s="1"/>
  <c r="C5" i="20"/>
  <c r="F8" i="1" s="1"/>
  <c r="C4" i="20"/>
  <c r="F7" i="1" s="1"/>
  <c r="C3" i="20"/>
  <c r="F6" i="1" s="1"/>
  <c r="B12" i="20"/>
  <c r="E3" i="1" s="1"/>
  <c r="G2" i="5" s="1"/>
  <c r="G2" i="23" s="1"/>
  <c r="B9" i="20"/>
  <c r="E12" i="1" s="1"/>
  <c r="G11" i="5" s="1"/>
  <c r="G11" i="23" s="1"/>
  <c r="B7" i="20"/>
  <c r="E10" i="1" s="1"/>
  <c r="G9" i="5" s="1"/>
  <c r="G9" i="23" s="1"/>
  <c r="B3" i="20"/>
  <c r="E6" i="1" s="1"/>
  <c r="G5" i="5" s="1"/>
  <c r="G5" i="23" s="1"/>
  <c r="B6" i="20"/>
  <c r="E9" i="1" s="1"/>
  <c r="G8" i="5" s="1"/>
  <c r="G8" i="23" s="1"/>
  <c r="P12" i="20" l="1"/>
  <c r="G71" i="1" s="1"/>
  <c r="L2" i="5" s="1"/>
  <c r="P5" i="20"/>
  <c r="G76" i="1" s="1"/>
  <c r="L7" i="5" s="1"/>
  <c r="P13" i="20"/>
  <c r="G72" i="1" s="1"/>
  <c r="L3" i="5" s="1"/>
  <c r="P3" i="20"/>
  <c r="G74" i="1" s="1"/>
  <c r="L5" i="5" s="1"/>
  <c r="F57" i="1"/>
  <c r="M3" i="20"/>
  <c r="G57" i="1" s="1"/>
  <c r="K5" i="5" s="1"/>
  <c r="F63" i="1"/>
  <c r="M9" i="20"/>
  <c r="G63" i="1" s="1"/>
  <c r="K11" i="5" s="1"/>
  <c r="F58" i="1"/>
  <c r="M4" i="20"/>
  <c r="G58" i="1" s="1"/>
  <c r="K6" i="5" s="1"/>
  <c r="F54" i="1"/>
  <c r="M12" i="20"/>
  <c r="G54" i="1" s="1"/>
  <c r="K2" i="5" s="1"/>
  <c r="P6" i="20"/>
  <c r="G77" i="1" s="1"/>
  <c r="L8" i="5" s="1"/>
  <c r="H2" i="20"/>
  <c r="E39" i="1" s="1"/>
  <c r="O2" i="20"/>
  <c r="F73" i="1" s="1"/>
  <c r="I2" i="20"/>
  <c r="F39" i="1" s="1"/>
  <c r="L2" i="20"/>
  <c r="F65" i="1"/>
  <c r="M11" i="20"/>
  <c r="G65" i="1" s="1"/>
  <c r="K13" i="5" s="1"/>
  <c r="F59" i="1"/>
  <c r="M5" i="20"/>
  <c r="G59" i="1" s="1"/>
  <c r="K7" i="5" s="1"/>
  <c r="F62" i="1"/>
  <c r="M8" i="20"/>
  <c r="G62" i="1" s="1"/>
  <c r="K10" i="5" s="1"/>
  <c r="F64" i="1"/>
  <c r="M10" i="20"/>
  <c r="G64" i="1" s="1"/>
  <c r="K12" i="5" s="1"/>
  <c r="F55" i="1"/>
  <c r="M13" i="20"/>
  <c r="G55" i="1" s="1"/>
  <c r="K3" i="5" s="1"/>
  <c r="F60" i="1"/>
  <c r="M6" i="20"/>
  <c r="G60" i="1" s="1"/>
  <c r="K8" i="5" s="1"/>
  <c r="F61" i="1"/>
  <c r="M7" i="20"/>
  <c r="G61" i="1" s="1"/>
  <c r="K9" i="5" s="1"/>
  <c r="D5" i="20"/>
  <c r="G8" i="1" s="1"/>
  <c r="H7" i="5" s="1"/>
  <c r="H7" i="23" s="1"/>
  <c r="D10" i="20"/>
  <c r="G13" i="1" s="1"/>
  <c r="H12" i="5" s="1"/>
  <c r="H12" i="23" s="1"/>
  <c r="D13" i="20"/>
  <c r="G4" i="1" s="1"/>
  <c r="H3" i="5" s="1"/>
  <c r="H3" i="23" s="1"/>
  <c r="D8" i="20"/>
  <c r="G11" i="1" s="1"/>
  <c r="H10" i="5" s="1"/>
  <c r="H10" i="23" s="1"/>
  <c r="D6" i="20"/>
  <c r="G9" i="1" s="1"/>
  <c r="H8" i="5" s="1"/>
  <c r="H8" i="23" s="1"/>
  <c r="G5" i="20"/>
  <c r="G25" i="1" s="1"/>
  <c r="I7" i="5" s="1"/>
  <c r="D9" i="20"/>
  <c r="G12" i="1" s="1"/>
  <c r="H11" i="5" s="1"/>
  <c r="H11" i="23" s="1"/>
  <c r="G10" i="20"/>
  <c r="G30" i="1" s="1"/>
  <c r="I12" i="5" s="1"/>
  <c r="K13" i="20"/>
  <c r="J13" i="20"/>
  <c r="G38" i="1" s="1"/>
  <c r="J3" i="5" s="1"/>
  <c r="D7" i="20"/>
  <c r="G10" i="1" s="1"/>
  <c r="H9" i="5" s="1"/>
  <c r="H9" i="23" s="1"/>
  <c r="G7" i="20"/>
  <c r="G27" i="1" s="1"/>
  <c r="I9" i="5" s="1"/>
  <c r="J7" i="20"/>
  <c r="G44" i="1" s="1"/>
  <c r="J9" i="5" s="1"/>
  <c r="K7" i="20"/>
  <c r="G8" i="20"/>
  <c r="G28" i="1" s="1"/>
  <c r="I10" i="5" s="1"/>
  <c r="I10" i="23" s="1"/>
  <c r="K8" i="20"/>
  <c r="J8" i="20"/>
  <c r="G45" i="1" s="1"/>
  <c r="J10" i="5" s="1"/>
  <c r="G3" i="20"/>
  <c r="G23" i="1" s="1"/>
  <c r="I5" i="5" s="1"/>
  <c r="J6" i="20"/>
  <c r="G43" i="1" s="1"/>
  <c r="J8" i="5" s="1"/>
  <c r="K6" i="20"/>
  <c r="G4" i="20"/>
  <c r="G24" i="1" s="1"/>
  <c r="I6" i="5" s="1"/>
  <c r="G6" i="20"/>
  <c r="G26" i="1" s="1"/>
  <c r="I8" i="5" s="1"/>
  <c r="I8" i="23" s="1"/>
  <c r="K9" i="20"/>
  <c r="J9" i="20"/>
  <c r="G46" i="1" s="1"/>
  <c r="J11" i="5" s="1"/>
  <c r="G9" i="20"/>
  <c r="G29" i="1" s="1"/>
  <c r="I11" i="5" s="1"/>
  <c r="I11" i="23" s="1"/>
  <c r="J11" i="23" s="1"/>
  <c r="K11" i="23" s="1"/>
  <c r="L11" i="23" s="1"/>
  <c r="G11" i="20"/>
  <c r="G31" i="1" s="1"/>
  <c r="I13" i="5" s="1"/>
  <c r="I13" i="23" s="1"/>
  <c r="J13" i="23" s="1"/>
  <c r="K13" i="23" s="1"/>
  <c r="L13" i="23" s="1"/>
  <c r="K10" i="20"/>
  <c r="J10" i="20"/>
  <c r="G47" i="1" s="1"/>
  <c r="J12" i="5" s="1"/>
  <c r="D3" i="20"/>
  <c r="G6" i="1" s="1"/>
  <c r="H5" i="5" s="1"/>
  <c r="H5" i="23" s="1"/>
  <c r="D11" i="20"/>
  <c r="G14" i="1" s="1"/>
  <c r="H13" i="5" s="1"/>
  <c r="H13" i="23" s="1"/>
  <c r="G12" i="20"/>
  <c r="G20" i="1" s="1"/>
  <c r="I2" i="5" s="1"/>
  <c r="J3" i="20"/>
  <c r="G40" i="1" s="1"/>
  <c r="J5" i="5" s="1"/>
  <c r="K3" i="20"/>
  <c r="K11" i="20"/>
  <c r="J11" i="20"/>
  <c r="G48" i="1" s="1"/>
  <c r="J13" i="5" s="1"/>
  <c r="K5" i="20"/>
  <c r="J5" i="20"/>
  <c r="G42" i="1" s="1"/>
  <c r="J7" i="5" s="1"/>
  <c r="D4" i="20"/>
  <c r="G7" i="1" s="1"/>
  <c r="H6" i="5" s="1"/>
  <c r="H6" i="23" s="1"/>
  <c r="D12" i="20"/>
  <c r="G3" i="1" s="1"/>
  <c r="H2" i="5" s="1"/>
  <c r="H2" i="23" s="1"/>
  <c r="G13" i="20"/>
  <c r="G21" i="1" s="1"/>
  <c r="I3" i="5" s="1"/>
  <c r="I3" i="23" s="1"/>
  <c r="K4" i="20"/>
  <c r="J4" i="20"/>
  <c r="G41" i="1" s="1"/>
  <c r="J6" i="5" s="1"/>
  <c r="K12" i="20"/>
  <c r="J12" i="20"/>
  <c r="G37" i="1" s="1"/>
  <c r="J2" i="5" s="1"/>
  <c r="B2" i="20"/>
  <c r="E5" i="1" s="1"/>
  <c r="G4" i="5" s="1"/>
  <c r="G4" i="23" s="1"/>
  <c r="E2" i="20"/>
  <c r="E22" i="1" s="1"/>
  <c r="F2" i="20"/>
  <c r="F22" i="1" s="1"/>
  <c r="C2" i="20"/>
  <c r="F5" i="1" s="1"/>
  <c r="N11" i="20" l="1"/>
  <c r="E82" i="1" s="1"/>
  <c r="E65" i="1"/>
  <c r="F56" i="1"/>
  <c r="M2" i="20"/>
  <c r="G56" i="1" s="1"/>
  <c r="K4" i="5" s="1"/>
  <c r="N7" i="20"/>
  <c r="E78" i="1" s="1"/>
  <c r="E61" i="1"/>
  <c r="I7" i="23"/>
  <c r="P2" i="20"/>
  <c r="G73" i="1" s="1"/>
  <c r="L4" i="5" s="1"/>
  <c r="N9" i="20"/>
  <c r="E80" i="1" s="1"/>
  <c r="E63" i="1"/>
  <c r="J10" i="23"/>
  <c r="K10" i="23" s="1"/>
  <c r="L10" i="23" s="1"/>
  <c r="I9" i="23"/>
  <c r="J9" i="23" s="1"/>
  <c r="K9" i="23" s="1"/>
  <c r="L9" i="23" s="1"/>
  <c r="N8" i="20"/>
  <c r="E79" i="1" s="1"/>
  <c r="E62" i="1"/>
  <c r="I12" i="23"/>
  <c r="J12" i="23" s="1"/>
  <c r="K12" i="23" s="1"/>
  <c r="L12" i="23" s="1"/>
  <c r="N10" i="20"/>
  <c r="E81" i="1" s="1"/>
  <c r="E64" i="1"/>
  <c r="I5" i="23"/>
  <c r="J5" i="23" s="1"/>
  <c r="K5" i="23" s="1"/>
  <c r="L5" i="23" s="1"/>
  <c r="J3" i="23"/>
  <c r="K3" i="23" s="1"/>
  <c r="L3" i="23" s="1"/>
  <c r="J7" i="23"/>
  <c r="K7" i="23" s="1"/>
  <c r="L7" i="23" s="1"/>
  <c r="I6" i="23"/>
  <c r="J8" i="23"/>
  <c r="K8" i="23" s="1"/>
  <c r="L8" i="23" s="1"/>
  <c r="J6" i="23"/>
  <c r="K6" i="23" s="1"/>
  <c r="L6" i="23" s="1"/>
  <c r="I2" i="23"/>
  <c r="J2" i="23" s="1"/>
  <c r="K2" i="23" s="1"/>
  <c r="L2" i="23" s="1"/>
  <c r="N5" i="20"/>
  <c r="E76" i="1" s="1"/>
  <c r="E59" i="1"/>
  <c r="N6" i="20"/>
  <c r="E77" i="1" s="1"/>
  <c r="E60" i="1"/>
  <c r="N4" i="20"/>
  <c r="E75" i="1" s="1"/>
  <c r="E58" i="1"/>
  <c r="N3" i="20"/>
  <c r="E74" i="1" s="1"/>
  <c r="E57" i="1"/>
  <c r="N13" i="20"/>
  <c r="E72" i="1" s="1"/>
  <c r="E55" i="1"/>
  <c r="N12" i="20"/>
  <c r="E71" i="1" s="1"/>
  <c r="E54" i="1"/>
  <c r="D2" i="20"/>
  <c r="G5" i="1" s="1"/>
  <c r="H4" i="5" s="1"/>
  <c r="H4" i="23" s="1"/>
  <c r="K2" i="20"/>
  <c r="J2" i="20"/>
  <c r="G39" i="1" s="1"/>
  <c r="J4" i="5" s="1"/>
  <c r="G2" i="20"/>
  <c r="G22" i="1" s="1"/>
  <c r="I4" i="5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AF73" i="13"/>
  <c r="AH73" i="13" s="1"/>
  <c r="AF61" i="13"/>
  <c r="AH61" i="13" s="1"/>
  <c r="AF116" i="13"/>
  <c r="AG116" i="13" s="1"/>
  <c r="AF51" i="13"/>
  <c r="AH51" i="13" s="1"/>
  <c r="AF60" i="13"/>
  <c r="AH60" i="13" s="1"/>
  <c r="AF59" i="13"/>
  <c r="AH59" i="13" s="1"/>
  <c r="AF53" i="13"/>
  <c r="AG53" i="13" s="1"/>
  <c r="AF50" i="13"/>
  <c r="AH50" i="13" s="1"/>
  <c r="AF56" i="13"/>
  <c r="AH56" i="13" s="1"/>
  <c r="AF55" i="13"/>
  <c r="AH55" i="13" s="1"/>
  <c r="AF54" i="13"/>
  <c r="AG54" i="13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AF4" i="13"/>
  <c r="AH4" i="13" s="1"/>
  <c r="AF7" i="13"/>
  <c r="AG7" i="13" s="1"/>
  <c r="AF126" i="13"/>
  <c r="AH126" i="13" s="1"/>
  <c r="AF21" i="13"/>
  <c r="AH21" i="13" s="1"/>
  <c r="AF119" i="13"/>
  <c r="AG119" i="13" s="1"/>
  <c r="AF20" i="13"/>
  <c r="AG20" i="13" s="1"/>
  <c r="AF19" i="13"/>
  <c r="AH19" i="13" s="1"/>
  <c r="AF17" i="13"/>
  <c r="AH17" i="13" s="1"/>
  <c r="AF9" i="13"/>
  <c r="AH9" i="13" s="1"/>
  <c r="AF8" i="13"/>
  <c r="AG8" i="13" s="1"/>
  <c r="AF31" i="13"/>
  <c r="AG31" i="13" s="1"/>
  <c r="AF16" i="13"/>
  <c r="AH16" i="13" s="1"/>
  <c r="AF127" i="13"/>
  <c r="AG127" i="13" s="1"/>
  <c r="AF120" i="13"/>
  <c r="AG120" i="13" s="1"/>
  <c r="AF125" i="13"/>
  <c r="AH125" i="13" s="1"/>
  <c r="AF3" i="13"/>
  <c r="AH3" i="13" s="1"/>
  <c r="AF128" i="13"/>
  <c r="AG128" i="13" s="1"/>
  <c r="AF121" i="13"/>
  <c r="AH121" i="13" s="1"/>
  <c r="AF123" i="13"/>
  <c r="AH123" i="13" s="1"/>
  <c r="AF2" i="13"/>
  <c r="AH2" i="13" s="1"/>
  <c r="AF6" i="13"/>
  <c r="AG6" i="13" s="1"/>
  <c r="AF34" i="13"/>
  <c r="AH34" i="13" s="1"/>
  <c r="I4" i="23" l="1"/>
  <c r="J4" i="23" s="1"/>
  <c r="K4" i="23" s="1"/>
  <c r="L4" i="23" s="1"/>
  <c r="N2" i="20"/>
  <c r="E73" i="1" s="1"/>
  <c r="E56" i="1"/>
  <c r="AH97" i="13"/>
  <c r="AH102" i="13"/>
  <c r="AG19" i="13"/>
  <c r="AH101" i="13"/>
  <c r="AH120" i="13"/>
  <c r="AH20" i="13"/>
  <c r="AH100" i="13"/>
  <c r="AH119" i="13"/>
  <c r="AH83" i="13"/>
  <c r="AH76" i="13"/>
  <c r="AG2" i="13"/>
  <c r="AG62" i="13"/>
  <c r="AH111" i="13"/>
  <c r="AG85" i="13"/>
  <c r="AH11" i="13"/>
  <c r="AG25" i="13"/>
  <c r="AG106" i="13"/>
  <c r="AH129" i="13"/>
  <c r="AH47" i="13"/>
  <c r="AG29" i="13"/>
  <c r="AH30" i="13"/>
  <c r="AG50" i="13"/>
  <c r="AH28" i="13"/>
  <c r="AH104" i="13"/>
  <c r="AG132" i="13"/>
  <c r="AH98" i="13"/>
  <c r="AG59" i="13"/>
  <c r="AH6" i="13"/>
  <c r="AH67" i="13"/>
  <c r="AH22" i="13"/>
  <c r="AG3" i="13"/>
  <c r="AG72" i="13"/>
  <c r="AG125" i="13"/>
  <c r="AG10" i="13"/>
  <c r="AG26" i="13"/>
  <c r="AG73" i="13"/>
  <c r="AG122" i="13"/>
  <c r="AG118" i="13"/>
  <c r="AG57" i="13"/>
  <c r="AG75" i="13"/>
  <c r="AG107" i="13"/>
  <c r="AH23" i="13"/>
  <c r="AH53" i="13"/>
  <c r="AH63" i="13"/>
  <c r="AG43" i="13"/>
  <c r="AG90" i="13"/>
  <c r="AH39" i="13"/>
  <c r="AG9" i="13"/>
  <c r="AG131" i="13"/>
  <c r="AG55" i="13"/>
  <c r="AG49" i="13"/>
  <c r="AG77" i="13"/>
  <c r="AG42" i="13"/>
  <c r="AH127" i="13"/>
  <c r="AH24" i="13"/>
  <c r="AH65" i="13"/>
  <c r="AG4" i="13"/>
  <c r="AG61" i="13"/>
  <c r="AG99" i="13"/>
  <c r="AG17" i="13"/>
  <c r="AG41" i="13"/>
  <c r="AG56" i="13"/>
  <c r="AG48" i="13"/>
  <c r="AG114" i="13"/>
  <c r="AH58" i="13"/>
  <c r="AH94" i="13"/>
  <c r="AH31" i="13"/>
  <c r="AH124" i="13"/>
  <c r="AH69" i="13"/>
  <c r="AH86" i="13"/>
  <c r="AH110" i="13"/>
  <c r="AG123" i="13"/>
  <c r="AG21" i="13"/>
  <c r="AG46" i="13"/>
  <c r="AG80" i="13"/>
  <c r="AG84" i="13"/>
  <c r="AG79" i="13"/>
  <c r="AG109" i="13"/>
  <c r="AH8" i="13"/>
  <c r="AH14" i="13"/>
  <c r="AH54" i="13"/>
  <c r="AH82" i="13"/>
  <c r="AH105" i="13"/>
  <c r="AH13" i="13"/>
  <c r="AG121" i="13"/>
  <c r="AG126" i="13"/>
  <c r="AG37" i="13"/>
  <c r="AG51" i="13"/>
  <c r="AG89" i="13"/>
  <c r="AG64" i="13"/>
  <c r="AG103" i="13"/>
  <c r="AG108" i="13"/>
  <c r="AG32" i="13"/>
  <c r="AG16" i="13"/>
  <c r="AG33" i="13"/>
  <c r="AG81" i="13"/>
  <c r="AG60" i="13"/>
  <c r="AG71" i="13"/>
  <c r="AG87" i="13"/>
  <c r="AG117" i="13"/>
  <c r="AH128" i="13"/>
  <c r="AH7" i="13"/>
  <c r="AH38" i="13"/>
  <c r="AH116" i="13"/>
  <c r="AH70" i="13"/>
  <c r="AH66" i="13"/>
  <c r="AH113" i="13"/>
  <c r="AH133" i="13"/>
  <c r="P48" i="13" l="1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AG34" i="13" l="1"/>
  <c r="P12" i="13" l="1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AK186" i="8" l="1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A2" i="15" l="1"/>
  <c r="B158" i="15"/>
  <c r="E159" i="15"/>
  <c r="H160" i="15"/>
  <c r="B162" i="15"/>
  <c r="E163" i="15"/>
  <c r="H164" i="15"/>
  <c r="B166" i="15"/>
  <c r="B170" i="15"/>
  <c r="H172" i="15"/>
  <c r="B174" i="15"/>
  <c r="B178" i="15"/>
  <c r="E183" i="15"/>
  <c r="C158" i="15"/>
  <c r="G159" i="15"/>
  <c r="C162" i="15"/>
  <c r="G163" i="15"/>
  <c r="I164" i="15"/>
  <c r="C166" i="15"/>
  <c r="G167" i="15"/>
  <c r="I168" i="15"/>
  <c r="C170" i="15"/>
  <c r="G171" i="15"/>
  <c r="I172" i="15"/>
  <c r="C174" i="15"/>
  <c r="G175" i="15"/>
  <c r="I176" i="15"/>
  <c r="C178" i="15"/>
  <c r="G179" i="15"/>
  <c r="I180" i="15"/>
  <c r="G183" i="15"/>
  <c r="C186" i="15"/>
  <c r="B157" i="15"/>
  <c r="E158" i="15"/>
  <c r="B161" i="15"/>
  <c r="E162" i="15"/>
  <c r="H163" i="15"/>
  <c r="B165" i="15"/>
  <c r="E166" i="15"/>
  <c r="H167" i="15"/>
  <c r="B169" i="15"/>
  <c r="E170" i="15"/>
  <c r="H171" i="15"/>
  <c r="B173" i="15"/>
  <c r="E174" i="15"/>
  <c r="H175" i="15"/>
  <c r="B177" i="15"/>
  <c r="E178" i="15"/>
  <c r="H179" i="15"/>
  <c r="B181" i="15"/>
  <c r="E182" i="15"/>
  <c r="H183" i="15"/>
  <c r="B185" i="15"/>
  <c r="E186" i="15"/>
  <c r="C157" i="15"/>
  <c r="G158" i="15"/>
  <c r="C161" i="15"/>
  <c r="G162" i="15"/>
  <c r="I163" i="15"/>
  <c r="C165" i="15"/>
  <c r="G166" i="15"/>
  <c r="C169" i="15"/>
  <c r="G170" i="15"/>
  <c r="C173" i="15"/>
  <c r="G174" i="15"/>
  <c r="C177" i="15"/>
  <c r="G178" i="15"/>
  <c r="I179" i="15"/>
  <c r="C181" i="15"/>
  <c r="G182" i="15"/>
  <c r="C185" i="15"/>
  <c r="G186" i="15"/>
  <c r="E167" i="15"/>
  <c r="E179" i="15"/>
  <c r="B186" i="15"/>
  <c r="C182" i="15"/>
  <c r="E157" i="15"/>
  <c r="H158" i="15"/>
  <c r="B160" i="15"/>
  <c r="E161" i="15"/>
  <c r="H162" i="15"/>
  <c r="B164" i="15"/>
  <c r="E165" i="15"/>
  <c r="H166" i="15"/>
  <c r="B168" i="15"/>
  <c r="E169" i="15"/>
  <c r="B172" i="15"/>
  <c r="E173" i="15"/>
  <c r="H174" i="15"/>
  <c r="B176" i="15"/>
  <c r="E177" i="15"/>
  <c r="H178" i="15"/>
  <c r="B180" i="15"/>
  <c r="E181" i="15"/>
  <c r="H182" i="15"/>
  <c r="B184" i="15"/>
  <c r="E185" i="15"/>
  <c r="G157" i="15"/>
  <c r="C160" i="15"/>
  <c r="G161" i="15"/>
  <c r="C164" i="15"/>
  <c r="G165" i="15"/>
  <c r="I166" i="15"/>
  <c r="C168" i="15"/>
  <c r="G169" i="15"/>
  <c r="I170" i="15"/>
  <c r="C172" i="15"/>
  <c r="G173" i="15"/>
  <c r="C176" i="15"/>
  <c r="G177" i="15"/>
  <c r="C180" i="15"/>
  <c r="C184" i="15"/>
  <c r="G185" i="15"/>
  <c r="I186" i="15"/>
  <c r="H168" i="15"/>
  <c r="H176" i="15"/>
  <c r="H180" i="15"/>
  <c r="G181" i="15"/>
  <c r="H184" i="15"/>
  <c r="H157" i="15"/>
  <c r="B159" i="15"/>
  <c r="E160" i="15"/>
  <c r="H161" i="15"/>
  <c r="B163" i="15"/>
  <c r="E164" i="15"/>
  <c r="H165" i="15"/>
  <c r="B167" i="15"/>
  <c r="E168" i="15"/>
  <c r="H169" i="15"/>
  <c r="B171" i="15"/>
  <c r="E172" i="15"/>
  <c r="H173" i="15"/>
  <c r="B175" i="15"/>
  <c r="E176" i="15"/>
  <c r="H177" i="15"/>
  <c r="B179" i="15"/>
  <c r="E180" i="15"/>
  <c r="H181" i="15"/>
  <c r="B183" i="15"/>
  <c r="E184" i="15"/>
  <c r="H185" i="15"/>
  <c r="I157" i="15"/>
  <c r="C159" i="15"/>
  <c r="G160" i="15"/>
  <c r="I161" i="15"/>
  <c r="C163" i="15"/>
  <c r="G164" i="15"/>
  <c r="I165" i="15"/>
  <c r="C167" i="15"/>
  <c r="G168" i="15"/>
  <c r="I169" i="15"/>
  <c r="C171" i="15"/>
  <c r="G172" i="15"/>
  <c r="I173" i="15"/>
  <c r="C175" i="15"/>
  <c r="G176" i="15"/>
  <c r="C179" i="15"/>
  <c r="G180" i="15"/>
  <c r="I181" i="15"/>
  <c r="C183" i="15"/>
  <c r="G184" i="15"/>
  <c r="E171" i="15"/>
  <c r="E175" i="15"/>
  <c r="B182" i="15"/>
  <c r="AN98" i="8"/>
  <c r="I98" i="15" s="1"/>
  <c r="H71" i="15"/>
  <c r="H50" i="15"/>
  <c r="E135" i="15"/>
  <c r="C43" i="15"/>
  <c r="E43" i="15"/>
  <c r="B80" i="15"/>
  <c r="E41" i="15"/>
  <c r="C12" i="15"/>
  <c r="H78" i="15"/>
  <c r="C101" i="15"/>
  <c r="I123" i="15"/>
  <c r="B52" i="15"/>
  <c r="G118" i="15"/>
  <c r="G31" i="15"/>
  <c r="E138" i="15"/>
  <c r="B45" i="15"/>
  <c r="E17" i="15"/>
  <c r="C140" i="15"/>
  <c r="B35" i="15"/>
  <c r="C33" i="15"/>
  <c r="H94" i="15"/>
  <c r="G35" i="15"/>
  <c r="C32" i="15"/>
  <c r="I7" i="15"/>
  <c r="H82" i="15"/>
  <c r="E12" i="15"/>
  <c r="C45" i="15"/>
  <c r="E14" i="15"/>
  <c r="B153" i="15"/>
  <c r="G67" i="15"/>
  <c r="E31" i="15"/>
  <c r="B40" i="15"/>
  <c r="G133" i="15"/>
  <c r="B106" i="15"/>
  <c r="B14" i="15"/>
  <c r="B33" i="15"/>
  <c r="B65" i="15"/>
  <c r="G38" i="15"/>
  <c r="G25" i="15"/>
  <c r="C31" i="15"/>
  <c r="E111" i="15"/>
  <c r="C15" i="15"/>
  <c r="E19" i="15"/>
  <c r="C18" i="15"/>
  <c r="C65" i="15"/>
  <c r="B150" i="15"/>
  <c r="H65" i="15"/>
  <c r="G63" i="15"/>
  <c r="G105" i="15"/>
  <c r="H100" i="15"/>
  <c r="H44" i="15"/>
  <c r="G33" i="15"/>
  <c r="C127" i="15"/>
  <c r="B84" i="15"/>
  <c r="I112" i="15"/>
  <c r="E127" i="15"/>
  <c r="B18" i="15"/>
  <c r="C61" i="15"/>
  <c r="B17" i="15"/>
  <c r="E119" i="15"/>
  <c r="G141" i="15"/>
  <c r="E98" i="15"/>
  <c r="C52" i="15"/>
  <c r="C146" i="15"/>
  <c r="E68" i="15"/>
  <c r="H101" i="15"/>
  <c r="G131" i="15"/>
  <c r="C47" i="15"/>
  <c r="G148" i="15"/>
  <c r="G19" i="15"/>
  <c r="G20" i="15"/>
  <c r="G90" i="15"/>
  <c r="G9" i="15"/>
  <c r="H18" i="15"/>
  <c r="G41" i="15"/>
  <c r="H22" i="15"/>
  <c r="C108" i="15"/>
  <c r="C16" i="15"/>
  <c r="I34" i="15"/>
  <c r="I51" i="15"/>
  <c r="E93" i="15"/>
  <c r="H120" i="15"/>
  <c r="C19" i="15"/>
  <c r="I33" i="15"/>
  <c r="C49" i="15"/>
  <c r="E89" i="15"/>
  <c r="G125" i="15"/>
  <c r="E33" i="15"/>
  <c r="B27" i="15"/>
  <c r="C3" i="15"/>
  <c r="B22" i="15"/>
  <c r="B34" i="15"/>
  <c r="E49" i="15"/>
  <c r="H149" i="15"/>
  <c r="E13" i="15"/>
  <c r="B3" i="15"/>
  <c r="E151" i="15"/>
  <c r="I4" i="15"/>
  <c r="C22" i="15"/>
  <c r="G39" i="15"/>
  <c r="B96" i="15"/>
  <c r="C111" i="15"/>
  <c r="G98" i="15"/>
  <c r="C73" i="15"/>
  <c r="H19" i="15"/>
  <c r="B37" i="15"/>
  <c r="C81" i="15"/>
  <c r="G122" i="15"/>
  <c r="I87" i="15"/>
  <c r="G4" i="15"/>
  <c r="I15" i="15"/>
  <c r="G42" i="15"/>
  <c r="C135" i="15"/>
  <c r="E74" i="15"/>
  <c r="B131" i="15"/>
  <c r="H130" i="15"/>
  <c r="G53" i="15"/>
  <c r="G93" i="15"/>
  <c r="I142" i="15"/>
  <c r="C106" i="15"/>
  <c r="B75" i="15"/>
  <c r="B143" i="15"/>
  <c r="I129" i="15"/>
  <c r="I57" i="15"/>
  <c r="H153" i="15"/>
  <c r="E47" i="15"/>
  <c r="H92" i="15"/>
  <c r="H124" i="15"/>
  <c r="I76" i="15"/>
  <c r="E137" i="15"/>
  <c r="I82" i="15"/>
  <c r="B82" i="15"/>
  <c r="G30" i="15"/>
  <c r="G65" i="15"/>
  <c r="H47" i="15"/>
  <c r="B88" i="15"/>
  <c r="I131" i="15"/>
  <c r="E46" i="15"/>
  <c r="C38" i="15"/>
  <c r="G70" i="15"/>
  <c r="B142" i="15"/>
  <c r="G119" i="15"/>
  <c r="G16" i="15"/>
  <c r="G12" i="15"/>
  <c r="G127" i="15"/>
  <c r="I40" i="15"/>
  <c r="H45" i="15"/>
  <c r="G17" i="15"/>
  <c r="H21" i="15"/>
  <c r="H97" i="15"/>
  <c r="G80" i="15"/>
  <c r="G84" i="15"/>
  <c r="C4" i="15"/>
  <c r="C20" i="15"/>
  <c r="C36" i="15"/>
  <c r="B56" i="15"/>
  <c r="B145" i="15"/>
  <c r="E114" i="15"/>
  <c r="C23" i="15"/>
  <c r="C35" i="15"/>
  <c r="B53" i="15"/>
  <c r="B100" i="15"/>
  <c r="C119" i="15"/>
  <c r="H38" i="15"/>
  <c r="E32" i="15"/>
  <c r="E7" i="15"/>
  <c r="E23" i="15"/>
  <c r="E35" i="15"/>
  <c r="G58" i="15"/>
  <c r="E143" i="15"/>
  <c r="B24" i="15"/>
  <c r="B15" i="15"/>
  <c r="G138" i="15"/>
  <c r="C6" i="15"/>
  <c r="C26" i="15"/>
  <c r="C42" i="15"/>
  <c r="E101" i="15"/>
  <c r="H6" i="15"/>
  <c r="G146" i="15"/>
  <c r="B138" i="15"/>
  <c r="B25" i="15"/>
  <c r="E38" i="15"/>
  <c r="I91" i="15"/>
  <c r="H109" i="15"/>
  <c r="I120" i="15"/>
  <c r="E3" i="15"/>
  <c r="C17" i="15"/>
  <c r="I43" i="15"/>
  <c r="H128" i="15"/>
  <c r="B77" i="15"/>
  <c r="B123" i="15"/>
  <c r="C121" i="15"/>
  <c r="C56" i="15"/>
  <c r="C96" i="15"/>
  <c r="E133" i="15"/>
  <c r="I102" i="15"/>
  <c r="E76" i="15"/>
  <c r="B103" i="15"/>
  <c r="H126" i="15"/>
  <c r="C59" i="15"/>
  <c r="C152" i="15"/>
  <c r="B50" i="15"/>
  <c r="B94" i="15"/>
  <c r="C123" i="15"/>
  <c r="C78" i="15"/>
  <c r="H135" i="15"/>
  <c r="G136" i="15"/>
  <c r="G29" i="15"/>
  <c r="H96" i="15"/>
  <c r="H98" i="15"/>
  <c r="H32" i="15"/>
  <c r="E83" i="15"/>
  <c r="G92" i="15"/>
  <c r="G142" i="15"/>
  <c r="H59" i="15"/>
  <c r="G76" i="15"/>
  <c r="G28" i="15"/>
  <c r="G36" i="15"/>
  <c r="H55" i="15"/>
  <c r="G74" i="15"/>
  <c r="G79" i="15"/>
  <c r="G5" i="15"/>
  <c r="G21" i="15"/>
  <c r="G37" i="15"/>
  <c r="E61" i="15"/>
  <c r="B113" i="15"/>
  <c r="I107" i="15"/>
  <c r="G24" i="15"/>
  <c r="I37" i="15"/>
  <c r="E57" i="15"/>
  <c r="B137" i="15"/>
  <c r="H112" i="15"/>
  <c r="C93" i="15"/>
  <c r="H37" i="15"/>
  <c r="B10" i="15"/>
  <c r="B26" i="15"/>
  <c r="H36" i="15"/>
  <c r="C69" i="15"/>
  <c r="I136" i="15"/>
  <c r="H30" i="15"/>
  <c r="B19" i="15"/>
  <c r="H125" i="15"/>
  <c r="I8" i="15"/>
  <c r="G27" i="15"/>
  <c r="E50" i="15"/>
  <c r="B129" i="15"/>
  <c r="H10" i="15"/>
  <c r="E4" i="15"/>
  <c r="G106" i="15"/>
  <c r="E26" i="15"/>
  <c r="B41" i="15"/>
  <c r="C97" i="15"/>
  <c r="E103" i="15"/>
  <c r="H5" i="15"/>
  <c r="H7" i="15"/>
  <c r="I19" i="15"/>
  <c r="B60" i="15"/>
  <c r="I115" i="15"/>
  <c r="H83" i="15"/>
  <c r="B107" i="15"/>
  <c r="I117" i="15"/>
  <c r="I66" i="15"/>
  <c r="C100" i="15"/>
  <c r="H131" i="15"/>
  <c r="B51" i="15"/>
  <c r="B79" i="15"/>
  <c r="G155" i="15"/>
  <c r="C117" i="15"/>
  <c r="I69" i="15"/>
  <c r="E139" i="15"/>
  <c r="E59" i="15"/>
  <c r="B133" i="15"/>
  <c r="I111" i="15"/>
  <c r="I92" i="15"/>
  <c r="G124" i="15"/>
  <c r="C44" i="15"/>
  <c r="E100" i="15"/>
  <c r="C112" i="15"/>
  <c r="H24" i="15"/>
  <c r="H63" i="15"/>
  <c r="B48" i="15"/>
  <c r="E45" i="15"/>
  <c r="H20" i="15"/>
  <c r="G94" i="15"/>
  <c r="I20" i="15"/>
  <c r="E40" i="15"/>
  <c r="H35" i="15"/>
  <c r="G14" i="15"/>
  <c r="C41" i="15"/>
  <c r="B73" i="15"/>
  <c r="I133" i="15"/>
  <c r="I86" i="15"/>
  <c r="H107" i="15"/>
  <c r="G110" i="15"/>
  <c r="G91" i="15"/>
  <c r="H58" i="15"/>
  <c r="G101" i="15"/>
  <c r="G85" i="15"/>
  <c r="H99" i="15"/>
  <c r="G34" i="15"/>
  <c r="G69" i="15"/>
  <c r="H13" i="15"/>
  <c r="I53" i="15"/>
  <c r="H60" i="15"/>
  <c r="I6" i="15"/>
  <c r="C24" i="15"/>
  <c r="I38" i="15"/>
  <c r="H66" i="15"/>
  <c r="H152" i="15"/>
  <c r="G8" i="15"/>
  <c r="I25" i="15"/>
  <c r="C39" i="15"/>
  <c r="H62" i="15"/>
  <c r="B105" i="15"/>
  <c r="E106" i="15"/>
  <c r="I152" i="15"/>
  <c r="B43" i="15"/>
  <c r="H12" i="15"/>
  <c r="E27" i="15"/>
  <c r="B38" i="15"/>
  <c r="I79" i="15"/>
  <c r="G130" i="15"/>
  <c r="E37" i="15"/>
  <c r="E24" i="15"/>
  <c r="C7" i="15"/>
  <c r="I12" i="15"/>
  <c r="I28" i="15"/>
  <c r="E53" i="15"/>
  <c r="G149" i="15"/>
  <c r="B16" i="15"/>
  <c r="B11" i="15"/>
  <c r="B6" i="15"/>
  <c r="H27" i="15"/>
  <c r="E42" i="15"/>
  <c r="B122" i="15"/>
  <c r="B4" i="15"/>
  <c r="H25" i="15"/>
  <c r="E18" i="15"/>
  <c r="G26" i="15"/>
  <c r="E81" i="15"/>
  <c r="B57" i="15"/>
  <c r="B85" i="15"/>
  <c r="I149" i="15"/>
  <c r="H114" i="15"/>
  <c r="C68" i="15"/>
  <c r="B120" i="15"/>
  <c r="G128" i="15"/>
  <c r="E52" i="15"/>
  <c r="B87" i="15"/>
  <c r="E152" i="15"/>
  <c r="G115" i="15"/>
  <c r="C71" i="15"/>
  <c r="H137" i="15"/>
  <c r="B62" i="15"/>
  <c r="B125" i="15"/>
  <c r="E110" i="15"/>
  <c r="C94" i="15"/>
  <c r="I122" i="15"/>
  <c r="G135" i="15"/>
  <c r="H115" i="15"/>
  <c r="H102" i="15"/>
  <c r="G137" i="15"/>
  <c r="G7" i="15"/>
  <c r="G78" i="15"/>
  <c r="G11" i="15"/>
  <c r="I3" i="15"/>
  <c r="G13" i="15"/>
  <c r="I17" i="15"/>
  <c r="B28" i="15"/>
  <c r="B8" i="15"/>
  <c r="G117" i="15"/>
  <c r="H51" i="15"/>
  <c r="I64" i="15"/>
  <c r="G77" i="15"/>
  <c r="G73" i="15"/>
  <c r="G83" i="15"/>
  <c r="G57" i="15"/>
  <c r="G87" i="15"/>
  <c r="G10" i="15"/>
  <c r="G123" i="15"/>
  <c r="G88" i="15"/>
  <c r="H89" i="15"/>
  <c r="G46" i="15"/>
  <c r="H81" i="15"/>
  <c r="G72" i="15"/>
  <c r="H26" i="15"/>
  <c r="C8" i="15"/>
  <c r="C28" i="15"/>
  <c r="C40" i="15"/>
  <c r="B72" i="15"/>
  <c r="E146" i="15"/>
  <c r="I9" i="15"/>
  <c r="C27" i="15"/>
  <c r="G40" i="15"/>
  <c r="B68" i="15"/>
  <c r="C151" i="15"/>
  <c r="E5" i="15"/>
  <c r="G114" i="15"/>
  <c r="C57" i="15"/>
  <c r="E15" i="15"/>
  <c r="H28" i="15"/>
  <c r="E39" i="15"/>
  <c r="C85" i="15"/>
  <c r="C124" i="15"/>
  <c r="H42" i="15"/>
  <c r="H33" i="15"/>
  <c r="H4" i="15"/>
  <c r="C14" i="15"/>
  <c r="I32" i="15"/>
  <c r="B64" i="15"/>
  <c r="C143" i="15"/>
  <c r="B32" i="15"/>
  <c r="E16" i="15"/>
  <c r="E6" i="15"/>
  <c r="E30" i="15"/>
  <c r="H43" i="15"/>
  <c r="G154" i="15"/>
  <c r="B20" i="15"/>
  <c r="B31" i="15"/>
  <c r="B21" i="15"/>
  <c r="I27" i="15"/>
  <c r="H86" i="15"/>
  <c r="E58" i="15"/>
  <c r="H87" i="15"/>
  <c r="E148" i="15"/>
  <c r="H106" i="15"/>
  <c r="C72" i="15"/>
  <c r="B112" i="15"/>
  <c r="G120" i="15"/>
  <c r="E56" i="15"/>
  <c r="E88" i="15"/>
  <c r="E144" i="15"/>
  <c r="E112" i="15"/>
  <c r="C87" i="15"/>
  <c r="G126" i="15"/>
  <c r="E71" i="15"/>
  <c r="E150" i="15"/>
  <c r="C50" i="15"/>
  <c r="B132" i="15"/>
  <c r="H111" i="15"/>
  <c r="H95" i="15"/>
  <c r="H147" i="15"/>
  <c r="G139" i="15"/>
  <c r="C150" i="15"/>
  <c r="G51" i="15"/>
  <c r="G32" i="15"/>
  <c r="H17" i="15"/>
  <c r="B130" i="15"/>
  <c r="E85" i="15"/>
  <c r="I128" i="15"/>
  <c r="I135" i="15"/>
  <c r="G66" i="15"/>
  <c r="G52" i="15"/>
  <c r="H48" i="15"/>
  <c r="G82" i="15"/>
  <c r="H23" i="15"/>
  <c r="G143" i="15"/>
  <c r="G75" i="15"/>
  <c r="H14" i="15"/>
  <c r="G56" i="15"/>
  <c r="H61" i="15"/>
  <c r="G86" i="15"/>
  <c r="G54" i="15"/>
  <c r="I10" i="15"/>
  <c r="I30" i="15"/>
  <c r="I42" i="15"/>
  <c r="E77" i="15"/>
  <c r="I139" i="15"/>
  <c r="C11" i="15"/>
  <c r="I29" i="15"/>
  <c r="I41" i="15"/>
  <c r="E73" i="15"/>
  <c r="H144" i="15"/>
  <c r="B12" i="15"/>
  <c r="B7" i="15"/>
  <c r="I83" i="15"/>
  <c r="H16" i="15"/>
  <c r="B30" i="15"/>
  <c r="B42" i="15"/>
  <c r="I95" i="15"/>
  <c r="H117" i="15"/>
  <c r="C77" i="15"/>
  <c r="B39" i="15"/>
  <c r="E11" i="15"/>
  <c r="G15" i="15"/>
  <c r="C34" i="15"/>
  <c r="H74" i="15"/>
  <c r="H136" i="15"/>
  <c r="B36" i="15"/>
  <c r="H29" i="15"/>
  <c r="B9" i="15"/>
  <c r="H31" i="15"/>
  <c r="G50" i="15"/>
  <c r="C148" i="15"/>
  <c r="E25" i="15"/>
  <c r="E36" i="15"/>
  <c r="C5" i="15"/>
  <c r="C29" i="15"/>
  <c r="B92" i="15"/>
  <c r="B61" i="15"/>
  <c r="E94" i="15"/>
  <c r="C145" i="15"/>
  <c r="C105" i="15"/>
  <c r="G81" i="15"/>
  <c r="H155" i="15"/>
  <c r="I118" i="15"/>
  <c r="E64" i="15"/>
  <c r="E92" i="15"/>
  <c r="H142" i="15"/>
  <c r="E104" i="15"/>
  <c r="C91" i="15"/>
  <c r="I124" i="15"/>
  <c r="H72" i="15"/>
  <c r="H148" i="15"/>
  <c r="I52" i="15"/>
  <c r="B124" i="15"/>
  <c r="C110" i="15"/>
  <c r="C53" i="15"/>
  <c r="C156" i="15"/>
  <c r="I104" i="15"/>
  <c r="B146" i="15"/>
  <c r="E28" i="15"/>
  <c r="C132" i="15"/>
  <c r="G3" i="15"/>
  <c r="I16" i="15"/>
  <c r="C30" i="15"/>
  <c r="G43" i="15"/>
  <c r="H90" i="15"/>
  <c r="E130" i="15"/>
  <c r="E21" i="15"/>
  <c r="H133" i="15"/>
  <c r="B49" i="15"/>
  <c r="H11" i="15"/>
  <c r="B29" i="15"/>
  <c r="H39" i="15"/>
  <c r="I75" i="15"/>
  <c r="H141" i="15"/>
  <c r="E9" i="15"/>
  <c r="B114" i="15"/>
  <c r="H41" i="15"/>
  <c r="B5" i="15"/>
  <c r="G6" i="15"/>
  <c r="G18" i="15"/>
  <c r="I31" i="15"/>
  <c r="H54" i="15"/>
  <c r="E97" i="15"/>
  <c r="E122" i="15"/>
  <c r="E62" i="15"/>
  <c r="H75" i="15"/>
  <c r="E86" i="15"/>
  <c r="B97" i="15"/>
  <c r="B115" i="15"/>
  <c r="H146" i="15"/>
  <c r="E132" i="15"/>
  <c r="E116" i="15"/>
  <c r="G103" i="15"/>
  <c r="I54" i="15"/>
  <c r="I70" i="15"/>
  <c r="C84" i="15"/>
  <c r="G97" i="15"/>
  <c r="B104" i="15"/>
  <c r="G144" i="15"/>
  <c r="C130" i="15"/>
  <c r="E117" i="15"/>
  <c r="G104" i="15"/>
  <c r="B55" i="15"/>
  <c r="B67" i="15"/>
  <c r="H77" i="15"/>
  <c r="B91" i="15"/>
  <c r="B151" i="15"/>
  <c r="I153" i="15"/>
  <c r="C141" i="15"/>
  <c r="E128" i="15"/>
  <c r="I113" i="15"/>
  <c r="G44" i="15"/>
  <c r="G60" i="15"/>
  <c r="I73" i="15"/>
  <c r="I93" i="15"/>
  <c r="B134" i="15"/>
  <c r="G150" i="15"/>
  <c r="C136" i="15"/>
  <c r="E123" i="15"/>
  <c r="I108" i="15"/>
  <c r="E51" i="15"/>
  <c r="E63" i="15"/>
  <c r="B74" i="15"/>
  <c r="H84" i="15"/>
  <c r="E95" i="15"/>
  <c r="B117" i="15"/>
  <c r="C147" i="15"/>
  <c r="E134" i="15"/>
  <c r="G121" i="15"/>
  <c r="H108" i="15"/>
  <c r="C54" i="15"/>
  <c r="C66" i="15"/>
  <c r="I80" i="15"/>
  <c r="G95" i="15"/>
  <c r="B116" i="15"/>
  <c r="I146" i="15"/>
  <c r="C134" i="15"/>
  <c r="E121" i="15"/>
  <c r="G108" i="15"/>
  <c r="C63" i="15"/>
  <c r="C75" i="15"/>
  <c r="C95" i="15"/>
  <c r="B126" i="15"/>
  <c r="I148" i="15"/>
  <c r="G134" i="15"/>
  <c r="H121" i="15"/>
  <c r="E107" i="15"/>
  <c r="H52" i="15"/>
  <c r="H64" i="15"/>
  <c r="E75" i="15"/>
  <c r="B86" i="15"/>
  <c r="B98" i="15"/>
  <c r="B109" i="15"/>
  <c r="G145" i="15"/>
  <c r="H132" i="15"/>
  <c r="I119" i="15"/>
  <c r="C107" i="15"/>
  <c r="G55" i="15"/>
  <c r="I68" i="15"/>
  <c r="C82" i="15"/>
  <c r="C98" i="15"/>
  <c r="B108" i="15"/>
  <c r="E145" i="15"/>
  <c r="G132" i="15"/>
  <c r="H119" i="15"/>
  <c r="I106" i="15"/>
  <c r="I67" i="15"/>
  <c r="E10" i="15"/>
  <c r="C9" i="15"/>
  <c r="C21" i="15"/>
  <c r="I35" i="15"/>
  <c r="E65" i="15"/>
  <c r="B121" i="15"/>
  <c r="G109" i="15"/>
  <c r="E66" i="15"/>
  <c r="E78" i="15"/>
  <c r="B89" i="15"/>
  <c r="B101" i="15"/>
  <c r="E156" i="15"/>
  <c r="I141" i="15"/>
  <c r="C129" i="15"/>
  <c r="C113" i="15"/>
  <c r="G45" i="15"/>
  <c r="C60" i="15"/>
  <c r="I74" i="15"/>
  <c r="C88" i="15"/>
  <c r="B152" i="15"/>
  <c r="C154" i="15"/>
  <c r="E141" i="15"/>
  <c r="I126" i="15"/>
  <c r="C114" i="15"/>
  <c r="E44" i="15"/>
  <c r="H57" i="15"/>
  <c r="H69" i="15"/>
  <c r="E80" i="15"/>
  <c r="H93" i="15"/>
  <c r="B135" i="15"/>
  <c r="H150" i="15"/>
  <c r="I137" i="15"/>
  <c r="C125" i="15"/>
  <c r="H110" i="15"/>
  <c r="G48" i="15"/>
  <c r="G64" i="15"/>
  <c r="I77" i="15"/>
  <c r="G96" i="15"/>
  <c r="B118" i="15"/>
  <c r="E147" i="15"/>
  <c r="I132" i="15"/>
  <c r="C120" i="15"/>
  <c r="H105" i="15"/>
  <c r="B54" i="15"/>
  <c r="B66" i="15"/>
  <c r="H76" i="15"/>
  <c r="E87" i="15"/>
  <c r="E99" i="15"/>
  <c r="H156" i="15"/>
  <c r="I143" i="15"/>
  <c r="C131" i="15"/>
  <c r="E118" i="15"/>
  <c r="I103" i="15"/>
  <c r="I56" i="15"/>
  <c r="C70" i="15"/>
  <c r="I84" i="15"/>
  <c r="G99" i="15"/>
  <c r="G156" i="15"/>
  <c r="H143" i="15"/>
  <c r="I130" i="15"/>
  <c r="C118" i="15"/>
  <c r="E105" i="15"/>
  <c r="E29" i="15"/>
  <c r="H9" i="15"/>
  <c r="C89" i="15"/>
  <c r="B13" i="15"/>
  <c r="I11" i="15"/>
  <c r="G22" i="15"/>
  <c r="C37" i="15"/>
  <c r="H70" i="15"/>
  <c r="E154" i="15"/>
  <c r="C103" i="15"/>
  <c r="H67" i="15"/>
  <c r="H79" i="15"/>
  <c r="E90" i="15"/>
  <c r="B155" i="15"/>
  <c r="H154" i="15"/>
  <c r="E140" i="15"/>
  <c r="I125" i="15"/>
  <c r="G111" i="15"/>
  <c r="I46" i="15"/>
  <c r="G61" i="15"/>
  <c r="C76" i="15"/>
  <c r="G89" i="15"/>
  <c r="B144" i="15"/>
  <c r="G152" i="15"/>
  <c r="H139" i="15"/>
  <c r="E125" i="15"/>
  <c r="G112" i="15"/>
  <c r="B47" i="15"/>
  <c r="B59" i="15"/>
  <c r="B71" i="15"/>
  <c r="B83" i="15"/>
  <c r="B95" i="15"/>
  <c r="B127" i="15"/>
  <c r="C149" i="15"/>
  <c r="E136" i="15"/>
  <c r="I121" i="15"/>
  <c r="C109" i="15"/>
  <c r="I49" i="15"/>
  <c r="I65" i="15"/>
  <c r="C79" i="15"/>
  <c r="C99" i="15"/>
  <c r="B110" i="15"/>
  <c r="H145" i="15"/>
  <c r="E131" i="15"/>
  <c r="I116" i="15"/>
  <c r="C104" i="15"/>
  <c r="E55" i="15"/>
  <c r="E67" i="15"/>
  <c r="B78" i="15"/>
  <c r="H88" i="15"/>
  <c r="B102" i="15"/>
  <c r="C155" i="15"/>
  <c r="E142" i="15"/>
  <c r="G129" i="15"/>
  <c r="H116" i="15"/>
  <c r="E102" i="15"/>
  <c r="C58" i="15"/>
  <c r="G71" i="15"/>
  <c r="C86" i="15"/>
  <c r="B156" i="15"/>
  <c r="I154" i="15"/>
  <c r="C142" i="15"/>
  <c r="E129" i="15"/>
  <c r="G116" i="15"/>
  <c r="H103" i="15"/>
  <c r="E8" i="15"/>
  <c r="G62" i="15"/>
  <c r="H8" i="15"/>
  <c r="C10" i="15"/>
  <c r="G23" i="15"/>
  <c r="I36" i="15"/>
  <c r="E69" i="15"/>
  <c r="I155" i="15"/>
  <c r="H104" i="15"/>
  <c r="B44" i="15"/>
  <c r="B23" i="15"/>
  <c r="I5" i="15"/>
  <c r="E22" i="15"/>
  <c r="E34" i="15"/>
  <c r="H46" i="15"/>
  <c r="B154" i="15"/>
  <c r="C116" i="15"/>
  <c r="H34" i="15"/>
  <c r="E20" i="15"/>
  <c r="I144" i="15"/>
  <c r="H15" i="15"/>
  <c r="C13" i="15"/>
  <c r="C25" i="15"/>
  <c r="I39" i="15"/>
  <c r="B76" i="15"/>
  <c r="I147" i="15"/>
  <c r="E54" i="15"/>
  <c r="B69" i="15"/>
  <c r="B81" i="15"/>
  <c r="H91" i="15"/>
  <c r="B147" i="15"/>
  <c r="C153" i="15"/>
  <c r="H138" i="15"/>
  <c r="E124" i="15"/>
  <c r="I109" i="15"/>
  <c r="C48" i="15"/>
  <c r="I62" i="15"/>
  <c r="I78" i="15"/>
  <c r="I90" i="15"/>
  <c r="B136" i="15"/>
  <c r="I150" i="15"/>
  <c r="C138" i="15"/>
  <c r="H123" i="15"/>
  <c r="I110" i="15"/>
  <c r="E48" i="15"/>
  <c r="E60" i="15"/>
  <c r="E72" i="15"/>
  <c r="E84" i="15"/>
  <c r="E96" i="15"/>
  <c r="B119" i="15"/>
  <c r="G147" i="15"/>
  <c r="H134" i="15"/>
  <c r="E120" i="15"/>
  <c r="G107" i="15"/>
  <c r="C51" i="15"/>
  <c r="C67" i="15"/>
  <c r="C83" i="15"/>
  <c r="G100" i="15"/>
  <c r="I156" i="15"/>
  <c r="C144" i="15"/>
  <c r="H129" i="15"/>
  <c r="E115" i="15"/>
  <c r="G102" i="15"/>
  <c r="H56" i="15"/>
  <c r="H68" i="15"/>
  <c r="E79" i="15"/>
  <c r="B90" i="15"/>
  <c r="B149" i="15"/>
  <c r="G153" i="15"/>
  <c r="H140" i="15"/>
  <c r="I127" i="15"/>
  <c r="C115" i="15"/>
  <c r="C46" i="15"/>
  <c r="G59" i="15"/>
  <c r="I72" i="15"/>
  <c r="I88" i="15"/>
  <c r="B148" i="15"/>
  <c r="E153" i="15"/>
  <c r="G140" i="15"/>
  <c r="H127" i="15"/>
  <c r="I114" i="15"/>
  <c r="C102" i="15"/>
  <c r="E70" i="15"/>
  <c r="E82" i="15"/>
  <c r="B93" i="15"/>
  <c r="B139" i="15"/>
  <c r="G151" i="15"/>
  <c r="C137" i="15"/>
  <c r="H122" i="15"/>
  <c r="E108" i="15"/>
  <c r="G49" i="15"/>
  <c r="C64" i="15"/>
  <c r="C80" i="15"/>
  <c r="C92" i="15"/>
  <c r="B128" i="15"/>
  <c r="E149" i="15"/>
  <c r="I134" i="15"/>
  <c r="C122" i="15"/>
  <c r="E109" i="15"/>
  <c r="H49" i="15"/>
  <c r="B63" i="15"/>
  <c r="H73" i="15"/>
  <c r="H85" i="15"/>
  <c r="B99" i="15"/>
  <c r="B111" i="15"/>
  <c r="I145" i="15"/>
  <c r="C133" i="15"/>
  <c r="H118" i="15"/>
  <c r="I105" i="15"/>
  <c r="C55" i="15"/>
  <c r="G68" i="15"/>
  <c r="I85" i="15"/>
  <c r="I101" i="15"/>
  <c r="E155" i="15"/>
  <c r="I140" i="15"/>
  <c r="C128" i="15"/>
  <c r="H113" i="15"/>
  <c r="B46" i="15"/>
  <c r="B58" i="15"/>
  <c r="B70" i="15"/>
  <c r="H80" i="15"/>
  <c r="E91" i="15"/>
  <c r="B141" i="15"/>
  <c r="I151" i="15"/>
  <c r="C139" i="15"/>
  <c r="E126" i="15"/>
  <c r="G113" i="15"/>
  <c r="G47" i="15"/>
  <c r="C62" i="15"/>
  <c r="C74" i="15"/>
  <c r="C90" i="15"/>
  <c r="B140" i="15"/>
  <c r="H151" i="15"/>
  <c r="I138" i="15"/>
  <c r="C126" i="15"/>
  <c r="E113" i="15"/>
  <c r="G2" i="15"/>
  <c r="B2" i="15"/>
  <c r="AM53" i="8"/>
  <c r="H53" i="15" s="1"/>
  <c r="AN50" i="8"/>
  <c r="I50" i="15" s="1"/>
  <c r="AN22" i="8"/>
  <c r="I22" i="15" s="1"/>
  <c r="AN47" i="8"/>
  <c r="I47" i="15" s="1"/>
  <c r="AN60" i="8"/>
  <c r="I60" i="15" s="1"/>
  <c r="AM170" i="8"/>
  <c r="H170" i="15" s="1"/>
  <c r="AN63" i="8"/>
  <c r="I63" i="15" s="1"/>
  <c r="AM186" i="8"/>
  <c r="H186" i="15" s="1"/>
  <c r="AN81" i="8"/>
  <c r="I81" i="15" s="1"/>
  <c r="AN185" i="8"/>
  <c r="I185" i="15" s="1"/>
  <c r="AN171" i="8"/>
  <c r="I171" i="15" s="1"/>
  <c r="AM2" i="8"/>
  <c r="H2" i="15" s="1"/>
  <c r="AM3" i="8"/>
  <c r="H3" i="15" s="1"/>
  <c r="AN97" i="8"/>
  <c r="I97" i="15" s="1"/>
  <c r="AN21" i="8"/>
  <c r="I21" i="15" s="1"/>
  <c r="AN184" i="8"/>
  <c r="I184" i="15" s="1"/>
  <c r="AN61" i="8"/>
  <c r="I61" i="15" s="1"/>
  <c r="AM40" i="8"/>
  <c r="H40" i="15" s="1"/>
  <c r="AN100" i="8"/>
  <c r="I100" i="15" s="1"/>
  <c r="AN26" i="8"/>
  <c r="I26" i="15" s="1"/>
  <c r="AN13" i="8"/>
  <c r="I13" i="15" s="1"/>
  <c r="AN89" i="8"/>
  <c r="I89" i="15" s="1"/>
  <c r="AN71" i="8"/>
  <c r="I71" i="15" s="1"/>
  <c r="AN18" i="8"/>
  <c r="I18" i="15" s="1"/>
  <c r="AN178" i="8"/>
  <c r="I178" i="15" s="1"/>
  <c r="AN162" i="8"/>
  <c r="I162" i="15" s="1"/>
  <c r="AN55" i="8"/>
  <c r="I55" i="15" s="1"/>
  <c r="AN99" i="8"/>
  <c r="I99" i="15" s="1"/>
  <c r="AN174" i="8"/>
  <c r="I174" i="15" s="1"/>
  <c r="AN167" i="8"/>
  <c r="I167" i="15" s="1"/>
  <c r="AN24" i="8"/>
  <c r="I24" i="15" s="1"/>
  <c r="AN59" i="8"/>
  <c r="I59" i="15" s="1"/>
  <c r="AN160" i="8"/>
  <c r="I160" i="15" s="1"/>
  <c r="AN14" i="8"/>
  <c r="I14" i="15" s="1"/>
  <c r="AN45" i="8"/>
  <c r="I45" i="15" s="1"/>
  <c r="AN23" i="8"/>
  <c r="I23" i="15" s="1"/>
  <c r="AN158" i="8"/>
  <c r="I158" i="15" s="1"/>
  <c r="AN44" i="8"/>
  <c r="I44" i="15" s="1"/>
  <c r="AN48" i="8"/>
  <c r="I48" i="15" s="1"/>
  <c r="AN183" i="8"/>
  <c r="I183" i="15" s="1"/>
  <c r="AN177" i="8"/>
  <c r="I177" i="15" s="1"/>
  <c r="AN182" i="8"/>
  <c r="I182" i="15" s="1"/>
  <c r="AN94" i="8"/>
  <c r="I94" i="15" s="1"/>
  <c r="AN175" i="8"/>
  <c r="I175" i="15" s="1"/>
  <c r="AN159" i="8"/>
  <c r="I159" i="15" s="1"/>
  <c r="AM159" i="8"/>
  <c r="H159" i="15" s="1"/>
  <c r="AN96" i="8"/>
  <c r="I96" i="15" s="1"/>
  <c r="AN58" i="8"/>
  <c r="I58" i="15" s="1"/>
  <c r="A2" i="17" l="1" a="1"/>
  <c r="E3" i="17" l="1"/>
  <c r="M23" i="1" s="1"/>
  <c r="E11" i="17"/>
  <c r="M34" i="1" s="1"/>
  <c r="E4" i="17"/>
  <c r="M25" i="1" s="1"/>
  <c r="E12" i="17"/>
  <c r="M35" i="1" s="1"/>
  <c r="E6" i="17"/>
  <c r="M29" i="1" s="1"/>
  <c r="E14" i="17"/>
  <c r="M20" i="1" s="1"/>
  <c r="E13" i="17"/>
  <c r="M36" i="1" s="1"/>
  <c r="E7" i="17"/>
  <c r="M30" i="1" s="1"/>
  <c r="E15" i="17"/>
  <c r="M21" i="1" s="1"/>
  <c r="E10" i="17"/>
  <c r="M33" i="1" s="1"/>
  <c r="E5" i="17"/>
  <c r="M27" i="1" s="1"/>
  <c r="E8" i="17"/>
  <c r="M31" i="1" s="1"/>
  <c r="E9" i="17"/>
  <c r="M32" i="1" s="1"/>
  <c r="B6" i="17"/>
  <c r="M12" i="1" s="1"/>
  <c r="G20" i="5" s="1"/>
  <c r="G20" i="23" s="1"/>
  <c r="B14" i="17"/>
  <c r="M3" i="1" s="1"/>
  <c r="G14" i="5" s="1"/>
  <c r="G14" i="23" s="1"/>
  <c r="B11" i="17"/>
  <c r="M17" i="1" s="1"/>
  <c r="G25" i="5" s="1"/>
  <c r="G25" i="23" s="1"/>
  <c r="B4" i="17"/>
  <c r="M8" i="1" s="1"/>
  <c r="G18" i="5" s="1"/>
  <c r="G18" i="23" s="1"/>
  <c r="B7" i="17"/>
  <c r="M13" i="1" s="1"/>
  <c r="G21" i="5" s="1"/>
  <c r="G21" i="23" s="1"/>
  <c r="B15" i="17"/>
  <c r="M4" i="1" s="1"/>
  <c r="G15" i="5" s="1"/>
  <c r="G15" i="23" s="1"/>
  <c r="B8" i="17"/>
  <c r="M14" i="1" s="1"/>
  <c r="G22" i="5" s="1"/>
  <c r="G22" i="23" s="1"/>
  <c r="B13" i="17"/>
  <c r="M19" i="1" s="1"/>
  <c r="G27" i="5" s="1"/>
  <c r="G27" i="23" s="1"/>
  <c r="B9" i="17"/>
  <c r="M15" i="1" s="1"/>
  <c r="G23" i="5" s="1"/>
  <c r="G23" i="23" s="1"/>
  <c r="B10" i="17"/>
  <c r="M16" i="1" s="1"/>
  <c r="G24" i="5" s="1"/>
  <c r="G24" i="23" s="1"/>
  <c r="B3" i="17"/>
  <c r="M6" i="1" s="1"/>
  <c r="G17" i="5" s="1"/>
  <c r="G17" i="23" s="1"/>
  <c r="B12" i="17"/>
  <c r="M18" i="1" s="1"/>
  <c r="G26" i="5" s="1"/>
  <c r="G26" i="23" s="1"/>
  <c r="B5" i="17"/>
  <c r="M10" i="1" s="1"/>
  <c r="G19" i="5" s="1"/>
  <c r="G19" i="23" s="1"/>
  <c r="C15" i="17"/>
  <c r="N4" i="1" s="1"/>
  <c r="C14" i="17"/>
  <c r="N3" i="1" s="1"/>
  <c r="F15" i="17"/>
  <c r="N21" i="1" s="1"/>
  <c r="F14" i="17"/>
  <c r="N20" i="1" s="1"/>
  <c r="H15" i="17"/>
  <c r="M38" i="1" s="1"/>
  <c r="H14" i="17"/>
  <c r="M37" i="1" s="1"/>
  <c r="I15" i="17"/>
  <c r="I14" i="17"/>
  <c r="N37" i="1" s="1"/>
  <c r="L14" i="17"/>
  <c r="L15" i="17"/>
  <c r="O14" i="17"/>
  <c r="O15" i="17"/>
  <c r="A2" i="17"/>
  <c r="H7" i="17"/>
  <c r="M47" i="1" s="1"/>
  <c r="I8" i="17"/>
  <c r="H9" i="17"/>
  <c r="M49" i="1" s="1"/>
  <c r="C12" i="17"/>
  <c r="N18" i="1" s="1"/>
  <c r="C13" i="17"/>
  <c r="N19" i="1" s="1"/>
  <c r="O13" i="17"/>
  <c r="O5" i="17"/>
  <c r="L4" i="17"/>
  <c r="I3" i="17"/>
  <c r="I7" i="17"/>
  <c r="N47" i="1" s="1"/>
  <c r="I9" i="17"/>
  <c r="F10" i="17"/>
  <c r="N33" i="1" s="1"/>
  <c r="C11" i="17"/>
  <c r="N17" i="1" s="1"/>
  <c r="F12" i="17"/>
  <c r="N35" i="1" s="1"/>
  <c r="O6" i="17"/>
  <c r="L5" i="17"/>
  <c r="I4" i="17"/>
  <c r="H3" i="17"/>
  <c r="M40" i="1" s="1"/>
  <c r="C7" i="17"/>
  <c r="N13" i="1" s="1"/>
  <c r="O12" i="17"/>
  <c r="C6" i="17"/>
  <c r="N12" i="1" s="1"/>
  <c r="O3" i="17"/>
  <c r="H8" i="17"/>
  <c r="M48" i="1" s="1"/>
  <c r="L3" i="17"/>
  <c r="L7" i="17"/>
  <c r="L8" i="17"/>
  <c r="F11" i="17"/>
  <c r="N34" i="1" s="1"/>
  <c r="H12" i="17"/>
  <c r="M52" i="1" s="1"/>
  <c r="F13" i="17"/>
  <c r="N36" i="1" s="1"/>
  <c r="L6" i="17"/>
  <c r="I5" i="17"/>
  <c r="H4" i="17"/>
  <c r="M42" i="1" s="1"/>
  <c r="F3" i="17"/>
  <c r="N23" i="1" s="1"/>
  <c r="I13" i="17"/>
  <c r="F5" i="17"/>
  <c r="N27" i="1" s="1"/>
  <c r="C8" i="17"/>
  <c r="N14" i="1" s="1"/>
  <c r="C9" i="17"/>
  <c r="N15" i="1" s="1"/>
  <c r="L10" i="17"/>
  <c r="L12" i="17"/>
  <c r="C5" i="17"/>
  <c r="N10" i="1" s="1"/>
  <c r="O7" i="17"/>
  <c r="O8" i="17"/>
  <c r="L9" i="17"/>
  <c r="H10" i="17"/>
  <c r="M50" i="1" s="1"/>
  <c r="H11" i="17"/>
  <c r="M51" i="1" s="1"/>
  <c r="I12" i="17"/>
  <c r="H13" i="17"/>
  <c r="M53" i="1" s="1"/>
  <c r="I6" i="17"/>
  <c r="H5" i="17"/>
  <c r="M44" i="1" s="1"/>
  <c r="F4" i="17"/>
  <c r="N25" i="1" s="1"/>
  <c r="C3" i="17"/>
  <c r="N6" i="1" s="1"/>
  <c r="I10" i="17"/>
  <c r="I11" i="17"/>
  <c r="N51" i="1" s="1"/>
  <c r="H6" i="17"/>
  <c r="M46" i="1" s="1"/>
  <c r="C4" i="17"/>
  <c r="N8" i="1" s="1"/>
  <c r="O9" i="17"/>
  <c r="L11" i="17"/>
  <c r="F6" i="17"/>
  <c r="N29" i="1" s="1"/>
  <c r="F8" i="17"/>
  <c r="N31" i="1" s="1"/>
  <c r="O10" i="17"/>
  <c r="O11" i="17"/>
  <c r="L13" i="17"/>
  <c r="F7" i="17"/>
  <c r="N30" i="1" s="1"/>
  <c r="F9" i="17"/>
  <c r="N32" i="1" s="1"/>
  <c r="C10" i="17"/>
  <c r="N16" i="1" s="1"/>
  <c r="O4" i="17"/>
  <c r="M7" i="17" l="1"/>
  <c r="O64" i="1" s="1"/>
  <c r="K21" i="5" s="1"/>
  <c r="N64" i="1"/>
  <c r="M9" i="17"/>
  <c r="O66" i="1" s="1"/>
  <c r="K23" i="5" s="1"/>
  <c r="N66" i="1"/>
  <c r="M11" i="17"/>
  <c r="O68" i="1" s="1"/>
  <c r="K25" i="5" s="1"/>
  <c r="N68" i="1"/>
  <c r="P7" i="17"/>
  <c r="O81" i="1" s="1"/>
  <c r="L21" i="5" s="1"/>
  <c r="N81" i="1"/>
  <c r="P9" i="17"/>
  <c r="O83" i="1" s="1"/>
  <c r="L23" i="5" s="1"/>
  <c r="N83" i="1"/>
  <c r="K6" i="17"/>
  <c r="N46" i="1"/>
  <c r="M12" i="17"/>
  <c r="O69" i="1" s="1"/>
  <c r="K26" i="5" s="1"/>
  <c r="N69" i="1"/>
  <c r="P6" i="17"/>
  <c r="O80" i="1" s="1"/>
  <c r="L20" i="5" s="1"/>
  <c r="N80" i="1"/>
  <c r="K12" i="17"/>
  <c r="N52" i="1"/>
  <c r="P13" i="17"/>
  <c r="O87" i="1" s="1"/>
  <c r="L27" i="5" s="1"/>
  <c r="N87" i="1"/>
  <c r="K9" i="17"/>
  <c r="N49" i="1"/>
  <c r="M6" i="17"/>
  <c r="O63" i="1" s="1"/>
  <c r="K20" i="5" s="1"/>
  <c r="N63" i="1"/>
  <c r="P11" i="17"/>
  <c r="O85" i="1" s="1"/>
  <c r="L25" i="5" s="1"/>
  <c r="N85" i="1"/>
  <c r="M13" i="17"/>
  <c r="O70" i="1" s="1"/>
  <c r="K27" i="5" s="1"/>
  <c r="N70" i="1"/>
  <c r="M10" i="17"/>
  <c r="O67" i="1" s="1"/>
  <c r="K24" i="5" s="1"/>
  <c r="N67" i="1"/>
  <c r="P10" i="17"/>
  <c r="O84" i="1" s="1"/>
  <c r="L24" i="5" s="1"/>
  <c r="N84" i="1"/>
  <c r="K10" i="17"/>
  <c r="N50" i="1"/>
  <c r="P12" i="17"/>
  <c r="O86" i="1" s="1"/>
  <c r="L26" i="5" s="1"/>
  <c r="N86" i="1"/>
  <c r="P8" i="17"/>
  <c r="O82" i="1" s="1"/>
  <c r="L22" i="5" s="1"/>
  <c r="N82" i="1"/>
  <c r="K13" i="17"/>
  <c r="N53" i="1"/>
  <c r="M8" i="17"/>
  <c r="O65" i="1" s="1"/>
  <c r="K22" i="5" s="1"/>
  <c r="N65" i="1"/>
  <c r="K8" i="17"/>
  <c r="N48" i="1"/>
  <c r="K5" i="17"/>
  <c r="N44" i="1"/>
  <c r="M5" i="17"/>
  <c r="O61" i="1" s="1"/>
  <c r="K19" i="5" s="1"/>
  <c r="N61" i="1"/>
  <c r="P5" i="17"/>
  <c r="O78" i="1" s="1"/>
  <c r="L19" i="5" s="1"/>
  <c r="N78" i="1"/>
  <c r="P4" i="17"/>
  <c r="O76" i="1" s="1"/>
  <c r="L18" i="5" s="1"/>
  <c r="N76" i="1"/>
  <c r="K4" i="17"/>
  <c r="N42" i="1"/>
  <c r="K3" i="17"/>
  <c r="N40" i="1"/>
  <c r="M3" i="17"/>
  <c r="O57" i="1" s="1"/>
  <c r="K17" i="5" s="1"/>
  <c r="N57" i="1"/>
  <c r="M4" i="17"/>
  <c r="O59" i="1" s="1"/>
  <c r="K18" i="5" s="1"/>
  <c r="N59" i="1"/>
  <c r="P3" i="17"/>
  <c r="O74" i="1" s="1"/>
  <c r="L17" i="5" s="1"/>
  <c r="N74" i="1"/>
  <c r="P14" i="17"/>
  <c r="O71" i="1" s="1"/>
  <c r="L14" i="5" s="1"/>
  <c r="N71" i="1"/>
  <c r="M15" i="17"/>
  <c r="O55" i="1" s="1"/>
  <c r="K15" i="5" s="1"/>
  <c r="N55" i="1"/>
  <c r="M14" i="17"/>
  <c r="O54" i="1" s="1"/>
  <c r="K14" i="5" s="1"/>
  <c r="N54" i="1"/>
  <c r="P15" i="17"/>
  <c r="O72" i="1" s="1"/>
  <c r="L15" i="5" s="1"/>
  <c r="N72" i="1"/>
  <c r="K15" i="17"/>
  <c r="N38" i="1"/>
  <c r="J8" i="17"/>
  <c r="O48" i="1" s="1"/>
  <c r="J22" i="5" s="1"/>
  <c r="B2" i="17"/>
  <c r="M5" i="1" s="1"/>
  <c r="G16" i="5" s="1"/>
  <c r="G16" i="23" s="1"/>
  <c r="C2" i="17"/>
  <c r="N5" i="1" s="1"/>
  <c r="E2" i="17"/>
  <c r="M22" i="1" s="1"/>
  <c r="D14" i="17"/>
  <c r="O3" i="1" s="1"/>
  <c r="H14" i="5" s="1"/>
  <c r="H14" i="23" s="1"/>
  <c r="G14" i="17"/>
  <c r="O20" i="1" s="1"/>
  <c r="I14" i="5" s="1"/>
  <c r="J15" i="17"/>
  <c r="O38" i="1" s="1"/>
  <c r="J15" i="5" s="1"/>
  <c r="J14" i="17"/>
  <c r="O37" i="1" s="1"/>
  <c r="J14" i="5" s="1"/>
  <c r="K14" i="17"/>
  <c r="D15" i="17"/>
  <c r="O4" i="1" s="1"/>
  <c r="H15" i="5" s="1"/>
  <c r="H15" i="23" s="1"/>
  <c r="G15" i="17"/>
  <c r="O21" i="1" s="1"/>
  <c r="I15" i="5" s="1"/>
  <c r="D13" i="17"/>
  <c r="O19" i="1" s="1"/>
  <c r="H27" i="5" s="1"/>
  <c r="H27" i="23" s="1"/>
  <c r="J13" i="17"/>
  <c r="O53" i="1" s="1"/>
  <c r="J27" i="5" s="1"/>
  <c r="J10" i="17"/>
  <c r="O50" i="1" s="1"/>
  <c r="J24" i="5" s="1"/>
  <c r="G11" i="17"/>
  <c r="O34" i="1" s="1"/>
  <c r="I25" i="5" s="1"/>
  <c r="D10" i="17"/>
  <c r="O16" i="1" s="1"/>
  <c r="H24" i="5" s="1"/>
  <c r="H24" i="23" s="1"/>
  <c r="G10" i="17"/>
  <c r="O33" i="1" s="1"/>
  <c r="I24" i="5" s="1"/>
  <c r="D12" i="17"/>
  <c r="O18" i="1" s="1"/>
  <c r="H26" i="5" s="1"/>
  <c r="H26" i="23" s="1"/>
  <c r="G12" i="17"/>
  <c r="O35" i="1" s="1"/>
  <c r="I26" i="5" s="1"/>
  <c r="I26" i="23" s="1"/>
  <c r="J26" i="23" s="1"/>
  <c r="K26" i="23" s="1"/>
  <c r="J11" i="17"/>
  <c r="O51" i="1" s="1"/>
  <c r="J25" i="5" s="1"/>
  <c r="K11" i="17"/>
  <c r="D7" i="17"/>
  <c r="O13" i="1" s="1"/>
  <c r="H21" i="5" s="1"/>
  <c r="H21" i="23" s="1"/>
  <c r="G7" i="17"/>
  <c r="O30" i="1" s="1"/>
  <c r="I21" i="5" s="1"/>
  <c r="D11" i="17"/>
  <c r="O17" i="1" s="1"/>
  <c r="H25" i="5" s="1"/>
  <c r="H25" i="23" s="1"/>
  <c r="D9" i="17"/>
  <c r="O15" i="1" s="1"/>
  <c r="H23" i="5" s="1"/>
  <c r="H23" i="23" s="1"/>
  <c r="G9" i="17"/>
  <c r="O32" i="1" s="1"/>
  <c r="I23" i="5" s="1"/>
  <c r="J7" i="17"/>
  <c r="O47" i="1" s="1"/>
  <c r="J21" i="5" s="1"/>
  <c r="K7" i="17"/>
  <c r="J9" i="17"/>
  <c r="O49" i="1" s="1"/>
  <c r="J23" i="5" s="1"/>
  <c r="D8" i="17"/>
  <c r="O14" i="1" s="1"/>
  <c r="H22" i="5" s="1"/>
  <c r="H22" i="23" s="1"/>
  <c r="G8" i="17"/>
  <c r="O31" i="1" s="1"/>
  <c r="I22" i="5" s="1"/>
  <c r="G13" i="17"/>
  <c r="O36" i="1" s="1"/>
  <c r="I27" i="5" s="1"/>
  <c r="J12" i="17"/>
  <c r="O52" i="1" s="1"/>
  <c r="J26" i="5" s="1"/>
  <c r="F2" i="17"/>
  <c r="N22" i="1" s="1"/>
  <c r="O2" i="17"/>
  <c r="L2" i="17"/>
  <c r="H2" i="17"/>
  <c r="M39" i="1" s="1"/>
  <c r="I2" i="17"/>
  <c r="J6" i="17"/>
  <c r="O46" i="1" s="1"/>
  <c r="J20" i="5" s="1"/>
  <c r="J4" i="17"/>
  <c r="O42" i="1" s="1"/>
  <c r="J18" i="5" s="1"/>
  <c r="J3" i="17"/>
  <c r="O40" i="1" s="1"/>
  <c r="J17" i="5" s="1"/>
  <c r="J5" i="17"/>
  <c r="O44" i="1" s="1"/>
  <c r="J19" i="5" s="1"/>
  <c r="D4" i="17"/>
  <c r="O8" i="1" s="1"/>
  <c r="H18" i="5" s="1"/>
  <c r="H18" i="23" s="1"/>
  <c r="G4" i="17"/>
  <c r="O25" i="1" s="1"/>
  <c r="I18" i="5" s="1"/>
  <c r="I18" i="23" s="1"/>
  <c r="J18" i="23" s="1"/>
  <c r="D6" i="17"/>
  <c r="O12" i="1" s="1"/>
  <c r="H20" i="5" s="1"/>
  <c r="H20" i="23" s="1"/>
  <c r="G6" i="17"/>
  <c r="O29" i="1" s="1"/>
  <c r="I20" i="5" s="1"/>
  <c r="I20" i="23" s="1"/>
  <c r="J20" i="23" s="1"/>
  <c r="G5" i="17"/>
  <c r="O27" i="1" s="1"/>
  <c r="I19" i="5" s="1"/>
  <c r="D5" i="17"/>
  <c r="O10" i="1" s="1"/>
  <c r="H19" i="5" s="1"/>
  <c r="H19" i="23" s="1"/>
  <c r="D3" i="17"/>
  <c r="O6" i="1" s="1"/>
  <c r="H17" i="5" s="1"/>
  <c r="H17" i="23" s="1"/>
  <c r="G3" i="17"/>
  <c r="O23" i="1" s="1"/>
  <c r="I17" i="5" s="1"/>
  <c r="I17" i="23" s="1"/>
  <c r="K18" i="23" l="1"/>
  <c r="L18" i="23" s="1"/>
  <c r="I19" i="23"/>
  <c r="J19" i="23" s="1"/>
  <c r="K19" i="23" s="1"/>
  <c r="L19" i="23" s="1"/>
  <c r="I25" i="23"/>
  <c r="J25" i="23" s="1"/>
  <c r="K25" i="23" s="1"/>
  <c r="L25" i="23" s="1"/>
  <c r="J17" i="23"/>
  <c r="K17" i="23" s="1"/>
  <c r="L17" i="23" s="1"/>
  <c r="N10" i="17"/>
  <c r="M84" i="1" s="1"/>
  <c r="M67" i="1"/>
  <c r="N12" i="17"/>
  <c r="M86" i="1" s="1"/>
  <c r="M69" i="1"/>
  <c r="K21" i="23"/>
  <c r="L21" i="23" s="1"/>
  <c r="I27" i="23"/>
  <c r="J27" i="23" s="1"/>
  <c r="K27" i="23" s="1"/>
  <c r="L27" i="23" s="1"/>
  <c r="I24" i="23"/>
  <c r="J24" i="23" s="1"/>
  <c r="K24" i="23" s="1"/>
  <c r="L24" i="23" s="1"/>
  <c r="I15" i="23"/>
  <c r="J15" i="23" s="1"/>
  <c r="K15" i="23" s="1"/>
  <c r="L15" i="23" s="1"/>
  <c r="I22" i="23"/>
  <c r="J22" i="23" s="1"/>
  <c r="K22" i="23" s="1"/>
  <c r="L22" i="23" s="1"/>
  <c r="I21" i="23"/>
  <c r="J21" i="23" s="1"/>
  <c r="N13" i="17"/>
  <c r="M87" i="1" s="1"/>
  <c r="M70" i="1"/>
  <c r="K20" i="23"/>
  <c r="L20" i="23" s="1"/>
  <c r="I14" i="23"/>
  <c r="J14" i="23" s="1"/>
  <c r="K14" i="23" s="1"/>
  <c r="L14" i="23" s="1"/>
  <c r="N11" i="17"/>
  <c r="M85" i="1" s="1"/>
  <c r="M68" i="1"/>
  <c r="N9" i="17"/>
  <c r="M83" i="1" s="1"/>
  <c r="M66" i="1"/>
  <c r="N8" i="17"/>
  <c r="M82" i="1" s="1"/>
  <c r="M65" i="1"/>
  <c r="L26" i="23"/>
  <c r="N6" i="17"/>
  <c r="M80" i="1" s="1"/>
  <c r="M63" i="1"/>
  <c r="N7" i="17"/>
  <c r="M81" i="1" s="1"/>
  <c r="M64" i="1"/>
  <c r="I23" i="23"/>
  <c r="J23" i="23" s="1"/>
  <c r="K23" i="23" s="1"/>
  <c r="L23" i="23" s="1"/>
  <c r="N5" i="17"/>
  <c r="M78" i="1" s="1"/>
  <c r="M61" i="1"/>
  <c r="N3" i="17"/>
  <c r="M74" i="1" s="1"/>
  <c r="M57" i="1"/>
  <c r="K2" i="17"/>
  <c r="N39" i="1"/>
  <c r="N4" i="17"/>
  <c r="M76" i="1" s="1"/>
  <c r="M59" i="1"/>
  <c r="M2" i="17"/>
  <c r="O56" i="1" s="1"/>
  <c r="K16" i="5" s="1"/>
  <c r="N56" i="1"/>
  <c r="P2" i="17"/>
  <c r="O73" i="1" s="1"/>
  <c r="L16" i="5" s="1"/>
  <c r="N73" i="1"/>
  <c r="N14" i="17"/>
  <c r="M71" i="1" s="1"/>
  <c r="M54" i="1"/>
  <c r="N15" i="17"/>
  <c r="M72" i="1" s="1"/>
  <c r="M55" i="1"/>
  <c r="D2" i="17"/>
  <c r="O5" i="1" s="1"/>
  <c r="H16" i="5" s="1"/>
  <c r="H16" i="23" s="1"/>
  <c r="G2" i="17"/>
  <c r="O22" i="1" s="1"/>
  <c r="I16" i="5" s="1"/>
  <c r="J2" i="17"/>
  <c r="O39" i="1" s="1"/>
  <c r="J16" i="5" s="1"/>
  <c r="I16" i="23" l="1"/>
  <c r="J16" i="23"/>
  <c r="K16" i="23" s="1"/>
  <c r="L16" i="23" s="1"/>
  <c r="N2" i="17"/>
  <c r="M73" i="1" s="1"/>
  <c r="M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<sst xmlns="http://schemas.openxmlformats.org/spreadsheetml/2006/main" count="10133" uniqueCount="697">
  <si>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</si>
  <si>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</si>
  <si>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</si>
  <si>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</si>
  <si>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</si>
  <si>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</si>
  <si>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</si>
  <si>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</si>
  <si>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</si>
  <si>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</si>
  <si>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</si>
  <si>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</si>
  <si>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</si>
  <si>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</si>
  <si>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</si>
  <si>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</si>
  <si>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</si>
  <si>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</si>
  <si>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</si>
  <si>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</si>
  <si>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</si>
  <si>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Samples_female_x_male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</si>
  <si>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</si>
  <si>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</si>
  <si>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</si>
  <si>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</si>
  <si>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</si>
  <si>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</si>
  <si>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</si>
  <si>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</si>
  <si>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</si>
  <si>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</si>
  <si>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</si>
  <si>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</si>
  <si>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</si>
  <si>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</si>
  <si>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</si>
  <si>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</si>
  <si>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</si>
  <si>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</si>
  <si>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</si>
  <si>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</si>
  <si>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</si>
  <si>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</si>
  <si>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</si>
  <si>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</si>
  <si>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</si>
  <si>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</si>
  <si>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</si>
  <si>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</si>
  <si>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</si>
  <si>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</si>
  <si>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</si>
  <si>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</si>
  <si>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Conspecific</t>
  </si>
  <si>
    <t>Heterospecific</t>
  </si>
  <si>
    <t>F2</t>
  </si>
  <si>
    <t>Sympatry</t>
  </si>
  <si>
    <t>F0: conspecific crosses</t>
  </si>
  <si>
    <t xml:space="preserve">F0: heterospecific crosses </t>
  </si>
  <si>
    <t>F1: F1-hybrids and backcrosses</t>
  </si>
  <si>
    <t>F2: F2-hybrids and backcrosses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</si>
  <si>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</si>
  <si>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</si>
  <si>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</si>
  <si>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</si>
  <si>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</si>
  <si>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</si>
  <si>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</si>
  <si>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</si>
  <si>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</si>
  <si>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</si>
  <si>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</si>
  <si>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</si>
  <si>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</si>
  <si>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</si>
  <si>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</si>
  <si>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</si>
  <si>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</si>
  <si>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</si>
  <si>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</si>
  <si>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</si>
  <si>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</si>
  <si>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</si>
  <si>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</si>
  <si>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</si>
  <si>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</si>
  <si>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</si>
  <si>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</si>
  <si>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</si>
  <si>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</si>
  <si>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</si>
  <si>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</si>
  <si>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</si>
  <si>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</si>
  <si>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</si>
  <si>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</si>
  <si>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</si>
  <si>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</si>
  <si>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</si>
  <si>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</si>
  <si>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</si>
  <si>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</si>
  <si>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</si>
  <si>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</si>
  <si>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</si>
  <si>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</si>
  <si>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</si>
  <si>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</si>
  <si>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</si>
  <si>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</si>
  <si>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</si>
  <si>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</si>
  <si>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</si>
  <si>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</si>
  <si>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</si>
  <si>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</si>
  <si>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</si>
  <si>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</si>
  <si>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</si>
  <si>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</si>
  <si>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</si>
  <si>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</si>
  <si>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</si>
  <si>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</si>
  <si>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</si>
  <si>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</si>
  <si>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</si>
  <si>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</si>
  <si>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</si>
  <si>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</si>
  <si>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</si>
  <si>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</si>
  <si>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</si>
  <si>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</si>
  <si>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</si>
  <si>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</si>
  <si>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</si>
  <si>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</si>
  <si>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</si>
  <si>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</si>
  <si>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</si>
  <si>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</si>
  <si>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</si>
  <si>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</si>
  <si>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</si>
  <si>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</si>
  <si>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</si>
  <si>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</si>
  <si>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</si>
  <si>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</si>
  <si>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</si>
  <si>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</si>
  <si>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</si>
  <si>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</si>
  <si>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</si>
  <si>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</si>
  <si>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</si>
  <si>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</si>
  <si>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</si>
  <si>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</si>
  <si>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</si>
  <si>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</si>
  <si>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</si>
  <si>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</si>
  <si>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</si>
  <si>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</si>
  <si>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</si>
  <si>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</si>
  <si>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</si>
  <si>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</si>
  <si>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</si>
  <si>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</si>
  <si>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</si>
  <si>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</si>
  <si>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</si>
  <si>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</si>
  <si>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</si>
  <si>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</si>
  <si>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</si>
  <si>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</si>
  <si>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</si>
  <si>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</si>
  <si>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</si>
  <si>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</si>
  <si>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</si>
  <si>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</si>
  <si>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</si>
  <si>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</si>
  <si>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</si>
  <si>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</si>
  <si>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</si>
  <si>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</si>
  <si>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</si>
  <si>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</si>
  <si>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</si>
  <si>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</si>
  <si>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</si>
  <si>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</si>
  <si>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</si>
  <si>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</si>
  <si>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</si>
  <si>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</si>
  <si>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</si>
  <si>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</si>
  <si>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</si>
  <si>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</si>
  <si>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</si>
  <si>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</si>
  <si>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</si>
  <si>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</si>
  <si>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</si>
  <si>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</si>
  <si>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</si>
  <si>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</si>
  <si>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</si>
  <si>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</si>
  <si>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</si>
  <si>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</si>
  <si>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</si>
  <si>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</si>
  <si>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</si>
  <si>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</si>
  <si>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</si>
  <si>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</si>
  <si>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</si>
  <si>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</si>
  <si>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</si>
  <si>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</si>
  <si>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</si>
  <si>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</si>
  <si>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</si>
  <si>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</si>
  <si>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</si>
  <si>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</si>
  <si>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</si>
  <si>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</si>
  <si>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</si>
  <si>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</si>
  <si>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</si>
  <si>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</si>
  <si>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</si>
  <si>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</si>
  <si>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</si>
  <si>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</si>
  <si>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</si>
  <si>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</si>
  <si>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</si>
  <si>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</si>
  <si>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</si>
  <si>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</si>
  <si>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</si>
  <si>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</si>
  <si>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</si>
  <si>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</si>
  <si>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</si>
  <si>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</si>
  <si>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</si>
  <si>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</si>
  <si>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</si>
  <si>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Sympatric - Lab rearing 2000-2001</t>
  </si>
  <si>
    <t>Sympatric - Lab rearing 2019-2020</t>
  </si>
  <si>
    <t>Spain-Cachadas</t>
  </si>
  <si>
    <t>INFUSCANS</t>
  </si>
  <si>
    <t>Lab-Spain-Cachadas</t>
  </si>
  <si>
    <t>Aude</t>
  </si>
  <si>
    <t>France-L'Aigual</t>
  </si>
  <si>
    <t>France</t>
  </si>
  <si>
    <t>Sweden-Lund</t>
  </si>
  <si>
    <t>Sweden</t>
  </si>
  <si>
    <t>Belgium-De Maten</t>
  </si>
  <si>
    <t>Belgium</t>
  </si>
  <si>
    <t>ANDROCHROME</t>
  </si>
  <si>
    <t>ORANGE</t>
  </si>
  <si>
    <t>Lab-Belgium-De Maten</t>
  </si>
  <si>
    <t>Belgium-De Maten-cachadas</t>
  </si>
  <si>
    <t>Lab-combined</t>
  </si>
  <si>
    <t>Allopatric-Allopatric</t>
  </si>
  <si>
    <t>ELE-FEM-hybrid</t>
  </si>
  <si>
    <t>ELE-FEM-Hybrid</t>
  </si>
  <si>
    <t>Spain-Lab-Cachadas</t>
  </si>
  <si>
    <t>France-Maraix D'Orx</t>
  </si>
  <si>
    <t xml:space="preserve">Rosa Ana </t>
  </si>
  <si>
    <t>France-Bayonne</t>
  </si>
  <si>
    <t>France-L'Agual</t>
  </si>
  <si>
    <t>France-Maraix-D'orx</t>
  </si>
  <si>
    <t>Lab-Sweden-Lund</t>
  </si>
  <si>
    <t>Lab-Belgium-Sweden</t>
  </si>
  <si>
    <t>Lab-Belgium-sweden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</si>
  <si>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</si>
  <si>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</si>
  <si>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</si>
  <si>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</si>
  <si>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</si>
  <si>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</si>
  <si>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</si>
  <si>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</si>
  <si>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</si>
  <si>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</si>
  <si>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</si>
  <si>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</si>
  <si>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</si>
  <si>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</si>
  <si>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</si>
  <si>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</si>
  <si>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</si>
  <si>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</si>
  <si>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</si>
  <si>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</si>
  <si>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</si>
  <si>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</si>
  <si>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</si>
  <si>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</si>
  <si>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</si>
  <si>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</si>
  <si>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</si>
  <si>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</si>
  <si>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</si>
  <si>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</si>
  <si>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</si>
  <si>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</si>
  <si>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</si>
  <si>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</si>
  <si>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</si>
  <si>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</si>
  <si>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</si>
  <si>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</si>
  <si>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Interspecific - Allopatric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</si>
  <si>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</si>
  <si>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</si>
  <si>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</si>
  <si>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</si>
  <si>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</si>
  <si>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</si>
  <si>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</si>
  <si>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</si>
  <si>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</si>
  <si>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</si>
  <si>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</si>
  <si>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</si>
  <si>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</si>
  <si>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</si>
  <si>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</si>
  <si>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</si>
  <si>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</si>
  <si>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</si>
  <si>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</si>
  <si>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</si>
  <si>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</si>
  <si>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</si>
  <si>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</si>
  <si>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</si>
  <si>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</si>
  <si>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</si>
  <si>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</si>
  <si>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</si>
  <si>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</si>
  <si>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</si>
  <si>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</si>
  <si>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</si>
  <si>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</si>
  <si>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</si>
  <si>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</si>
  <si>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Cross_female_x_male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</si>
  <si>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</si>
  <si>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</si>
  <si>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</si>
  <si>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</si>
  <si>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</si>
  <si>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</si>
  <si>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</si>
  <si>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101X50</t>
  </si>
  <si>
    <t>Corrubedo</t>
  </si>
  <si>
    <t>elegansXgraellsii</t>
  </si>
  <si>
    <t>128X118</t>
  </si>
  <si>
    <t>Lanzada</t>
  </si>
  <si>
    <t>Interpopulation</t>
  </si>
  <si>
    <t>130XA.1</t>
  </si>
  <si>
    <t>F8.1</t>
  </si>
  <si>
    <t>233XF8.1</t>
  </si>
  <si>
    <t>D5.3</t>
  </si>
  <si>
    <t>234XD5.3</t>
  </si>
  <si>
    <t>F5.1</t>
  </si>
  <si>
    <t>235XF5.1</t>
  </si>
  <si>
    <t>F8.2</t>
  </si>
  <si>
    <t>237XF8.2</t>
  </si>
  <si>
    <t>238XD.2</t>
  </si>
  <si>
    <t>L.39</t>
  </si>
  <si>
    <t>31XL.39</t>
  </si>
  <si>
    <t>Centeans</t>
  </si>
  <si>
    <t>J.1</t>
  </si>
  <si>
    <t>3XJ.1</t>
  </si>
  <si>
    <t>H.11</t>
  </si>
  <si>
    <t>41XH.11</t>
  </si>
  <si>
    <t>43XB.10</t>
  </si>
  <si>
    <t>H.14</t>
  </si>
  <si>
    <t>46XH.14</t>
  </si>
  <si>
    <t>J.49</t>
  </si>
  <si>
    <t>47XJ.49</t>
  </si>
  <si>
    <t>5XJ.1</t>
  </si>
  <si>
    <t>Cuvi</t>
  </si>
  <si>
    <t>G.23</t>
  </si>
  <si>
    <t>75XG.23</t>
  </si>
  <si>
    <t>90I</t>
  </si>
  <si>
    <t>90IX50</t>
  </si>
  <si>
    <t>J.3</t>
  </si>
  <si>
    <t>90IXJ.3</t>
  </si>
  <si>
    <t>96I</t>
  </si>
  <si>
    <t>96IX51</t>
  </si>
  <si>
    <t>graellsiiXgraellsii</t>
  </si>
  <si>
    <t>A49</t>
  </si>
  <si>
    <t>A49X34</t>
  </si>
  <si>
    <t>A50</t>
  </si>
  <si>
    <t>A50X22</t>
  </si>
  <si>
    <t>A56</t>
  </si>
  <si>
    <t>A56X35</t>
  </si>
  <si>
    <t>A57</t>
  </si>
  <si>
    <t>A57X61</t>
  </si>
  <si>
    <t>R.85</t>
  </si>
  <si>
    <t>R.85X212</t>
  </si>
  <si>
    <t>T9</t>
  </si>
  <si>
    <t>T9X211</t>
  </si>
  <si>
    <t>Allopatric-hybrid zone-2</t>
  </si>
  <si>
    <t>graellsiiXhybrid</t>
  </si>
  <si>
    <t>A163</t>
  </si>
  <si>
    <t>H.B.2</t>
  </si>
  <si>
    <t>A163XH.B.2</t>
  </si>
  <si>
    <t>A170</t>
  </si>
  <si>
    <t>H.A.4</t>
  </si>
  <si>
    <t>A170XH.A.4</t>
  </si>
  <si>
    <t>Louo</t>
  </si>
  <si>
    <t>elegansXelegans</t>
  </si>
  <si>
    <t>E17</t>
  </si>
  <si>
    <t>D.17</t>
  </si>
  <si>
    <t>E17XD.17</t>
  </si>
  <si>
    <t>F42</t>
  </si>
  <si>
    <t>J.38</t>
  </si>
  <si>
    <t>F42XJ.38</t>
  </si>
  <si>
    <t>H13</t>
  </si>
  <si>
    <t>J.39</t>
  </si>
  <si>
    <t>H13XJ.39</t>
  </si>
  <si>
    <t>hybridXelegans</t>
  </si>
  <si>
    <t>HB.8</t>
  </si>
  <si>
    <t>HB.8X144.8</t>
  </si>
  <si>
    <t>HF10</t>
  </si>
  <si>
    <t>E.17.5</t>
  </si>
  <si>
    <t>HF10XE.17.5</t>
  </si>
  <si>
    <t>HF3</t>
  </si>
  <si>
    <t>HF3X0.3</t>
  </si>
  <si>
    <t>HF7</t>
  </si>
  <si>
    <t>HF7X0.6</t>
  </si>
  <si>
    <t>J47</t>
  </si>
  <si>
    <t>J.?</t>
  </si>
  <si>
    <t>J47XJ.?</t>
  </si>
  <si>
    <t>J57</t>
  </si>
  <si>
    <t>J57XJ.39</t>
  </si>
  <si>
    <t>L38</t>
  </si>
  <si>
    <t>J.43</t>
  </si>
  <si>
    <t>L38XJ.43</t>
  </si>
  <si>
    <t>M31</t>
  </si>
  <si>
    <t>M31XJ.49</t>
  </si>
  <si>
    <t>H-F2</t>
  </si>
  <si>
    <t>graellsiiXH-F2</t>
  </si>
  <si>
    <t>BCG-F2</t>
  </si>
  <si>
    <t>H5.3</t>
  </si>
  <si>
    <t>119XH5.3</t>
  </si>
  <si>
    <t>elegansXH-F2</t>
  </si>
  <si>
    <t>BCE-F2</t>
  </si>
  <si>
    <t>H5.33</t>
  </si>
  <si>
    <t>4.24XH5.33</t>
  </si>
  <si>
    <t>D7.1</t>
  </si>
  <si>
    <t>F.8</t>
  </si>
  <si>
    <t>D7.1XF.8</t>
  </si>
  <si>
    <t>hybrid-zone-2</t>
  </si>
  <si>
    <t>H-F2XH-F2</t>
  </si>
  <si>
    <t>HYBRID-F2</t>
  </si>
  <si>
    <t>H4.14</t>
  </si>
  <si>
    <t>H4.11</t>
  </si>
  <si>
    <t>H4.14XH4.11</t>
  </si>
  <si>
    <t>H4.15</t>
  </si>
  <si>
    <t>H4.20</t>
  </si>
  <si>
    <t>H4.15XH4.20</t>
  </si>
  <si>
    <t>H4.16</t>
  </si>
  <si>
    <t>H4.16X5.7</t>
  </si>
  <si>
    <t>H4.24</t>
  </si>
  <si>
    <t>H5.15</t>
  </si>
  <si>
    <t>H4.24XH5.15</t>
  </si>
  <si>
    <t>H-F2Xelegans</t>
  </si>
  <si>
    <t>H4.26</t>
  </si>
  <si>
    <t>R.14</t>
  </si>
  <si>
    <t>H4.26XR.14</t>
  </si>
  <si>
    <t>H4.27</t>
  </si>
  <si>
    <t>R.17</t>
  </si>
  <si>
    <t>H4.27XR.17</t>
  </si>
  <si>
    <t>H4.28</t>
  </si>
  <si>
    <t>T2</t>
  </si>
  <si>
    <t>H4.28XT2</t>
  </si>
  <si>
    <t>H4.29</t>
  </si>
  <si>
    <t>T1</t>
  </si>
  <si>
    <t>H4.29XT1</t>
  </si>
  <si>
    <t>H4.2</t>
  </si>
  <si>
    <t>H4.6</t>
  </si>
  <si>
    <t>H4.2XH4.6</t>
  </si>
  <si>
    <t>H4.3</t>
  </si>
  <si>
    <t>H4.4</t>
  </si>
  <si>
    <t>H4.3XH4.4</t>
  </si>
  <si>
    <t>H4.7</t>
  </si>
  <si>
    <t>H4.7XH4.11</t>
  </si>
  <si>
    <t>H4.9</t>
  </si>
  <si>
    <t>H4.5</t>
  </si>
  <si>
    <t>H4.9XH4.5</t>
  </si>
  <si>
    <t>H5.24</t>
  </si>
  <si>
    <t>H5.24XR.14</t>
  </si>
  <si>
    <t>H5.26</t>
  </si>
  <si>
    <t>R.12</t>
  </si>
  <si>
    <t>H5.26XR.12</t>
  </si>
  <si>
    <t>H5.5</t>
  </si>
  <si>
    <t>H5.5X136</t>
  </si>
  <si>
    <t>H5.6</t>
  </si>
  <si>
    <t>H5.6X135</t>
  </si>
  <si>
    <t>H5.9</t>
  </si>
  <si>
    <t>H5.9XH5.3</t>
  </si>
  <si>
    <t>H6.13</t>
  </si>
  <si>
    <t>A.A4</t>
  </si>
  <si>
    <t>H6.13XA.A4</t>
  </si>
  <si>
    <t>H6.4</t>
  </si>
  <si>
    <t>X.8</t>
  </si>
  <si>
    <t>H6.4XX.8</t>
  </si>
  <si>
    <t>H6.9</t>
  </si>
  <si>
    <t>AA.5</t>
  </si>
  <si>
    <t>H6.9XAA.5</t>
  </si>
  <si>
    <t>H7.8</t>
  </si>
  <si>
    <t>H7.8XX.8</t>
  </si>
  <si>
    <t>J27.1</t>
  </si>
  <si>
    <t>J.5.1</t>
  </si>
  <si>
    <t>J27.1XJ.5.1</t>
  </si>
  <si>
    <t>K9.1</t>
  </si>
  <si>
    <t>F8.3</t>
  </si>
  <si>
    <t>K9.1XF8.3</t>
  </si>
  <si>
    <t>R.4</t>
  </si>
  <si>
    <t>H5.8</t>
  </si>
  <si>
    <t>R.4XH5.8</t>
  </si>
  <si>
    <t>U.27</t>
  </si>
  <si>
    <t>H6.1</t>
  </si>
  <si>
    <t>U.27XH6.1</t>
  </si>
  <si>
    <t>U.14</t>
  </si>
  <si>
    <t>H6.3</t>
  </si>
  <si>
    <t>X.14XH6.3</t>
  </si>
  <si>
    <t>X.16</t>
  </si>
  <si>
    <t>H6.5</t>
  </si>
  <si>
    <t>X.16XH6.5</t>
  </si>
  <si>
    <t>X.7</t>
  </si>
  <si>
    <t>X.7XH6.5</t>
  </si>
  <si>
    <t>X.9</t>
  </si>
  <si>
    <t>X.9XH6.3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</si>
  <si>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</si>
  <si>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</si>
  <si>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</si>
  <si>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</si>
  <si>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</si>
  <si>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</si>
  <si>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Pures</t>
  </si>
  <si>
    <t>BelgiumSweden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</si>
  <si>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</si>
  <si>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</si>
  <si>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</si>
  <si>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</si>
  <si>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</si>
  <si>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</si>
  <si>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</si>
  <si>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</si>
  <si>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</si>
  <si>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</si>
  <si>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</si>
  <si>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</si>
  <si>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</si>
  <si>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</si>
  <si>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</si>
  <si>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</si>
  <si>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</si>
  <si>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</si>
  <si>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</si>
  <si>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</si>
  <si>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</si>
  <si>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</si>
  <si>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</si>
  <si>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</si>
  <si>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</si>
  <si>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</si>
  <si>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</si>
  <si>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</si>
  <si>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</si>
  <si>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</si>
  <si>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</si>
  <si>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</si>
  <si>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</si>
  <si>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</si>
  <si>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</si>
  <si>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</si>
  <si>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</si>
  <si>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</si>
  <si>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</si>
  <si>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</si>
  <si>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</si>
  <si>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</si>
  <si>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</si>
  <si>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</si>
  <si>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</si>
  <si>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</si>
  <si>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</si>
  <si>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</si>
  <si>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AlloEle</t>
  </si>
  <si>
    <t>AlloGra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</si>
  <si>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</si>
  <si>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</si>
  <si>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</si>
  <si>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</si>
  <si>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</si>
  <si>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</si>
  <si>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</si>
  <si>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</si>
  <si>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</si>
  <si>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</si>
  <si>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</si>
  <si>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</si>
  <si>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</si>
  <si>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</si>
  <si>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</si>
  <si>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</si>
  <si>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</si>
  <si>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</si>
  <si>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</si>
  <si>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</si>
  <si>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</si>
  <si>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</si>
  <si>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</si>
  <si>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</si>
  <si>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</si>
  <si>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</si>
  <si>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</si>
  <si>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</si>
  <si>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</si>
  <si>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</si>
  <si>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</si>
  <si>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</si>
  <si>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</si>
  <si>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</si>
  <si>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</si>
  <si>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</si>
  <si>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</si>
  <si>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</si>
  <si>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</si>
  <si>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</si>
  <si>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</si>
  <si>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</si>
  <si>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</si>
  <si>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</si>
  <si>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</si>
  <si>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</si>
  <si>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</si>
  <si>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</si>
  <si>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</si>
  <si>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</si>
  <si>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</si>
  <si>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</si>
  <si>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</si>
  <si>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AlloEleXAlloEle</t>
  </si>
  <si>
    <t>Mechanical-Tactile</t>
  </si>
  <si>
    <t>AlloGraXAlloGra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</si>
  <si>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</si>
  <si>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</si>
  <si>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</si>
  <si>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</si>
  <si>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</si>
  <si>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</si>
  <si>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</si>
  <si>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</si>
  <si>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</si>
  <si>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</si>
  <si>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</si>
  <si>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</si>
  <si>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</si>
  <si>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</si>
  <si>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AlloEleXBelgium</t>
  </si>
  <si>
    <t>BelgiumXAlloEle</t>
  </si>
  <si>
    <t>BelgiumXBelgium</t>
  </si>
  <si>
    <t>LaxeXLaxe</t>
  </si>
  <si>
    <t>MontalvoXMontalvo</t>
  </si>
  <si>
    <t>LaxeXCachadas</t>
  </si>
  <si>
    <t>LaxeXMontalvo</t>
  </si>
  <si>
    <t>CachadasXLaxe</t>
  </si>
  <si>
    <t>MontalvoXLaxe</t>
  </si>
  <si>
    <t>Database</t>
  </si>
  <si>
    <t>Backcross</t>
  </si>
  <si>
    <t>Hybrid</t>
  </si>
  <si>
    <t>Mechanical_Tactile-N</t>
  </si>
  <si>
    <t>Fertility_N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</si>
</sst>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71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6" fillId="12" borderId="0" xfId="1" applyFont="1" applyFill="1" applyAlignment="1">
      <alignment horizontal="center"/>
    </xf>
    <xf numFmtId="49" fontId="5" fillId="9" borderId="0" xfId="1" applyNumberFormat="1" applyFont="1" applyFill="1" applyAlignment="1">
      <alignment horizontal="center"/>
    </xf>
    <xf numFmtId="0" fontId="5" fillId="12" borderId="0" xfId="1" applyFont="1" applyFill="1" applyAlignment="1">
      <alignment horizontal="center"/>
    </xf>
    <xf numFmtId="0" fontId="5" fillId="14" borderId="0" xfId="1" applyFont="1" applyFill="1" applyAlignment="1">
      <alignment horizontal="center"/>
    </xf>
    <xf numFmtId="0" fontId="5" fillId="9" borderId="0" xfId="1" applyFont="1" applyFill="1" applyAlignment="1">
      <alignment horizontal="left"/>
    </xf>
    <xf numFmtId="0" fontId="5" fillId="13" borderId="0" xfId="1" applyFont="1" applyFill="1" applyAlignment="1">
      <alignment horizontal="center"/>
    </xf>
    <xf numFmtId="0" fontId="5" fillId="13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9" fillId="2" borderId="4" xfId="0" applyNumberFormat="1" applyFont="1" applyFill="1" applyBorder="1" applyAlignment="1">
      <alignment horizontal="center"/>
    </xf>
    <xf numFmtId="166" fontId="19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6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0" fillId="0" borderId="0" xfId="0" applyFont="1"/>
    <xf numFmtId="0" fontId="22" fillId="0" borderId="0" xfId="0" applyFont="1"/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/>
    </xf>
    <xf numFmtId="0" fontId="22" fillId="7" borderId="4" xfId="0" quotePrefix="1" applyFont="1" applyFill="1" applyBorder="1" applyAlignment="1">
      <alignment horizontal="center"/>
    </xf>
    <xf numFmtId="0" fontId="22" fillId="16" borderId="4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0" fontId="9" fillId="0" borderId="0" xfId="0" applyFont="1"/>
    <xf numFmtId="166" fontId="9" fillId="0" borderId="0" xfId="0" applyNumberFormat="1" applyFont="1" applyAlignment="1">
      <alignment horizontal="center"/>
    </xf>
    <xf numFmtId="2" fontId="1" fillId="0" borderId="0" xfId="0" applyNumberFormat="1" applyFont="1"/>
    <xf numFmtId="0" fontId="5" fillId="19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7" borderId="0" xfId="0" applyFont="1" applyFill="1"/>
    <xf numFmtId="0" fontId="14" fillId="20" borderId="0" xfId="0" applyFont="1" applyFill="1"/>
    <xf numFmtId="0" fontId="14" fillId="21" borderId="0" xfId="0" applyFont="1" applyFill="1"/>
    <xf numFmtId="0" fontId="14" fillId="22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/>
    <xf numFmtId="0" fontId="20" fillId="0" borderId="0" xfId="0" applyFont="1" applyAlignment="1">
      <alignment horizontal="center"/>
    </xf>
    <xf numFmtId="16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23" borderId="4" xfId="0" applyFont="1" applyFill="1" applyBorder="1" applyAlignment="1">
      <alignment horizontal="center"/>
    </xf>
    <xf numFmtId="0" fontId="22" fillId="16" borderId="0" xfId="0" applyFont="1" applyFill="1" applyAlignment="1">
      <alignment horizontal="center"/>
    </xf>
    <xf numFmtId="49" fontId="22" fillId="2" borderId="4" xfId="0" applyNumberFormat="1" applyFont="1" applyFill="1" applyBorder="1" applyAlignment="1">
      <alignment horizontal="center"/>
    </xf>
    <xf numFmtId="49" fontId="22" fillId="2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3" borderId="4" xfId="0" applyFont="1" applyFill="1" applyBorder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18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2" fontId="4" fillId="0" borderId="11" xfId="0" applyNumberFormat="1" applyFont="1" applyBorder="1" applyAlignment="1">
      <alignment horizontal="left" vertical="center"/>
    </xf>
    <xf numFmtId="0" fontId="3" fillId="18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166" fontId="4" fillId="0" borderId="8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6" fontId="4" fillId="0" borderId="7" xfId="0" applyNumberFormat="1" applyFont="1" applyBorder="1" applyAlignment="1">
      <alignment horizontal="center" vertical="center" wrapText="1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4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4" fillId="0" borderId="12" xfId="0" applyNumberFormat="1" applyFont="1" applyBorder="1" applyAlignment="1">
      <alignment horizontal="left" vertical="center"/>
    </xf>
    <xf numFmtId="2" fontId="1" fillId="0" borderId="13" xfId="0" applyNumberFormat="1" applyFont="1" applyBorder="1" applyAlignment="1">
      <alignment horizontal="left"/>
    </xf>
    <xf numFmtId="2" fontId="4" fillId="0" borderId="3" xfId="0" applyNumberFormat="1" applyFont="1" applyBorder="1" applyAlignment="1">
      <alignment horizontal="center" vertical="center" wrapText="1"/>
    </xf>
    <xf numFmtId="166" fontId="4" fillId="0" borderId="6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" fontId="4" fillId="0" borderId="1" xfId="0" applyNumberFormat="1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FF"/>
      <color rgb="FFFF99FF"/>
      <color rgb="FFFFFF99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style="37"/>
  </cols>
  <sheetData>
    <row r="1" spans="1:1" x14ac:dyDescent="0.25">
      <c r="A1" s="52" t="s">
        <v>341</v>
      </c>
    </row>
    <row r="2" spans="1:1" x14ac:dyDescent="0.25">
      <c r="A2" s="37" t="s">
        <v>557</v>
      </c>
    </row>
    <row r="3" spans="1:1" x14ac:dyDescent="0.25">
      <c r="A3" s="37" t="s">
        <v>556</v>
      </c>
    </row>
    <row r="4" spans="1:1" x14ac:dyDescent="0.25">
      <c r="A4" s="37" t="s">
        <v>613</v>
      </c>
    </row>
    <row r="5" spans="1:1" x14ac:dyDescent="0.25">
      <c r="A5" s="37" t="s">
        <v>614</v>
      </c>
    </row>
    <row r="6" spans="1:1" x14ac:dyDescent="0.25">
      <c r="A6" s="37" t="s">
        <v>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56"/>
  <sheetViews>
    <sheetView topLeftCell="K1" workbookViewId="0">
      <pane ySplit="1" topLeftCell="A2" activePane="bottomLeft" state="frozen"/>
      <selection pane="bottomLeft" activeCell="O11" sqref="O11"/>
    </sheetView>
  </sheetViews>
  <sheetFormatPr baseColWidth="10" defaultRowHeight="15" x14ac:dyDescent="0.25"/>
  <cols>
    <col min="8" max="8" width="23.7109375" bestFit="1" customWidth="1"/>
    <col min="10" max="10" width="15" bestFit="1" customWidth="1"/>
    <col min="13" max="13" width="23.7109375" bestFit="1" customWidth="1"/>
    <col min="15" max="15" width="18.85546875" bestFit="1" customWidth="1"/>
    <col min="16" max="16" width="46.7109375" bestFit="1" customWidth="1"/>
    <col min="18" max="19" width="11.42578125" style="99"/>
  </cols>
  <sheetData>
    <row r="1" spans="1:28" s="63" customFormat="1" ht="12.75" thickBot="1" x14ac:dyDescent="0.25">
      <c r="A1" s="66" t="s">
        <v>307</v>
      </c>
      <c r="B1" s="66" t="s">
        <v>8</v>
      </c>
      <c r="C1" s="66" t="s">
        <v>9</v>
      </c>
      <c r="D1" s="66" t="s">
        <v>343</v>
      </c>
      <c r="E1" s="94" t="s">
        <v>616</v>
      </c>
      <c r="F1" s="70" t="s">
        <v>305</v>
      </c>
      <c r="G1" s="70" t="s">
        <v>12</v>
      </c>
      <c r="H1" s="70" t="s">
        <v>13</v>
      </c>
      <c r="I1" s="70" t="s">
        <v>304</v>
      </c>
      <c r="J1" s="69" t="s">
        <v>303</v>
      </c>
      <c r="K1" s="68" t="s">
        <v>302</v>
      </c>
      <c r="L1" s="68" t="s">
        <v>12</v>
      </c>
      <c r="M1" s="68" t="s">
        <v>301</v>
      </c>
      <c r="N1" s="67" t="s">
        <v>300</v>
      </c>
      <c r="O1" s="67" t="s">
        <v>299</v>
      </c>
      <c r="P1" s="93" t="s">
        <v>335</v>
      </c>
      <c r="Q1" s="67" t="s">
        <v>298</v>
      </c>
      <c r="R1" s="95" t="s">
        <v>326</v>
      </c>
      <c r="S1" s="96" t="s">
        <v>325</v>
      </c>
      <c r="T1" s="66" t="s">
        <v>566</v>
      </c>
      <c r="U1" s="66" t="s">
        <v>324</v>
      </c>
      <c r="V1" s="66" t="s">
        <v>3</v>
      </c>
      <c r="W1" s="66" t="s">
        <v>323</v>
      </c>
      <c r="X1" s="66" t="s">
        <v>24</v>
      </c>
      <c r="Y1" s="65"/>
      <c r="AB1" s="64"/>
    </row>
    <row r="2" spans="1:28" s="62" customFormat="1" ht="12" x14ac:dyDescent="0.2">
      <c r="A2" s="90" t="s">
        <v>309</v>
      </c>
      <c r="B2" s="90">
        <v>2015</v>
      </c>
      <c r="C2" s="90" t="s">
        <v>39</v>
      </c>
      <c r="D2" s="90" t="s">
        <v>39</v>
      </c>
      <c r="E2" s="90" t="s">
        <v>67</v>
      </c>
      <c r="F2" s="90" t="s">
        <v>41</v>
      </c>
      <c r="G2" s="90" t="s">
        <v>68</v>
      </c>
      <c r="H2" s="90" t="s">
        <v>130</v>
      </c>
      <c r="I2" s="90" t="s">
        <v>273</v>
      </c>
      <c r="J2" s="90" t="s">
        <v>40</v>
      </c>
      <c r="K2" s="90" t="s">
        <v>41</v>
      </c>
      <c r="L2" s="90" t="s">
        <v>271</v>
      </c>
      <c r="M2" s="90" t="s">
        <v>271</v>
      </c>
      <c r="N2" s="92" t="s">
        <v>252</v>
      </c>
      <c r="O2" s="90" t="s">
        <v>373</v>
      </c>
      <c r="P2" s="90" t="str">
        <f t="shared" ref="P2:P33" si="0">CONCATENATE(D2,"-",O2,"-",M2,"X",H2)</f>
        <v>F0-elegansXgraellsii-BelgiumXCachadas</v>
      </c>
      <c r="Q2" s="91">
        <v>42550</v>
      </c>
      <c r="R2" s="97" t="s">
        <v>102</v>
      </c>
      <c r="S2" s="97" t="s">
        <v>574</v>
      </c>
      <c r="T2" s="90" t="str">
        <f t="shared" ref="T2:T33" si="1">_xlfn.CONCAT(S2,"X",R2)</f>
        <v>A.17XB.18</v>
      </c>
      <c r="U2" s="90">
        <v>1</v>
      </c>
      <c r="V2" s="90">
        <v>1</v>
      </c>
      <c r="W2" s="90"/>
      <c r="X2" s="90">
        <v>0</v>
      </c>
    </row>
    <row r="3" spans="1:28" s="62" customFormat="1" ht="12" x14ac:dyDescent="0.2">
      <c r="A3" s="90" t="s">
        <v>309</v>
      </c>
      <c r="B3" s="90">
        <v>2015</v>
      </c>
      <c r="C3" s="90" t="s">
        <v>39</v>
      </c>
      <c r="D3" s="90" t="s">
        <v>39</v>
      </c>
      <c r="E3" s="90" t="s">
        <v>67</v>
      </c>
      <c r="F3" s="90" t="s">
        <v>41</v>
      </c>
      <c r="G3" s="90" t="s">
        <v>68</v>
      </c>
      <c r="H3" s="90" t="s">
        <v>130</v>
      </c>
      <c r="I3" s="90" t="s">
        <v>273</v>
      </c>
      <c r="J3" s="90" t="s">
        <v>40</v>
      </c>
      <c r="K3" s="90" t="s">
        <v>41</v>
      </c>
      <c r="L3" s="90" t="s">
        <v>271</v>
      </c>
      <c r="M3" s="90" t="s">
        <v>271</v>
      </c>
      <c r="N3" s="92" t="s">
        <v>252</v>
      </c>
      <c r="O3" s="90" t="s">
        <v>373</v>
      </c>
      <c r="P3" s="90" t="str">
        <f t="shared" si="0"/>
        <v>F0-elegansXgraellsii-BelgiumXCachadas</v>
      </c>
      <c r="Q3" s="91">
        <v>42550</v>
      </c>
      <c r="R3" s="97" t="s">
        <v>102</v>
      </c>
      <c r="S3" s="97" t="s">
        <v>120</v>
      </c>
      <c r="T3" s="90" t="str">
        <f t="shared" si="1"/>
        <v>A.27XB.18</v>
      </c>
      <c r="U3" s="90">
        <v>1</v>
      </c>
      <c r="V3" s="90">
        <v>0</v>
      </c>
      <c r="W3" s="90"/>
      <c r="X3" s="90">
        <v>0</v>
      </c>
    </row>
    <row r="4" spans="1:28" s="62" customFormat="1" ht="12" x14ac:dyDescent="0.2">
      <c r="A4" s="90" t="s">
        <v>309</v>
      </c>
      <c r="B4" s="90">
        <v>2015</v>
      </c>
      <c r="C4" s="90" t="s">
        <v>39</v>
      </c>
      <c r="D4" s="90" t="s">
        <v>39</v>
      </c>
      <c r="E4" s="90" t="s">
        <v>67</v>
      </c>
      <c r="F4" s="90" t="s">
        <v>41</v>
      </c>
      <c r="G4" s="90" t="s">
        <v>68</v>
      </c>
      <c r="H4" s="90" t="s">
        <v>130</v>
      </c>
      <c r="I4" s="90" t="s">
        <v>263</v>
      </c>
      <c r="J4" s="90" t="s">
        <v>40</v>
      </c>
      <c r="K4" s="90" t="s">
        <v>41</v>
      </c>
      <c r="L4" s="90" t="s">
        <v>271</v>
      </c>
      <c r="M4" s="90" t="s">
        <v>271</v>
      </c>
      <c r="N4" s="92" t="s">
        <v>252</v>
      </c>
      <c r="O4" s="90" t="s">
        <v>373</v>
      </c>
      <c r="P4" s="90" t="str">
        <f t="shared" si="0"/>
        <v>F0-elegansXgraellsii-BelgiumXCachadas</v>
      </c>
      <c r="Q4" s="91">
        <v>42551</v>
      </c>
      <c r="R4" s="97" t="s">
        <v>103</v>
      </c>
      <c r="S4" s="97" t="s">
        <v>244</v>
      </c>
      <c r="T4" s="90" t="str">
        <f t="shared" si="1"/>
        <v>A.19XB.19</v>
      </c>
      <c r="U4" s="90">
        <v>1</v>
      </c>
      <c r="V4" s="90">
        <v>0</v>
      </c>
      <c r="W4" s="90"/>
      <c r="X4" s="90">
        <v>0</v>
      </c>
    </row>
    <row r="5" spans="1:28" s="62" customFormat="1" ht="12" x14ac:dyDescent="0.2">
      <c r="A5" s="90" t="s">
        <v>309</v>
      </c>
      <c r="B5" s="90">
        <v>2015</v>
      </c>
      <c r="C5" s="90" t="s">
        <v>39</v>
      </c>
      <c r="D5" s="90" t="s">
        <v>39</v>
      </c>
      <c r="E5" s="90" t="s">
        <v>67</v>
      </c>
      <c r="F5" s="90" t="s">
        <v>41</v>
      </c>
      <c r="G5" s="90" t="s">
        <v>68</v>
      </c>
      <c r="H5" s="90" t="s">
        <v>130</v>
      </c>
      <c r="I5" s="90" t="s">
        <v>263</v>
      </c>
      <c r="J5" s="90" t="s">
        <v>40</v>
      </c>
      <c r="K5" s="90" t="s">
        <v>41</v>
      </c>
      <c r="L5" s="90" t="s">
        <v>271</v>
      </c>
      <c r="M5" s="90" t="s">
        <v>271</v>
      </c>
      <c r="N5" s="92" t="s">
        <v>252</v>
      </c>
      <c r="O5" s="90" t="s">
        <v>373</v>
      </c>
      <c r="P5" s="90" t="str">
        <f t="shared" si="0"/>
        <v>F0-elegansXgraellsii-BelgiumXCachadas</v>
      </c>
      <c r="Q5" s="91">
        <v>42548</v>
      </c>
      <c r="R5" s="97" t="s">
        <v>78</v>
      </c>
      <c r="S5" s="97" t="s">
        <v>79</v>
      </c>
      <c r="T5" s="90" t="str">
        <f t="shared" si="1"/>
        <v>A.2XB.2</v>
      </c>
      <c r="U5" s="90">
        <v>1</v>
      </c>
      <c r="V5" s="90">
        <v>1</v>
      </c>
      <c r="W5" s="90"/>
      <c r="X5" s="90">
        <v>1</v>
      </c>
    </row>
    <row r="6" spans="1:28" s="62" customFormat="1" ht="12" x14ac:dyDescent="0.2">
      <c r="A6" s="90" t="s">
        <v>309</v>
      </c>
      <c r="B6" s="90">
        <v>2015</v>
      </c>
      <c r="C6" s="90" t="s">
        <v>39</v>
      </c>
      <c r="D6" s="90" t="s">
        <v>39</v>
      </c>
      <c r="E6" s="90" t="s">
        <v>67</v>
      </c>
      <c r="F6" s="90" t="s">
        <v>41</v>
      </c>
      <c r="G6" s="90" t="s">
        <v>68</v>
      </c>
      <c r="H6" s="90" t="s">
        <v>130</v>
      </c>
      <c r="I6" s="90" t="s">
        <v>263</v>
      </c>
      <c r="J6" s="90" t="s">
        <v>40</v>
      </c>
      <c r="K6" s="90" t="s">
        <v>41</v>
      </c>
      <c r="L6" s="90" t="s">
        <v>271</v>
      </c>
      <c r="M6" s="90" t="s">
        <v>271</v>
      </c>
      <c r="N6" s="92" t="s">
        <v>252</v>
      </c>
      <c r="O6" s="90" t="s">
        <v>373</v>
      </c>
      <c r="P6" s="90" t="str">
        <f t="shared" si="0"/>
        <v>F0-elegansXgraellsii-BelgiumXCachadas</v>
      </c>
      <c r="Q6" s="91">
        <v>42550</v>
      </c>
      <c r="R6" s="97" t="s">
        <v>585</v>
      </c>
      <c r="S6" s="97" t="s">
        <v>574</v>
      </c>
      <c r="T6" s="90" t="str">
        <f t="shared" si="1"/>
        <v>A.17XB.21</v>
      </c>
      <c r="U6" s="90">
        <v>1</v>
      </c>
      <c r="V6" s="90">
        <v>1</v>
      </c>
      <c r="W6" s="90"/>
      <c r="X6" s="90">
        <v>1</v>
      </c>
    </row>
    <row r="7" spans="1:28" s="62" customFormat="1" ht="12" x14ac:dyDescent="0.2">
      <c r="A7" s="90" t="s">
        <v>309</v>
      </c>
      <c r="B7" s="90">
        <v>2015</v>
      </c>
      <c r="C7" s="90" t="s">
        <v>39</v>
      </c>
      <c r="D7" s="90" t="s">
        <v>39</v>
      </c>
      <c r="E7" s="90" t="s">
        <v>67</v>
      </c>
      <c r="F7" s="90" t="s">
        <v>41</v>
      </c>
      <c r="G7" s="90" t="s">
        <v>68</v>
      </c>
      <c r="H7" s="90" t="s">
        <v>130</v>
      </c>
      <c r="I7" s="90" t="s">
        <v>263</v>
      </c>
      <c r="J7" s="90" t="s">
        <v>40</v>
      </c>
      <c r="K7" s="90" t="s">
        <v>41</v>
      </c>
      <c r="L7" s="90" t="s">
        <v>271</v>
      </c>
      <c r="M7" s="90" t="s">
        <v>271</v>
      </c>
      <c r="N7" s="92" t="s">
        <v>252</v>
      </c>
      <c r="O7" s="90" t="s">
        <v>373</v>
      </c>
      <c r="P7" s="90" t="str">
        <f t="shared" si="0"/>
        <v>F0-elegansXgraellsii-BelgiumXCachadas</v>
      </c>
      <c r="Q7" s="91">
        <v>42551</v>
      </c>
      <c r="R7" s="97" t="s">
        <v>585</v>
      </c>
      <c r="S7" s="97" t="s">
        <v>85</v>
      </c>
      <c r="T7" s="90" t="str">
        <f t="shared" si="1"/>
        <v>A.22XB.21</v>
      </c>
      <c r="U7" s="90">
        <v>1</v>
      </c>
      <c r="V7" s="90">
        <v>0</v>
      </c>
      <c r="W7" s="90"/>
      <c r="X7" s="90">
        <v>0</v>
      </c>
    </row>
    <row r="8" spans="1:28" s="62" customFormat="1" ht="12" x14ac:dyDescent="0.2">
      <c r="A8" s="90" t="s">
        <v>309</v>
      </c>
      <c r="B8" s="90">
        <v>2015</v>
      </c>
      <c r="C8" s="90" t="s">
        <v>39</v>
      </c>
      <c r="D8" s="90" t="s">
        <v>39</v>
      </c>
      <c r="E8" s="90" t="s">
        <v>67</v>
      </c>
      <c r="F8" s="90" t="s">
        <v>41</v>
      </c>
      <c r="G8" s="90" t="s">
        <v>68</v>
      </c>
      <c r="H8" s="90" t="s">
        <v>130</v>
      </c>
      <c r="I8" s="90" t="s">
        <v>263</v>
      </c>
      <c r="J8" s="90" t="s">
        <v>40</v>
      </c>
      <c r="K8" s="90" t="s">
        <v>41</v>
      </c>
      <c r="L8" s="90" t="s">
        <v>271</v>
      </c>
      <c r="M8" s="90" t="s">
        <v>271</v>
      </c>
      <c r="N8" s="92" t="s">
        <v>252</v>
      </c>
      <c r="O8" s="90" t="s">
        <v>373</v>
      </c>
      <c r="P8" s="90" t="str">
        <f t="shared" si="0"/>
        <v>F0-elegansXgraellsii-BelgiumXCachadas</v>
      </c>
      <c r="Q8" s="91">
        <v>42550</v>
      </c>
      <c r="R8" s="97" t="s">
        <v>567</v>
      </c>
      <c r="S8" s="97" t="s">
        <v>79</v>
      </c>
      <c r="T8" s="90" t="str">
        <f t="shared" si="1"/>
        <v>A.2XB.28</v>
      </c>
      <c r="U8" s="90">
        <v>1</v>
      </c>
      <c r="V8" s="90">
        <v>1</v>
      </c>
      <c r="W8" s="90"/>
      <c r="X8" s="90">
        <v>1</v>
      </c>
    </row>
    <row r="9" spans="1:28" s="62" customFormat="1" ht="12" x14ac:dyDescent="0.2">
      <c r="A9" s="90" t="s">
        <v>309</v>
      </c>
      <c r="B9" s="90">
        <v>2015</v>
      </c>
      <c r="C9" s="90" t="s">
        <v>39</v>
      </c>
      <c r="D9" s="90" t="s">
        <v>39</v>
      </c>
      <c r="E9" s="90" t="s">
        <v>67</v>
      </c>
      <c r="F9" s="90" t="s">
        <v>41</v>
      </c>
      <c r="G9" s="90" t="s">
        <v>68</v>
      </c>
      <c r="H9" s="90" t="s">
        <v>130</v>
      </c>
      <c r="I9" s="90" t="s">
        <v>263</v>
      </c>
      <c r="J9" s="90" t="s">
        <v>40</v>
      </c>
      <c r="K9" s="90" t="s">
        <v>41</v>
      </c>
      <c r="L9" s="90" t="s">
        <v>271</v>
      </c>
      <c r="M9" s="90" t="s">
        <v>271</v>
      </c>
      <c r="N9" s="92" t="s">
        <v>252</v>
      </c>
      <c r="O9" s="90" t="s">
        <v>373</v>
      </c>
      <c r="P9" s="90" t="str">
        <f t="shared" si="0"/>
        <v>F0-elegansXgraellsii-BelgiumXCachadas</v>
      </c>
      <c r="Q9" s="91">
        <v>42551</v>
      </c>
      <c r="R9" s="97" t="s">
        <v>586</v>
      </c>
      <c r="S9" s="97" t="s">
        <v>575</v>
      </c>
      <c r="T9" s="90" t="str">
        <f t="shared" si="1"/>
        <v>A.18XB.29</v>
      </c>
      <c r="U9" s="90">
        <v>1</v>
      </c>
      <c r="V9" s="90">
        <v>1</v>
      </c>
      <c r="W9" s="90"/>
      <c r="X9" s="90">
        <v>1</v>
      </c>
    </row>
    <row r="10" spans="1:28" s="62" customFormat="1" ht="12" x14ac:dyDescent="0.2">
      <c r="A10" s="90" t="s">
        <v>309</v>
      </c>
      <c r="B10" s="90">
        <v>2015</v>
      </c>
      <c r="C10" s="90" t="s">
        <v>39</v>
      </c>
      <c r="D10" s="90" t="s">
        <v>39</v>
      </c>
      <c r="E10" s="90" t="s">
        <v>67</v>
      </c>
      <c r="F10" s="90" t="s">
        <v>41</v>
      </c>
      <c r="G10" s="90" t="s">
        <v>68</v>
      </c>
      <c r="H10" s="90" t="s">
        <v>130</v>
      </c>
      <c r="I10" s="90" t="s">
        <v>263</v>
      </c>
      <c r="J10" s="90" t="s">
        <v>40</v>
      </c>
      <c r="K10" s="90" t="s">
        <v>41</v>
      </c>
      <c r="L10" s="90" t="s">
        <v>271</v>
      </c>
      <c r="M10" s="90" t="s">
        <v>271</v>
      </c>
      <c r="N10" s="92" t="s">
        <v>252</v>
      </c>
      <c r="O10" s="90" t="s">
        <v>373</v>
      </c>
      <c r="P10" s="90" t="str">
        <f t="shared" si="0"/>
        <v>F0-elegansXgraellsii-BelgiumXCachadas</v>
      </c>
      <c r="Q10" s="91">
        <v>42551</v>
      </c>
      <c r="R10" s="97" t="s">
        <v>586</v>
      </c>
      <c r="S10" s="97" t="s">
        <v>120</v>
      </c>
      <c r="T10" s="90" t="str">
        <f t="shared" si="1"/>
        <v>A.27XB.29</v>
      </c>
      <c r="U10" s="90">
        <v>1</v>
      </c>
      <c r="V10" s="90">
        <v>1</v>
      </c>
      <c r="W10" s="90"/>
      <c r="X10" s="90">
        <v>1</v>
      </c>
    </row>
    <row r="11" spans="1:28" s="62" customFormat="1" ht="12" x14ac:dyDescent="0.2">
      <c r="A11" s="90" t="s">
        <v>309</v>
      </c>
      <c r="B11" s="90">
        <v>2015</v>
      </c>
      <c r="C11" s="90" t="s">
        <v>39</v>
      </c>
      <c r="D11" s="90" t="s">
        <v>39</v>
      </c>
      <c r="E11" s="90" t="s">
        <v>67</v>
      </c>
      <c r="F11" s="90" t="s">
        <v>41</v>
      </c>
      <c r="G11" s="90" t="s">
        <v>68</v>
      </c>
      <c r="H11" s="90" t="s">
        <v>130</v>
      </c>
      <c r="I11" s="90" t="s">
        <v>273</v>
      </c>
      <c r="J11" s="90" t="s">
        <v>40</v>
      </c>
      <c r="K11" s="90" t="s">
        <v>41</v>
      </c>
      <c r="L11" s="90" t="s">
        <v>271</v>
      </c>
      <c r="M11" s="90" t="s">
        <v>271</v>
      </c>
      <c r="N11" s="92" t="s">
        <v>252</v>
      </c>
      <c r="O11" s="90" t="s">
        <v>373</v>
      </c>
      <c r="P11" s="90" t="str">
        <f t="shared" si="0"/>
        <v>F0-elegansXgraellsii-BelgiumXCachadas</v>
      </c>
      <c r="Q11" s="91">
        <v>42552</v>
      </c>
      <c r="R11" s="97" t="s">
        <v>569</v>
      </c>
      <c r="S11" s="97" t="s">
        <v>232</v>
      </c>
      <c r="T11" s="90" t="str">
        <f t="shared" si="1"/>
        <v>A.10XB.30</v>
      </c>
      <c r="U11" s="90">
        <v>1</v>
      </c>
      <c r="V11" s="90">
        <v>0</v>
      </c>
      <c r="W11" s="90"/>
      <c r="X11" s="90">
        <v>0</v>
      </c>
    </row>
    <row r="12" spans="1:28" s="62" customFormat="1" ht="12" x14ac:dyDescent="0.2">
      <c r="A12" s="90" t="s">
        <v>309</v>
      </c>
      <c r="B12" s="90">
        <v>2015</v>
      </c>
      <c r="C12" s="90" t="s">
        <v>39</v>
      </c>
      <c r="D12" s="90" t="s">
        <v>39</v>
      </c>
      <c r="E12" s="90" t="s">
        <v>67</v>
      </c>
      <c r="F12" s="90" t="s">
        <v>41</v>
      </c>
      <c r="G12" s="90" t="s">
        <v>68</v>
      </c>
      <c r="H12" s="90" t="s">
        <v>130</v>
      </c>
      <c r="I12" s="90" t="s">
        <v>273</v>
      </c>
      <c r="J12" s="90" t="s">
        <v>40</v>
      </c>
      <c r="K12" s="90" t="s">
        <v>41</v>
      </c>
      <c r="L12" s="90" t="s">
        <v>271</v>
      </c>
      <c r="M12" s="90" t="s">
        <v>271</v>
      </c>
      <c r="N12" s="92" t="s">
        <v>252</v>
      </c>
      <c r="O12" s="90" t="s">
        <v>373</v>
      </c>
      <c r="P12" s="90" t="str">
        <f t="shared" si="0"/>
        <v>F0-elegansXgraellsii-BelgiumXCachadas</v>
      </c>
      <c r="Q12" s="91">
        <v>42552</v>
      </c>
      <c r="R12" s="97" t="s">
        <v>569</v>
      </c>
      <c r="S12" s="97" t="s">
        <v>116</v>
      </c>
      <c r="T12" s="90" t="str">
        <f t="shared" si="1"/>
        <v>A.25XB.30</v>
      </c>
      <c r="U12" s="90">
        <v>1</v>
      </c>
      <c r="V12" s="90">
        <v>1</v>
      </c>
      <c r="W12" s="90"/>
      <c r="X12" s="90">
        <v>1</v>
      </c>
    </row>
    <row r="13" spans="1:28" s="62" customFormat="1" ht="12" x14ac:dyDescent="0.2">
      <c r="A13" s="90" t="s">
        <v>309</v>
      </c>
      <c r="B13" s="90">
        <v>2015</v>
      </c>
      <c r="C13" s="90" t="s">
        <v>39</v>
      </c>
      <c r="D13" s="90" t="s">
        <v>39</v>
      </c>
      <c r="E13" s="90" t="s">
        <v>67</v>
      </c>
      <c r="F13" s="90" t="s">
        <v>41</v>
      </c>
      <c r="G13" s="90" t="s">
        <v>68</v>
      </c>
      <c r="H13" s="90" t="s">
        <v>130</v>
      </c>
      <c r="I13" s="90" t="s">
        <v>273</v>
      </c>
      <c r="J13" s="90" t="s">
        <v>40</v>
      </c>
      <c r="K13" s="90" t="s">
        <v>41</v>
      </c>
      <c r="L13" s="90" t="s">
        <v>271</v>
      </c>
      <c r="M13" s="90" t="s">
        <v>271</v>
      </c>
      <c r="N13" s="92" t="s">
        <v>252</v>
      </c>
      <c r="O13" s="90" t="s">
        <v>373</v>
      </c>
      <c r="P13" s="90" t="str">
        <f t="shared" si="0"/>
        <v>F0-elegansXgraellsii-BelgiumXCachadas</v>
      </c>
      <c r="Q13" s="91">
        <v>42551</v>
      </c>
      <c r="R13" s="97" t="s">
        <v>569</v>
      </c>
      <c r="S13" s="97" t="s">
        <v>244</v>
      </c>
      <c r="T13" s="90" t="str">
        <f t="shared" si="1"/>
        <v>A.19XB.30</v>
      </c>
      <c r="U13" s="90">
        <v>1</v>
      </c>
      <c r="V13" s="90">
        <v>1</v>
      </c>
      <c r="W13" s="90"/>
      <c r="X13" s="90">
        <v>1</v>
      </c>
    </row>
    <row r="14" spans="1:28" s="62" customFormat="1" ht="12" x14ac:dyDescent="0.2">
      <c r="A14" s="90" t="s">
        <v>309</v>
      </c>
      <c r="B14" s="90">
        <v>2015</v>
      </c>
      <c r="C14" s="90" t="s">
        <v>39</v>
      </c>
      <c r="D14" s="90" t="s">
        <v>39</v>
      </c>
      <c r="E14" s="90" t="s">
        <v>67</v>
      </c>
      <c r="F14" s="90" t="s">
        <v>41</v>
      </c>
      <c r="G14" s="90" t="s">
        <v>68</v>
      </c>
      <c r="H14" s="90" t="s">
        <v>130</v>
      </c>
      <c r="I14" s="90" t="s">
        <v>273</v>
      </c>
      <c r="J14" s="90" t="s">
        <v>40</v>
      </c>
      <c r="K14" s="90" t="s">
        <v>41</v>
      </c>
      <c r="L14" s="90" t="s">
        <v>271</v>
      </c>
      <c r="M14" s="90" t="s">
        <v>271</v>
      </c>
      <c r="N14" s="92" t="s">
        <v>252</v>
      </c>
      <c r="O14" s="90" t="s">
        <v>373</v>
      </c>
      <c r="P14" s="90" t="str">
        <f t="shared" si="0"/>
        <v>F0-elegansXgraellsii-BelgiumXCachadas</v>
      </c>
      <c r="Q14" s="91">
        <v>42552</v>
      </c>
      <c r="R14" s="97" t="s">
        <v>124</v>
      </c>
      <c r="S14" s="97" t="s">
        <v>75</v>
      </c>
      <c r="T14" s="90" t="str">
        <f t="shared" si="1"/>
        <v>A.20XB.33</v>
      </c>
      <c r="U14" s="90">
        <v>1</v>
      </c>
      <c r="V14" s="90">
        <v>1</v>
      </c>
      <c r="W14" s="90"/>
      <c r="X14" s="90">
        <v>1</v>
      </c>
    </row>
    <row r="15" spans="1:28" s="62" customFormat="1" ht="12" x14ac:dyDescent="0.2">
      <c r="A15" s="90" t="s">
        <v>309</v>
      </c>
      <c r="B15" s="90">
        <v>2015</v>
      </c>
      <c r="C15" s="90" t="s">
        <v>39</v>
      </c>
      <c r="D15" s="90" t="s">
        <v>39</v>
      </c>
      <c r="E15" s="90" t="s">
        <v>67</v>
      </c>
      <c r="F15" s="90" t="s">
        <v>41</v>
      </c>
      <c r="G15" s="90" t="s">
        <v>68</v>
      </c>
      <c r="H15" s="90" t="s">
        <v>130</v>
      </c>
      <c r="I15" s="90" t="s">
        <v>263</v>
      </c>
      <c r="J15" s="90" t="s">
        <v>40</v>
      </c>
      <c r="K15" s="90" t="s">
        <v>41</v>
      </c>
      <c r="L15" s="90" t="s">
        <v>271</v>
      </c>
      <c r="M15" s="90" t="s">
        <v>271</v>
      </c>
      <c r="N15" s="92" t="s">
        <v>252</v>
      </c>
      <c r="O15" s="90" t="s">
        <v>373</v>
      </c>
      <c r="P15" s="90" t="str">
        <f t="shared" si="0"/>
        <v>F0-elegansXgraellsii-BelgiumXCachadas</v>
      </c>
      <c r="Q15" s="91">
        <v>42558</v>
      </c>
      <c r="R15" s="97" t="s">
        <v>115</v>
      </c>
      <c r="S15" s="97" t="s">
        <v>587</v>
      </c>
      <c r="T15" s="90" t="str">
        <f t="shared" si="1"/>
        <v>A.40XB.38</v>
      </c>
      <c r="U15" s="90">
        <v>1</v>
      </c>
      <c r="V15" s="90">
        <v>0</v>
      </c>
      <c r="W15" s="90"/>
      <c r="X15" s="90">
        <v>0</v>
      </c>
    </row>
    <row r="16" spans="1:28" s="62" customFormat="1" ht="12" x14ac:dyDescent="0.2">
      <c r="A16" s="90" t="s">
        <v>309</v>
      </c>
      <c r="B16" s="90">
        <v>2015</v>
      </c>
      <c r="C16" s="90" t="s">
        <v>39</v>
      </c>
      <c r="D16" s="90" t="s">
        <v>39</v>
      </c>
      <c r="E16" s="90" t="s">
        <v>67</v>
      </c>
      <c r="F16" s="90" t="s">
        <v>41</v>
      </c>
      <c r="G16" s="90" t="s">
        <v>68</v>
      </c>
      <c r="H16" s="90" t="s">
        <v>130</v>
      </c>
      <c r="I16" s="90" t="s">
        <v>263</v>
      </c>
      <c r="J16" s="90" t="s">
        <v>40</v>
      </c>
      <c r="K16" s="90" t="s">
        <v>41</v>
      </c>
      <c r="L16" s="90" t="s">
        <v>271</v>
      </c>
      <c r="M16" s="90" t="s">
        <v>271</v>
      </c>
      <c r="N16" s="92" t="s">
        <v>252</v>
      </c>
      <c r="O16" s="90" t="s">
        <v>373</v>
      </c>
      <c r="P16" s="90" t="str">
        <f t="shared" si="0"/>
        <v>F0-elegansXgraellsii-BelgiumXCachadas</v>
      </c>
      <c r="Q16" s="91">
        <v>42549</v>
      </c>
      <c r="R16" s="97" t="s">
        <v>87</v>
      </c>
      <c r="S16" s="97" t="s">
        <v>89</v>
      </c>
      <c r="T16" s="90" t="str">
        <f t="shared" si="1"/>
        <v>A.7XB.4</v>
      </c>
      <c r="U16" s="90">
        <v>1</v>
      </c>
      <c r="V16" s="90">
        <v>1</v>
      </c>
      <c r="W16" s="90"/>
      <c r="X16" s="90">
        <v>1</v>
      </c>
    </row>
    <row r="17" spans="1:24" s="62" customFormat="1" ht="12" x14ac:dyDescent="0.2">
      <c r="A17" s="90" t="s">
        <v>309</v>
      </c>
      <c r="B17" s="90">
        <v>2015</v>
      </c>
      <c r="C17" s="90" t="s">
        <v>39</v>
      </c>
      <c r="D17" s="90" t="s">
        <v>39</v>
      </c>
      <c r="E17" s="90" t="s">
        <v>67</v>
      </c>
      <c r="F17" s="90" t="s">
        <v>41</v>
      </c>
      <c r="G17" s="90" t="s">
        <v>68</v>
      </c>
      <c r="H17" s="90" t="s">
        <v>130</v>
      </c>
      <c r="I17" s="90" t="s">
        <v>263</v>
      </c>
      <c r="J17" s="90" t="s">
        <v>40</v>
      </c>
      <c r="K17" s="90" t="s">
        <v>41</v>
      </c>
      <c r="L17" s="90" t="s">
        <v>271</v>
      </c>
      <c r="M17" s="90" t="s">
        <v>271</v>
      </c>
      <c r="N17" s="92" t="s">
        <v>252</v>
      </c>
      <c r="O17" s="90" t="s">
        <v>373</v>
      </c>
      <c r="P17" s="90" t="str">
        <f t="shared" si="0"/>
        <v>F0-elegansXgraellsii-BelgiumXCachadas</v>
      </c>
      <c r="Q17" s="91">
        <v>42552</v>
      </c>
      <c r="R17" s="97" t="s">
        <v>570</v>
      </c>
      <c r="S17" s="97" t="s">
        <v>126</v>
      </c>
      <c r="T17" s="90" t="str">
        <f t="shared" si="1"/>
        <v>A.30XB.48</v>
      </c>
      <c r="U17" s="90">
        <v>1</v>
      </c>
      <c r="V17" s="90">
        <v>1</v>
      </c>
      <c r="W17" s="90"/>
      <c r="X17" s="90">
        <v>1</v>
      </c>
    </row>
    <row r="18" spans="1:24" s="62" customFormat="1" ht="12" x14ac:dyDescent="0.2">
      <c r="A18" s="90" t="s">
        <v>309</v>
      </c>
      <c r="B18" s="90">
        <v>2015</v>
      </c>
      <c r="C18" s="90" t="s">
        <v>39</v>
      </c>
      <c r="D18" s="90" t="s">
        <v>39</v>
      </c>
      <c r="E18" s="90" t="s">
        <v>67</v>
      </c>
      <c r="F18" s="90" t="s">
        <v>41</v>
      </c>
      <c r="G18" s="90" t="s">
        <v>68</v>
      </c>
      <c r="H18" s="90" t="s">
        <v>130</v>
      </c>
      <c r="I18" s="90" t="s">
        <v>263</v>
      </c>
      <c r="J18" s="90" t="s">
        <v>40</v>
      </c>
      <c r="K18" s="90" t="s">
        <v>41</v>
      </c>
      <c r="L18" s="90" t="s">
        <v>271</v>
      </c>
      <c r="M18" s="90" t="s">
        <v>271</v>
      </c>
      <c r="N18" s="92" t="s">
        <v>252</v>
      </c>
      <c r="O18" s="90" t="s">
        <v>373</v>
      </c>
      <c r="P18" s="90" t="str">
        <f t="shared" si="0"/>
        <v>F0-elegansXgraellsii-BelgiumXCachadas</v>
      </c>
      <c r="Q18" s="91">
        <v>42552</v>
      </c>
      <c r="R18" s="97" t="s">
        <v>136</v>
      </c>
      <c r="S18" s="97" t="s">
        <v>119</v>
      </c>
      <c r="T18" s="90" t="str">
        <f t="shared" si="1"/>
        <v>A.26XB.50</v>
      </c>
      <c r="U18" s="90">
        <v>1</v>
      </c>
      <c r="V18" s="90">
        <v>1</v>
      </c>
      <c r="W18" s="90"/>
      <c r="X18" s="90">
        <v>1</v>
      </c>
    </row>
    <row r="19" spans="1:24" s="62" customFormat="1" ht="12" x14ac:dyDescent="0.2">
      <c r="A19" s="90" t="s">
        <v>309</v>
      </c>
      <c r="B19" s="90">
        <v>2015</v>
      </c>
      <c r="C19" s="90" t="s">
        <v>39</v>
      </c>
      <c r="D19" s="90" t="s">
        <v>39</v>
      </c>
      <c r="E19" s="90" t="s">
        <v>67</v>
      </c>
      <c r="F19" s="90" t="s">
        <v>41</v>
      </c>
      <c r="G19" s="90" t="s">
        <v>68</v>
      </c>
      <c r="H19" s="90" t="s">
        <v>130</v>
      </c>
      <c r="I19" s="90" t="s">
        <v>273</v>
      </c>
      <c r="J19" s="90" t="s">
        <v>40</v>
      </c>
      <c r="K19" s="90" t="s">
        <v>41</v>
      </c>
      <c r="L19" s="90" t="s">
        <v>271</v>
      </c>
      <c r="M19" s="90" t="s">
        <v>271</v>
      </c>
      <c r="N19" s="92" t="s">
        <v>252</v>
      </c>
      <c r="O19" s="90" t="s">
        <v>373</v>
      </c>
      <c r="P19" s="90" t="str">
        <f t="shared" si="0"/>
        <v>F0-elegansXgraellsii-BelgiumXCachadas</v>
      </c>
      <c r="Q19" s="91">
        <v>42553</v>
      </c>
      <c r="R19" s="97" t="s">
        <v>589</v>
      </c>
      <c r="S19" s="97" t="s">
        <v>116</v>
      </c>
      <c r="T19" s="90" t="str">
        <f t="shared" si="1"/>
        <v>A.25XB.54</v>
      </c>
      <c r="U19" s="90">
        <v>1</v>
      </c>
      <c r="V19" s="90">
        <v>1</v>
      </c>
      <c r="W19" s="90"/>
      <c r="X19" s="90">
        <v>1</v>
      </c>
    </row>
    <row r="20" spans="1:24" s="62" customFormat="1" ht="12" x14ac:dyDescent="0.2">
      <c r="A20" s="90" t="s">
        <v>309</v>
      </c>
      <c r="B20" s="90">
        <v>2015</v>
      </c>
      <c r="C20" s="90" t="s">
        <v>39</v>
      </c>
      <c r="D20" s="90" t="s">
        <v>39</v>
      </c>
      <c r="E20" s="90" t="s">
        <v>67</v>
      </c>
      <c r="F20" s="90" t="s">
        <v>41</v>
      </c>
      <c r="G20" s="90" t="s">
        <v>68</v>
      </c>
      <c r="H20" s="90" t="s">
        <v>130</v>
      </c>
      <c r="I20" s="90" t="s">
        <v>263</v>
      </c>
      <c r="J20" s="90" t="s">
        <v>40</v>
      </c>
      <c r="K20" s="90" t="s">
        <v>41</v>
      </c>
      <c r="L20" s="90" t="s">
        <v>271</v>
      </c>
      <c r="M20" s="90" t="s">
        <v>271</v>
      </c>
      <c r="N20" s="92" t="s">
        <v>252</v>
      </c>
      <c r="O20" s="90" t="s">
        <v>373</v>
      </c>
      <c r="P20" s="90" t="str">
        <f t="shared" si="0"/>
        <v>F0-elegansXgraellsii-BelgiumXCachadas</v>
      </c>
      <c r="Q20" s="91">
        <v>42553</v>
      </c>
      <c r="R20" s="97" t="s">
        <v>140</v>
      </c>
      <c r="S20" s="97" t="s">
        <v>119</v>
      </c>
      <c r="T20" s="90" t="str">
        <f t="shared" si="1"/>
        <v>A.26XB.55</v>
      </c>
      <c r="U20" s="90">
        <v>1</v>
      </c>
      <c r="V20" s="90">
        <v>1</v>
      </c>
      <c r="W20" s="90"/>
      <c r="X20" s="90">
        <v>1</v>
      </c>
    </row>
    <row r="21" spans="1:24" s="62" customFormat="1" ht="12" x14ac:dyDescent="0.2">
      <c r="A21" s="90" t="s">
        <v>309</v>
      </c>
      <c r="B21" s="90">
        <v>2015</v>
      </c>
      <c r="C21" s="90" t="s">
        <v>39</v>
      </c>
      <c r="D21" s="90" t="s">
        <v>39</v>
      </c>
      <c r="E21" s="90" t="s">
        <v>67</v>
      </c>
      <c r="F21" s="90" t="s">
        <v>41</v>
      </c>
      <c r="G21" s="90" t="s">
        <v>68</v>
      </c>
      <c r="H21" s="90" t="s">
        <v>130</v>
      </c>
      <c r="I21" s="90" t="s">
        <v>263</v>
      </c>
      <c r="J21" s="90" t="s">
        <v>40</v>
      </c>
      <c r="K21" s="90" t="s">
        <v>41</v>
      </c>
      <c r="L21" s="90" t="s">
        <v>271</v>
      </c>
      <c r="M21" s="90" t="s">
        <v>271</v>
      </c>
      <c r="N21" s="92" t="s">
        <v>252</v>
      </c>
      <c r="O21" s="90" t="s">
        <v>373</v>
      </c>
      <c r="P21" s="90" t="str">
        <f t="shared" si="0"/>
        <v>F0-elegansXgraellsii-BelgiumXCachadas</v>
      </c>
      <c r="Q21" s="91">
        <v>42550</v>
      </c>
      <c r="R21" s="97" t="s">
        <v>81</v>
      </c>
      <c r="S21" s="97" t="s">
        <v>232</v>
      </c>
      <c r="T21" s="90" t="str">
        <f t="shared" si="1"/>
        <v>A.10XB.6</v>
      </c>
      <c r="U21" s="90">
        <v>2</v>
      </c>
      <c r="V21" s="90">
        <v>1</v>
      </c>
      <c r="W21" s="90"/>
      <c r="X21" s="90">
        <v>0</v>
      </c>
    </row>
    <row r="22" spans="1:24" s="62" customFormat="1" ht="12" x14ac:dyDescent="0.2">
      <c r="A22" s="90" t="s">
        <v>309</v>
      </c>
      <c r="B22" s="90">
        <v>2015</v>
      </c>
      <c r="C22" s="90" t="s">
        <v>39</v>
      </c>
      <c r="D22" s="90" t="s">
        <v>39</v>
      </c>
      <c r="E22" s="90" t="s">
        <v>67</v>
      </c>
      <c r="F22" s="90" t="s">
        <v>41</v>
      </c>
      <c r="G22" s="90" t="s">
        <v>68</v>
      </c>
      <c r="H22" s="90" t="s">
        <v>130</v>
      </c>
      <c r="I22" s="90" t="s">
        <v>263</v>
      </c>
      <c r="J22" s="90" t="s">
        <v>40</v>
      </c>
      <c r="K22" s="90" t="s">
        <v>41</v>
      </c>
      <c r="L22" s="90" t="s">
        <v>271</v>
      </c>
      <c r="M22" s="90" t="s">
        <v>271</v>
      </c>
      <c r="N22" s="92" t="s">
        <v>252</v>
      </c>
      <c r="O22" s="90" t="s">
        <v>373</v>
      </c>
      <c r="P22" s="90" t="str">
        <f t="shared" si="0"/>
        <v>F0-elegansXgraellsii-BelgiumXCachadas</v>
      </c>
      <c r="Q22" s="91">
        <v>42549</v>
      </c>
      <c r="R22" s="97" t="s">
        <v>81</v>
      </c>
      <c r="S22" s="97" t="s">
        <v>72</v>
      </c>
      <c r="T22" s="90" t="str">
        <f t="shared" si="1"/>
        <v>A.12XB.6</v>
      </c>
      <c r="U22" s="90">
        <v>1</v>
      </c>
      <c r="V22" s="90">
        <v>0</v>
      </c>
      <c r="W22" s="90"/>
      <c r="X22" s="90">
        <v>0</v>
      </c>
    </row>
    <row r="23" spans="1:24" s="62" customFormat="1" ht="12" x14ac:dyDescent="0.2">
      <c r="A23" s="90" t="s">
        <v>309</v>
      </c>
      <c r="B23" s="90">
        <v>2015</v>
      </c>
      <c r="C23" s="90" t="s">
        <v>39</v>
      </c>
      <c r="D23" s="90" t="s">
        <v>39</v>
      </c>
      <c r="E23" s="90" t="s">
        <v>67</v>
      </c>
      <c r="F23" s="90" t="s">
        <v>41</v>
      </c>
      <c r="G23" s="90" t="s">
        <v>68</v>
      </c>
      <c r="H23" s="90" t="s">
        <v>130</v>
      </c>
      <c r="I23" s="90" t="s">
        <v>263</v>
      </c>
      <c r="J23" s="90" t="s">
        <v>40</v>
      </c>
      <c r="K23" s="90" t="s">
        <v>41</v>
      </c>
      <c r="L23" s="90" t="s">
        <v>271</v>
      </c>
      <c r="M23" s="90" t="s">
        <v>271</v>
      </c>
      <c r="N23" s="92" t="s">
        <v>252</v>
      </c>
      <c r="O23" s="90" t="s">
        <v>373</v>
      </c>
      <c r="P23" s="90" t="str">
        <f t="shared" si="0"/>
        <v>F0-elegansXgraellsii-BelgiumXCachadas</v>
      </c>
      <c r="Q23" s="91">
        <v>42549</v>
      </c>
      <c r="R23" s="97" t="s">
        <v>81</v>
      </c>
      <c r="S23" s="97" t="s">
        <v>92</v>
      </c>
      <c r="T23" s="90" t="str">
        <f t="shared" si="1"/>
        <v>A.9XB.6</v>
      </c>
      <c r="U23" s="90">
        <v>1</v>
      </c>
      <c r="V23" s="90">
        <v>0</v>
      </c>
      <c r="W23" s="90"/>
      <c r="X23" s="90">
        <v>0</v>
      </c>
    </row>
    <row r="24" spans="1:24" s="62" customFormat="1" ht="12" x14ac:dyDescent="0.2">
      <c r="A24" s="90" t="s">
        <v>309</v>
      </c>
      <c r="B24" s="90">
        <v>2015</v>
      </c>
      <c r="C24" s="90" t="s">
        <v>39</v>
      </c>
      <c r="D24" s="90" t="s">
        <v>39</v>
      </c>
      <c r="E24" s="90" t="s">
        <v>67</v>
      </c>
      <c r="F24" s="90" t="s">
        <v>41</v>
      </c>
      <c r="G24" s="90" t="s">
        <v>68</v>
      </c>
      <c r="H24" s="90" t="s">
        <v>130</v>
      </c>
      <c r="I24" s="90" t="s">
        <v>263</v>
      </c>
      <c r="J24" s="90" t="s">
        <v>40</v>
      </c>
      <c r="K24" s="90" t="s">
        <v>41</v>
      </c>
      <c r="L24" s="90" t="s">
        <v>271</v>
      </c>
      <c r="M24" s="90" t="s">
        <v>271</v>
      </c>
      <c r="N24" s="92" t="s">
        <v>252</v>
      </c>
      <c r="O24" s="90" t="s">
        <v>373</v>
      </c>
      <c r="P24" s="90" t="str">
        <f t="shared" si="0"/>
        <v>F0-elegansXgraellsii-BelgiumXCachadas</v>
      </c>
      <c r="Q24" s="91">
        <v>42557</v>
      </c>
      <c r="R24" s="97" t="s">
        <v>571</v>
      </c>
      <c r="S24" s="97" t="s">
        <v>591</v>
      </c>
      <c r="T24" s="90" t="str">
        <f t="shared" si="1"/>
        <v>A.36XB.60</v>
      </c>
      <c r="U24" s="90">
        <v>1</v>
      </c>
      <c r="V24" s="90">
        <v>1</v>
      </c>
      <c r="W24" s="90"/>
      <c r="X24" s="90">
        <v>0</v>
      </c>
    </row>
    <row r="25" spans="1:24" s="62" customFormat="1" ht="12" x14ac:dyDescent="0.2">
      <c r="A25" s="90" t="s">
        <v>309</v>
      </c>
      <c r="B25" s="90">
        <v>2015</v>
      </c>
      <c r="C25" s="90" t="s">
        <v>39</v>
      </c>
      <c r="D25" s="90" t="s">
        <v>39</v>
      </c>
      <c r="E25" s="90" t="s">
        <v>67</v>
      </c>
      <c r="F25" s="90" t="s">
        <v>41</v>
      </c>
      <c r="G25" s="90" t="s">
        <v>68</v>
      </c>
      <c r="H25" s="90" t="s">
        <v>130</v>
      </c>
      <c r="I25" s="90" t="s">
        <v>263</v>
      </c>
      <c r="J25" s="90" t="s">
        <v>40</v>
      </c>
      <c r="K25" s="90" t="s">
        <v>41</v>
      </c>
      <c r="L25" s="90" t="s">
        <v>271</v>
      </c>
      <c r="M25" s="90" t="s">
        <v>271</v>
      </c>
      <c r="N25" s="92" t="s">
        <v>252</v>
      </c>
      <c r="O25" s="90" t="s">
        <v>373</v>
      </c>
      <c r="P25" s="90" t="str">
        <f t="shared" si="0"/>
        <v>F0-elegansXgraellsii-BelgiumXCachadas</v>
      </c>
      <c r="Q25" s="91">
        <v>42557</v>
      </c>
      <c r="R25" s="97" t="s">
        <v>159</v>
      </c>
      <c r="S25" s="97" t="s">
        <v>592</v>
      </c>
      <c r="T25" s="90" t="str">
        <f t="shared" si="1"/>
        <v>A.32XB.65</v>
      </c>
      <c r="U25" s="90">
        <v>1</v>
      </c>
      <c r="V25" s="90">
        <v>1</v>
      </c>
      <c r="W25" s="90"/>
      <c r="X25" s="90">
        <v>0</v>
      </c>
    </row>
    <row r="26" spans="1:24" s="62" customFormat="1" ht="12" x14ac:dyDescent="0.2">
      <c r="A26" s="90" t="s">
        <v>309</v>
      </c>
      <c r="B26" s="90">
        <v>2015</v>
      </c>
      <c r="C26" s="90" t="s">
        <v>39</v>
      </c>
      <c r="D26" s="90" t="s">
        <v>39</v>
      </c>
      <c r="E26" s="90" t="s">
        <v>67</v>
      </c>
      <c r="F26" s="90" t="s">
        <v>41</v>
      </c>
      <c r="G26" s="90" t="s">
        <v>68</v>
      </c>
      <c r="H26" s="90" t="s">
        <v>130</v>
      </c>
      <c r="I26" s="90" t="s">
        <v>263</v>
      </c>
      <c r="J26" s="90" t="s">
        <v>40</v>
      </c>
      <c r="K26" s="90" t="s">
        <v>41</v>
      </c>
      <c r="L26" s="90" t="s">
        <v>271</v>
      </c>
      <c r="M26" s="90" t="s">
        <v>271</v>
      </c>
      <c r="N26" s="92" t="s">
        <v>252</v>
      </c>
      <c r="O26" s="90" t="s">
        <v>373</v>
      </c>
      <c r="P26" s="90" t="str">
        <f t="shared" si="0"/>
        <v>F0-elegansXgraellsii-BelgiumXCachadas</v>
      </c>
      <c r="Q26" s="91">
        <v>42549</v>
      </c>
      <c r="R26" s="97" t="s">
        <v>82</v>
      </c>
      <c r="S26" s="97" t="s">
        <v>232</v>
      </c>
      <c r="T26" s="90" t="str">
        <f t="shared" si="1"/>
        <v>A.10XB.7</v>
      </c>
      <c r="U26" s="90">
        <v>1</v>
      </c>
      <c r="V26" s="90">
        <v>1</v>
      </c>
      <c r="W26" s="90"/>
      <c r="X26" s="90">
        <v>1</v>
      </c>
    </row>
    <row r="27" spans="1:24" s="62" customFormat="1" ht="12" x14ac:dyDescent="0.2">
      <c r="A27" s="90" t="s">
        <v>309</v>
      </c>
      <c r="B27" s="90">
        <v>2015</v>
      </c>
      <c r="C27" s="90" t="s">
        <v>39</v>
      </c>
      <c r="D27" s="90" t="s">
        <v>39</v>
      </c>
      <c r="E27" s="90" t="s">
        <v>67</v>
      </c>
      <c r="F27" s="90" t="s">
        <v>41</v>
      </c>
      <c r="G27" s="90" t="s">
        <v>68</v>
      </c>
      <c r="H27" s="90" t="s">
        <v>130</v>
      </c>
      <c r="I27" s="90" t="s">
        <v>272</v>
      </c>
      <c r="J27" s="90" t="s">
        <v>40</v>
      </c>
      <c r="K27" s="90" t="s">
        <v>41</v>
      </c>
      <c r="L27" s="90" t="s">
        <v>271</v>
      </c>
      <c r="M27" s="90" t="s">
        <v>271</v>
      </c>
      <c r="N27" s="92" t="s">
        <v>252</v>
      </c>
      <c r="O27" s="90" t="s">
        <v>373</v>
      </c>
      <c r="P27" s="90" t="str">
        <f t="shared" si="0"/>
        <v>F0-elegansXgraellsii-BelgiumXCachadas</v>
      </c>
      <c r="Q27" s="91">
        <v>42557</v>
      </c>
      <c r="R27" s="97" t="s">
        <v>82</v>
      </c>
      <c r="S27" s="97" t="s">
        <v>114</v>
      </c>
      <c r="T27" s="90" t="str">
        <f t="shared" si="1"/>
        <v>A.24XB.7</v>
      </c>
      <c r="U27" s="90">
        <v>1</v>
      </c>
      <c r="V27" s="90">
        <v>1</v>
      </c>
      <c r="W27" s="90"/>
      <c r="X27" s="90">
        <v>1</v>
      </c>
    </row>
    <row r="28" spans="1:24" s="62" customFormat="1" ht="12" x14ac:dyDescent="0.2">
      <c r="A28" s="90" t="s">
        <v>309</v>
      </c>
      <c r="B28" s="90">
        <v>2015</v>
      </c>
      <c r="C28" s="90" t="s">
        <v>39</v>
      </c>
      <c r="D28" s="90" t="s">
        <v>39</v>
      </c>
      <c r="E28" s="90" t="s">
        <v>67</v>
      </c>
      <c r="F28" s="90" t="s">
        <v>41</v>
      </c>
      <c r="G28" s="90" t="s">
        <v>68</v>
      </c>
      <c r="H28" s="90" t="s">
        <v>130</v>
      </c>
      <c r="I28" s="90" t="s">
        <v>263</v>
      </c>
      <c r="J28" s="90" t="s">
        <v>40</v>
      </c>
      <c r="K28" s="90" t="s">
        <v>41</v>
      </c>
      <c r="L28" s="90" t="s">
        <v>271</v>
      </c>
      <c r="M28" s="90" t="s">
        <v>271</v>
      </c>
      <c r="N28" s="92" t="s">
        <v>252</v>
      </c>
      <c r="O28" s="90" t="s">
        <v>373</v>
      </c>
      <c r="P28" s="90" t="str">
        <f t="shared" si="0"/>
        <v>F0-elegansXgraellsii-BelgiumXCachadas</v>
      </c>
      <c r="Q28" s="91">
        <v>42557</v>
      </c>
      <c r="R28" s="97" t="s">
        <v>168</v>
      </c>
      <c r="S28" s="97" t="s">
        <v>126</v>
      </c>
      <c r="T28" s="90" t="str">
        <f t="shared" si="1"/>
        <v>A.30XB.70</v>
      </c>
      <c r="U28" s="90">
        <v>1</v>
      </c>
      <c r="V28" s="90">
        <v>1</v>
      </c>
      <c r="W28" s="90"/>
      <c r="X28" s="90">
        <v>0</v>
      </c>
    </row>
    <row r="29" spans="1:24" s="62" customFormat="1" ht="12" x14ac:dyDescent="0.2">
      <c r="A29" s="90" t="s">
        <v>309</v>
      </c>
      <c r="B29" s="90">
        <v>2015</v>
      </c>
      <c r="C29" s="90" t="s">
        <v>39</v>
      </c>
      <c r="D29" s="90" t="s">
        <v>39</v>
      </c>
      <c r="E29" s="90" t="s">
        <v>67</v>
      </c>
      <c r="F29" s="90" t="s">
        <v>41</v>
      </c>
      <c r="G29" s="90" t="s">
        <v>68</v>
      </c>
      <c r="H29" s="90" t="s">
        <v>130</v>
      </c>
      <c r="I29" s="90" t="s">
        <v>272</v>
      </c>
      <c r="J29" s="90" t="s">
        <v>40</v>
      </c>
      <c r="K29" s="90" t="s">
        <v>41</v>
      </c>
      <c r="L29" s="90" t="s">
        <v>271</v>
      </c>
      <c r="M29" s="90" t="s">
        <v>271</v>
      </c>
      <c r="N29" s="92" t="s">
        <v>252</v>
      </c>
      <c r="O29" s="90" t="s">
        <v>373</v>
      </c>
      <c r="P29" s="90" t="str">
        <f t="shared" si="0"/>
        <v>F0-elegansXgraellsii-BelgiumXCachadas</v>
      </c>
      <c r="Q29" s="91">
        <v>42557</v>
      </c>
      <c r="R29" s="97" t="s">
        <v>169</v>
      </c>
      <c r="S29" s="97" t="s">
        <v>120</v>
      </c>
      <c r="T29" s="90" t="str">
        <f t="shared" si="1"/>
        <v>A.27XB.71</v>
      </c>
      <c r="U29" s="90">
        <v>1</v>
      </c>
      <c r="V29" s="90">
        <v>1</v>
      </c>
      <c r="W29" s="90"/>
      <c r="X29" s="90">
        <v>1</v>
      </c>
    </row>
    <row r="30" spans="1:24" s="62" customFormat="1" ht="12" x14ac:dyDescent="0.2">
      <c r="A30" s="90" t="s">
        <v>309</v>
      </c>
      <c r="B30" s="90">
        <v>2015</v>
      </c>
      <c r="C30" s="90" t="s">
        <v>39</v>
      </c>
      <c r="D30" s="90" t="s">
        <v>39</v>
      </c>
      <c r="E30" s="90" t="s">
        <v>67</v>
      </c>
      <c r="F30" s="90" t="s">
        <v>41</v>
      </c>
      <c r="G30" s="90" t="s">
        <v>68</v>
      </c>
      <c r="H30" s="90" t="s">
        <v>130</v>
      </c>
      <c r="I30" s="90" t="s">
        <v>272</v>
      </c>
      <c r="J30" s="90" t="s">
        <v>40</v>
      </c>
      <c r="K30" s="90" t="s">
        <v>41</v>
      </c>
      <c r="L30" s="90" t="s">
        <v>271</v>
      </c>
      <c r="M30" s="90" t="s">
        <v>271</v>
      </c>
      <c r="N30" s="92" t="s">
        <v>252</v>
      </c>
      <c r="O30" s="90" t="s">
        <v>373</v>
      </c>
      <c r="P30" s="90" t="str">
        <f t="shared" si="0"/>
        <v>F0-elegansXgraellsii-BelgiumXCachadas</v>
      </c>
      <c r="Q30" s="91">
        <v>42557</v>
      </c>
      <c r="R30" s="97" t="s">
        <v>169</v>
      </c>
      <c r="S30" s="97" t="s">
        <v>126</v>
      </c>
      <c r="T30" s="90" t="str">
        <f t="shared" si="1"/>
        <v>A.30XB.71</v>
      </c>
      <c r="U30" s="90">
        <v>1</v>
      </c>
      <c r="V30" s="90">
        <v>1</v>
      </c>
      <c r="W30" s="90"/>
      <c r="X30" s="90">
        <v>0</v>
      </c>
    </row>
    <row r="31" spans="1:24" s="62" customFormat="1" ht="12" x14ac:dyDescent="0.2">
      <c r="A31" s="90" t="s">
        <v>309</v>
      </c>
      <c r="B31" s="90">
        <v>2015</v>
      </c>
      <c r="C31" s="90" t="s">
        <v>39</v>
      </c>
      <c r="D31" s="90" t="s">
        <v>39</v>
      </c>
      <c r="E31" s="90" t="s">
        <v>67</v>
      </c>
      <c r="F31" s="90" t="s">
        <v>41</v>
      </c>
      <c r="G31" s="90" t="s">
        <v>68</v>
      </c>
      <c r="H31" s="90" t="s">
        <v>130</v>
      </c>
      <c r="I31" s="90" t="s">
        <v>272</v>
      </c>
      <c r="J31" s="90" t="s">
        <v>40</v>
      </c>
      <c r="K31" s="90" t="s">
        <v>41</v>
      </c>
      <c r="L31" s="90" t="s">
        <v>271</v>
      </c>
      <c r="M31" s="90" t="s">
        <v>271</v>
      </c>
      <c r="N31" s="92" t="s">
        <v>252</v>
      </c>
      <c r="O31" s="90" t="s">
        <v>373</v>
      </c>
      <c r="P31" s="90" t="str">
        <f t="shared" si="0"/>
        <v>F0-elegansXgraellsii-BelgiumXCachadas</v>
      </c>
      <c r="Q31" s="91">
        <v>42556</v>
      </c>
      <c r="R31" s="97" t="s">
        <v>171</v>
      </c>
      <c r="S31" s="97" t="s">
        <v>591</v>
      </c>
      <c r="T31" s="90" t="str">
        <f t="shared" si="1"/>
        <v>A.36XB.72</v>
      </c>
      <c r="U31" s="90">
        <v>1</v>
      </c>
      <c r="V31" s="90">
        <v>1</v>
      </c>
      <c r="W31" s="90"/>
      <c r="X31" s="90">
        <v>1</v>
      </c>
    </row>
    <row r="32" spans="1:24" s="62" customFormat="1" ht="12" x14ac:dyDescent="0.2">
      <c r="A32" s="90" t="s">
        <v>309</v>
      </c>
      <c r="B32" s="90">
        <v>2015</v>
      </c>
      <c r="C32" s="90" t="s">
        <v>39</v>
      </c>
      <c r="D32" s="90" t="s">
        <v>39</v>
      </c>
      <c r="E32" s="90" t="s">
        <v>67</v>
      </c>
      <c r="F32" s="90" t="s">
        <v>41</v>
      </c>
      <c r="G32" s="90" t="s">
        <v>68</v>
      </c>
      <c r="H32" s="90" t="s">
        <v>130</v>
      </c>
      <c r="I32" s="90" t="s">
        <v>272</v>
      </c>
      <c r="J32" s="90" t="s">
        <v>40</v>
      </c>
      <c r="K32" s="90" t="s">
        <v>41</v>
      </c>
      <c r="L32" s="90" t="s">
        <v>271</v>
      </c>
      <c r="M32" s="90" t="s">
        <v>271</v>
      </c>
      <c r="N32" s="92" t="s">
        <v>252</v>
      </c>
      <c r="O32" s="90" t="s">
        <v>373</v>
      </c>
      <c r="P32" s="90" t="str">
        <f t="shared" si="0"/>
        <v>F0-elegansXgraellsii-BelgiumXCachadas</v>
      </c>
      <c r="Q32" s="91">
        <v>42558</v>
      </c>
      <c r="R32" s="97" t="s">
        <v>173</v>
      </c>
      <c r="S32" s="97" t="s">
        <v>116</v>
      </c>
      <c r="T32" s="90" t="str">
        <f t="shared" si="1"/>
        <v>A.25XB.73</v>
      </c>
      <c r="U32" s="90">
        <v>5</v>
      </c>
      <c r="V32" s="90">
        <v>1</v>
      </c>
      <c r="W32" s="90"/>
      <c r="X32" s="90">
        <v>1</v>
      </c>
    </row>
    <row r="33" spans="1:24" s="62" customFormat="1" ht="12" x14ac:dyDescent="0.2">
      <c r="A33" s="90" t="s">
        <v>309</v>
      </c>
      <c r="B33" s="90">
        <v>2015</v>
      </c>
      <c r="C33" s="90" t="s">
        <v>39</v>
      </c>
      <c r="D33" s="90" t="s">
        <v>39</v>
      </c>
      <c r="E33" s="90" t="s">
        <v>67</v>
      </c>
      <c r="F33" s="90" t="s">
        <v>41</v>
      </c>
      <c r="G33" s="90" t="s">
        <v>68</v>
      </c>
      <c r="H33" s="90" t="s">
        <v>130</v>
      </c>
      <c r="I33" s="90" t="s">
        <v>272</v>
      </c>
      <c r="J33" s="90" t="s">
        <v>40</v>
      </c>
      <c r="K33" s="90" t="s">
        <v>41</v>
      </c>
      <c r="L33" s="90" t="s">
        <v>271</v>
      </c>
      <c r="M33" s="90" t="s">
        <v>271</v>
      </c>
      <c r="N33" s="92" t="s">
        <v>252</v>
      </c>
      <c r="O33" s="90" t="s">
        <v>373</v>
      </c>
      <c r="P33" s="90" t="str">
        <f t="shared" si="0"/>
        <v>F0-elegansXgraellsii-BelgiumXCachadas</v>
      </c>
      <c r="Q33" s="91">
        <v>42557</v>
      </c>
      <c r="R33" s="97" t="s">
        <v>593</v>
      </c>
      <c r="S33" s="97" t="s">
        <v>592</v>
      </c>
      <c r="T33" s="90" t="str">
        <f t="shared" si="1"/>
        <v>A.32XB.74</v>
      </c>
      <c r="U33" s="90">
        <v>1</v>
      </c>
      <c r="V33" s="90">
        <v>1</v>
      </c>
      <c r="W33" s="90"/>
      <c r="X33" s="90">
        <v>1</v>
      </c>
    </row>
    <row r="34" spans="1:24" s="62" customFormat="1" ht="12" x14ac:dyDescent="0.2">
      <c r="A34" s="90" t="s">
        <v>309</v>
      </c>
      <c r="B34" s="90">
        <v>2015</v>
      </c>
      <c r="C34" s="90" t="s">
        <v>39</v>
      </c>
      <c r="D34" s="90" t="s">
        <v>39</v>
      </c>
      <c r="E34" s="90" t="s">
        <v>67</v>
      </c>
      <c r="F34" s="90" t="s">
        <v>41</v>
      </c>
      <c r="G34" s="90" t="s">
        <v>68</v>
      </c>
      <c r="H34" s="90" t="s">
        <v>130</v>
      </c>
      <c r="I34" s="90" t="s">
        <v>272</v>
      </c>
      <c r="J34" s="90" t="s">
        <v>40</v>
      </c>
      <c r="K34" s="90" t="s">
        <v>41</v>
      </c>
      <c r="L34" s="90" t="s">
        <v>271</v>
      </c>
      <c r="M34" s="90" t="s">
        <v>271</v>
      </c>
      <c r="N34" s="92" t="s">
        <v>252</v>
      </c>
      <c r="O34" s="90" t="s">
        <v>373</v>
      </c>
      <c r="P34" s="90" t="str">
        <f t="shared" ref="P34:P65" si="2">CONCATENATE(D34,"-",O34,"-",M34,"X",H34)</f>
        <v>F0-elegansXgraellsii-BelgiumXCachadas</v>
      </c>
      <c r="Q34" s="91">
        <v>42557</v>
      </c>
      <c r="R34" s="97" t="s">
        <v>176</v>
      </c>
      <c r="S34" s="97" t="s">
        <v>126</v>
      </c>
      <c r="T34" s="90" t="str">
        <f t="shared" ref="T34:T65" si="3">_xlfn.CONCAT(S34,"X",R34)</f>
        <v>A.30XB.75</v>
      </c>
      <c r="U34" s="90">
        <v>1</v>
      </c>
      <c r="V34" s="90">
        <v>1</v>
      </c>
      <c r="W34" s="90"/>
      <c r="X34" s="90">
        <v>1</v>
      </c>
    </row>
    <row r="35" spans="1:24" s="62" customFormat="1" ht="12" x14ac:dyDescent="0.2">
      <c r="A35" s="90" t="s">
        <v>309</v>
      </c>
      <c r="B35" s="90">
        <v>2015</v>
      </c>
      <c r="C35" s="90" t="s">
        <v>39</v>
      </c>
      <c r="D35" s="90" t="s">
        <v>39</v>
      </c>
      <c r="E35" s="90" t="s">
        <v>67</v>
      </c>
      <c r="F35" s="90" t="s">
        <v>41</v>
      </c>
      <c r="G35" s="90" t="s">
        <v>68</v>
      </c>
      <c r="H35" s="90" t="s">
        <v>130</v>
      </c>
      <c r="I35" s="90" t="s">
        <v>263</v>
      </c>
      <c r="J35" s="90" t="s">
        <v>40</v>
      </c>
      <c r="K35" s="90" t="s">
        <v>41</v>
      </c>
      <c r="L35" s="90" t="s">
        <v>271</v>
      </c>
      <c r="M35" s="90" t="s">
        <v>271</v>
      </c>
      <c r="N35" s="92" t="s">
        <v>252</v>
      </c>
      <c r="O35" s="90" t="s">
        <v>373</v>
      </c>
      <c r="P35" s="90" t="str">
        <f t="shared" si="2"/>
        <v>F0-elegansXgraellsii-BelgiumXCachadas</v>
      </c>
      <c r="Q35" s="91">
        <v>42557</v>
      </c>
      <c r="R35" s="97" t="s">
        <v>164</v>
      </c>
      <c r="S35" s="97" t="s">
        <v>126</v>
      </c>
      <c r="T35" s="90" t="str">
        <f t="shared" si="3"/>
        <v>A.30XB.76</v>
      </c>
      <c r="U35" s="90">
        <v>1</v>
      </c>
      <c r="V35" s="90">
        <v>1</v>
      </c>
      <c r="W35" s="90"/>
      <c r="X35" s="90">
        <v>0</v>
      </c>
    </row>
    <row r="36" spans="1:24" s="62" customFormat="1" ht="12" x14ac:dyDescent="0.2">
      <c r="A36" s="90" t="s">
        <v>309</v>
      </c>
      <c r="B36" s="90">
        <v>2015</v>
      </c>
      <c r="C36" s="90" t="s">
        <v>39</v>
      </c>
      <c r="D36" s="90" t="s">
        <v>39</v>
      </c>
      <c r="E36" s="90" t="s">
        <v>67</v>
      </c>
      <c r="F36" s="90" t="s">
        <v>41</v>
      </c>
      <c r="G36" s="90" t="s">
        <v>68</v>
      </c>
      <c r="H36" s="90" t="s">
        <v>130</v>
      </c>
      <c r="I36" s="90" t="s">
        <v>263</v>
      </c>
      <c r="J36" s="90" t="s">
        <v>40</v>
      </c>
      <c r="K36" s="90" t="s">
        <v>41</v>
      </c>
      <c r="L36" s="90" t="s">
        <v>271</v>
      </c>
      <c r="M36" s="90" t="s">
        <v>271</v>
      </c>
      <c r="N36" s="92" t="s">
        <v>252</v>
      </c>
      <c r="O36" s="90" t="s">
        <v>373</v>
      </c>
      <c r="P36" s="90" t="str">
        <f t="shared" si="2"/>
        <v>F0-elegansXgraellsii-BelgiumXCachadas</v>
      </c>
      <c r="Q36" s="91">
        <v>42557</v>
      </c>
      <c r="R36" s="97" t="s">
        <v>164</v>
      </c>
      <c r="S36" s="97" t="s">
        <v>594</v>
      </c>
      <c r="T36" s="90" t="str">
        <f t="shared" si="3"/>
        <v>A.55XB.76</v>
      </c>
      <c r="U36" s="90">
        <v>1</v>
      </c>
      <c r="V36" s="90">
        <v>1</v>
      </c>
      <c r="W36" s="90"/>
      <c r="X36" s="90">
        <v>0</v>
      </c>
    </row>
    <row r="37" spans="1:24" s="62" customFormat="1" ht="12" x14ac:dyDescent="0.2">
      <c r="A37" s="90" t="s">
        <v>309</v>
      </c>
      <c r="B37" s="90">
        <v>2015</v>
      </c>
      <c r="C37" s="90" t="s">
        <v>39</v>
      </c>
      <c r="D37" s="90" t="s">
        <v>39</v>
      </c>
      <c r="E37" s="90" t="s">
        <v>67</v>
      </c>
      <c r="F37" s="90" t="s">
        <v>41</v>
      </c>
      <c r="G37" s="90" t="s">
        <v>68</v>
      </c>
      <c r="H37" s="90" t="s">
        <v>130</v>
      </c>
      <c r="I37" s="90" t="s">
        <v>263</v>
      </c>
      <c r="J37" s="90" t="s">
        <v>40</v>
      </c>
      <c r="K37" s="90" t="s">
        <v>41</v>
      </c>
      <c r="L37" s="90" t="s">
        <v>271</v>
      </c>
      <c r="M37" s="90" t="s">
        <v>271</v>
      </c>
      <c r="N37" s="92" t="s">
        <v>252</v>
      </c>
      <c r="O37" s="90" t="s">
        <v>373</v>
      </c>
      <c r="P37" s="90" t="str">
        <f t="shared" si="2"/>
        <v>F0-elegansXgraellsii-BelgiumXCachadas</v>
      </c>
      <c r="Q37" s="91">
        <v>42557</v>
      </c>
      <c r="R37" s="97" t="s">
        <v>181</v>
      </c>
      <c r="S37" s="97" t="s">
        <v>595</v>
      </c>
      <c r="T37" s="90" t="str">
        <f t="shared" si="3"/>
        <v>A.35XB.78</v>
      </c>
      <c r="U37" s="90">
        <v>1</v>
      </c>
      <c r="V37" s="90">
        <v>1</v>
      </c>
      <c r="W37" s="90"/>
      <c r="X37" s="90">
        <v>1</v>
      </c>
    </row>
    <row r="38" spans="1:24" s="62" customFormat="1" ht="12" x14ac:dyDescent="0.2">
      <c r="A38" s="90" t="s">
        <v>309</v>
      </c>
      <c r="B38" s="90">
        <v>2015</v>
      </c>
      <c r="C38" s="90" t="s">
        <v>39</v>
      </c>
      <c r="D38" s="90" t="s">
        <v>39</v>
      </c>
      <c r="E38" s="90" t="s">
        <v>67</v>
      </c>
      <c r="F38" s="90" t="s">
        <v>41</v>
      </c>
      <c r="G38" s="90" t="s">
        <v>68</v>
      </c>
      <c r="H38" s="90" t="s">
        <v>130</v>
      </c>
      <c r="I38" s="90" t="s">
        <v>263</v>
      </c>
      <c r="J38" s="90" t="s">
        <v>40</v>
      </c>
      <c r="K38" s="90" t="s">
        <v>41</v>
      </c>
      <c r="L38" s="90" t="s">
        <v>271</v>
      </c>
      <c r="M38" s="90" t="s">
        <v>271</v>
      </c>
      <c r="N38" s="92" t="s">
        <v>252</v>
      </c>
      <c r="O38" s="90" t="s">
        <v>373</v>
      </c>
      <c r="P38" s="90" t="str">
        <f t="shared" si="2"/>
        <v>F0-elegansXgraellsii-BelgiumXCachadas</v>
      </c>
      <c r="Q38" s="91">
        <v>42558</v>
      </c>
      <c r="R38" s="97" t="s">
        <v>321</v>
      </c>
      <c r="S38" s="97" t="s">
        <v>587</v>
      </c>
      <c r="T38" s="90" t="str">
        <f t="shared" si="3"/>
        <v>A.40XB85</v>
      </c>
      <c r="U38" s="90">
        <v>1</v>
      </c>
      <c r="V38" s="90">
        <v>0</v>
      </c>
      <c r="W38" s="90"/>
      <c r="X38" s="90">
        <v>0</v>
      </c>
    </row>
    <row r="39" spans="1:24" s="62" customFormat="1" ht="12" x14ac:dyDescent="0.2">
      <c r="A39" s="90" t="s">
        <v>309</v>
      </c>
      <c r="B39" s="90">
        <v>2015</v>
      </c>
      <c r="C39" s="90" t="s">
        <v>39</v>
      </c>
      <c r="D39" s="90" t="s">
        <v>39</v>
      </c>
      <c r="E39" s="90" t="s">
        <v>67</v>
      </c>
      <c r="F39" s="90" t="s">
        <v>41</v>
      </c>
      <c r="G39" s="90" t="s">
        <v>68</v>
      </c>
      <c r="H39" s="90" t="s">
        <v>130</v>
      </c>
      <c r="I39" s="90" t="s">
        <v>263</v>
      </c>
      <c r="J39" s="90" t="s">
        <v>40</v>
      </c>
      <c r="K39" s="90" t="s">
        <v>41</v>
      </c>
      <c r="L39" s="90" t="s">
        <v>271</v>
      </c>
      <c r="M39" s="90" t="s">
        <v>271</v>
      </c>
      <c r="N39" s="92" t="s">
        <v>252</v>
      </c>
      <c r="O39" s="90" t="s">
        <v>373</v>
      </c>
      <c r="P39" s="90" t="str">
        <f t="shared" si="2"/>
        <v>F0-elegansXgraellsii-BelgiumXCachadas</v>
      </c>
      <c r="Q39" s="91">
        <v>42550</v>
      </c>
      <c r="R39" s="97" t="s">
        <v>88</v>
      </c>
      <c r="S39" s="97" t="s">
        <v>232</v>
      </c>
      <c r="T39" s="90" t="str">
        <f t="shared" si="3"/>
        <v>A.10XB.9</v>
      </c>
      <c r="U39" s="90">
        <v>1</v>
      </c>
      <c r="V39" s="90">
        <v>1</v>
      </c>
      <c r="W39" s="90"/>
      <c r="X39" s="90">
        <v>1</v>
      </c>
    </row>
    <row r="40" spans="1:24" s="62" customFormat="1" ht="12" x14ac:dyDescent="0.2">
      <c r="A40" s="90" t="s">
        <v>309</v>
      </c>
      <c r="B40" s="90">
        <v>2015</v>
      </c>
      <c r="C40" s="90" t="s">
        <v>39</v>
      </c>
      <c r="D40" s="90" t="s">
        <v>39</v>
      </c>
      <c r="E40" s="90" t="s">
        <v>67</v>
      </c>
      <c r="F40" s="90" t="s">
        <v>41</v>
      </c>
      <c r="G40" s="90" t="s">
        <v>68</v>
      </c>
      <c r="H40" s="90" t="s">
        <v>130</v>
      </c>
      <c r="I40" s="90" t="s">
        <v>263</v>
      </c>
      <c r="J40" s="90" t="s">
        <v>40</v>
      </c>
      <c r="K40" s="90" t="s">
        <v>41</v>
      </c>
      <c r="L40" s="90" t="s">
        <v>269</v>
      </c>
      <c r="M40" s="90" t="s">
        <v>269</v>
      </c>
      <c r="N40" s="92" t="s">
        <v>252</v>
      </c>
      <c r="O40" s="90" t="s">
        <v>373</v>
      </c>
      <c r="P40" s="90" t="str">
        <f t="shared" si="2"/>
        <v>F0-elegansXgraellsii-SwedenXCachadas</v>
      </c>
      <c r="Q40" s="91">
        <v>42548</v>
      </c>
      <c r="R40" s="97" t="s">
        <v>73</v>
      </c>
      <c r="S40" s="97" t="s">
        <v>180</v>
      </c>
      <c r="T40" s="90" t="str">
        <f t="shared" si="3"/>
        <v>C.4XB.1</v>
      </c>
      <c r="U40" s="90">
        <v>1</v>
      </c>
      <c r="V40" s="90">
        <v>1</v>
      </c>
      <c r="W40" s="90"/>
      <c r="X40" s="90">
        <v>1</v>
      </c>
    </row>
    <row r="41" spans="1:24" s="62" customFormat="1" ht="12" x14ac:dyDescent="0.2">
      <c r="A41" s="90" t="s">
        <v>309</v>
      </c>
      <c r="B41" s="90">
        <v>2015</v>
      </c>
      <c r="C41" s="90" t="s">
        <v>39</v>
      </c>
      <c r="D41" s="90" t="s">
        <v>39</v>
      </c>
      <c r="E41" s="90" t="s">
        <v>67</v>
      </c>
      <c r="F41" s="90" t="s">
        <v>41</v>
      </c>
      <c r="G41" s="90" t="s">
        <v>68</v>
      </c>
      <c r="H41" s="90" t="s">
        <v>130</v>
      </c>
      <c r="I41" s="90" t="s">
        <v>263</v>
      </c>
      <c r="J41" s="90" t="s">
        <v>40</v>
      </c>
      <c r="K41" s="90" t="s">
        <v>41</v>
      </c>
      <c r="L41" s="90" t="s">
        <v>269</v>
      </c>
      <c r="M41" s="90" t="s">
        <v>269</v>
      </c>
      <c r="N41" s="92" t="s">
        <v>252</v>
      </c>
      <c r="O41" s="90" t="s">
        <v>373</v>
      </c>
      <c r="P41" s="90" t="str">
        <f t="shared" si="2"/>
        <v>F0-elegansXgraellsii-SwedenXCachadas</v>
      </c>
      <c r="Q41" s="91">
        <v>42550</v>
      </c>
      <c r="R41" s="97" t="s">
        <v>101</v>
      </c>
      <c r="S41" s="97" t="s">
        <v>149</v>
      </c>
      <c r="T41" s="90" t="str">
        <f t="shared" si="3"/>
        <v>C.9XB.17</v>
      </c>
      <c r="U41" s="90">
        <v>1</v>
      </c>
      <c r="V41" s="90">
        <v>1</v>
      </c>
      <c r="W41" s="90"/>
      <c r="X41" s="90">
        <v>1</v>
      </c>
    </row>
    <row r="42" spans="1:24" s="62" customFormat="1" ht="12" x14ac:dyDescent="0.2">
      <c r="A42" s="90" t="s">
        <v>309</v>
      </c>
      <c r="B42" s="90">
        <v>2015</v>
      </c>
      <c r="C42" s="90" t="s">
        <v>39</v>
      </c>
      <c r="D42" s="90" t="s">
        <v>39</v>
      </c>
      <c r="E42" s="90" t="s">
        <v>67</v>
      </c>
      <c r="F42" s="90" t="s">
        <v>41</v>
      </c>
      <c r="G42" s="90" t="s">
        <v>68</v>
      </c>
      <c r="H42" s="90" t="s">
        <v>130</v>
      </c>
      <c r="I42" s="90" t="s">
        <v>263</v>
      </c>
      <c r="J42" s="90" t="s">
        <v>40</v>
      </c>
      <c r="K42" s="90" t="s">
        <v>41</v>
      </c>
      <c r="L42" s="90" t="s">
        <v>269</v>
      </c>
      <c r="M42" s="90" t="s">
        <v>269</v>
      </c>
      <c r="N42" s="92" t="s">
        <v>252</v>
      </c>
      <c r="O42" s="90" t="s">
        <v>373</v>
      </c>
      <c r="P42" s="90" t="str">
        <f t="shared" si="2"/>
        <v>F0-elegansXgraellsii-SwedenXCachadas</v>
      </c>
      <c r="Q42" s="91">
        <v>42550</v>
      </c>
      <c r="R42" s="97" t="s">
        <v>105</v>
      </c>
      <c r="S42" s="97" t="s">
        <v>149</v>
      </c>
      <c r="T42" s="90" t="str">
        <f t="shared" si="3"/>
        <v>C.9XB.20</v>
      </c>
      <c r="U42" s="90">
        <v>1</v>
      </c>
      <c r="V42" s="90">
        <v>1</v>
      </c>
      <c r="W42" s="90"/>
      <c r="X42" s="90">
        <v>1</v>
      </c>
    </row>
    <row r="43" spans="1:24" s="62" customFormat="1" ht="12" x14ac:dyDescent="0.2">
      <c r="A43" s="90" t="s">
        <v>309</v>
      </c>
      <c r="B43" s="90">
        <v>2015</v>
      </c>
      <c r="C43" s="90" t="s">
        <v>39</v>
      </c>
      <c r="D43" s="90" t="s">
        <v>39</v>
      </c>
      <c r="E43" s="90" t="s">
        <v>67</v>
      </c>
      <c r="F43" s="90" t="s">
        <v>41</v>
      </c>
      <c r="G43" s="90" t="s">
        <v>68</v>
      </c>
      <c r="H43" s="90" t="s">
        <v>130</v>
      </c>
      <c r="I43" s="90" t="s">
        <v>272</v>
      </c>
      <c r="J43" s="90" t="s">
        <v>40</v>
      </c>
      <c r="K43" s="90" t="s">
        <v>41</v>
      </c>
      <c r="L43" s="90" t="s">
        <v>269</v>
      </c>
      <c r="M43" s="90" t="s">
        <v>269</v>
      </c>
      <c r="N43" s="92" t="s">
        <v>252</v>
      </c>
      <c r="O43" s="90" t="s">
        <v>373</v>
      </c>
      <c r="P43" s="90" t="str">
        <f t="shared" si="2"/>
        <v>F0-elegansXgraellsii-SwedenXCachadas</v>
      </c>
      <c r="Q43" s="91">
        <v>42549</v>
      </c>
      <c r="R43" s="97" t="s">
        <v>568</v>
      </c>
      <c r="S43" s="97" t="s">
        <v>183</v>
      </c>
      <c r="T43" s="90" t="str">
        <f t="shared" si="3"/>
        <v>C.8XB.23</v>
      </c>
      <c r="U43" s="90">
        <v>2</v>
      </c>
      <c r="V43" s="90">
        <v>0</v>
      </c>
      <c r="W43" s="90"/>
      <c r="X43" s="90">
        <v>0</v>
      </c>
    </row>
    <row r="44" spans="1:24" s="62" customFormat="1" ht="12" x14ac:dyDescent="0.2">
      <c r="A44" s="90" t="s">
        <v>309</v>
      </c>
      <c r="B44" s="90">
        <v>2015</v>
      </c>
      <c r="C44" s="90" t="s">
        <v>39</v>
      </c>
      <c r="D44" s="90" t="s">
        <v>39</v>
      </c>
      <c r="E44" s="90" t="s">
        <v>67</v>
      </c>
      <c r="F44" s="90" t="s">
        <v>41</v>
      </c>
      <c r="G44" s="90" t="s">
        <v>68</v>
      </c>
      <c r="H44" s="90" t="s">
        <v>130</v>
      </c>
      <c r="I44" s="90" t="s">
        <v>263</v>
      </c>
      <c r="J44" s="90" t="s">
        <v>40</v>
      </c>
      <c r="K44" s="90" t="s">
        <v>41</v>
      </c>
      <c r="L44" s="90" t="s">
        <v>269</v>
      </c>
      <c r="M44" s="90" t="s">
        <v>269</v>
      </c>
      <c r="N44" s="92" t="s">
        <v>252</v>
      </c>
      <c r="O44" s="90" t="s">
        <v>373</v>
      </c>
      <c r="P44" s="90" t="str">
        <f t="shared" si="2"/>
        <v>F0-elegansXgraellsii-SwedenXCachadas</v>
      </c>
      <c r="Q44" s="91">
        <v>42549</v>
      </c>
      <c r="R44" s="97" t="s">
        <v>567</v>
      </c>
      <c r="S44" s="97" t="s">
        <v>148</v>
      </c>
      <c r="T44" s="90" t="str">
        <f t="shared" si="3"/>
        <v>C.6XB.28</v>
      </c>
      <c r="U44" s="90">
        <v>1</v>
      </c>
      <c r="V44" s="90">
        <v>1</v>
      </c>
      <c r="W44" s="90"/>
      <c r="X44" s="90">
        <v>1</v>
      </c>
    </row>
    <row r="45" spans="1:24" s="62" customFormat="1" ht="12" x14ac:dyDescent="0.2">
      <c r="A45" s="90" t="s">
        <v>309</v>
      </c>
      <c r="B45" s="90">
        <v>2015</v>
      </c>
      <c r="C45" s="90" t="s">
        <v>39</v>
      </c>
      <c r="D45" s="90" t="s">
        <v>39</v>
      </c>
      <c r="E45" s="90" t="s">
        <v>67</v>
      </c>
      <c r="F45" s="90" t="s">
        <v>41</v>
      </c>
      <c r="G45" s="90" t="s">
        <v>68</v>
      </c>
      <c r="H45" s="90" t="s">
        <v>130</v>
      </c>
      <c r="I45" s="90" t="s">
        <v>273</v>
      </c>
      <c r="J45" s="90" t="s">
        <v>40</v>
      </c>
      <c r="K45" s="90" t="s">
        <v>41</v>
      </c>
      <c r="L45" s="90" t="s">
        <v>269</v>
      </c>
      <c r="M45" s="90" t="s">
        <v>269</v>
      </c>
      <c r="N45" s="92" t="s">
        <v>252</v>
      </c>
      <c r="O45" s="90" t="s">
        <v>373</v>
      </c>
      <c r="P45" s="90" t="str">
        <f t="shared" si="2"/>
        <v>F0-elegansXgraellsii-SwedenXCachadas</v>
      </c>
      <c r="Q45" s="91">
        <v>42551</v>
      </c>
      <c r="R45" s="97" t="s">
        <v>569</v>
      </c>
      <c r="S45" s="97" t="s">
        <v>183</v>
      </c>
      <c r="T45" s="90" t="str">
        <f t="shared" si="3"/>
        <v>C.8XB.30</v>
      </c>
      <c r="U45" s="90">
        <v>1</v>
      </c>
      <c r="V45" s="90">
        <v>1</v>
      </c>
      <c r="W45" s="90"/>
      <c r="X45" s="90">
        <v>1</v>
      </c>
    </row>
    <row r="46" spans="1:24" s="62" customFormat="1" ht="12" x14ac:dyDescent="0.2">
      <c r="A46" s="90" t="s">
        <v>309</v>
      </c>
      <c r="B46" s="90">
        <v>2015</v>
      </c>
      <c r="C46" s="90" t="s">
        <v>39</v>
      </c>
      <c r="D46" s="90" t="s">
        <v>39</v>
      </c>
      <c r="E46" s="90" t="s">
        <v>67</v>
      </c>
      <c r="F46" s="90" t="s">
        <v>41</v>
      </c>
      <c r="G46" s="90" t="s">
        <v>68</v>
      </c>
      <c r="H46" s="90" t="s">
        <v>130</v>
      </c>
      <c r="I46" s="90" t="s">
        <v>263</v>
      </c>
      <c r="J46" s="90" t="s">
        <v>40</v>
      </c>
      <c r="K46" s="90" t="s">
        <v>41</v>
      </c>
      <c r="L46" s="90" t="s">
        <v>269</v>
      </c>
      <c r="M46" s="90" t="s">
        <v>269</v>
      </c>
      <c r="N46" s="92" t="s">
        <v>252</v>
      </c>
      <c r="O46" s="90" t="s">
        <v>373</v>
      </c>
      <c r="P46" s="90" t="str">
        <f t="shared" si="2"/>
        <v>F0-elegansXgraellsii-SwedenXCachadas</v>
      </c>
      <c r="Q46" s="91">
        <v>42550</v>
      </c>
      <c r="R46" s="97" t="s">
        <v>138</v>
      </c>
      <c r="S46" s="97" t="s">
        <v>588</v>
      </c>
      <c r="T46" s="90" t="str">
        <f t="shared" si="3"/>
        <v>C.16XB.52</v>
      </c>
      <c r="U46" s="90">
        <v>1</v>
      </c>
      <c r="V46" s="90">
        <v>1</v>
      </c>
      <c r="W46" s="90"/>
      <c r="X46" s="90">
        <v>1</v>
      </c>
    </row>
    <row r="47" spans="1:24" s="62" customFormat="1" ht="12" x14ac:dyDescent="0.2">
      <c r="A47" s="90" t="s">
        <v>309</v>
      </c>
      <c r="B47" s="90">
        <v>2015</v>
      </c>
      <c r="C47" s="90" t="s">
        <v>39</v>
      </c>
      <c r="D47" s="90" t="s">
        <v>39</v>
      </c>
      <c r="E47" s="90" t="s">
        <v>67</v>
      </c>
      <c r="F47" s="90" t="s">
        <v>41</v>
      </c>
      <c r="G47" s="90" t="s">
        <v>68</v>
      </c>
      <c r="H47" s="90" t="s">
        <v>130</v>
      </c>
      <c r="I47" s="90" t="s">
        <v>272</v>
      </c>
      <c r="J47" s="90" t="s">
        <v>40</v>
      </c>
      <c r="K47" s="90" t="s">
        <v>41</v>
      </c>
      <c r="L47" s="90" t="s">
        <v>269</v>
      </c>
      <c r="M47" s="90" t="s">
        <v>269</v>
      </c>
      <c r="N47" s="92" t="s">
        <v>252</v>
      </c>
      <c r="O47" s="90" t="s">
        <v>373</v>
      </c>
      <c r="P47" s="90" t="str">
        <f t="shared" si="2"/>
        <v>F0-elegansXgraellsii-SwedenXCachadas</v>
      </c>
      <c r="Q47" s="91">
        <v>42550</v>
      </c>
      <c r="R47" s="97" t="s">
        <v>138</v>
      </c>
      <c r="S47" s="97" t="s">
        <v>149</v>
      </c>
      <c r="T47" s="90" t="str">
        <f t="shared" si="3"/>
        <v>C.9XB.52</v>
      </c>
      <c r="U47" s="90">
        <v>1</v>
      </c>
      <c r="V47" s="90">
        <v>0</v>
      </c>
      <c r="W47" s="90"/>
      <c r="X47" s="90">
        <v>0</v>
      </c>
    </row>
    <row r="48" spans="1:24" s="62" customFormat="1" ht="12" x14ac:dyDescent="0.2">
      <c r="A48" s="90" t="s">
        <v>309</v>
      </c>
      <c r="B48" s="90">
        <v>2015</v>
      </c>
      <c r="C48" s="90" t="s">
        <v>39</v>
      </c>
      <c r="D48" s="90" t="s">
        <v>39</v>
      </c>
      <c r="E48" s="90" t="s">
        <v>67</v>
      </c>
      <c r="F48" s="90" t="s">
        <v>41</v>
      </c>
      <c r="G48" s="90" t="s">
        <v>68</v>
      </c>
      <c r="H48" s="90" t="s">
        <v>130</v>
      </c>
      <c r="I48" s="90" t="s">
        <v>263</v>
      </c>
      <c r="J48" s="90" t="s">
        <v>40</v>
      </c>
      <c r="K48" s="90" t="s">
        <v>41</v>
      </c>
      <c r="L48" s="90" t="s">
        <v>269</v>
      </c>
      <c r="M48" s="90" t="s">
        <v>269</v>
      </c>
      <c r="N48" s="92" t="s">
        <v>252</v>
      </c>
      <c r="O48" s="90" t="s">
        <v>373</v>
      </c>
      <c r="P48" s="90" t="str">
        <f t="shared" si="2"/>
        <v>F0-elegansXgraellsii-SwedenXCachadas</v>
      </c>
      <c r="Q48" s="91">
        <v>42551</v>
      </c>
      <c r="R48" s="97" t="s">
        <v>133</v>
      </c>
      <c r="S48" s="97" t="s">
        <v>177</v>
      </c>
      <c r="T48" s="90" t="str">
        <f t="shared" si="3"/>
        <v>C.12XB.53</v>
      </c>
      <c r="U48" s="90">
        <v>1</v>
      </c>
      <c r="V48" s="90">
        <v>1</v>
      </c>
      <c r="W48" s="90"/>
      <c r="X48" s="90">
        <v>1</v>
      </c>
    </row>
    <row r="49" spans="1:24" s="62" customFormat="1" ht="12" x14ac:dyDescent="0.2">
      <c r="A49" s="90" t="s">
        <v>309</v>
      </c>
      <c r="B49" s="90">
        <v>2015</v>
      </c>
      <c r="C49" s="90" t="s">
        <v>39</v>
      </c>
      <c r="D49" s="90" t="s">
        <v>39</v>
      </c>
      <c r="E49" s="90" t="s">
        <v>67</v>
      </c>
      <c r="F49" s="90" t="s">
        <v>41</v>
      </c>
      <c r="G49" s="90" t="s">
        <v>68</v>
      </c>
      <c r="H49" s="90" t="s">
        <v>130</v>
      </c>
      <c r="I49" s="90" t="s">
        <v>263</v>
      </c>
      <c r="J49" s="90" t="s">
        <v>40</v>
      </c>
      <c r="K49" s="90" t="s">
        <v>41</v>
      </c>
      <c r="L49" s="90" t="s">
        <v>269</v>
      </c>
      <c r="M49" s="90" t="s">
        <v>269</v>
      </c>
      <c r="N49" s="92" t="s">
        <v>252</v>
      </c>
      <c r="O49" s="90" t="s">
        <v>373</v>
      </c>
      <c r="P49" s="90" t="str">
        <f t="shared" si="2"/>
        <v>F0-elegansXgraellsii-SwedenXCachadas</v>
      </c>
      <c r="Q49" s="91">
        <v>42550</v>
      </c>
      <c r="R49" s="97" t="s">
        <v>133</v>
      </c>
      <c r="S49" s="97" t="s">
        <v>183</v>
      </c>
      <c r="T49" s="90" t="str">
        <f t="shared" si="3"/>
        <v>C.8XB.53</v>
      </c>
      <c r="U49" s="90">
        <v>1</v>
      </c>
      <c r="V49" s="90">
        <v>1</v>
      </c>
      <c r="W49" s="90"/>
      <c r="X49" s="90">
        <v>1</v>
      </c>
    </row>
    <row r="50" spans="1:24" s="62" customFormat="1" ht="12" x14ac:dyDescent="0.2">
      <c r="A50" s="90" t="s">
        <v>309</v>
      </c>
      <c r="B50" s="90">
        <v>2015</v>
      </c>
      <c r="C50" s="90" t="s">
        <v>39</v>
      </c>
      <c r="D50" s="90" t="s">
        <v>39</v>
      </c>
      <c r="E50" s="90" t="s">
        <v>67</v>
      </c>
      <c r="F50" s="90" t="s">
        <v>41</v>
      </c>
      <c r="G50" s="90" t="s">
        <v>68</v>
      </c>
      <c r="H50" s="90" t="s">
        <v>130</v>
      </c>
      <c r="I50" s="90" t="s">
        <v>263</v>
      </c>
      <c r="J50" s="90" t="s">
        <v>40</v>
      </c>
      <c r="K50" s="90" t="s">
        <v>41</v>
      </c>
      <c r="L50" s="90" t="s">
        <v>269</v>
      </c>
      <c r="M50" s="90" t="s">
        <v>269</v>
      </c>
      <c r="N50" s="92" t="s">
        <v>252</v>
      </c>
      <c r="O50" s="90" t="s">
        <v>373</v>
      </c>
      <c r="P50" s="90" t="str">
        <f t="shared" si="2"/>
        <v>F0-elegansXgraellsii-SwedenXCachadas</v>
      </c>
      <c r="Q50" s="91">
        <v>42550</v>
      </c>
      <c r="R50" s="97" t="s">
        <v>81</v>
      </c>
      <c r="S50" s="97" t="s">
        <v>183</v>
      </c>
      <c r="T50" s="90" t="str">
        <f t="shared" si="3"/>
        <v>C.8XB.6</v>
      </c>
      <c r="U50" s="90">
        <v>1</v>
      </c>
      <c r="V50" s="90">
        <v>1</v>
      </c>
      <c r="W50" s="90"/>
      <c r="X50" s="90">
        <v>1</v>
      </c>
    </row>
    <row r="51" spans="1:24" s="62" customFormat="1" ht="12" x14ac:dyDescent="0.2">
      <c r="A51" s="90" t="s">
        <v>309</v>
      </c>
      <c r="B51" s="90">
        <v>2015</v>
      </c>
      <c r="C51" s="90" t="s">
        <v>39</v>
      </c>
      <c r="D51" s="90" t="s">
        <v>39</v>
      </c>
      <c r="E51" s="90" t="s">
        <v>67</v>
      </c>
      <c r="F51" s="90" t="s">
        <v>41</v>
      </c>
      <c r="G51" s="90" t="s">
        <v>68</v>
      </c>
      <c r="H51" s="90" t="s">
        <v>130</v>
      </c>
      <c r="I51" s="90" t="s">
        <v>263</v>
      </c>
      <c r="J51" s="90" t="s">
        <v>40</v>
      </c>
      <c r="K51" s="90" t="s">
        <v>41</v>
      </c>
      <c r="L51" s="90" t="s">
        <v>269</v>
      </c>
      <c r="M51" s="90" t="s">
        <v>269</v>
      </c>
      <c r="N51" s="92" t="s">
        <v>252</v>
      </c>
      <c r="O51" s="90" t="s">
        <v>373</v>
      </c>
      <c r="P51" s="90" t="str">
        <f t="shared" si="2"/>
        <v>F0-elegansXgraellsii-SwedenXCachadas</v>
      </c>
      <c r="Q51" s="91">
        <v>42557</v>
      </c>
      <c r="R51" s="97" t="s">
        <v>176</v>
      </c>
      <c r="S51" s="97" t="s">
        <v>148</v>
      </c>
      <c r="T51" s="90" t="str">
        <f t="shared" si="3"/>
        <v>C.6XB.75</v>
      </c>
      <c r="U51" s="90">
        <v>1</v>
      </c>
      <c r="V51" s="90">
        <v>1</v>
      </c>
      <c r="W51" s="90"/>
      <c r="X51" s="90">
        <v>1</v>
      </c>
    </row>
    <row r="52" spans="1:24" s="62" customFormat="1" ht="12" x14ac:dyDescent="0.2">
      <c r="A52" s="90" t="s">
        <v>309</v>
      </c>
      <c r="B52" s="90">
        <v>2015</v>
      </c>
      <c r="C52" s="90" t="s">
        <v>39</v>
      </c>
      <c r="D52" s="90" t="s">
        <v>39</v>
      </c>
      <c r="E52" s="90" t="s">
        <v>67</v>
      </c>
      <c r="F52" s="90" t="s">
        <v>41</v>
      </c>
      <c r="G52" s="90" t="s">
        <v>68</v>
      </c>
      <c r="H52" s="90" t="s">
        <v>130</v>
      </c>
      <c r="I52" s="90" t="s">
        <v>263</v>
      </c>
      <c r="J52" s="90" t="s">
        <v>40</v>
      </c>
      <c r="K52" s="90" t="s">
        <v>41</v>
      </c>
      <c r="L52" s="90" t="s">
        <v>269</v>
      </c>
      <c r="M52" s="90" t="s">
        <v>269</v>
      </c>
      <c r="N52" s="92" t="s">
        <v>252</v>
      </c>
      <c r="O52" s="90" t="s">
        <v>373</v>
      </c>
      <c r="P52" s="90" t="str">
        <f t="shared" si="2"/>
        <v>F0-elegansXgraellsii-SwedenXCachadas</v>
      </c>
      <c r="Q52" s="91">
        <v>42557</v>
      </c>
      <c r="R52" s="97" t="s">
        <v>164</v>
      </c>
      <c r="S52" s="97" t="s">
        <v>148</v>
      </c>
      <c r="T52" s="90" t="str">
        <f t="shared" si="3"/>
        <v>C.6XB.76</v>
      </c>
      <c r="U52" s="90">
        <v>1</v>
      </c>
      <c r="V52" s="90">
        <v>1</v>
      </c>
      <c r="W52" s="90"/>
      <c r="X52" s="90">
        <v>1</v>
      </c>
    </row>
    <row r="53" spans="1:24" s="62" customFormat="1" ht="12" x14ac:dyDescent="0.2">
      <c r="A53" s="90" t="s">
        <v>309</v>
      </c>
      <c r="B53" s="90">
        <v>2015</v>
      </c>
      <c r="C53" s="90" t="s">
        <v>39</v>
      </c>
      <c r="D53" s="90" t="s">
        <v>39</v>
      </c>
      <c r="E53" s="90" t="s">
        <v>67</v>
      </c>
      <c r="F53" s="90" t="s">
        <v>41</v>
      </c>
      <c r="G53" s="90" t="s">
        <v>68</v>
      </c>
      <c r="H53" s="90" t="s">
        <v>130</v>
      </c>
      <c r="I53" s="90" t="s">
        <v>263</v>
      </c>
      <c r="J53" s="90" t="s">
        <v>40</v>
      </c>
      <c r="K53" s="90" t="s">
        <v>41</v>
      </c>
      <c r="L53" s="90" t="s">
        <v>269</v>
      </c>
      <c r="M53" s="90" t="s">
        <v>269</v>
      </c>
      <c r="N53" s="92" t="s">
        <v>252</v>
      </c>
      <c r="O53" s="90" t="s">
        <v>373</v>
      </c>
      <c r="P53" s="90" t="str">
        <f t="shared" si="2"/>
        <v>F0-elegansXgraellsii-SwedenXCachadas</v>
      </c>
      <c r="Q53" s="91">
        <v>42550</v>
      </c>
      <c r="R53" s="97" t="s">
        <v>88</v>
      </c>
      <c r="S53" s="97" t="s">
        <v>178</v>
      </c>
      <c r="T53" s="90" t="str">
        <f t="shared" si="3"/>
        <v>C.17XB.9</v>
      </c>
      <c r="U53" s="90">
        <v>1</v>
      </c>
      <c r="V53" s="90">
        <v>1</v>
      </c>
      <c r="W53" s="90"/>
      <c r="X53" s="90">
        <v>0</v>
      </c>
    </row>
    <row r="54" spans="1:24" s="62" customFormat="1" ht="12" x14ac:dyDescent="0.2">
      <c r="A54" s="90" t="s">
        <v>309</v>
      </c>
      <c r="B54" s="90">
        <v>2015</v>
      </c>
      <c r="C54" s="90" t="s">
        <v>39</v>
      </c>
      <c r="D54" s="90" t="s">
        <v>39</v>
      </c>
      <c r="E54" s="90" t="s">
        <v>67</v>
      </c>
      <c r="F54" s="90" t="s">
        <v>41</v>
      </c>
      <c r="G54" s="90" t="s">
        <v>68</v>
      </c>
      <c r="H54" s="90" t="s">
        <v>130</v>
      </c>
      <c r="I54" s="90" t="s">
        <v>263</v>
      </c>
      <c r="J54" s="90" t="s">
        <v>40</v>
      </c>
      <c r="K54" s="90" t="s">
        <v>41</v>
      </c>
      <c r="L54" s="90" t="s">
        <v>269</v>
      </c>
      <c r="M54" s="90" t="s">
        <v>269</v>
      </c>
      <c r="N54" s="92" t="s">
        <v>252</v>
      </c>
      <c r="O54" s="90" t="s">
        <v>373</v>
      </c>
      <c r="P54" s="90" t="str">
        <f t="shared" si="2"/>
        <v>F0-elegansXgraellsii-SwedenXCachadas</v>
      </c>
      <c r="Q54" s="91">
        <v>42551</v>
      </c>
      <c r="R54" s="97" t="s">
        <v>596</v>
      </c>
      <c r="S54" s="97" t="s">
        <v>183</v>
      </c>
      <c r="T54" s="90" t="str">
        <f t="shared" si="3"/>
        <v>C.8XB9</v>
      </c>
      <c r="U54" s="90">
        <v>1</v>
      </c>
      <c r="V54" s="90">
        <v>1</v>
      </c>
      <c r="W54" s="90"/>
      <c r="X54" s="90">
        <v>1</v>
      </c>
    </row>
    <row r="55" spans="1:24" s="62" customFormat="1" ht="12" x14ac:dyDescent="0.2">
      <c r="A55" s="90" t="s">
        <v>309</v>
      </c>
      <c r="B55" s="90">
        <v>2015</v>
      </c>
      <c r="C55" s="90" t="s">
        <v>39</v>
      </c>
      <c r="D55" s="90" t="s">
        <v>39</v>
      </c>
      <c r="E55" s="90" t="s">
        <v>40</v>
      </c>
      <c r="F55" s="90" t="s">
        <v>41</v>
      </c>
      <c r="G55" s="90" t="s">
        <v>271</v>
      </c>
      <c r="H55" s="90" t="s">
        <v>271</v>
      </c>
      <c r="I55" s="90" t="s">
        <v>273</v>
      </c>
      <c r="J55" s="90" t="s">
        <v>67</v>
      </c>
      <c r="K55" s="90" t="s">
        <v>41</v>
      </c>
      <c r="L55" s="90" t="s">
        <v>68</v>
      </c>
      <c r="M55" s="90" t="s">
        <v>130</v>
      </c>
      <c r="N55" s="90" t="s">
        <v>253</v>
      </c>
      <c r="O55" s="90" t="s">
        <v>370</v>
      </c>
      <c r="P55" s="90" t="str">
        <f t="shared" si="2"/>
        <v>F0-graellsiiXelegans-CachadasXBelgium</v>
      </c>
      <c r="Q55" s="91">
        <v>42550</v>
      </c>
      <c r="R55" s="97" t="s">
        <v>573</v>
      </c>
      <c r="S55" s="97" t="s">
        <v>127</v>
      </c>
      <c r="T55" s="90" t="str">
        <f t="shared" si="3"/>
        <v>B.39XA.15</v>
      </c>
      <c r="U55" s="90">
        <v>1</v>
      </c>
      <c r="V55" s="90">
        <v>1</v>
      </c>
      <c r="W55" s="90"/>
      <c r="X55" s="90">
        <v>1</v>
      </c>
    </row>
    <row r="56" spans="1:24" s="62" customFormat="1" ht="12" x14ac:dyDescent="0.2">
      <c r="A56" s="90" t="s">
        <v>309</v>
      </c>
      <c r="B56" s="90">
        <v>2015</v>
      </c>
      <c r="C56" s="90" t="s">
        <v>39</v>
      </c>
      <c r="D56" s="90" t="s">
        <v>39</v>
      </c>
      <c r="E56" s="90" t="s">
        <v>40</v>
      </c>
      <c r="F56" s="90" t="s">
        <v>41</v>
      </c>
      <c r="G56" s="90" t="s">
        <v>271</v>
      </c>
      <c r="H56" s="90" t="s">
        <v>271</v>
      </c>
      <c r="I56" s="90" t="s">
        <v>273</v>
      </c>
      <c r="J56" s="90" t="s">
        <v>67</v>
      </c>
      <c r="K56" s="90" t="s">
        <v>41</v>
      </c>
      <c r="L56" s="90" t="s">
        <v>68</v>
      </c>
      <c r="M56" s="90" t="s">
        <v>130</v>
      </c>
      <c r="N56" s="90" t="s">
        <v>253</v>
      </c>
      <c r="O56" s="90" t="s">
        <v>370</v>
      </c>
      <c r="P56" s="90" t="str">
        <f t="shared" si="2"/>
        <v>F0-graellsiiXelegans-CachadasXBelgium</v>
      </c>
      <c r="Q56" s="91">
        <v>42550</v>
      </c>
      <c r="R56" s="97" t="s">
        <v>573</v>
      </c>
      <c r="S56" s="97" t="s">
        <v>174</v>
      </c>
      <c r="T56" s="90" t="str">
        <f t="shared" si="3"/>
        <v>B.45XA.15</v>
      </c>
      <c r="U56" s="90">
        <v>1</v>
      </c>
      <c r="V56" s="90">
        <v>1</v>
      </c>
      <c r="W56" s="90"/>
      <c r="X56" s="90">
        <v>1</v>
      </c>
    </row>
    <row r="57" spans="1:24" s="62" customFormat="1" ht="12" x14ac:dyDescent="0.2">
      <c r="A57" s="90" t="s">
        <v>309</v>
      </c>
      <c r="B57" s="90">
        <v>2015</v>
      </c>
      <c r="C57" s="90" t="s">
        <v>39</v>
      </c>
      <c r="D57" s="90" t="s">
        <v>39</v>
      </c>
      <c r="E57" s="90" t="s">
        <v>40</v>
      </c>
      <c r="F57" s="90" t="s">
        <v>41</v>
      </c>
      <c r="G57" s="90" t="s">
        <v>271</v>
      </c>
      <c r="H57" s="90" t="s">
        <v>271</v>
      </c>
      <c r="I57" s="90" t="s">
        <v>273</v>
      </c>
      <c r="J57" s="90" t="s">
        <v>67</v>
      </c>
      <c r="K57" s="90" t="s">
        <v>41</v>
      </c>
      <c r="L57" s="90" t="s">
        <v>68</v>
      </c>
      <c r="M57" s="90" t="s">
        <v>130</v>
      </c>
      <c r="N57" s="90" t="s">
        <v>253</v>
      </c>
      <c r="O57" s="90" t="s">
        <v>370</v>
      </c>
      <c r="P57" s="90" t="str">
        <f t="shared" si="2"/>
        <v>F0-graellsiiXelegans-CachadasXBelgium</v>
      </c>
      <c r="Q57" s="91">
        <v>42550</v>
      </c>
      <c r="R57" s="97" t="s">
        <v>573</v>
      </c>
      <c r="S57" s="97" t="s">
        <v>188</v>
      </c>
      <c r="T57" s="90" t="str">
        <f t="shared" si="3"/>
        <v>B.5XA.15</v>
      </c>
      <c r="U57" s="90">
        <v>1</v>
      </c>
      <c r="V57" s="90">
        <v>1</v>
      </c>
      <c r="W57" s="90"/>
      <c r="X57" s="90">
        <v>1</v>
      </c>
    </row>
    <row r="58" spans="1:24" s="62" customFormat="1" ht="12" x14ac:dyDescent="0.2">
      <c r="A58" s="90" t="s">
        <v>309</v>
      </c>
      <c r="B58" s="90">
        <v>2015</v>
      </c>
      <c r="C58" s="90" t="s">
        <v>39</v>
      </c>
      <c r="D58" s="90" t="s">
        <v>39</v>
      </c>
      <c r="E58" s="90" t="s">
        <v>40</v>
      </c>
      <c r="F58" s="90" t="s">
        <v>41</v>
      </c>
      <c r="G58" s="90" t="s">
        <v>271</v>
      </c>
      <c r="H58" s="90" t="s">
        <v>271</v>
      </c>
      <c r="I58" s="90" t="s">
        <v>273</v>
      </c>
      <c r="J58" s="90" t="s">
        <v>67</v>
      </c>
      <c r="K58" s="90" t="s">
        <v>41</v>
      </c>
      <c r="L58" s="90" t="s">
        <v>68</v>
      </c>
      <c r="M58" s="90" t="s">
        <v>130</v>
      </c>
      <c r="N58" s="90" t="s">
        <v>253</v>
      </c>
      <c r="O58" s="90" t="s">
        <v>370</v>
      </c>
      <c r="P58" s="90" t="str">
        <f t="shared" si="2"/>
        <v>F0-graellsiiXelegans-CachadasXBelgium</v>
      </c>
      <c r="Q58" s="91">
        <v>42551</v>
      </c>
      <c r="R58" s="97" t="s">
        <v>93</v>
      </c>
      <c r="S58" s="97" t="s">
        <v>132</v>
      </c>
      <c r="T58" s="90" t="str">
        <f t="shared" si="3"/>
        <v>B.42XA.21</v>
      </c>
      <c r="U58" s="90">
        <v>1</v>
      </c>
      <c r="V58" s="90">
        <v>1</v>
      </c>
      <c r="W58" s="90"/>
      <c r="X58" s="90">
        <v>1</v>
      </c>
    </row>
    <row r="59" spans="1:24" s="62" customFormat="1" ht="12" x14ac:dyDescent="0.2">
      <c r="A59" s="90" t="s">
        <v>309</v>
      </c>
      <c r="B59" s="90">
        <v>2015</v>
      </c>
      <c r="C59" s="90" t="s">
        <v>39</v>
      </c>
      <c r="D59" s="90" t="s">
        <v>39</v>
      </c>
      <c r="E59" s="90" t="s">
        <v>40</v>
      </c>
      <c r="F59" s="90" t="s">
        <v>41</v>
      </c>
      <c r="G59" s="90" t="s">
        <v>271</v>
      </c>
      <c r="H59" s="90" t="s">
        <v>271</v>
      </c>
      <c r="I59" s="90" t="s">
        <v>273</v>
      </c>
      <c r="J59" s="90" t="s">
        <v>67</v>
      </c>
      <c r="K59" s="90" t="s">
        <v>41</v>
      </c>
      <c r="L59" s="90" t="s">
        <v>68</v>
      </c>
      <c r="M59" s="90" t="s">
        <v>130</v>
      </c>
      <c r="N59" s="90" t="s">
        <v>253</v>
      </c>
      <c r="O59" s="90" t="s">
        <v>370</v>
      </c>
      <c r="P59" s="90" t="str">
        <f t="shared" si="2"/>
        <v>F0-graellsiiXelegans-CachadasXBelgium</v>
      </c>
      <c r="Q59" s="91">
        <v>42551</v>
      </c>
      <c r="R59" s="97" t="s">
        <v>93</v>
      </c>
      <c r="S59" s="97" t="s">
        <v>82</v>
      </c>
      <c r="T59" s="90" t="str">
        <f t="shared" si="3"/>
        <v>B.7XA.21</v>
      </c>
      <c r="U59" s="90">
        <v>1</v>
      </c>
      <c r="V59" s="90">
        <v>1</v>
      </c>
      <c r="W59" s="90"/>
      <c r="X59" s="90">
        <v>0</v>
      </c>
    </row>
    <row r="60" spans="1:24" s="62" customFormat="1" ht="12" x14ac:dyDescent="0.2">
      <c r="A60" s="90" t="s">
        <v>309</v>
      </c>
      <c r="B60" s="90">
        <v>2015</v>
      </c>
      <c r="C60" s="90" t="s">
        <v>39</v>
      </c>
      <c r="D60" s="90" t="s">
        <v>39</v>
      </c>
      <c r="E60" s="90" t="s">
        <v>40</v>
      </c>
      <c r="F60" s="90" t="s">
        <v>41</v>
      </c>
      <c r="G60" s="90" t="s">
        <v>271</v>
      </c>
      <c r="H60" s="90" t="s">
        <v>271</v>
      </c>
      <c r="I60" s="90" t="s">
        <v>272</v>
      </c>
      <c r="J60" s="90" t="s">
        <v>67</v>
      </c>
      <c r="K60" s="90" t="s">
        <v>41</v>
      </c>
      <c r="L60" s="90" t="s">
        <v>68</v>
      </c>
      <c r="M60" s="90" t="s">
        <v>130</v>
      </c>
      <c r="N60" s="90" t="s">
        <v>253</v>
      </c>
      <c r="O60" s="90" t="s">
        <v>370</v>
      </c>
      <c r="P60" s="90" t="str">
        <f t="shared" si="2"/>
        <v>F0-graellsiiXelegans-CachadasXBelgium</v>
      </c>
      <c r="Q60" s="91">
        <v>42551</v>
      </c>
      <c r="R60" s="97" t="s">
        <v>85</v>
      </c>
      <c r="S60" s="97" t="s">
        <v>188</v>
      </c>
      <c r="T60" s="90" t="str">
        <f t="shared" si="3"/>
        <v>B.5XA.22</v>
      </c>
      <c r="U60" s="90">
        <v>1</v>
      </c>
      <c r="V60" s="90">
        <v>0</v>
      </c>
      <c r="W60" s="90"/>
      <c r="X60" s="90">
        <v>0</v>
      </c>
    </row>
    <row r="61" spans="1:24" s="62" customFormat="1" ht="12" x14ac:dyDescent="0.2">
      <c r="A61" s="90" t="s">
        <v>309</v>
      </c>
      <c r="B61" s="90">
        <v>2015</v>
      </c>
      <c r="C61" s="90" t="s">
        <v>39</v>
      </c>
      <c r="D61" s="90" t="s">
        <v>39</v>
      </c>
      <c r="E61" s="90" t="s">
        <v>40</v>
      </c>
      <c r="F61" s="90" t="s">
        <v>41</v>
      </c>
      <c r="G61" s="90" t="s">
        <v>271</v>
      </c>
      <c r="H61" s="90" t="s">
        <v>271</v>
      </c>
      <c r="I61" s="90" t="s">
        <v>273</v>
      </c>
      <c r="J61" s="90" t="s">
        <v>67</v>
      </c>
      <c r="K61" s="90" t="s">
        <v>41</v>
      </c>
      <c r="L61" s="90" t="s">
        <v>68</v>
      </c>
      <c r="M61" s="90" t="s">
        <v>130</v>
      </c>
      <c r="N61" s="90" t="s">
        <v>253</v>
      </c>
      <c r="O61" s="90" t="s">
        <v>370</v>
      </c>
      <c r="P61" s="90" t="str">
        <f t="shared" si="2"/>
        <v>F0-graellsiiXelegans-CachadasXBelgium</v>
      </c>
      <c r="Q61" s="91">
        <v>42553</v>
      </c>
      <c r="R61" s="97" t="s">
        <v>577</v>
      </c>
      <c r="S61" s="97" t="s">
        <v>578</v>
      </c>
      <c r="T61" s="90" t="str">
        <f t="shared" si="3"/>
        <v>B.44XA.34</v>
      </c>
      <c r="U61" s="90">
        <v>1</v>
      </c>
      <c r="V61" s="90">
        <v>1</v>
      </c>
      <c r="W61" s="90"/>
      <c r="X61" s="90">
        <v>1</v>
      </c>
    </row>
    <row r="62" spans="1:24" s="62" customFormat="1" ht="12" x14ac:dyDescent="0.2">
      <c r="A62" s="90" t="s">
        <v>309</v>
      </c>
      <c r="B62" s="90">
        <v>2015</v>
      </c>
      <c r="C62" s="90" t="s">
        <v>39</v>
      </c>
      <c r="D62" s="90" t="s">
        <v>39</v>
      </c>
      <c r="E62" s="90" t="s">
        <v>40</v>
      </c>
      <c r="F62" s="90" t="s">
        <v>41</v>
      </c>
      <c r="G62" s="90" t="s">
        <v>271</v>
      </c>
      <c r="H62" s="90" t="s">
        <v>271</v>
      </c>
      <c r="I62" s="90" t="s">
        <v>272</v>
      </c>
      <c r="J62" s="90" t="s">
        <v>67</v>
      </c>
      <c r="K62" s="90" t="s">
        <v>41</v>
      </c>
      <c r="L62" s="90" t="s">
        <v>68</v>
      </c>
      <c r="M62" s="90" t="s">
        <v>130</v>
      </c>
      <c r="N62" s="90" t="s">
        <v>253</v>
      </c>
      <c r="O62" s="90" t="s">
        <v>370</v>
      </c>
      <c r="P62" s="90" t="str">
        <f t="shared" si="2"/>
        <v>F0-graellsiiXelegans-CachadasXBelgium</v>
      </c>
      <c r="Q62" s="91">
        <v>42555</v>
      </c>
      <c r="R62" s="97" t="s">
        <v>579</v>
      </c>
      <c r="S62" s="97" t="s">
        <v>152</v>
      </c>
      <c r="T62" s="90" t="str">
        <f t="shared" si="3"/>
        <v>B.36XA.38</v>
      </c>
      <c r="U62" s="90">
        <v>1</v>
      </c>
      <c r="V62" s="90">
        <v>1</v>
      </c>
      <c r="W62" s="90"/>
      <c r="X62" s="90">
        <v>1</v>
      </c>
    </row>
    <row r="63" spans="1:24" s="62" customFormat="1" ht="12" x14ac:dyDescent="0.2">
      <c r="A63" s="90" t="s">
        <v>309</v>
      </c>
      <c r="B63" s="90">
        <v>2015</v>
      </c>
      <c r="C63" s="90" t="s">
        <v>39</v>
      </c>
      <c r="D63" s="90" t="s">
        <v>39</v>
      </c>
      <c r="E63" s="90" t="s">
        <v>40</v>
      </c>
      <c r="F63" s="90" t="s">
        <v>41</v>
      </c>
      <c r="G63" s="90" t="s">
        <v>271</v>
      </c>
      <c r="H63" s="90" t="s">
        <v>271</v>
      </c>
      <c r="I63" s="90" t="s">
        <v>273</v>
      </c>
      <c r="J63" s="90" t="s">
        <v>67</v>
      </c>
      <c r="K63" s="90" t="s">
        <v>41</v>
      </c>
      <c r="L63" s="90" t="s">
        <v>68</v>
      </c>
      <c r="M63" s="90" t="s">
        <v>130</v>
      </c>
      <c r="N63" s="90" t="s">
        <v>253</v>
      </c>
      <c r="O63" s="90" t="s">
        <v>370</v>
      </c>
      <c r="P63" s="90" t="str">
        <f t="shared" si="2"/>
        <v>F0-graellsiiXelegans-CachadasXBelgium</v>
      </c>
      <c r="Q63" s="91">
        <v>42556</v>
      </c>
      <c r="R63" s="97" t="s">
        <v>580</v>
      </c>
      <c r="S63" s="97" t="s">
        <v>581</v>
      </c>
      <c r="T63" s="90" t="str">
        <f t="shared" si="3"/>
        <v>B.88XA.39</v>
      </c>
      <c r="U63" s="90">
        <v>1</v>
      </c>
      <c r="V63" s="90">
        <v>1</v>
      </c>
      <c r="W63" s="90"/>
      <c r="X63" s="90">
        <v>1</v>
      </c>
    </row>
    <row r="64" spans="1:24" s="62" customFormat="1" ht="12" x14ac:dyDescent="0.2">
      <c r="A64" s="90" t="s">
        <v>309</v>
      </c>
      <c r="B64" s="90">
        <v>2015</v>
      </c>
      <c r="C64" s="90" t="s">
        <v>39</v>
      </c>
      <c r="D64" s="90" t="s">
        <v>39</v>
      </c>
      <c r="E64" s="90" t="s">
        <v>40</v>
      </c>
      <c r="F64" s="90" t="s">
        <v>41</v>
      </c>
      <c r="G64" s="90" t="s">
        <v>271</v>
      </c>
      <c r="H64" s="90" t="s">
        <v>271</v>
      </c>
      <c r="I64" s="90" t="s">
        <v>263</v>
      </c>
      <c r="J64" s="90" t="s">
        <v>67</v>
      </c>
      <c r="K64" s="90" t="s">
        <v>41</v>
      </c>
      <c r="L64" s="90" t="s">
        <v>68</v>
      </c>
      <c r="M64" s="90" t="s">
        <v>130</v>
      </c>
      <c r="N64" s="90" t="s">
        <v>253</v>
      </c>
      <c r="O64" s="90" t="s">
        <v>370</v>
      </c>
      <c r="P64" s="90" t="str">
        <f t="shared" si="2"/>
        <v>F0-graellsiiXelegans-CachadasXBelgium</v>
      </c>
      <c r="Q64" s="91">
        <v>42557</v>
      </c>
      <c r="R64" s="97" t="s">
        <v>582</v>
      </c>
      <c r="S64" s="97" t="s">
        <v>132</v>
      </c>
      <c r="T64" s="90" t="str">
        <f t="shared" si="3"/>
        <v>B.42XA.43</v>
      </c>
      <c r="U64" s="90">
        <v>1</v>
      </c>
      <c r="V64" s="90">
        <v>1</v>
      </c>
      <c r="W64" s="90"/>
      <c r="X64" s="90">
        <v>1</v>
      </c>
    </row>
    <row r="65" spans="1:24" s="62" customFormat="1" ht="12" x14ac:dyDescent="0.2">
      <c r="A65" s="90" t="s">
        <v>309</v>
      </c>
      <c r="B65" s="90">
        <v>2015</v>
      </c>
      <c r="C65" s="90" t="s">
        <v>47</v>
      </c>
      <c r="D65" s="90" t="s">
        <v>39</v>
      </c>
      <c r="E65" s="90" t="s">
        <v>67</v>
      </c>
      <c r="F65" s="90" t="s">
        <v>41</v>
      </c>
      <c r="G65" s="90" t="s">
        <v>68</v>
      </c>
      <c r="H65" s="90" t="s">
        <v>130</v>
      </c>
      <c r="I65" s="90" t="s">
        <v>263</v>
      </c>
      <c r="J65" s="90" t="s">
        <v>40</v>
      </c>
      <c r="K65" s="90" t="s">
        <v>41</v>
      </c>
      <c r="L65" s="90" t="s">
        <v>271</v>
      </c>
      <c r="M65" s="90" t="s">
        <v>271</v>
      </c>
      <c r="N65" s="92" t="s">
        <v>252</v>
      </c>
      <c r="O65" s="90" t="s">
        <v>373</v>
      </c>
      <c r="P65" s="90" t="str">
        <f t="shared" si="2"/>
        <v>F0-elegansXgraellsii-BelgiumXCachadas</v>
      </c>
      <c r="Q65" s="91">
        <v>42667</v>
      </c>
      <c r="R65" s="97" t="s">
        <v>114</v>
      </c>
      <c r="S65" s="97" t="s">
        <v>188</v>
      </c>
      <c r="T65" s="90" t="str">
        <f t="shared" si="3"/>
        <v>B.5XA.24</v>
      </c>
      <c r="U65" s="90">
        <v>2</v>
      </c>
      <c r="V65" s="90">
        <v>2</v>
      </c>
      <c r="W65" s="90">
        <v>2</v>
      </c>
      <c r="X65" s="90">
        <v>1</v>
      </c>
    </row>
    <row r="66" spans="1:24" s="62" customFormat="1" ht="12" x14ac:dyDescent="0.2">
      <c r="A66" s="90" t="s">
        <v>309</v>
      </c>
      <c r="B66" s="90">
        <v>2015</v>
      </c>
      <c r="C66" s="90" t="s">
        <v>47</v>
      </c>
      <c r="D66" s="90" t="s">
        <v>39</v>
      </c>
      <c r="E66" s="90" t="s">
        <v>67</v>
      </c>
      <c r="F66" s="90" t="s">
        <v>41</v>
      </c>
      <c r="G66" s="90" t="s">
        <v>68</v>
      </c>
      <c r="H66" s="90" t="s">
        <v>130</v>
      </c>
      <c r="I66" s="90" t="s">
        <v>263</v>
      </c>
      <c r="J66" s="90" t="s">
        <v>40</v>
      </c>
      <c r="K66" s="90" t="s">
        <v>41</v>
      </c>
      <c r="L66" s="90" t="s">
        <v>271</v>
      </c>
      <c r="M66" s="90" t="s">
        <v>271</v>
      </c>
      <c r="N66" s="92" t="s">
        <v>252</v>
      </c>
      <c r="O66" s="90" t="s">
        <v>373</v>
      </c>
      <c r="P66" s="90" t="str">
        <f t="shared" ref="P66:P97" si="4">CONCATENATE(D66,"-",O66,"-",M66,"X",H66)</f>
        <v>F0-elegansXgraellsii-BelgiumXCachadas</v>
      </c>
      <c r="Q66" s="91">
        <v>42667</v>
      </c>
      <c r="R66" s="97" t="s">
        <v>119</v>
      </c>
      <c r="S66" s="97" t="s">
        <v>315</v>
      </c>
      <c r="T66" s="90" t="str">
        <f t="shared" ref="T66:T97" si="5">_xlfn.CONCAT(S66,"X",R66)</f>
        <v>E.17XA.26</v>
      </c>
      <c r="U66" s="90">
        <v>1</v>
      </c>
      <c r="V66" s="90">
        <v>1</v>
      </c>
      <c r="W66" s="90">
        <v>3</v>
      </c>
      <c r="X66" s="90">
        <v>0</v>
      </c>
    </row>
    <row r="67" spans="1:24" s="62" customFormat="1" ht="12" x14ac:dyDescent="0.2">
      <c r="A67" s="90" t="s">
        <v>309</v>
      </c>
      <c r="B67" s="90">
        <v>2015</v>
      </c>
      <c r="C67" s="90" t="s">
        <v>47</v>
      </c>
      <c r="D67" s="90" t="s">
        <v>39</v>
      </c>
      <c r="E67" s="90" t="s">
        <v>67</v>
      </c>
      <c r="F67" s="90" t="s">
        <v>41</v>
      </c>
      <c r="G67" s="90" t="s">
        <v>68</v>
      </c>
      <c r="H67" s="90" t="s">
        <v>130</v>
      </c>
      <c r="I67" s="90" t="s">
        <v>263</v>
      </c>
      <c r="J67" s="90" t="s">
        <v>40</v>
      </c>
      <c r="K67" s="90" t="s">
        <v>41</v>
      </c>
      <c r="L67" s="90" t="s">
        <v>271</v>
      </c>
      <c r="M67" s="90" t="s">
        <v>271</v>
      </c>
      <c r="N67" s="92" t="s">
        <v>252</v>
      </c>
      <c r="O67" s="90" t="s">
        <v>373</v>
      </c>
      <c r="P67" s="90" t="str">
        <f t="shared" si="4"/>
        <v>F0-elegansXgraellsii-BelgiumXCachadas</v>
      </c>
      <c r="Q67" s="91">
        <v>42667</v>
      </c>
      <c r="R67" s="97" t="s">
        <v>119</v>
      </c>
      <c r="S67" s="97" t="s">
        <v>316</v>
      </c>
      <c r="T67" s="90" t="str">
        <f t="shared" si="5"/>
        <v>E.7XA.26</v>
      </c>
      <c r="U67" s="90">
        <v>1</v>
      </c>
      <c r="V67" s="90">
        <v>1</v>
      </c>
      <c r="W67" s="90">
        <v>1</v>
      </c>
      <c r="X67" s="90">
        <v>1</v>
      </c>
    </row>
    <row r="68" spans="1:24" s="62" customFormat="1" ht="12" x14ac:dyDescent="0.2">
      <c r="A68" s="90" t="s">
        <v>309</v>
      </c>
      <c r="B68" s="90">
        <v>2015</v>
      </c>
      <c r="C68" s="90" t="s">
        <v>47</v>
      </c>
      <c r="D68" s="90" t="s">
        <v>39</v>
      </c>
      <c r="E68" s="90" t="s">
        <v>67</v>
      </c>
      <c r="F68" s="90" t="s">
        <v>41</v>
      </c>
      <c r="G68" s="90" t="s">
        <v>68</v>
      </c>
      <c r="H68" s="90" t="s">
        <v>130</v>
      </c>
      <c r="I68" s="90" t="s">
        <v>263</v>
      </c>
      <c r="J68" s="90" t="s">
        <v>40</v>
      </c>
      <c r="K68" s="90" t="s">
        <v>41</v>
      </c>
      <c r="L68" s="90" t="s">
        <v>271</v>
      </c>
      <c r="M68" s="90" t="s">
        <v>271</v>
      </c>
      <c r="N68" s="92" t="s">
        <v>252</v>
      </c>
      <c r="O68" s="90" t="s">
        <v>373</v>
      </c>
      <c r="P68" s="90" t="str">
        <f t="shared" si="4"/>
        <v>F0-elegansXgraellsii-BelgiumXCachadas</v>
      </c>
      <c r="Q68" s="91">
        <v>42644</v>
      </c>
      <c r="R68" s="97" t="s">
        <v>89</v>
      </c>
      <c r="S68" s="97" t="s">
        <v>583</v>
      </c>
      <c r="T68" s="90" t="str">
        <f t="shared" si="5"/>
        <v>E.1XA.7</v>
      </c>
      <c r="U68" s="90">
        <v>1</v>
      </c>
      <c r="V68" s="90">
        <v>1</v>
      </c>
      <c r="W68" s="90">
        <v>1</v>
      </c>
      <c r="X68" s="90">
        <v>1</v>
      </c>
    </row>
    <row r="69" spans="1:24" s="62" customFormat="1" ht="12" x14ac:dyDescent="0.2">
      <c r="A69" s="90" t="s">
        <v>309</v>
      </c>
      <c r="B69" s="90">
        <v>2015</v>
      </c>
      <c r="C69" s="90" t="s">
        <v>47</v>
      </c>
      <c r="D69" s="90" t="s">
        <v>39</v>
      </c>
      <c r="E69" s="90" t="s">
        <v>67</v>
      </c>
      <c r="F69" s="90" t="s">
        <v>41</v>
      </c>
      <c r="G69" s="90" t="s">
        <v>68</v>
      </c>
      <c r="H69" s="90" t="s">
        <v>130</v>
      </c>
      <c r="I69" s="90" t="s">
        <v>263</v>
      </c>
      <c r="J69" s="90" t="s">
        <v>40</v>
      </c>
      <c r="K69" s="90" t="s">
        <v>41</v>
      </c>
      <c r="L69" s="90" t="s">
        <v>267</v>
      </c>
      <c r="M69" s="90" t="s">
        <v>563</v>
      </c>
      <c r="N69" s="92" t="s">
        <v>252</v>
      </c>
      <c r="O69" s="90" t="s">
        <v>373</v>
      </c>
      <c r="P69" s="90" t="str">
        <f t="shared" si="4"/>
        <v>F0-elegansXgraellsii-LaigualXCachadas</v>
      </c>
      <c r="Q69" s="91">
        <v>42669</v>
      </c>
      <c r="R69" s="97" t="s">
        <v>114</v>
      </c>
      <c r="S69" s="97" t="s">
        <v>313</v>
      </c>
      <c r="T69" s="90" t="str">
        <f t="shared" si="5"/>
        <v>P.16XA.24</v>
      </c>
      <c r="U69" s="90">
        <v>1</v>
      </c>
      <c r="V69" s="90">
        <v>1</v>
      </c>
      <c r="W69" s="90">
        <v>1</v>
      </c>
      <c r="X69" s="90">
        <v>1</v>
      </c>
    </row>
    <row r="70" spans="1:24" s="62" customFormat="1" ht="12" x14ac:dyDescent="0.2">
      <c r="A70" s="90" t="s">
        <v>309</v>
      </c>
      <c r="B70" s="90">
        <v>2015</v>
      </c>
      <c r="C70" s="90" t="s">
        <v>47</v>
      </c>
      <c r="D70" s="90" t="s">
        <v>39</v>
      </c>
      <c r="E70" s="90" t="s">
        <v>67</v>
      </c>
      <c r="F70" s="90" t="s">
        <v>41</v>
      </c>
      <c r="G70" s="90" t="s">
        <v>68</v>
      </c>
      <c r="H70" s="90" t="s">
        <v>130</v>
      </c>
      <c r="I70" s="90" t="s">
        <v>263</v>
      </c>
      <c r="J70" s="90" t="s">
        <v>40</v>
      </c>
      <c r="K70" s="90" t="s">
        <v>41</v>
      </c>
      <c r="L70" s="90" t="s">
        <v>267</v>
      </c>
      <c r="M70" s="90" t="s">
        <v>563</v>
      </c>
      <c r="N70" s="92" t="s">
        <v>252</v>
      </c>
      <c r="O70" s="90" t="s">
        <v>373</v>
      </c>
      <c r="P70" s="90" t="str">
        <f t="shared" si="4"/>
        <v>F0-elegansXgraellsii-LaigualXCachadas</v>
      </c>
      <c r="Q70" s="91">
        <v>42667</v>
      </c>
      <c r="R70" s="97" t="s">
        <v>114</v>
      </c>
      <c r="S70" s="97" t="s">
        <v>314</v>
      </c>
      <c r="T70" s="90" t="str">
        <f t="shared" si="5"/>
        <v>P.18XA.24</v>
      </c>
      <c r="U70" s="90">
        <v>1</v>
      </c>
      <c r="V70" s="90">
        <v>0</v>
      </c>
      <c r="W70" s="90">
        <v>0</v>
      </c>
      <c r="X70" s="90">
        <v>0</v>
      </c>
    </row>
    <row r="71" spans="1:24" s="62" customFormat="1" ht="12" x14ac:dyDescent="0.2">
      <c r="A71" s="90" t="s">
        <v>309</v>
      </c>
      <c r="B71" s="90">
        <v>2015</v>
      </c>
      <c r="C71" s="90" t="s">
        <v>47</v>
      </c>
      <c r="D71" s="90" t="s">
        <v>39</v>
      </c>
      <c r="E71" s="90" t="s">
        <v>67</v>
      </c>
      <c r="F71" s="90" t="s">
        <v>41</v>
      </c>
      <c r="G71" s="90" t="s">
        <v>68</v>
      </c>
      <c r="H71" s="90" t="s">
        <v>130</v>
      </c>
      <c r="I71" s="62" t="s">
        <v>263</v>
      </c>
      <c r="J71" s="90" t="s">
        <v>40</v>
      </c>
      <c r="K71" s="90" t="s">
        <v>41</v>
      </c>
      <c r="L71" s="90" t="s">
        <v>267</v>
      </c>
      <c r="M71" s="90" t="s">
        <v>563</v>
      </c>
      <c r="N71" s="92" t="s">
        <v>252</v>
      </c>
      <c r="O71" s="90" t="s">
        <v>373</v>
      </c>
      <c r="P71" s="90" t="str">
        <f t="shared" si="4"/>
        <v>F0-elegansXgraellsii-LaigualXCachadas</v>
      </c>
      <c r="Q71" s="91">
        <v>42643</v>
      </c>
      <c r="R71" s="97" t="s">
        <v>86</v>
      </c>
      <c r="S71" s="97" t="s">
        <v>319</v>
      </c>
      <c r="T71" s="90" t="str">
        <f t="shared" si="5"/>
        <v>P.5XA.6</v>
      </c>
      <c r="U71" s="90">
        <v>1</v>
      </c>
      <c r="V71" s="90">
        <v>0</v>
      </c>
      <c r="W71" s="90"/>
      <c r="X71" s="90">
        <v>0</v>
      </c>
    </row>
    <row r="72" spans="1:24" s="62" customFormat="1" ht="12" x14ac:dyDescent="0.2">
      <c r="A72" s="90" t="s">
        <v>309</v>
      </c>
      <c r="B72" s="90">
        <v>2015</v>
      </c>
      <c r="C72" s="90" t="s">
        <v>47</v>
      </c>
      <c r="D72" s="90" t="s">
        <v>39</v>
      </c>
      <c r="E72" s="90" t="s">
        <v>67</v>
      </c>
      <c r="F72" s="90" t="s">
        <v>41</v>
      </c>
      <c r="G72" s="90" t="s">
        <v>68</v>
      </c>
      <c r="H72" s="90" t="s">
        <v>130</v>
      </c>
      <c r="I72" s="90" t="s">
        <v>263</v>
      </c>
      <c r="J72" s="90" t="s">
        <v>40</v>
      </c>
      <c r="K72" s="90" t="s">
        <v>41</v>
      </c>
      <c r="L72" s="90" t="s">
        <v>267</v>
      </c>
      <c r="M72" s="90" t="s">
        <v>563</v>
      </c>
      <c r="N72" s="92" t="s">
        <v>252</v>
      </c>
      <c r="O72" s="90" t="s">
        <v>373</v>
      </c>
      <c r="P72" s="90" t="str">
        <f t="shared" si="4"/>
        <v>F0-elegansXgraellsii-LaigualXCachadas</v>
      </c>
      <c r="Q72" s="91">
        <v>42668</v>
      </c>
      <c r="R72" s="97" t="s">
        <v>120</v>
      </c>
      <c r="S72" s="97" t="s">
        <v>313</v>
      </c>
      <c r="T72" s="90" t="str">
        <f t="shared" si="5"/>
        <v>P.16XA.27</v>
      </c>
      <c r="U72" s="90">
        <v>1</v>
      </c>
      <c r="V72" s="90">
        <v>1</v>
      </c>
      <c r="W72" s="90">
        <v>1</v>
      </c>
      <c r="X72" s="90">
        <v>1</v>
      </c>
    </row>
    <row r="73" spans="1:24" s="62" customFormat="1" ht="12" x14ac:dyDescent="0.2">
      <c r="A73" s="90" t="s">
        <v>309</v>
      </c>
      <c r="B73" s="90">
        <v>2015</v>
      </c>
      <c r="C73" s="90" t="s">
        <v>47</v>
      </c>
      <c r="D73" s="90" t="s">
        <v>39</v>
      </c>
      <c r="E73" s="90" t="s">
        <v>67</v>
      </c>
      <c r="F73" s="90" t="s">
        <v>41</v>
      </c>
      <c r="G73" s="90" t="s">
        <v>68</v>
      </c>
      <c r="H73" s="90" t="s">
        <v>130</v>
      </c>
      <c r="I73" s="90" t="s">
        <v>263</v>
      </c>
      <c r="J73" s="90" t="s">
        <v>40</v>
      </c>
      <c r="K73" s="90" t="s">
        <v>41</v>
      </c>
      <c r="L73" s="90" t="s">
        <v>267</v>
      </c>
      <c r="M73" s="90" t="s">
        <v>563</v>
      </c>
      <c r="N73" s="92" t="s">
        <v>252</v>
      </c>
      <c r="O73" s="90" t="s">
        <v>373</v>
      </c>
      <c r="P73" s="90" t="str">
        <f t="shared" si="4"/>
        <v>F0-elegansXgraellsii-LaigualXCachadas</v>
      </c>
      <c r="Q73" s="91">
        <v>42668</v>
      </c>
      <c r="R73" s="97" t="s">
        <v>123</v>
      </c>
      <c r="S73" s="97" t="s">
        <v>311</v>
      </c>
      <c r="T73" s="90" t="str">
        <f t="shared" si="5"/>
        <v>P.24XA.28</v>
      </c>
      <c r="U73" s="90">
        <v>1</v>
      </c>
      <c r="V73" s="90">
        <v>1</v>
      </c>
      <c r="W73" s="90">
        <v>1</v>
      </c>
      <c r="X73" s="90">
        <v>1</v>
      </c>
    </row>
    <row r="74" spans="1:24" s="62" customFormat="1" ht="12" x14ac:dyDescent="0.2">
      <c r="A74" s="90" t="s">
        <v>309</v>
      </c>
      <c r="B74" s="90">
        <v>2015</v>
      </c>
      <c r="C74" s="90" t="s">
        <v>47</v>
      </c>
      <c r="D74" s="90" t="s">
        <v>39</v>
      </c>
      <c r="E74" s="90" t="s">
        <v>67</v>
      </c>
      <c r="F74" s="90" t="s">
        <v>41</v>
      </c>
      <c r="G74" s="90" t="s">
        <v>68</v>
      </c>
      <c r="H74" s="90" t="s">
        <v>130</v>
      </c>
      <c r="I74" s="90" t="s">
        <v>263</v>
      </c>
      <c r="J74" s="90" t="s">
        <v>40</v>
      </c>
      <c r="K74" s="90" t="s">
        <v>41</v>
      </c>
      <c r="L74" s="90" t="s">
        <v>267</v>
      </c>
      <c r="M74" s="90" t="s">
        <v>563</v>
      </c>
      <c r="N74" s="92" t="s">
        <v>252</v>
      </c>
      <c r="O74" s="90" t="s">
        <v>373</v>
      </c>
      <c r="P74" s="90" t="str">
        <f t="shared" si="4"/>
        <v>F0-elegansXgraellsii-LaigualXCachadas</v>
      </c>
      <c r="Q74" s="91">
        <v>42667</v>
      </c>
      <c r="R74" s="97" t="s">
        <v>126</v>
      </c>
      <c r="S74" s="97" t="s">
        <v>576</v>
      </c>
      <c r="T74" s="90" t="str">
        <f t="shared" si="5"/>
        <v>P.23XA.30</v>
      </c>
      <c r="U74" s="90">
        <v>1</v>
      </c>
      <c r="V74" s="90">
        <v>1</v>
      </c>
      <c r="W74" s="90">
        <v>1</v>
      </c>
      <c r="X74" s="90">
        <v>1</v>
      </c>
    </row>
    <row r="75" spans="1:24" s="62" customFormat="1" ht="12" x14ac:dyDescent="0.2">
      <c r="A75" s="90" t="s">
        <v>309</v>
      </c>
      <c r="B75" s="90">
        <v>2015</v>
      </c>
      <c r="C75" s="90" t="s">
        <v>47</v>
      </c>
      <c r="D75" s="90" t="s">
        <v>47</v>
      </c>
      <c r="E75" s="90" t="s">
        <v>278</v>
      </c>
      <c r="F75" s="90" t="s">
        <v>277</v>
      </c>
      <c r="G75" s="90" t="s">
        <v>271</v>
      </c>
      <c r="H75" s="90" t="s">
        <v>271</v>
      </c>
      <c r="I75" s="90" t="s">
        <v>273</v>
      </c>
      <c r="J75" s="90" t="s">
        <v>40</v>
      </c>
      <c r="K75" s="90" t="s">
        <v>41</v>
      </c>
      <c r="L75" s="90" t="s">
        <v>271</v>
      </c>
      <c r="M75" s="90" t="s">
        <v>611</v>
      </c>
      <c r="N75" s="90" t="s">
        <v>258</v>
      </c>
      <c r="O75" s="90" t="s">
        <v>559</v>
      </c>
      <c r="P75" s="90" t="str">
        <f t="shared" si="4"/>
        <v>F1-elegansXhybrid-AlloEleXBelgium</v>
      </c>
      <c r="Q75" s="91">
        <v>42673</v>
      </c>
      <c r="R75" s="97">
        <v>1.28</v>
      </c>
      <c r="S75" s="97" t="s">
        <v>308</v>
      </c>
      <c r="T75" s="90" t="str">
        <f t="shared" si="5"/>
        <v>E.10X1.28</v>
      </c>
      <c r="U75" s="90">
        <v>1</v>
      </c>
      <c r="V75" s="90">
        <v>1</v>
      </c>
      <c r="W75" s="90">
        <v>1</v>
      </c>
      <c r="X75" s="90">
        <v>0</v>
      </c>
    </row>
    <row r="76" spans="1:24" s="62" customFormat="1" ht="12" x14ac:dyDescent="0.2">
      <c r="A76" s="90" t="s">
        <v>309</v>
      </c>
      <c r="B76" s="90">
        <v>2015</v>
      </c>
      <c r="C76" s="90" t="s">
        <v>47</v>
      </c>
      <c r="D76" s="90" t="s">
        <v>47</v>
      </c>
      <c r="E76" s="90" t="s">
        <v>278</v>
      </c>
      <c r="F76" s="90" t="s">
        <v>277</v>
      </c>
      <c r="G76" s="90" t="s">
        <v>271</v>
      </c>
      <c r="H76" s="90" t="s">
        <v>271</v>
      </c>
      <c r="I76" s="90" t="s">
        <v>272</v>
      </c>
      <c r="J76" s="90" t="s">
        <v>40</v>
      </c>
      <c r="K76" s="90" t="s">
        <v>41</v>
      </c>
      <c r="L76" s="90" t="s">
        <v>271</v>
      </c>
      <c r="M76" s="90" t="s">
        <v>611</v>
      </c>
      <c r="N76" s="90" t="s">
        <v>258</v>
      </c>
      <c r="O76" s="90" t="s">
        <v>559</v>
      </c>
      <c r="P76" s="90" t="str">
        <f t="shared" si="4"/>
        <v>F1-elegansXhybrid-AlloEleXBelgium</v>
      </c>
      <c r="Q76" s="91">
        <v>42667</v>
      </c>
      <c r="R76" s="97">
        <v>3.9</v>
      </c>
      <c r="S76" s="97" t="s">
        <v>315</v>
      </c>
      <c r="T76" s="90" t="str">
        <f t="shared" si="5"/>
        <v>E.17X3.9</v>
      </c>
      <c r="U76" s="90">
        <v>1</v>
      </c>
      <c r="V76" s="90">
        <v>1</v>
      </c>
      <c r="W76" s="90">
        <v>1</v>
      </c>
      <c r="X76" s="90">
        <v>1</v>
      </c>
    </row>
    <row r="77" spans="1:24" s="62" customFormat="1" ht="12" x14ac:dyDescent="0.2">
      <c r="A77" s="90" t="s">
        <v>309</v>
      </c>
      <c r="B77" s="90">
        <v>2015</v>
      </c>
      <c r="C77" s="90" t="s">
        <v>47</v>
      </c>
      <c r="D77" s="90" t="s">
        <v>47</v>
      </c>
      <c r="E77" s="90" t="s">
        <v>278</v>
      </c>
      <c r="F77" s="90" t="s">
        <v>277</v>
      </c>
      <c r="G77" s="90" t="s">
        <v>271</v>
      </c>
      <c r="H77" s="90" t="s">
        <v>271</v>
      </c>
      <c r="I77" s="90" t="s">
        <v>263</v>
      </c>
      <c r="J77" s="90" t="s">
        <v>40</v>
      </c>
      <c r="K77" s="90" t="s">
        <v>41</v>
      </c>
      <c r="L77" s="90" t="s">
        <v>563</v>
      </c>
      <c r="M77" s="90" t="s">
        <v>611</v>
      </c>
      <c r="N77" s="90" t="s">
        <v>258</v>
      </c>
      <c r="O77" s="90" t="s">
        <v>559</v>
      </c>
      <c r="P77" s="90" t="str">
        <f t="shared" si="4"/>
        <v>F1-elegansXhybrid-AlloEleXBelgium</v>
      </c>
      <c r="Q77" s="91">
        <v>42669</v>
      </c>
      <c r="R77" s="97">
        <v>3.11</v>
      </c>
      <c r="S77" s="97" t="s">
        <v>314</v>
      </c>
      <c r="T77" s="90" t="str">
        <f t="shared" si="5"/>
        <v>P.18X3.11</v>
      </c>
      <c r="U77" s="90">
        <v>1</v>
      </c>
      <c r="V77" s="90">
        <v>1</v>
      </c>
      <c r="W77" s="90">
        <v>1</v>
      </c>
      <c r="X77" s="90">
        <v>1</v>
      </c>
    </row>
    <row r="78" spans="1:24" s="62" customFormat="1" ht="12" x14ac:dyDescent="0.2">
      <c r="A78" s="90" t="s">
        <v>309</v>
      </c>
      <c r="B78" s="90">
        <v>2015</v>
      </c>
      <c r="C78" s="90" t="s">
        <v>47</v>
      </c>
      <c r="D78" s="90" t="s">
        <v>47</v>
      </c>
      <c r="E78" s="90" t="s">
        <v>278</v>
      </c>
      <c r="F78" s="90" t="s">
        <v>277</v>
      </c>
      <c r="G78" s="90" t="s">
        <v>271</v>
      </c>
      <c r="H78" s="90" t="s">
        <v>271</v>
      </c>
      <c r="I78" s="90" t="s">
        <v>263</v>
      </c>
      <c r="J78" s="90" t="s">
        <v>40</v>
      </c>
      <c r="K78" s="90" t="s">
        <v>41</v>
      </c>
      <c r="L78" s="90" t="s">
        <v>563</v>
      </c>
      <c r="M78" s="90" t="s">
        <v>611</v>
      </c>
      <c r="N78" s="90" t="s">
        <v>258</v>
      </c>
      <c r="O78" s="90" t="s">
        <v>559</v>
      </c>
      <c r="P78" s="90" t="str">
        <f t="shared" si="4"/>
        <v>F1-elegansXhybrid-AlloEleXBelgium</v>
      </c>
      <c r="Q78" s="91">
        <v>42665</v>
      </c>
      <c r="R78" s="97">
        <v>5.15</v>
      </c>
      <c r="S78" s="97" t="s">
        <v>572</v>
      </c>
      <c r="T78" s="90" t="str">
        <f t="shared" si="5"/>
        <v>P.8X5.15</v>
      </c>
      <c r="U78" s="90">
        <v>1</v>
      </c>
      <c r="V78" s="90">
        <v>1</v>
      </c>
      <c r="W78" s="90">
        <v>1</v>
      </c>
      <c r="X78" s="90">
        <v>1</v>
      </c>
    </row>
    <row r="79" spans="1:24" s="62" customFormat="1" ht="12" x14ac:dyDescent="0.2">
      <c r="A79" s="90" t="s">
        <v>309</v>
      </c>
      <c r="B79" s="90">
        <v>2015</v>
      </c>
      <c r="C79" s="90" t="s">
        <v>47</v>
      </c>
      <c r="D79" s="90" t="s">
        <v>47</v>
      </c>
      <c r="E79" s="90" t="s">
        <v>278</v>
      </c>
      <c r="F79" s="90" t="s">
        <v>277</v>
      </c>
      <c r="G79" s="90" t="s">
        <v>271</v>
      </c>
      <c r="H79" s="90" t="s">
        <v>271</v>
      </c>
      <c r="I79" s="90" t="s">
        <v>263</v>
      </c>
      <c r="J79" s="90" t="s">
        <v>40</v>
      </c>
      <c r="K79" s="90" t="s">
        <v>41</v>
      </c>
      <c r="L79" s="90" t="s">
        <v>563</v>
      </c>
      <c r="M79" s="90" t="s">
        <v>611</v>
      </c>
      <c r="N79" s="90" t="s">
        <v>258</v>
      </c>
      <c r="O79" s="90" t="s">
        <v>559</v>
      </c>
      <c r="P79" s="90" t="str">
        <f t="shared" si="4"/>
        <v>F1-elegansXhybrid-AlloEleXBelgium</v>
      </c>
      <c r="Q79" s="91">
        <v>42670</v>
      </c>
      <c r="R79" s="97">
        <v>5.21</v>
      </c>
      <c r="S79" s="97" t="s">
        <v>312</v>
      </c>
      <c r="T79" s="90" t="str">
        <f t="shared" si="5"/>
        <v>P.21X5.21</v>
      </c>
      <c r="U79" s="90">
        <v>1</v>
      </c>
      <c r="V79" s="90">
        <v>1</v>
      </c>
      <c r="W79" s="90">
        <v>1</v>
      </c>
      <c r="X79" s="90">
        <v>1</v>
      </c>
    </row>
    <row r="80" spans="1:24" s="62" customFormat="1" ht="12" x14ac:dyDescent="0.2">
      <c r="A80" s="90" t="s">
        <v>309</v>
      </c>
      <c r="B80" s="90">
        <v>2015</v>
      </c>
      <c r="C80" s="90" t="s">
        <v>47</v>
      </c>
      <c r="D80" s="90" t="s">
        <v>47</v>
      </c>
      <c r="E80" s="90" t="s">
        <v>278</v>
      </c>
      <c r="F80" s="90" t="s">
        <v>277</v>
      </c>
      <c r="G80" s="90" t="s">
        <v>271</v>
      </c>
      <c r="H80" s="90" t="s">
        <v>271</v>
      </c>
      <c r="I80" s="90" t="s">
        <v>263</v>
      </c>
      <c r="J80" s="90" t="s">
        <v>40</v>
      </c>
      <c r="K80" s="90" t="s">
        <v>41</v>
      </c>
      <c r="L80" s="90" t="s">
        <v>563</v>
      </c>
      <c r="M80" s="90" t="s">
        <v>611</v>
      </c>
      <c r="N80" s="90" t="s">
        <v>258</v>
      </c>
      <c r="O80" s="90" t="s">
        <v>559</v>
      </c>
      <c r="P80" s="90" t="str">
        <f t="shared" si="4"/>
        <v>F1-elegansXhybrid-AlloEleXBelgium</v>
      </c>
      <c r="Q80" s="91">
        <v>42670</v>
      </c>
      <c r="R80" s="97">
        <v>5.22</v>
      </c>
      <c r="S80" s="97" t="s">
        <v>311</v>
      </c>
      <c r="T80" s="90" t="str">
        <f t="shared" si="5"/>
        <v>P.24X5.22</v>
      </c>
      <c r="U80" s="90">
        <v>1</v>
      </c>
      <c r="V80" s="90">
        <v>1</v>
      </c>
      <c r="W80" s="90">
        <v>1</v>
      </c>
      <c r="X80" s="90">
        <v>1</v>
      </c>
    </row>
    <row r="81" spans="1:24" s="62" customFormat="1" ht="12" x14ac:dyDescent="0.2">
      <c r="A81" s="90" t="s">
        <v>309</v>
      </c>
      <c r="B81" s="90">
        <v>2015</v>
      </c>
      <c r="C81" s="90" t="s">
        <v>47</v>
      </c>
      <c r="D81" s="90" t="s">
        <v>47</v>
      </c>
      <c r="E81" s="90" t="s">
        <v>278</v>
      </c>
      <c r="F81" s="90" t="s">
        <v>277</v>
      </c>
      <c r="G81" s="90" t="s">
        <v>271</v>
      </c>
      <c r="H81" s="90" t="s">
        <v>271</v>
      </c>
      <c r="I81" s="90" t="s">
        <v>263</v>
      </c>
      <c r="J81" s="90" t="s">
        <v>40</v>
      </c>
      <c r="K81" s="90" t="s">
        <v>41</v>
      </c>
      <c r="L81" s="90" t="s">
        <v>563</v>
      </c>
      <c r="M81" s="90" t="s">
        <v>611</v>
      </c>
      <c r="N81" s="90" t="s">
        <v>258</v>
      </c>
      <c r="O81" s="90" t="s">
        <v>559</v>
      </c>
      <c r="P81" s="90" t="str">
        <f t="shared" si="4"/>
        <v>F1-elegansXhybrid-AlloEleXBelgium</v>
      </c>
      <c r="Q81" s="91">
        <v>42669</v>
      </c>
      <c r="R81" s="97">
        <v>3.1</v>
      </c>
      <c r="S81" s="97" t="s">
        <v>312</v>
      </c>
      <c r="T81" s="90" t="str">
        <f t="shared" si="5"/>
        <v>P.21X3.1</v>
      </c>
      <c r="U81" s="90">
        <v>1</v>
      </c>
      <c r="V81" s="90">
        <v>1</v>
      </c>
      <c r="W81" s="90">
        <v>1</v>
      </c>
      <c r="X81" s="90">
        <v>1</v>
      </c>
    </row>
    <row r="82" spans="1:24" s="62" customFormat="1" ht="12" x14ac:dyDescent="0.2">
      <c r="A82" s="90" t="s">
        <v>309</v>
      </c>
      <c r="B82" s="90">
        <v>2015</v>
      </c>
      <c r="C82" s="90" t="s">
        <v>47</v>
      </c>
      <c r="D82" s="90" t="s">
        <v>39</v>
      </c>
      <c r="E82" s="90" t="s">
        <v>40</v>
      </c>
      <c r="F82" s="90" t="s">
        <v>41</v>
      </c>
      <c r="G82" s="90" t="s">
        <v>271</v>
      </c>
      <c r="H82" s="90" t="s">
        <v>271</v>
      </c>
      <c r="I82" s="90" t="s">
        <v>272</v>
      </c>
      <c r="J82" s="90" t="s">
        <v>67</v>
      </c>
      <c r="K82" s="90" t="s">
        <v>41</v>
      </c>
      <c r="L82" s="90" t="s">
        <v>68</v>
      </c>
      <c r="M82" s="90" t="s">
        <v>130</v>
      </c>
      <c r="N82" s="90" t="s">
        <v>253</v>
      </c>
      <c r="O82" s="90" t="s">
        <v>370</v>
      </c>
      <c r="P82" s="90" t="str">
        <f t="shared" si="4"/>
        <v>F0-graellsiiXelegans-CachadasXBelgium</v>
      </c>
      <c r="Q82" s="91">
        <v>42639</v>
      </c>
      <c r="R82" s="97" t="s">
        <v>78</v>
      </c>
      <c r="S82" s="97" t="s">
        <v>84</v>
      </c>
      <c r="T82" s="90" t="str">
        <f t="shared" si="5"/>
        <v>A.4XB.2</v>
      </c>
      <c r="U82" s="90">
        <v>2</v>
      </c>
      <c r="V82" s="90">
        <v>0</v>
      </c>
      <c r="W82" s="90"/>
      <c r="X82" s="90">
        <v>0</v>
      </c>
    </row>
    <row r="83" spans="1:24" s="62" customFormat="1" ht="12" x14ac:dyDescent="0.2">
      <c r="A83" s="90" t="s">
        <v>309</v>
      </c>
      <c r="B83" s="90">
        <v>2015</v>
      </c>
      <c r="C83" s="90" t="s">
        <v>47</v>
      </c>
      <c r="D83" s="90" t="s">
        <v>39</v>
      </c>
      <c r="E83" s="90" t="s">
        <v>40</v>
      </c>
      <c r="F83" s="90" t="s">
        <v>41</v>
      </c>
      <c r="G83" s="90" t="s">
        <v>267</v>
      </c>
      <c r="H83" s="90" t="s">
        <v>564</v>
      </c>
      <c r="I83" s="90" t="s">
        <v>273</v>
      </c>
      <c r="J83" s="90" t="s">
        <v>67</v>
      </c>
      <c r="K83" s="90" t="s">
        <v>41</v>
      </c>
      <c r="L83" s="90" t="s">
        <v>68</v>
      </c>
      <c r="M83" s="90" t="s">
        <v>130</v>
      </c>
      <c r="N83" s="90" t="s">
        <v>253</v>
      </c>
      <c r="O83" s="90" t="s">
        <v>370</v>
      </c>
      <c r="P83" s="90" t="str">
        <f t="shared" si="4"/>
        <v>F0-graellsiiXelegans-CachadasXMaraixDorx</v>
      </c>
      <c r="Q83" s="91">
        <v>42654</v>
      </c>
      <c r="R83" s="97" t="s">
        <v>605</v>
      </c>
      <c r="S83" s="97" t="s">
        <v>74</v>
      </c>
      <c r="T83" s="90" t="str">
        <f t="shared" si="5"/>
        <v>A.13XL.18</v>
      </c>
      <c r="U83" s="90">
        <v>1</v>
      </c>
      <c r="V83" s="90">
        <v>1</v>
      </c>
      <c r="W83" s="90">
        <v>1</v>
      </c>
      <c r="X83" s="90">
        <v>1</v>
      </c>
    </row>
    <row r="84" spans="1:24" s="62" customFormat="1" ht="12" x14ac:dyDescent="0.2">
      <c r="A84" s="90" t="s">
        <v>309</v>
      </c>
      <c r="B84" s="90">
        <v>2015</v>
      </c>
      <c r="C84" s="90" t="s">
        <v>47</v>
      </c>
      <c r="D84" s="90" t="s">
        <v>47</v>
      </c>
      <c r="E84" s="90" t="s">
        <v>278</v>
      </c>
      <c r="F84" s="90" t="s">
        <v>277</v>
      </c>
      <c r="G84" s="90" t="s">
        <v>276</v>
      </c>
      <c r="H84" s="90" t="s">
        <v>271</v>
      </c>
      <c r="I84" s="90" t="s">
        <v>263</v>
      </c>
      <c r="J84" s="90" t="s">
        <v>67</v>
      </c>
      <c r="K84" s="90" t="s">
        <v>41</v>
      </c>
      <c r="L84" s="90" t="s">
        <v>68</v>
      </c>
      <c r="M84" s="90" t="s">
        <v>130</v>
      </c>
      <c r="N84" s="90" t="s">
        <v>257</v>
      </c>
      <c r="O84" s="90" t="s">
        <v>423</v>
      </c>
      <c r="P84" s="90" t="str">
        <f t="shared" si="4"/>
        <v>F1-graellsiiXhybrid-CachadasXBelgium</v>
      </c>
      <c r="Q84" s="91">
        <v>42640</v>
      </c>
      <c r="R84" s="97">
        <v>2.2999999999999998</v>
      </c>
      <c r="S84" s="97" t="s">
        <v>84</v>
      </c>
      <c r="T84" s="90" t="str">
        <f t="shared" si="5"/>
        <v>A.4X2.3</v>
      </c>
      <c r="U84" s="90">
        <v>2</v>
      </c>
      <c r="V84" s="90">
        <v>1</v>
      </c>
      <c r="W84" s="90"/>
      <c r="X84" s="90">
        <v>1</v>
      </c>
    </row>
    <row r="85" spans="1:24" s="62" customFormat="1" ht="12" x14ac:dyDescent="0.2">
      <c r="A85" s="90" t="s">
        <v>309</v>
      </c>
      <c r="B85" s="90">
        <v>2015</v>
      </c>
      <c r="C85" s="90" t="s">
        <v>47</v>
      </c>
      <c r="D85" s="90" t="s">
        <v>47</v>
      </c>
      <c r="E85" s="90" t="s">
        <v>278</v>
      </c>
      <c r="F85" s="90" t="s">
        <v>277</v>
      </c>
      <c r="G85" s="90" t="s">
        <v>276</v>
      </c>
      <c r="H85" s="90" t="s">
        <v>271</v>
      </c>
      <c r="I85" s="90" t="s">
        <v>273</v>
      </c>
      <c r="J85" s="90" t="s">
        <v>67</v>
      </c>
      <c r="K85" s="90" t="s">
        <v>41</v>
      </c>
      <c r="L85" s="90" t="s">
        <v>68</v>
      </c>
      <c r="M85" s="90" t="s">
        <v>130</v>
      </c>
      <c r="N85" s="90" t="s">
        <v>257</v>
      </c>
      <c r="O85" s="90" t="s">
        <v>423</v>
      </c>
      <c r="P85" s="90" t="str">
        <f t="shared" si="4"/>
        <v>F1-graellsiiXhybrid-CachadasXBelgium</v>
      </c>
      <c r="Q85" s="91">
        <v>42638</v>
      </c>
      <c r="R85" s="97">
        <v>5.2</v>
      </c>
      <c r="S85" s="97" t="s">
        <v>79</v>
      </c>
      <c r="T85" s="90" t="str">
        <f t="shared" si="5"/>
        <v>A.2X5.2</v>
      </c>
      <c r="U85" s="90">
        <v>1</v>
      </c>
      <c r="V85" s="90">
        <v>1</v>
      </c>
      <c r="W85" s="90"/>
      <c r="X85" s="90">
        <v>1</v>
      </c>
    </row>
    <row r="86" spans="1:24" s="62" customFormat="1" ht="12" x14ac:dyDescent="0.2">
      <c r="A86" s="90" t="s">
        <v>309</v>
      </c>
      <c r="B86" s="90">
        <v>2015</v>
      </c>
      <c r="C86" s="90" t="s">
        <v>47</v>
      </c>
      <c r="D86" s="90" t="s">
        <v>47</v>
      </c>
      <c r="E86" s="90" t="s">
        <v>40</v>
      </c>
      <c r="F86" s="90" t="s">
        <v>41</v>
      </c>
      <c r="G86" s="90" t="s">
        <v>271</v>
      </c>
      <c r="H86" s="90" t="s">
        <v>611</v>
      </c>
      <c r="I86" s="90" t="s">
        <v>263</v>
      </c>
      <c r="J86" s="90" t="s">
        <v>278</v>
      </c>
      <c r="K86" s="90" t="s">
        <v>277</v>
      </c>
      <c r="L86" s="90" t="s">
        <v>271</v>
      </c>
      <c r="M86" s="90" t="s">
        <v>271</v>
      </c>
      <c r="N86" s="90" t="s">
        <v>258</v>
      </c>
      <c r="O86" s="90" t="s">
        <v>441</v>
      </c>
      <c r="P86" s="90" t="str">
        <f t="shared" si="4"/>
        <v>F1-hybridXelegans-BelgiumXAlloEle</v>
      </c>
      <c r="Q86" s="91">
        <v>42654</v>
      </c>
      <c r="R86" s="97" t="s">
        <v>188</v>
      </c>
      <c r="S86" s="97">
        <v>5.6</v>
      </c>
      <c r="T86" s="90" t="str">
        <f t="shared" si="5"/>
        <v>5.6XB.5</v>
      </c>
      <c r="U86" s="90">
        <v>1</v>
      </c>
      <c r="V86" s="90">
        <v>1</v>
      </c>
      <c r="W86" s="90">
        <v>1</v>
      </c>
      <c r="X86" s="90">
        <v>1</v>
      </c>
    </row>
    <row r="87" spans="1:24" s="62" customFormat="1" ht="12" x14ac:dyDescent="0.2">
      <c r="A87" s="90" t="s">
        <v>309</v>
      </c>
      <c r="B87" s="90">
        <v>2015</v>
      </c>
      <c r="C87" s="90" t="s">
        <v>47</v>
      </c>
      <c r="D87" s="90" t="s">
        <v>47</v>
      </c>
      <c r="E87" s="90" t="s">
        <v>40</v>
      </c>
      <c r="F87" s="90" t="s">
        <v>41</v>
      </c>
      <c r="G87" s="90" t="s">
        <v>271</v>
      </c>
      <c r="H87" s="90" t="s">
        <v>611</v>
      </c>
      <c r="I87" s="90" t="s">
        <v>263</v>
      </c>
      <c r="J87" s="90" t="s">
        <v>278</v>
      </c>
      <c r="K87" s="90" t="s">
        <v>277</v>
      </c>
      <c r="L87" s="90" t="s">
        <v>271</v>
      </c>
      <c r="M87" s="90" t="s">
        <v>271</v>
      </c>
      <c r="N87" s="90" t="s">
        <v>258</v>
      </c>
      <c r="O87" s="90" t="s">
        <v>441</v>
      </c>
      <c r="P87" s="90" t="str">
        <f t="shared" si="4"/>
        <v>F1-hybridXelegans-BelgiumXAlloEle</v>
      </c>
      <c r="Q87" s="91">
        <v>42654</v>
      </c>
      <c r="R87" s="97" t="s">
        <v>599</v>
      </c>
      <c r="S87" s="97">
        <v>5.8</v>
      </c>
      <c r="T87" s="90" t="str">
        <f t="shared" si="5"/>
        <v>5.8XE.2</v>
      </c>
      <c r="U87" s="90">
        <v>1</v>
      </c>
      <c r="V87" s="90">
        <v>1</v>
      </c>
      <c r="W87" s="90">
        <v>1</v>
      </c>
      <c r="X87" s="90">
        <v>1</v>
      </c>
    </row>
    <row r="88" spans="1:24" s="62" customFormat="1" ht="12" x14ac:dyDescent="0.2">
      <c r="A88" s="90" t="s">
        <v>309</v>
      </c>
      <c r="B88" s="90">
        <v>2015</v>
      </c>
      <c r="C88" s="90" t="s">
        <v>47</v>
      </c>
      <c r="D88" s="90" t="s">
        <v>47</v>
      </c>
      <c r="E88" s="90" t="s">
        <v>40</v>
      </c>
      <c r="F88" s="90" t="s">
        <v>41</v>
      </c>
      <c r="G88" s="90" t="s">
        <v>563</v>
      </c>
      <c r="H88" s="90" t="s">
        <v>611</v>
      </c>
      <c r="I88" s="90" t="s">
        <v>273</v>
      </c>
      <c r="J88" s="90" t="s">
        <v>279</v>
      </c>
      <c r="K88" s="90" t="s">
        <v>277</v>
      </c>
      <c r="L88" s="90" t="s">
        <v>271</v>
      </c>
      <c r="M88" s="90" t="s">
        <v>271</v>
      </c>
      <c r="N88" s="90" t="s">
        <v>258</v>
      </c>
      <c r="O88" s="90" t="s">
        <v>441</v>
      </c>
      <c r="P88" s="90" t="str">
        <f t="shared" si="4"/>
        <v>F1-hybridXelegans-BelgiumXAlloEle</v>
      </c>
      <c r="Q88" s="91">
        <v>42640</v>
      </c>
      <c r="R88" s="97" t="s">
        <v>320</v>
      </c>
      <c r="S88" s="97">
        <v>4.0999999999999996</v>
      </c>
      <c r="T88" s="90" t="str">
        <f t="shared" si="5"/>
        <v>4.1XP.1</v>
      </c>
      <c r="U88" s="90">
        <v>2</v>
      </c>
      <c r="V88" s="90">
        <v>1</v>
      </c>
      <c r="W88" s="90"/>
      <c r="X88" s="90">
        <v>1</v>
      </c>
    </row>
    <row r="89" spans="1:24" s="62" customFormat="1" ht="12" x14ac:dyDescent="0.2">
      <c r="A89" s="90" t="s">
        <v>309</v>
      </c>
      <c r="B89" s="90">
        <v>2015</v>
      </c>
      <c r="C89" s="90" t="s">
        <v>47</v>
      </c>
      <c r="D89" s="90" t="s">
        <v>47</v>
      </c>
      <c r="E89" s="90" t="s">
        <v>40</v>
      </c>
      <c r="F89" s="90" t="s">
        <v>41</v>
      </c>
      <c r="G89" s="90" t="s">
        <v>563</v>
      </c>
      <c r="H89" s="90" t="s">
        <v>611</v>
      </c>
      <c r="I89" s="90" t="s">
        <v>273</v>
      </c>
      <c r="J89" s="90" t="s">
        <v>278</v>
      </c>
      <c r="K89" s="90" t="s">
        <v>277</v>
      </c>
      <c r="L89" s="90" t="s">
        <v>271</v>
      </c>
      <c r="M89" s="90" t="s">
        <v>271</v>
      </c>
      <c r="N89" s="90" t="s">
        <v>258</v>
      </c>
      <c r="O89" s="90" t="s">
        <v>441</v>
      </c>
      <c r="P89" s="90" t="str">
        <f t="shared" si="4"/>
        <v>F1-hybridXelegans-BelgiumXAlloEle</v>
      </c>
      <c r="Q89" s="91">
        <v>42641</v>
      </c>
      <c r="R89" s="97" t="s">
        <v>320</v>
      </c>
      <c r="S89" s="97">
        <v>4.2</v>
      </c>
      <c r="T89" s="90" t="str">
        <f t="shared" si="5"/>
        <v>4.2XP.1</v>
      </c>
      <c r="U89" s="90">
        <v>1</v>
      </c>
      <c r="V89" s="90">
        <v>1</v>
      </c>
      <c r="W89" s="90"/>
      <c r="X89" s="90">
        <v>1</v>
      </c>
    </row>
    <row r="90" spans="1:24" s="62" customFormat="1" ht="12" x14ac:dyDescent="0.2">
      <c r="A90" s="90" t="s">
        <v>309</v>
      </c>
      <c r="B90" s="90">
        <v>2015</v>
      </c>
      <c r="C90" s="90" t="s">
        <v>47</v>
      </c>
      <c r="D90" s="90" t="s">
        <v>47</v>
      </c>
      <c r="E90" s="90" t="s">
        <v>40</v>
      </c>
      <c r="F90" s="90" t="s">
        <v>41</v>
      </c>
      <c r="G90" s="90" t="s">
        <v>563</v>
      </c>
      <c r="H90" s="90" t="s">
        <v>611</v>
      </c>
      <c r="I90" s="90" t="s">
        <v>273</v>
      </c>
      <c r="J90" s="90" t="s">
        <v>278</v>
      </c>
      <c r="K90" s="90" t="s">
        <v>277</v>
      </c>
      <c r="L90" s="90" t="s">
        <v>271</v>
      </c>
      <c r="M90" s="90" t="s">
        <v>271</v>
      </c>
      <c r="N90" s="90" t="s">
        <v>258</v>
      </c>
      <c r="O90" s="90" t="s">
        <v>441</v>
      </c>
      <c r="P90" s="90" t="str">
        <f t="shared" si="4"/>
        <v>F1-hybridXelegans-BelgiumXAlloEle</v>
      </c>
      <c r="Q90" s="91">
        <v>42657</v>
      </c>
      <c r="R90" s="97" t="s">
        <v>603</v>
      </c>
      <c r="S90" s="97">
        <v>5.1100000000000003</v>
      </c>
      <c r="T90" s="90" t="str">
        <f t="shared" si="5"/>
        <v>5.11XP.15</v>
      </c>
      <c r="U90" s="90">
        <v>1</v>
      </c>
      <c r="V90" s="90">
        <v>0</v>
      </c>
      <c r="W90" s="90">
        <v>0</v>
      </c>
      <c r="X90" s="90">
        <v>0</v>
      </c>
    </row>
    <row r="91" spans="1:24" s="62" customFormat="1" ht="12" x14ac:dyDescent="0.2">
      <c r="A91" s="90" t="s">
        <v>309</v>
      </c>
      <c r="B91" s="90">
        <v>2015</v>
      </c>
      <c r="C91" s="90" t="s">
        <v>47</v>
      </c>
      <c r="D91" s="90" t="s">
        <v>47</v>
      </c>
      <c r="E91" s="90" t="s">
        <v>40</v>
      </c>
      <c r="F91" s="90" t="s">
        <v>41</v>
      </c>
      <c r="G91" s="90" t="s">
        <v>563</v>
      </c>
      <c r="H91" s="90" t="s">
        <v>611</v>
      </c>
      <c r="I91" s="90" t="s">
        <v>273</v>
      </c>
      <c r="J91" s="90" t="s">
        <v>279</v>
      </c>
      <c r="K91" s="90" t="s">
        <v>277</v>
      </c>
      <c r="L91" s="90" t="s">
        <v>271</v>
      </c>
      <c r="M91" s="90" t="s">
        <v>271</v>
      </c>
      <c r="N91" s="90" t="s">
        <v>258</v>
      </c>
      <c r="O91" s="90" t="s">
        <v>441</v>
      </c>
      <c r="P91" s="90" t="str">
        <f t="shared" si="4"/>
        <v>F1-hybridXelegans-BelgiumXAlloEle</v>
      </c>
      <c r="Q91" s="91">
        <v>42665</v>
      </c>
      <c r="R91" s="97" t="s">
        <v>606</v>
      </c>
      <c r="S91" s="97">
        <v>2.11</v>
      </c>
      <c r="T91" s="90" t="str">
        <f t="shared" si="5"/>
        <v>2.11XP.20</v>
      </c>
      <c r="U91" s="90">
        <v>1</v>
      </c>
      <c r="V91" s="90">
        <v>1</v>
      </c>
      <c r="W91" s="90">
        <v>1</v>
      </c>
      <c r="X91" s="90">
        <v>1</v>
      </c>
    </row>
    <row r="92" spans="1:24" s="62" customFormat="1" ht="12" x14ac:dyDescent="0.2">
      <c r="A92" s="90" t="s">
        <v>309</v>
      </c>
      <c r="B92" s="90">
        <v>2015</v>
      </c>
      <c r="C92" s="90" t="s">
        <v>47</v>
      </c>
      <c r="D92" s="90" t="s">
        <v>47</v>
      </c>
      <c r="E92" s="90" t="s">
        <v>40</v>
      </c>
      <c r="F92" s="90" t="s">
        <v>41</v>
      </c>
      <c r="G92" s="90" t="s">
        <v>563</v>
      </c>
      <c r="H92" s="90" t="s">
        <v>611</v>
      </c>
      <c r="I92" s="90" t="s">
        <v>273</v>
      </c>
      <c r="J92" s="90" t="s">
        <v>278</v>
      </c>
      <c r="K92" s="90" t="s">
        <v>277</v>
      </c>
      <c r="L92" s="90" t="s">
        <v>271</v>
      </c>
      <c r="M92" s="90" t="s">
        <v>271</v>
      </c>
      <c r="N92" s="90" t="s">
        <v>258</v>
      </c>
      <c r="O92" s="90" t="s">
        <v>441</v>
      </c>
      <c r="P92" s="90" t="str">
        <f t="shared" si="4"/>
        <v>F1-hybridXelegans-BelgiumXAlloEle</v>
      </c>
      <c r="Q92" s="91">
        <v>42641</v>
      </c>
      <c r="R92" s="97" t="s">
        <v>607</v>
      </c>
      <c r="S92" s="97">
        <v>5.4</v>
      </c>
      <c r="T92" s="90" t="str">
        <f t="shared" si="5"/>
        <v>5.4XP.3</v>
      </c>
      <c r="U92" s="90">
        <v>1</v>
      </c>
      <c r="V92" s="90">
        <v>1</v>
      </c>
      <c r="W92" s="90"/>
      <c r="X92" s="90">
        <v>1</v>
      </c>
    </row>
    <row r="93" spans="1:24" s="62" customFormat="1" ht="12" x14ac:dyDescent="0.2">
      <c r="A93" s="90" t="s">
        <v>309</v>
      </c>
      <c r="B93" s="90">
        <v>2015</v>
      </c>
      <c r="C93" s="90" t="s">
        <v>47</v>
      </c>
      <c r="D93" s="90" t="s">
        <v>47</v>
      </c>
      <c r="E93" s="90" t="s">
        <v>40</v>
      </c>
      <c r="F93" s="90" t="s">
        <v>41</v>
      </c>
      <c r="G93" s="90" t="s">
        <v>563</v>
      </c>
      <c r="H93" s="90" t="s">
        <v>611</v>
      </c>
      <c r="I93" s="90" t="s">
        <v>273</v>
      </c>
      <c r="J93" s="90" t="s">
        <v>278</v>
      </c>
      <c r="K93" s="90" t="s">
        <v>277</v>
      </c>
      <c r="L93" s="90" t="s">
        <v>271</v>
      </c>
      <c r="M93" s="90" t="s">
        <v>271</v>
      </c>
      <c r="N93" s="90" t="s">
        <v>258</v>
      </c>
      <c r="O93" s="90" t="s">
        <v>441</v>
      </c>
      <c r="P93" s="90" t="str">
        <f t="shared" si="4"/>
        <v>F1-hybridXelegans-BelgiumXAlloEle</v>
      </c>
      <c r="Q93" s="91">
        <v>42639</v>
      </c>
      <c r="R93" s="97" t="s">
        <v>320</v>
      </c>
      <c r="S93" s="97">
        <v>5.5</v>
      </c>
      <c r="T93" s="90" t="str">
        <f t="shared" si="5"/>
        <v>5.5XP.1</v>
      </c>
      <c r="U93" s="90">
        <v>1</v>
      </c>
      <c r="V93" s="90">
        <v>0</v>
      </c>
      <c r="W93" s="90"/>
      <c r="X93" s="90">
        <v>0</v>
      </c>
    </row>
    <row r="94" spans="1:24" s="62" customFormat="1" ht="12" x14ac:dyDescent="0.2">
      <c r="A94" s="90" t="s">
        <v>309</v>
      </c>
      <c r="B94" s="90">
        <v>2015</v>
      </c>
      <c r="C94" s="90" t="s">
        <v>47</v>
      </c>
      <c r="D94" s="90" t="s">
        <v>47</v>
      </c>
      <c r="E94" s="90" t="s">
        <v>40</v>
      </c>
      <c r="F94" s="90" t="s">
        <v>41</v>
      </c>
      <c r="G94" s="90" t="s">
        <v>563</v>
      </c>
      <c r="H94" s="90" t="s">
        <v>611</v>
      </c>
      <c r="I94" s="90" t="s">
        <v>272</v>
      </c>
      <c r="J94" s="90" t="s">
        <v>278</v>
      </c>
      <c r="K94" s="90" t="s">
        <v>277</v>
      </c>
      <c r="L94" s="90" t="s">
        <v>271</v>
      </c>
      <c r="M94" s="90" t="s">
        <v>271</v>
      </c>
      <c r="N94" s="90" t="s">
        <v>258</v>
      </c>
      <c r="O94" s="90" t="s">
        <v>441</v>
      </c>
      <c r="P94" s="90" t="str">
        <f t="shared" si="4"/>
        <v>F1-hybridXelegans-BelgiumXAlloEle</v>
      </c>
      <c r="Q94" s="91">
        <v>42657</v>
      </c>
      <c r="R94" s="97" t="s">
        <v>608</v>
      </c>
      <c r="S94" s="97">
        <v>5.8</v>
      </c>
      <c r="T94" s="90" t="str">
        <f t="shared" si="5"/>
        <v>5.8XP.14</v>
      </c>
      <c r="U94" s="90">
        <v>1</v>
      </c>
      <c r="V94" s="90">
        <v>1</v>
      </c>
      <c r="W94" s="90">
        <v>1</v>
      </c>
      <c r="X94" s="90">
        <v>1</v>
      </c>
    </row>
    <row r="95" spans="1:24" s="62" customFormat="1" ht="12" x14ac:dyDescent="0.2">
      <c r="A95" s="90" t="s">
        <v>309</v>
      </c>
      <c r="B95" s="90">
        <v>2015</v>
      </c>
      <c r="C95" s="90" t="s">
        <v>47</v>
      </c>
      <c r="D95" s="90" t="s">
        <v>47</v>
      </c>
      <c r="E95" s="90" t="s">
        <v>40</v>
      </c>
      <c r="F95" s="90" t="s">
        <v>41</v>
      </c>
      <c r="G95" s="90" t="s">
        <v>564</v>
      </c>
      <c r="H95" s="90" t="s">
        <v>611</v>
      </c>
      <c r="I95" s="90" t="s">
        <v>272</v>
      </c>
      <c r="J95" s="90" t="s">
        <v>278</v>
      </c>
      <c r="K95" s="90" t="s">
        <v>277</v>
      </c>
      <c r="L95" s="90" t="s">
        <v>271</v>
      </c>
      <c r="M95" s="90" t="s">
        <v>271</v>
      </c>
      <c r="N95" s="90" t="s">
        <v>258</v>
      </c>
      <c r="O95" s="90" t="s">
        <v>441</v>
      </c>
      <c r="P95" s="90" t="str">
        <f t="shared" si="4"/>
        <v>F1-hybridXelegans-BelgiumXAlloEle</v>
      </c>
      <c r="Q95" s="91">
        <v>42671</v>
      </c>
      <c r="R95" s="97" t="s">
        <v>310</v>
      </c>
      <c r="S95" s="97">
        <v>5.2</v>
      </c>
      <c r="T95" s="90" t="str">
        <f t="shared" si="5"/>
        <v>5.2XL.14</v>
      </c>
      <c r="U95" s="90">
        <v>1</v>
      </c>
      <c r="V95" s="90">
        <v>0</v>
      </c>
      <c r="W95" s="90">
        <v>0</v>
      </c>
      <c r="X95" s="90">
        <v>0</v>
      </c>
    </row>
    <row r="96" spans="1:24" s="62" customFormat="1" ht="12" x14ac:dyDescent="0.2">
      <c r="A96" s="90" t="s">
        <v>309</v>
      </c>
      <c r="B96" s="90">
        <v>2015</v>
      </c>
      <c r="C96" s="90" t="s">
        <v>47</v>
      </c>
      <c r="D96" s="90" t="s">
        <v>47</v>
      </c>
      <c r="E96" s="90" t="s">
        <v>40</v>
      </c>
      <c r="F96" s="90" t="s">
        <v>41</v>
      </c>
      <c r="G96" s="90" t="s">
        <v>564</v>
      </c>
      <c r="H96" s="90" t="s">
        <v>611</v>
      </c>
      <c r="I96" s="90" t="s">
        <v>272</v>
      </c>
      <c r="J96" s="90" t="s">
        <v>278</v>
      </c>
      <c r="K96" s="90" t="s">
        <v>277</v>
      </c>
      <c r="L96" s="90" t="s">
        <v>271</v>
      </c>
      <c r="M96" s="90" t="s">
        <v>271</v>
      </c>
      <c r="N96" s="90" t="s">
        <v>258</v>
      </c>
      <c r="O96" s="90" t="s">
        <v>441</v>
      </c>
      <c r="P96" s="90" t="str">
        <f t="shared" si="4"/>
        <v>F1-hybridXelegans-BelgiumXAlloEle</v>
      </c>
      <c r="Q96" s="91">
        <v>42659</v>
      </c>
      <c r="R96" s="97" t="s">
        <v>604</v>
      </c>
      <c r="S96" s="97">
        <v>5.14</v>
      </c>
      <c r="T96" s="90" t="str">
        <f t="shared" si="5"/>
        <v>5.14XL.9</v>
      </c>
      <c r="U96" s="90">
        <v>1</v>
      </c>
      <c r="V96" s="90">
        <v>1</v>
      </c>
      <c r="W96" s="90">
        <v>1</v>
      </c>
      <c r="X96" s="90">
        <v>1</v>
      </c>
    </row>
    <row r="97" spans="1:24" s="62" customFormat="1" ht="12" x14ac:dyDescent="0.2">
      <c r="A97" s="90" t="s">
        <v>309</v>
      </c>
      <c r="B97" s="90">
        <v>2015</v>
      </c>
      <c r="C97" s="90" t="s">
        <v>47</v>
      </c>
      <c r="D97" s="90" t="s">
        <v>47</v>
      </c>
      <c r="E97" s="90" t="s">
        <v>40</v>
      </c>
      <c r="F97" s="90" t="s">
        <v>41</v>
      </c>
      <c r="G97" s="90" t="s">
        <v>564</v>
      </c>
      <c r="H97" s="90" t="s">
        <v>611</v>
      </c>
      <c r="I97" s="90" t="s">
        <v>272</v>
      </c>
      <c r="J97" s="90" t="s">
        <v>278</v>
      </c>
      <c r="K97" s="90" t="s">
        <v>277</v>
      </c>
      <c r="L97" s="90" t="s">
        <v>271</v>
      </c>
      <c r="M97" s="90" t="s">
        <v>271</v>
      </c>
      <c r="N97" s="90" t="s">
        <v>258</v>
      </c>
      <c r="O97" s="90" t="s">
        <v>441</v>
      </c>
      <c r="P97" s="90" t="str">
        <f t="shared" si="4"/>
        <v>F1-hybridXelegans-BelgiumXAlloEle</v>
      </c>
      <c r="Q97" s="91">
        <v>42646</v>
      </c>
      <c r="R97" s="97" t="s">
        <v>230</v>
      </c>
      <c r="S97" s="97">
        <v>5.6</v>
      </c>
      <c r="T97" s="90" t="str">
        <f t="shared" si="5"/>
        <v>5.6XL.3</v>
      </c>
      <c r="U97" s="90">
        <v>1</v>
      </c>
      <c r="V97" s="90">
        <v>1</v>
      </c>
      <c r="W97" s="90">
        <v>1</v>
      </c>
      <c r="X97" s="90">
        <v>1</v>
      </c>
    </row>
    <row r="98" spans="1:24" s="62" customFormat="1" ht="12" x14ac:dyDescent="0.2">
      <c r="A98" s="90" t="s">
        <v>309</v>
      </c>
      <c r="B98" s="90">
        <v>2015</v>
      </c>
      <c r="C98" s="90" t="s">
        <v>47</v>
      </c>
      <c r="D98" s="90" t="s">
        <v>47</v>
      </c>
      <c r="E98" s="90" t="s">
        <v>67</v>
      </c>
      <c r="F98" s="90" t="s">
        <v>41</v>
      </c>
      <c r="G98" s="90" t="s">
        <v>68</v>
      </c>
      <c r="H98" s="90" t="s">
        <v>130</v>
      </c>
      <c r="I98" s="90" t="s">
        <v>273</v>
      </c>
      <c r="J98" s="90" t="s">
        <v>279</v>
      </c>
      <c r="K98" s="90" t="s">
        <v>277</v>
      </c>
      <c r="L98" s="90" t="s">
        <v>276</v>
      </c>
      <c r="M98" s="90" t="s">
        <v>271</v>
      </c>
      <c r="N98" s="90" t="s">
        <v>257</v>
      </c>
      <c r="O98" s="90" t="s">
        <v>560</v>
      </c>
      <c r="P98" s="90" t="str">
        <f t="shared" ref="P98:P129" si="6">CONCATENATE(D98,"-",O98,"-",M98,"X",H98)</f>
        <v>F1-hybridXgraellsii-BelgiumXCachadas</v>
      </c>
      <c r="Q98" s="91">
        <v>42661</v>
      </c>
      <c r="R98" s="97" t="s">
        <v>573</v>
      </c>
      <c r="S98" s="97">
        <v>2.14</v>
      </c>
      <c r="T98" s="90" t="str">
        <f t="shared" ref="T98:T129" si="7">_xlfn.CONCAT(S98,"X",R98)</f>
        <v>2.14XA.15</v>
      </c>
      <c r="U98" s="90">
        <v>1</v>
      </c>
      <c r="V98" s="90">
        <v>1</v>
      </c>
      <c r="W98" s="90">
        <v>1</v>
      </c>
      <c r="X98" s="90">
        <v>1</v>
      </c>
    </row>
    <row r="99" spans="1:24" s="62" customFormat="1" ht="12" x14ac:dyDescent="0.2">
      <c r="A99" s="90" t="s">
        <v>309</v>
      </c>
      <c r="B99" s="90">
        <v>2015</v>
      </c>
      <c r="C99" s="90" t="s">
        <v>47</v>
      </c>
      <c r="D99" s="90" t="s">
        <v>47</v>
      </c>
      <c r="E99" s="90" t="s">
        <v>67</v>
      </c>
      <c r="F99" s="90" t="s">
        <v>41</v>
      </c>
      <c r="G99" s="90" t="s">
        <v>68</v>
      </c>
      <c r="H99" s="90" t="s">
        <v>130</v>
      </c>
      <c r="I99" s="90" t="s">
        <v>263</v>
      </c>
      <c r="J99" s="90" t="s">
        <v>278</v>
      </c>
      <c r="K99" s="90" t="s">
        <v>277</v>
      </c>
      <c r="L99" s="90" t="s">
        <v>276</v>
      </c>
      <c r="M99" s="90" t="s">
        <v>271</v>
      </c>
      <c r="N99" s="90" t="s">
        <v>257</v>
      </c>
      <c r="O99" s="90" t="s">
        <v>560</v>
      </c>
      <c r="P99" s="90" t="str">
        <f t="shared" si="6"/>
        <v>F1-hybridXgraellsii-BelgiumXCachadas</v>
      </c>
      <c r="Q99" s="91">
        <v>42657</v>
      </c>
      <c r="R99" s="97" t="s">
        <v>573</v>
      </c>
      <c r="S99" s="97">
        <v>5.1100000000000003</v>
      </c>
      <c r="T99" s="90" t="str">
        <f t="shared" si="7"/>
        <v>5.11XA.15</v>
      </c>
      <c r="U99" s="90">
        <v>1</v>
      </c>
      <c r="V99" s="90">
        <v>1</v>
      </c>
      <c r="W99" s="90">
        <v>1</v>
      </c>
      <c r="X99" s="90">
        <v>1</v>
      </c>
    </row>
    <row r="100" spans="1:24" s="62" customFormat="1" ht="12" x14ac:dyDescent="0.2">
      <c r="A100" s="90" t="s">
        <v>309</v>
      </c>
      <c r="B100" s="90">
        <v>2015</v>
      </c>
      <c r="C100" s="90" t="s">
        <v>47</v>
      </c>
      <c r="D100" s="90" t="s">
        <v>47</v>
      </c>
      <c r="E100" s="90" t="s">
        <v>67</v>
      </c>
      <c r="F100" s="90" t="s">
        <v>41</v>
      </c>
      <c r="G100" s="90" t="s">
        <v>68</v>
      </c>
      <c r="H100" s="90" t="s">
        <v>130</v>
      </c>
      <c r="I100" s="90" t="s">
        <v>263</v>
      </c>
      <c r="J100" s="90" t="s">
        <v>278</v>
      </c>
      <c r="K100" s="90" t="s">
        <v>277</v>
      </c>
      <c r="L100" s="90" t="s">
        <v>276</v>
      </c>
      <c r="M100" s="90" t="s">
        <v>271</v>
      </c>
      <c r="N100" s="90" t="s">
        <v>257</v>
      </c>
      <c r="O100" s="90" t="s">
        <v>560</v>
      </c>
      <c r="P100" s="90" t="str">
        <f t="shared" si="6"/>
        <v>F1-hybridXgraellsii-BelgiumXCachadas</v>
      </c>
      <c r="Q100" s="91">
        <v>42661</v>
      </c>
      <c r="R100" s="97" t="s">
        <v>574</v>
      </c>
      <c r="S100" s="97">
        <v>5.1100000000000003</v>
      </c>
      <c r="T100" s="90" t="str">
        <f t="shared" si="7"/>
        <v>5.11XA.17</v>
      </c>
      <c r="U100" s="90">
        <v>1</v>
      </c>
      <c r="V100" s="90">
        <v>1</v>
      </c>
      <c r="W100" s="90">
        <v>1</v>
      </c>
      <c r="X100" s="90">
        <v>1</v>
      </c>
    </row>
    <row r="101" spans="1:24" s="62" customFormat="1" ht="12" x14ac:dyDescent="0.2">
      <c r="A101" s="90" t="s">
        <v>309</v>
      </c>
      <c r="B101" s="90">
        <v>2015</v>
      </c>
      <c r="C101" s="90" t="s">
        <v>47</v>
      </c>
      <c r="D101" s="90" t="s">
        <v>47</v>
      </c>
      <c r="E101" s="90" t="s">
        <v>67</v>
      </c>
      <c r="F101" s="90" t="s">
        <v>41</v>
      </c>
      <c r="G101" s="90" t="s">
        <v>68</v>
      </c>
      <c r="H101" s="90" t="s">
        <v>130</v>
      </c>
      <c r="I101" s="90" t="s">
        <v>263</v>
      </c>
      <c r="J101" s="90" t="s">
        <v>279</v>
      </c>
      <c r="K101" s="90" t="s">
        <v>277</v>
      </c>
      <c r="L101" s="90" t="s">
        <v>276</v>
      </c>
      <c r="M101" s="90" t="s">
        <v>271</v>
      </c>
      <c r="N101" s="90" t="s">
        <v>257</v>
      </c>
      <c r="O101" s="90" t="s">
        <v>560</v>
      </c>
      <c r="P101" s="90" t="str">
        <f t="shared" si="6"/>
        <v>F1-hybridXgraellsii-BelgiumXCachadas</v>
      </c>
      <c r="Q101" s="91">
        <v>42666</v>
      </c>
      <c r="R101" s="98" t="s">
        <v>75</v>
      </c>
      <c r="S101" s="97">
        <v>1.19</v>
      </c>
      <c r="T101" s="90" t="str">
        <f t="shared" si="7"/>
        <v>1.19XA.20</v>
      </c>
      <c r="U101" s="90">
        <v>1</v>
      </c>
      <c r="V101" s="90">
        <v>1</v>
      </c>
      <c r="W101" s="90">
        <v>1</v>
      </c>
      <c r="X101" s="90">
        <v>1</v>
      </c>
    </row>
    <row r="102" spans="1:24" s="62" customFormat="1" ht="12" x14ac:dyDescent="0.2">
      <c r="A102" s="90" t="s">
        <v>309</v>
      </c>
      <c r="B102" s="90">
        <v>2015</v>
      </c>
      <c r="C102" s="90" t="s">
        <v>47</v>
      </c>
      <c r="D102" s="90" t="s">
        <v>47</v>
      </c>
      <c r="E102" s="90" t="s">
        <v>67</v>
      </c>
      <c r="F102" s="90" t="s">
        <v>41</v>
      </c>
      <c r="G102" s="90" t="s">
        <v>68</v>
      </c>
      <c r="H102" s="90" t="s">
        <v>130</v>
      </c>
      <c r="I102" s="90" t="s">
        <v>263</v>
      </c>
      <c r="J102" s="90" t="s">
        <v>279</v>
      </c>
      <c r="K102" s="90" t="s">
        <v>277</v>
      </c>
      <c r="L102" s="90" t="s">
        <v>276</v>
      </c>
      <c r="M102" s="90" t="s">
        <v>271</v>
      </c>
      <c r="N102" s="90" t="s">
        <v>257</v>
      </c>
      <c r="O102" s="90" t="s">
        <v>560</v>
      </c>
      <c r="P102" s="90" t="str">
        <f t="shared" si="6"/>
        <v>F1-hybridXgraellsii-BelgiumXCachadas</v>
      </c>
      <c r="Q102" s="91">
        <v>42665</v>
      </c>
      <c r="R102" s="97" t="s">
        <v>75</v>
      </c>
      <c r="S102" s="97">
        <v>1.2</v>
      </c>
      <c r="T102" s="90" t="str">
        <f t="shared" si="7"/>
        <v>1.2XA.20</v>
      </c>
      <c r="U102" s="90">
        <v>1</v>
      </c>
      <c r="V102" s="90">
        <v>1</v>
      </c>
      <c r="W102" s="90">
        <v>1</v>
      </c>
      <c r="X102" s="90">
        <v>1</v>
      </c>
    </row>
    <row r="103" spans="1:24" s="62" customFormat="1" ht="12" x14ac:dyDescent="0.2">
      <c r="A103" s="90" t="s">
        <v>309</v>
      </c>
      <c r="B103" s="90">
        <v>2015</v>
      </c>
      <c r="C103" s="90" t="s">
        <v>47</v>
      </c>
      <c r="D103" s="90" t="s">
        <v>47</v>
      </c>
      <c r="E103" s="90" t="s">
        <v>67</v>
      </c>
      <c r="F103" s="90" t="s">
        <v>41</v>
      </c>
      <c r="G103" s="90" t="s">
        <v>68</v>
      </c>
      <c r="H103" s="90" t="s">
        <v>130</v>
      </c>
      <c r="I103" s="90" t="s">
        <v>263</v>
      </c>
      <c r="J103" s="90" t="s">
        <v>279</v>
      </c>
      <c r="K103" s="90" t="s">
        <v>277</v>
      </c>
      <c r="L103" s="90" t="s">
        <v>276</v>
      </c>
      <c r="M103" s="90" t="s">
        <v>271</v>
      </c>
      <c r="N103" s="90" t="s">
        <v>257</v>
      </c>
      <c r="O103" s="90" t="s">
        <v>560</v>
      </c>
      <c r="P103" s="90" t="str">
        <f t="shared" si="6"/>
        <v>F1-hybridXgraellsii-BelgiumXCachadas</v>
      </c>
      <c r="Q103" s="91">
        <v>42666</v>
      </c>
      <c r="R103" s="98" t="s">
        <v>75</v>
      </c>
      <c r="S103" s="97">
        <v>2.1</v>
      </c>
      <c r="T103" s="90" t="str">
        <f t="shared" si="7"/>
        <v>2.1XA.20</v>
      </c>
      <c r="U103" s="90">
        <v>1</v>
      </c>
      <c r="V103" s="90">
        <v>0</v>
      </c>
      <c r="W103" s="90">
        <v>0</v>
      </c>
      <c r="X103" s="90">
        <v>0</v>
      </c>
    </row>
    <row r="104" spans="1:24" s="62" customFormat="1" ht="12" x14ac:dyDescent="0.2">
      <c r="A104" s="90" t="s">
        <v>309</v>
      </c>
      <c r="B104" s="90">
        <v>2015</v>
      </c>
      <c r="C104" s="90" t="s">
        <v>47</v>
      </c>
      <c r="D104" s="90" t="s">
        <v>47</v>
      </c>
      <c r="E104" s="90" t="s">
        <v>67</v>
      </c>
      <c r="F104" s="90" t="s">
        <v>41</v>
      </c>
      <c r="G104" s="90" t="s">
        <v>68</v>
      </c>
      <c r="H104" s="90" t="s">
        <v>130</v>
      </c>
      <c r="I104" s="90" t="s">
        <v>263</v>
      </c>
      <c r="J104" s="90" t="s">
        <v>278</v>
      </c>
      <c r="K104" s="90" t="s">
        <v>277</v>
      </c>
      <c r="L104" s="90" t="s">
        <v>276</v>
      </c>
      <c r="M104" s="90" t="s">
        <v>271</v>
      </c>
      <c r="N104" s="90" t="s">
        <v>257</v>
      </c>
      <c r="O104" s="90" t="s">
        <v>560</v>
      </c>
      <c r="P104" s="90" t="str">
        <f t="shared" si="6"/>
        <v>F1-hybridXgraellsii-BelgiumXCachadas</v>
      </c>
      <c r="Q104" s="91">
        <v>42667</v>
      </c>
      <c r="R104" s="97" t="s">
        <v>119</v>
      </c>
      <c r="S104" s="97">
        <v>5.6</v>
      </c>
      <c r="T104" s="90" t="str">
        <f t="shared" si="7"/>
        <v>5.6XA.26</v>
      </c>
      <c r="U104" s="90">
        <v>1</v>
      </c>
      <c r="V104" s="90">
        <v>1</v>
      </c>
      <c r="W104" s="90">
        <v>1</v>
      </c>
      <c r="X104" s="90">
        <v>1</v>
      </c>
    </row>
    <row r="105" spans="1:24" s="62" customFormat="1" ht="12" x14ac:dyDescent="0.2">
      <c r="A105" s="90" t="s">
        <v>309</v>
      </c>
      <c r="B105" s="90">
        <v>2015</v>
      </c>
      <c r="C105" s="90" t="s">
        <v>47</v>
      </c>
      <c r="D105" s="90" t="s">
        <v>47</v>
      </c>
      <c r="E105" s="90" t="s">
        <v>67</v>
      </c>
      <c r="F105" s="90" t="s">
        <v>41</v>
      </c>
      <c r="G105" s="90" t="s">
        <v>68</v>
      </c>
      <c r="H105" s="90" t="s">
        <v>130</v>
      </c>
      <c r="I105" s="90" t="s">
        <v>263</v>
      </c>
      <c r="J105" s="90" t="s">
        <v>278</v>
      </c>
      <c r="K105" s="90" t="s">
        <v>277</v>
      </c>
      <c r="L105" s="90" t="s">
        <v>276</v>
      </c>
      <c r="M105" s="90" t="s">
        <v>271</v>
      </c>
      <c r="N105" s="90" t="s">
        <v>257</v>
      </c>
      <c r="O105" s="90" t="s">
        <v>560</v>
      </c>
      <c r="P105" s="90" t="str">
        <f t="shared" si="6"/>
        <v>F1-hybridXgraellsii-BelgiumXCachadas</v>
      </c>
      <c r="Q105" s="91">
        <v>42667</v>
      </c>
      <c r="R105" s="97" t="s">
        <v>120</v>
      </c>
      <c r="S105" s="97">
        <v>4.2</v>
      </c>
      <c r="T105" s="90" t="str">
        <f t="shared" si="7"/>
        <v>4.2XA.27</v>
      </c>
      <c r="U105" s="90">
        <v>2</v>
      </c>
      <c r="V105" s="90">
        <v>1</v>
      </c>
      <c r="W105" s="90">
        <v>1</v>
      </c>
      <c r="X105" s="90">
        <v>1</v>
      </c>
    </row>
    <row r="106" spans="1:24" s="62" customFormat="1" ht="12" x14ac:dyDescent="0.2">
      <c r="A106" s="90" t="s">
        <v>309</v>
      </c>
      <c r="B106" s="90">
        <v>2015</v>
      </c>
      <c r="C106" s="90" t="s">
        <v>47</v>
      </c>
      <c r="D106" s="90" t="s">
        <v>47</v>
      </c>
      <c r="E106" s="90" t="s">
        <v>67</v>
      </c>
      <c r="F106" s="90" t="s">
        <v>41</v>
      </c>
      <c r="G106" s="90" t="s">
        <v>68</v>
      </c>
      <c r="H106" s="90" t="s">
        <v>130</v>
      </c>
      <c r="I106" s="90" t="s">
        <v>263</v>
      </c>
      <c r="J106" s="90" t="s">
        <v>279</v>
      </c>
      <c r="K106" s="90" t="s">
        <v>277</v>
      </c>
      <c r="L106" s="90" t="s">
        <v>276</v>
      </c>
      <c r="M106" s="90" t="s">
        <v>271</v>
      </c>
      <c r="N106" s="90" t="s">
        <v>257</v>
      </c>
      <c r="O106" s="90" t="s">
        <v>560</v>
      </c>
      <c r="P106" s="90" t="str">
        <f t="shared" si="6"/>
        <v>F1-hybridXgraellsii-BelgiumXCachadas</v>
      </c>
      <c r="Q106" s="91">
        <v>42639</v>
      </c>
      <c r="R106" s="97" t="s">
        <v>83</v>
      </c>
      <c r="S106" s="97">
        <v>3.2</v>
      </c>
      <c r="T106" s="90" t="str">
        <f t="shared" si="7"/>
        <v>3.2XA.3</v>
      </c>
      <c r="U106" s="90">
        <v>1</v>
      </c>
      <c r="V106" s="90">
        <v>1</v>
      </c>
      <c r="W106" s="90"/>
      <c r="X106" s="90">
        <v>1</v>
      </c>
    </row>
    <row r="107" spans="1:24" s="62" customFormat="1" ht="12" x14ac:dyDescent="0.2">
      <c r="A107" s="90" t="s">
        <v>309</v>
      </c>
      <c r="B107" s="90">
        <v>2015</v>
      </c>
      <c r="C107" s="90" t="s">
        <v>47</v>
      </c>
      <c r="D107" s="90" t="s">
        <v>47</v>
      </c>
      <c r="E107" s="90" t="s">
        <v>67</v>
      </c>
      <c r="F107" s="90" t="s">
        <v>41</v>
      </c>
      <c r="G107" s="90" t="s">
        <v>68</v>
      </c>
      <c r="H107" s="90" t="s">
        <v>130</v>
      </c>
      <c r="I107" s="90" t="s">
        <v>263</v>
      </c>
      <c r="J107" s="90" t="s">
        <v>279</v>
      </c>
      <c r="K107" s="90" t="s">
        <v>277</v>
      </c>
      <c r="L107" s="90" t="s">
        <v>276</v>
      </c>
      <c r="M107" s="90" t="s">
        <v>271</v>
      </c>
      <c r="N107" s="90" t="s">
        <v>257</v>
      </c>
      <c r="O107" s="90" t="s">
        <v>560</v>
      </c>
      <c r="P107" s="90" t="str">
        <f t="shared" si="6"/>
        <v>F1-hybridXgraellsii-BelgiumXCachadas</v>
      </c>
      <c r="Q107" s="91">
        <v>42639</v>
      </c>
      <c r="R107" s="97" t="s">
        <v>83</v>
      </c>
      <c r="S107" s="97">
        <v>3.3</v>
      </c>
      <c r="T107" s="90" t="str">
        <f t="shared" si="7"/>
        <v>3.3XA.3</v>
      </c>
      <c r="U107" s="90">
        <v>1</v>
      </c>
      <c r="V107" s="90">
        <v>0</v>
      </c>
      <c r="W107" s="90"/>
      <c r="X107" s="90">
        <v>0</v>
      </c>
    </row>
    <row r="108" spans="1:24" s="62" customFormat="1" ht="12" x14ac:dyDescent="0.2">
      <c r="A108" s="90" t="s">
        <v>309</v>
      </c>
      <c r="B108" s="90">
        <v>2015</v>
      </c>
      <c r="C108" s="90" t="s">
        <v>47</v>
      </c>
      <c r="D108" s="90" t="s">
        <v>47</v>
      </c>
      <c r="E108" s="90" t="s">
        <v>67</v>
      </c>
      <c r="F108" s="90" t="s">
        <v>41</v>
      </c>
      <c r="G108" s="90" t="s">
        <v>68</v>
      </c>
      <c r="H108" s="90" t="s">
        <v>130</v>
      </c>
      <c r="I108" s="90" t="s">
        <v>263</v>
      </c>
      <c r="J108" s="90" t="s">
        <v>279</v>
      </c>
      <c r="K108" s="90" t="s">
        <v>277</v>
      </c>
      <c r="L108" s="90" t="s">
        <v>276</v>
      </c>
      <c r="M108" s="90" t="s">
        <v>271</v>
      </c>
      <c r="N108" s="90" t="s">
        <v>257</v>
      </c>
      <c r="O108" s="90" t="s">
        <v>560</v>
      </c>
      <c r="P108" s="90" t="str">
        <f t="shared" si="6"/>
        <v>F1-hybridXgraellsii-BelgiumXCachadas</v>
      </c>
      <c r="Q108" s="91">
        <v>42641</v>
      </c>
      <c r="R108" s="97" t="s">
        <v>97</v>
      </c>
      <c r="S108" s="97">
        <v>4.0999999999999996</v>
      </c>
      <c r="T108" s="90" t="str">
        <f t="shared" si="7"/>
        <v>4.1XA.5</v>
      </c>
      <c r="U108" s="90">
        <v>1</v>
      </c>
      <c r="V108" s="90">
        <v>1</v>
      </c>
      <c r="W108" s="90"/>
      <c r="X108" s="90">
        <v>1</v>
      </c>
    </row>
    <row r="109" spans="1:24" s="62" customFormat="1" ht="12" x14ac:dyDescent="0.2">
      <c r="A109" s="90" t="s">
        <v>309</v>
      </c>
      <c r="B109" s="90">
        <v>2015</v>
      </c>
      <c r="C109" s="90" t="s">
        <v>47</v>
      </c>
      <c r="D109" s="90" t="s">
        <v>47</v>
      </c>
      <c r="E109" s="90" t="s">
        <v>67</v>
      </c>
      <c r="F109" s="90" t="s">
        <v>41</v>
      </c>
      <c r="G109" s="90" t="s">
        <v>68</v>
      </c>
      <c r="H109" s="90" t="s">
        <v>130</v>
      </c>
      <c r="I109" s="90" t="s">
        <v>263</v>
      </c>
      <c r="J109" s="90" t="s">
        <v>279</v>
      </c>
      <c r="K109" s="90" t="s">
        <v>277</v>
      </c>
      <c r="L109" s="90" t="s">
        <v>276</v>
      </c>
      <c r="M109" s="90" t="s">
        <v>271</v>
      </c>
      <c r="N109" s="90" t="s">
        <v>257</v>
      </c>
      <c r="O109" s="90" t="s">
        <v>560</v>
      </c>
      <c r="P109" s="90" t="str">
        <f t="shared" si="6"/>
        <v>F1-hybridXgraellsii-BelgiumXCachadas</v>
      </c>
      <c r="Q109" s="91">
        <v>42643</v>
      </c>
      <c r="R109" s="97" t="s">
        <v>86</v>
      </c>
      <c r="S109" s="97">
        <v>3.3</v>
      </c>
      <c r="T109" s="90" t="str">
        <f t="shared" si="7"/>
        <v>3.3XA.6</v>
      </c>
      <c r="U109" s="90">
        <v>1</v>
      </c>
      <c r="V109" s="90">
        <v>1</v>
      </c>
      <c r="W109" s="90">
        <v>6</v>
      </c>
      <c r="X109" s="90">
        <v>1</v>
      </c>
    </row>
    <row r="110" spans="1:24" s="62" customFormat="1" ht="12" x14ac:dyDescent="0.2">
      <c r="A110" s="90" t="s">
        <v>309</v>
      </c>
      <c r="B110" s="90">
        <v>2015</v>
      </c>
      <c r="C110" s="90" t="s">
        <v>47</v>
      </c>
      <c r="D110" s="90" t="s">
        <v>47</v>
      </c>
      <c r="E110" s="90" t="s">
        <v>67</v>
      </c>
      <c r="F110" s="90" t="s">
        <v>41</v>
      </c>
      <c r="G110" s="90" t="s">
        <v>68</v>
      </c>
      <c r="H110" s="90" t="s">
        <v>130</v>
      </c>
      <c r="I110" s="62" t="s">
        <v>263</v>
      </c>
      <c r="J110" s="90" t="s">
        <v>278</v>
      </c>
      <c r="K110" s="90" t="s">
        <v>277</v>
      </c>
      <c r="L110" s="90" t="s">
        <v>276</v>
      </c>
      <c r="M110" s="90" t="s">
        <v>271</v>
      </c>
      <c r="N110" s="90" t="s">
        <v>257</v>
      </c>
      <c r="O110" s="90" t="s">
        <v>560</v>
      </c>
      <c r="P110" s="90" t="str">
        <f t="shared" si="6"/>
        <v>F1-hybridXgraellsii-BelgiumXCachadas</v>
      </c>
      <c r="Q110" s="91">
        <v>42643</v>
      </c>
      <c r="R110" s="97" t="s">
        <v>86</v>
      </c>
      <c r="S110" s="97">
        <v>5.6</v>
      </c>
      <c r="T110" s="90" t="str">
        <f t="shared" si="7"/>
        <v>5.6XA.6</v>
      </c>
      <c r="U110" s="90">
        <v>3</v>
      </c>
      <c r="V110" s="90">
        <v>1</v>
      </c>
      <c r="W110" s="90">
        <v>3</v>
      </c>
      <c r="X110" s="90">
        <v>1</v>
      </c>
    </row>
    <row r="111" spans="1:24" s="62" customFormat="1" ht="12" x14ac:dyDescent="0.2">
      <c r="A111" s="90" t="s">
        <v>309</v>
      </c>
      <c r="B111" s="90">
        <v>2015</v>
      </c>
      <c r="C111" s="90" t="s">
        <v>47</v>
      </c>
      <c r="D111" s="90" t="s">
        <v>47</v>
      </c>
      <c r="E111" s="90" t="s">
        <v>67</v>
      </c>
      <c r="F111" s="90" t="s">
        <v>41</v>
      </c>
      <c r="G111" s="90" t="s">
        <v>68</v>
      </c>
      <c r="H111" s="90" t="s">
        <v>130</v>
      </c>
      <c r="I111" s="90" t="s">
        <v>273</v>
      </c>
      <c r="J111" s="90" t="s">
        <v>279</v>
      </c>
      <c r="K111" s="90" t="s">
        <v>277</v>
      </c>
      <c r="L111" s="90" t="s">
        <v>276</v>
      </c>
      <c r="M111" s="90" t="s">
        <v>271</v>
      </c>
      <c r="N111" s="90" t="s">
        <v>257</v>
      </c>
      <c r="O111" s="90" t="s">
        <v>560</v>
      </c>
      <c r="P111" s="90" t="str">
        <f t="shared" si="6"/>
        <v>F1-hybridXgraellsii-BelgiumXCachadas</v>
      </c>
      <c r="Q111" s="91">
        <v>42662</v>
      </c>
      <c r="R111" s="97" t="s">
        <v>575</v>
      </c>
      <c r="S111" s="97">
        <v>2.14</v>
      </c>
      <c r="T111" s="90" t="str">
        <f t="shared" si="7"/>
        <v>2.14XA.18</v>
      </c>
      <c r="U111" s="90">
        <v>1</v>
      </c>
      <c r="V111" s="90">
        <v>1</v>
      </c>
      <c r="W111" s="90">
        <v>1</v>
      </c>
      <c r="X111" s="90">
        <v>1</v>
      </c>
    </row>
    <row r="112" spans="1:24" s="62" customFormat="1" ht="12" x14ac:dyDescent="0.2">
      <c r="A112" s="90" t="s">
        <v>309</v>
      </c>
      <c r="B112" s="90">
        <v>2015</v>
      </c>
      <c r="C112" s="90" t="s">
        <v>47</v>
      </c>
      <c r="D112" s="90" t="s">
        <v>47</v>
      </c>
      <c r="E112" s="90" t="s">
        <v>278</v>
      </c>
      <c r="F112" s="90" t="s">
        <v>277</v>
      </c>
      <c r="G112" s="90" t="s">
        <v>276</v>
      </c>
      <c r="H112" s="90" t="s">
        <v>271</v>
      </c>
      <c r="I112" s="90" t="s">
        <v>273</v>
      </c>
      <c r="J112" s="90" t="s">
        <v>278</v>
      </c>
      <c r="K112" s="90" t="s">
        <v>277</v>
      </c>
      <c r="L112" s="90" t="s">
        <v>276</v>
      </c>
      <c r="M112" s="90" t="s">
        <v>271</v>
      </c>
      <c r="N112" s="90" t="s">
        <v>290</v>
      </c>
      <c r="O112" s="90" t="s">
        <v>558</v>
      </c>
      <c r="P112" s="90" t="str">
        <f t="shared" si="6"/>
        <v>F1-hybridXhybrid-BelgiumXBelgium</v>
      </c>
      <c r="Q112" s="91">
        <v>42665</v>
      </c>
      <c r="R112" s="97">
        <v>1.1000000000000001</v>
      </c>
      <c r="S112" s="97">
        <v>5.1100000000000003</v>
      </c>
      <c r="T112" s="90" t="str">
        <f t="shared" si="7"/>
        <v>5.11X1.1</v>
      </c>
      <c r="U112" s="90">
        <v>1</v>
      </c>
      <c r="V112" s="90">
        <v>1</v>
      </c>
      <c r="W112" s="90">
        <v>1</v>
      </c>
      <c r="X112" s="90">
        <v>1</v>
      </c>
    </row>
    <row r="113" spans="1:24" s="62" customFormat="1" ht="12" x14ac:dyDescent="0.2">
      <c r="A113" s="90" t="s">
        <v>309</v>
      </c>
      <c r="B113" s="90">
        <v>2015</v>
      </c>
      <c r="C113" s="90" t="s">
        <v>47</v>
      </c>
      <c r="D113" s="90" t="s">
        <v>47</v>
      </c>
      <c r="E113" s="90" t="s">
        <v>278</v>
      </c>
      <c r="F113" s="90" t="s">
        <v>277</v>
      </c>
      <c r="G113" s="90" t="s">
        <v>276</v>
      </c>
      <c r="H113" s="90" t="s">
        <v>271</v>
      </c>
      <c r="I113" s="90" t="s">
        <v>273</v>
      </c>
      <c r="J113" s="90" t="s">
        <v>279</v>
      </c>
      <c r="K113" s="90" t="s">
        <v>277</v>
      </c>
      <c r="L113" s="90" t="s">
        <v>276</v>
      </c>
      <c r="M113" s="90" t="s">
        <v>271</v>
      </c>
      <c r="N113" s="90" t="s">
        <v>290</v>
      </c>
      <c r="O113" s="90" t="s">
        <v>558</v>
      </c>
      <c r="P113" s="90" t="str">
        <f t="shared" si="6"/>
        <v>F1-hybridXhybrid-BelgiumXBelgium</v>
      </c>
      <c r="Q113" s="91">
        <v>42669</v>
      </c>
      <c r="R113" s="97">
        <v>1.1299999999999999</v>
      </c>
      <c r="S113" s="97">
        <v>2.11</v>
      </c>
      <c r="T113" s="90" t="str">
        <f t="shared" si="7"/>
        <v>2.11X1.13</v>
      </c>
      <c r="U113" s="90">
        <v>1</v>
      </c>
      <c r="V113" s="90">
        <v>1</v>
      </c>
      <c r="W113" s="90">
        <v>1</v>
      </c>
      <c r="X113" s="90">
        <v>1</v>
      </c>
    </row>
    <row r="114" spans="1:24" s="62" customFormat="1" ht="12" x14ac:dyDescent="0.2">
      <c r="A114" s="90" t="s">
        <v>309</v>
      </c>
      <c r="B114" s="90">
        <v>2015</v>
      </c>
      <c r="C114" s="90" t="s">
        <v>47</v>
      </c>
      <c r="D114" s="90" t="s">
        <v>47</v>
      </c>
      <c r="E114" s="90" t="s">
        <v>278</v>
      </c>
      <c r="F114" s="90" t="s">
        <v>277</v>
      </c>
      <c r="G114" s="90" t="s">
        <v>276</v>
      </c>
      <c r="H114" s="90" t="s">
        <v>271</v>
      </c>
      <c r="I114" s="90" t="s">
        <v>273</v>
      </c>
      <c r="J114" s="90" t="s">
        <v>279</v>
      </c>
      <c r="K114" s="90" t="s">
        <v>277</v>
      </c>
      <c r="L114" s="90" t="s">
        <v>276</v>
      </c>
      <c r="M114" s="90" t="s">
        <v>271</v>
      </c>
      <c r="N114" s="90" t="s">
        <v>290</v>
      </c>
      <c r="O114" s="90" t="s">
        <v>558</v>
      </c>
      <c r="P114" s="90" t="str">
        <f t="shared" si="6"/>
        <v>F1-hybridXhybrid-BelgiumXBelgium</v>
      </c>
      <c r="Q114" s="91">
        <v>42657</v>
      </c>
      <c r="R114" s="97">
        <v>1.2</v>
      </c>
      <c r="S114" s="97">
        <v>1.1399999999999999</v>
      </c>
      <c r="T114" s="90" t="str">
        <f t="shared" si="7"/>
        <v>1.14X1.2</v>
      </c>
      <c r="U114" s="90">
        <v>1</v>
      </c>
      <c r="V114" s="90">
        <v>1</v>
      </c>
      <c r="W114" s="90">
        <v>1</v>
      </c>
      <c r="X114" s="90">
        <v>1</v>
      </c>
    </row>
    <row r="115" spans="1:24" s="62" customFormat="1" ht="12" x14ac:dyDescent="0.2">
      <c r="A115" s="90" t="s">
        <v>309</v>
      </c>
      <c r="B115" s="90">
        <v>2015</v>
      </c>
      <c r="C115" s="90" t="s">
        <v>47</v>
      </c>
      <c r="D115" s="90" t="s">
        <v>47</v>
      </c>
      <c r="E115" s="90" t="s">
        <v>278</v>
      </c>
      <c r="F115" s="90" t="s">
        <v>277</v>
      </c>
      <c r="G115" s="90" t="s">
        <v>276</v>
      </c>
      <c r="H115" s="90" t="s">
        <v>271</v>
      </c>
      <c r="I115" s="90" t="s">
        <v>273</v>
      </c>
      <c r="J115" s="90" t="s">
        <v>279</v>
      </c>
      <c r="K115" s="90" t="s">
        <v>277</v>
      </c>
      <c r="L115" s="90" t="s">
        <v>276</v>
      </c>
      <c r="M115" s="90" t="s">
        <v>271</v>
      </c>
      <c r="N115" s="90" t="s">
        <v>290</v>
      </c>
      <c r="O115" s="90" t="s">
        <v>558</v>
      </c>
      <c r="P115" s="90" t="str">
        <f t="shared" si="6"/>
        <v>F1-hybridXhybrid-BelgiumXBelgium</v>
      </c>
      <c r="Q115" s="91">
        <v>42659</v>
      </c>
      <c r="R115" s="97">
        <v>1.3</v>
      </c>
      <c r="S115" s="97">
        <v>1.1399999999999999</v>
      </c>
      <c r="T115" s="90" t="str">
        <f t="shared" si="7"/>
        <v>1.14X1.3</v>
      </c>
      <c r="U115" s="90">
        <v>2</v>
      </c>
      <c r="V115" s="90">
        <v>1</v>
      </c>
      <c r="W115" s="90">
        <v>1</v>
      </c>
      <c r="X115" s="90">
        <v>1</v>
      </c>
    </row>
    <row r="116" spans="1:24" s="62" customFormat="1" ht="12" x14ac:dyDescent="0.2">
      <c r="A116" s="90" t="s">
        <v>309</v>
      </c>
      <c r="B116" s="90">
        <v>2015</v>
      </c>
      <c r="C116" s="90" t="s">
        <v>47</v>
      </c>
      <c r="D116" s="90" t="s">
        <v>47</v>
      </c>
      <c r="E116" s="90" t="s">
        <v>278</v>
      </c>
      <c r="F116" s="90" t="s">
        <v>277</v>
      </c>
      <c r="G116" s="90" t="s">
        <v>276</v>
      </c>
      <c r="H116" s="90" t="s">
        <v>271</v>
      </c>
      <c r="I116" s="90" t="s">
        <v>273</v>
      </c>
      <c r="J116" s="90" t="s">
        <v>279</v>
      </c>
      <c r="K116" s="90" t="s">
        <v>277</v>
      </c>
      <c r="L116" s="90" t="s">
        <v>276</v>
      </c>
      <c r="M116" s="90" t="s">
        <v>271</v>
      </c>
      <c r="N116" s="90" t="s">
        <v>290</v>
      </c>
      <c r="O116" s="90" t="s">
        <v>558</v>
      </c>
      <c r="P116" s="90" t="str">
        <f t="shared" si="6"/>
        <v>F1-hybridXhybrid-BelgiumXBelgium</v>
      </c>
      <c r="Q116" s="91">
        <v>42670</v>
      </c>
      <c r="R116" s="97">
        <v>1.4</v>
      </c>
      <c r="S116" s="97">
        <v>2.11</v>
      </c>
      <c r="T116" s="90" t="str">
        <f t="shared" si="7"/>
        <v>2.11X1.4</v>
      </c>
      <c r="U116" s="90">
        <v>1</v>
      </c>
      <c r="V116" s="90">
        <v>1</v>
      </c>
      <c r="W116" s="90">
        <v>1</v>
      </c>
      <c r="X116" s="90">
        <v>1</v>
      </c>
    </row>
    <row r="117" spans="1:24" s="62" customFormat="1" ht="12" x14ac:dyDescent="0.2">
      <c r="A117" s="90" t="s">
        <v>309</v>
      </c>
      <c r="B117" s="90">
        <v>2015</v>
      </c>
      <c r="C117" s="90" t="s">
        <v>47</v>
      </c>
      <c r="D117" s="90" t="s">
        <v>47</v>
      </c>
      <c r="E117" s="90" t="s">
        <v>278</v>
      </c>
      <c r="F117" s="90" t="s">
        <v>277</v>
      </c>
      <c r="G117" s="90" t="s">
        <v>276</v>
      </c>
      <c r="H117" s="90" t="s">
        <v>271</v>
      </c>
      <c r="I117" s="90" t="s">
        <v>273</v>
      </c>
      <c r="J117" s="90" t="s">
        <v>279</v>
      </c>
      <c r="K117" s="90" t="s">
        <v>277</v>
      </c>
      <c r="L117" s="90" t="s">
        <v>276</v>
      </c>
      <c r="M117" s="90" t="s">
        <v>271</v>
      </c>
      <c r="N117" s="90" t="s">
        <v>290</v>
      </c>
      <c r="O117" s="90" t="s">
        <v>558</v>
      </c>
      <c r="P117" s="90" t="str">
        <f t="shared" si="6"/>
        <v>F1-hybridXhybrid-BelgiumXBelgium</v>
      </c>
      <c r="Q117" s="91">
        <v>42661</v>
      </c>
      <c r="R117" s="97">
        <v>1.6</v>
      </c>
      <c r="S117" s="97">
        <v>1.4</v>
      </c>
      <c r="T117" s="90" t="str">
        <f t="shared" si="7"/>
        <v>1.4X1.6</v>
      </c>
      <c r="U117" s="90">
        <v>1</v>
      </c>
      <c r="V117" s="90">
        <v>1</v>
      </c>
      <c r="W117" s="90">
        <v>1</v>
      </c>
      <c r="X117" s="90">
        <v>1</v>
      </c>
    </row>
    <row r="118" spans="1:24" s="62" customFormat="1" ht="12" x14ac:dyDescent="0.2">
      <c r="A118" s="90" t="s">
        <v>309</v>
      </c>
      <c r="B118" s="90">
        <v>2015</v>
      </c>
      <c r="C118" s="90" t="s">
        <v>47</v>
      </c>
      <c r="D118" s="90" t="s">
        <v>47</v>
      </c>
      <c r="E118" s="90" t="s">
        <v>278</v>
      </c>
      <c r="F118" s="90" t="s">
        <v>277</v>
      </c>
      <c r="G118" s="90" t="s">
        <v>276</v>
      </c>
      <c r="H118" s="90" t="s">
        <v>271</v>
      </c>
      <c r="I118" s="90" t="s">
        <v>263</v>
      </c>
      <c r="J118" s="90" t="s">
        <v>279</v>
      </c>
      <c r="K118" s="90" t="s">
        <v>277</v>
      </c>
      <c r="L118" s="90" t="s">
        <v>276</v>
      </c>
      <c r="M118" s="90" t="s">
        <v>271</v>
      </c>
      <c r="N118" s="90" t="s">
        <v>290</v>
      </c>
      <c r="O118" s="90" t="s">
        <v>558</v>
      </c>
      <c r="P118" s="90" t="str">
        <f t="shared" si="6"/>
        <v>F1-hybridXhybrid-BelgiumXBelgium</v>
      </c>
      <c r="Q118" s="91">
        <v>42671</v>
      </c>
      <c r="R118" s="97">
        <v>2.14</v>
      </c>
      <c r="S118" s="97">
        <v>2.16</v>
      </c>
      <c r="T118" s="90" t="str">
        <f t="shared" si="7"/>
        <v>2.16X2.14</v>
      </c>
      <c r="U118" s="90">
        <v>1</v>
      </c>
      <c r="V118" s="90">
        <v>1</v>
      </c>
      <c r="W118" s="90">
        <v>1</v>
      </c>
      <c r="X118" s="90">
        <v>1</v>
      </c>
    </row>
    <row r="119" spans="1:24" s="62" customFormat="1" ht="12" x14ac:dyDescent="0.2">
      <c r="A119" s="90" t="s">
        <v>309</v>
      </c>
      <c r="B119" s="90">
        <v>2016</v>
      </c>
      <c r="C119" s="90" t="s">
        <v>47</v>
      </c>
      <c r="D119" s="90" t="s">
        <v>47</v>
      </c>
      <c r="E119" s="90" t="s">
        <v>278</v>
      </c>
      <c r="F119" s="90" t="s">
        <v>277</v>
      </c>
      <c r="G119" s="90" t="s">
        <v>276</v>
      </c>
      <c r="H119" s="90" t="s">
        <v>271</v>
      </c>
      <c r="I119" s="90" t="s">
        <v>273</v>
      </c>
      <c r="J119" s="90" t="s">
        <v>279</v>
      </c>
      <c r="K119" s="90" t="s">
        <v>277</v>
      </c>
      <c r="L119" s="90" t="s">
        <v>276</v>
      </c>
      <c r="M119" s="90" t="s">
        <v>271</v>
      </c>
      <c r="N119" s="90" t="s">
        <v>290</v>
      </c>
      <c r="O119" s="90" t="s">
        <v>558</v>
      </c>
      <c r="P119" s="90" t="str">
        <f t="shared" si="6"/>
        <v>F1-hybridXhybrid-BelgiumXBelgium</v>
      </c>
      <c r="Q119" s="91">
        <v>42666</v>
      </c>
      <c r="R119" s="98">
        <v>2.1800000000000002</v>
      </c>
      <c r="S119" s="97">
        <v>2.11</v>
      </c>
      <c r="T119" s="90" t="str">
        <f t="shared" si="7"/>
        <v>2.11X2.18</v>
      </c>
      <c r="U119" s="90">
        <v>1</v>
      </c>
      <c r="V119" s="90">
        <v>1</v>
      </c>
      <c r="W119" s="90">
        <v>2</v>
      </c>
      <c r="X119" s="90">
        <v>0</v>
      </c>
    </row>
    <row r="120" spans="1:24" s="62" customFormat="1" ht="12" x14ac:dyDescent="0.2">
      <c r="A120" s="90" t="s">
        <v>309</v>
      </c>
      <c r="B120" s="90">
        <v>2015</v>
      </c>
      <c r="C120" s="90" t="s">
        <v>47</v>
      </c>
      <c r="D120" s="90" t="s">
        <v>47</v>
      </c>
      <c r="E120" s="90" t="s">
        <v>278</v>
      </c>
      <c r="F120" s="90" t="s">
        <v>277</v>
      </c>
      <c r="G120" s="90" t="s">
        <v>276</v>
      </c>
      <c r="H120" s="90" t="s">
        <v>271</v>
      </c>
      <c r="I120" s="90" t="s">
        <v>272</v>
      </c>
      <c r="J120" s="90" t="s">
        <v>279</v>
      </c>
      <c r="K120" s="90" t="s">
        <v>277</v>
      </c>
      <c r="L120" s="90" t="s">
        <v>276</v>
      </c>
      <c r="M120" s="90" t="s">
        <v>271</v>
      </c>
      <c r="N120" s="90" t="s">
        <v>290</v>
      </c>
      <c r="O120" s="90" t="s">
        <v>558</v>
      </c>
      <c r="P120" s="90" t="str">
        <f t="shared" si="6"/>
        <v>F1-hybridXhybrid-BelgiumXBelgium</v>
      </c>
      <c r="Q120" s="91">
        <v>42660</v>
      </c>
      <c r="R120" s="97">
        <v>2.8</v>
      </c>
      <c r="S120" s="97">
        <v>2.7</v>
      </c>
      <c r="T120" s="90" t="str">
        <f t="shared" si="7"/>
        <v>2.7X2.8</v>
      </c>
      <c r="U120" s="90">
        <v>1</v>
      </c>
      <c r="V120" s="90">
        <v>1</v>
      </c>
      <c r="W120" s="90">
        <v>1</v>
      </c>
      <c r="X120" s="90">
        <v>1</v>
      </c>
    </row>
    <row r="121" spans="1:24" s="62" customFormat="1" ht="12" x14ac:dyDescent="0.2">
      <c r="A121" s="90" t="s">
        <v>309</v>
      </c>
      <c r="B121" s="90">
        <v>2015</v>
      </c>
      <c r="C121" s="90" t="s">
        <v>47</v>
      </c>
      <c r="D121" s="90" t="s">
        <v>47</v>
      </c>
      <c r="E121" s="90" t="s">
        <v>278</v>
      </c>
      <c r="F121" s="90" t="s">
        <v>277</v>
      </c>
      <c r="G121" s="90" t="s">
        <v>276</v>
      </c>
      <c r="H121" s="90" t="s">
        <v>271</v>
      </c>
      <c r="I121" s="90" t="s">
        <v>263</v>
      </c>
      <c r="J121" s="90" t="s">
        <v>278</v>
      </c>
      <c r="K121" s="90" t="s">
        <v>277</v>
      </c>
      <c r="L121" s="90" t="s">
        <v>276</v>
      </c>
      <c r="M121" s="90" t="s">
        <v>271</v>
      </c>
      <c r="N121" s="90" t="s">
        <v>290</v>
      </c>
      <c r="O121" s="90" t="s">
        <v>558</v>
      </c>
      <c r="P121" s="90" t="str">
        <f t="shared" si="6"/>
        <v>F1-hybridXhybrid-BelgiumXBelgium</v>
      </c>
      <c r="Q121" s="91">
        <v>42663</v>
      </c>
      <c r="R121" s="97">
        <v>3.4</v>
      </c>
      <c r="S121" s="97">
        <v>5.1100000000000003</v>
      </c>
      <c r="T121" s="90" t="str">
        <f t="shared" si="7"/>
        <v>5.11X3.4</v>
      </c>
      <c r="U121" s="90">
        <v>1</v>
      </c>
      <c r="V121" s="90">
        <v>1</v>
      </c>
      <c r="W121" s="90">
        <v>1</v>
      </c>
      <c r="X121" s="90">
        <v>1</v>
      </c>
    </row>
    <row r="122" spans="1:24" s="62" customFormat="1" ht="12" x14ac:dyDescent="0.2">
      <c r="A122" s="90" t="s">
        <v>309</v>
      </c>
      <c r="B122" s="90">
        <v>2015</v>
      </c>
      <c r="C122" s="90" t="s">
        <v>47</v>
      </c>
      <c r="D122" s="90" t="s">
        <v>47</v>
      </c>
      <c r="E122" s="90" t="s">
        <v>278</v>
      </c>
      <c r="F122" s="90" t="s">
        <v>277</v>
      </c>
      <c r="G122" s="90" t="s">
        <v>276</v>
      </c>
      <c r="H122" s="90" t="s">
        <v>271</v>
      </c>
      <c r="I122" s="90" t="s">
        <v>263</v>
      </c>
      <c r="J122" s="90" t="s">
        <v>278</v>
      </c>
      <c r="K122" s="90" t="s">
        <v>277</v>
      </c>
      <c r="L122" s="90" t="s">
        <v>276</v>
      </c>
      <c r="M122" s="90" t="s">
        <v>271</v>
      </c>
      <c r="N122" s="90" t="s">
        <v>290</v>
      </c>
      <c r="O122" s="90" t="s">
        <v>558</v>
      </c>
      <c r="P122" s="90" t="str">
        <f t="shared" si="6"/>
        <v>F1-hybridXhybrid-BelgiumXBelgium</v>
      </c>
      <c r="Q122" s="91">
        <v>42661</v>
      </c>
      <c r="R122" s="97">
        <v>4.5</v>
      </c>
      <c r="S122" s="97">
        <v>5.1100000000000003</v>
      </c>
      <c r="T122" s="90" t="str">
        <f t="shared" si="7"/>
        <v>5.11X4.5</v>
      </c>
      <c r="U122" s="90">
        <v>1</v>
      </c>
      <c r="V122" s="90">
        <v>1</v>
      </c>
      <c r="W122" s="90">
        <v>1</v>
      </c>
      <c r="X122" s="90">
        <v>1</v>
      </c>
    </row>
    <row r="123" spans="1:24" s="62" customFormat="1" ht="12" x14ac:dyDescent="0.2">
      <c r="A123" s="90" t="s">
        <v>309</v>
      </c>
      <c r="B123" s="90">
        <v>2015</v>
      </c>
      <c r="C123" s="90" t="s">
        <v>47</v>
      </c>
      <c r="D123" s="90" t="s">
        <v>47</v>
      </c>
      <c r="E123" s="90" t="s">
        <v>278</v>
      </c>
      <c r="F123" s="90" t="s">
        <v>277</v>
      </c>
      <c r="G123" s="90" t="s">
        <v>276</v>
      </c>
      <c r="H123" s="90" t="s">
        <v>271</v>
      </c>
      <c r="I123" s="90" t="s">
        <v>272</v>
      </c>
      <c r="J123" s="90" t="s">
        <v>279</v>
      </c>
      <c r="K123" s="90" t="s">
        <v>277</v>
      </c>
      <c r="L123" s="90" t="s">
        <v>276</v>
      </c>
      <c r="M123" s="90" t="s">
        <v>271</v>
      </c>
      <c r="N123" s="90" t="s">
        <v>290</v>
      </c>
      <c r="O123" s="90" t="s">
        <v>558</v>
      </c>
      <c r="P123" s="90" t="str">
        <f t="shared" si="6"/>
        <v>F1-hybridXhybrid-BelgiumXBelgium</v>
      </c>
      <c r="Q123" s="91">
        <v>42660</v>
      </c>
      <c r="R123" s="97">
        <v>5.13</v>
      </c>
      <c r="S123" s="97">
        <v>2.14</v>
      </c>
      <c r="T123" s="90" t="str">
        <f t="shared" si="7"/>
        <v>2.14X5.13</v>
      </c>
      <c r="U123" s="90">
        <v>1</v>
      </c>
      <c r="V123" s="90">
        <v>1</v>
      </c>
      <c r="W123" s="90">
        <v>1</v>
      </c>
      <c r="X123" s="90">
        <v>1</v>
      </c>
    </row>
    <row r="124" spans="1:24" s="62" customFormat="1" ht="12" x14ac:dyDescent="0.2">
      <c r="A124" s="90" t="s">
        <v>309</v>
      </c>
      <c r="B124" s="90">
        <v>2015</v>
      </c>
      <c r="C124" s="90" t="s">
        <v>47</v>
      </c>
      <c r="D124" s="90" t="s">
        <v>47</v>
      </c>
      <c r="E124" s="90" t="s">
        <v>278</v>
      </c>
      <c r="F124" s="90" t="s">
        <v>277</v>
      </c>
      <c r="G124" s="90" t="s">
        <v>276</v>
      </c>
      <c r="H124" s="90" t="s">
        <v>271</v>
      </c>
      <c r="I124" s="90" t="s">
        <v>273</v>
      </c>
      <c r="J124" s="90" t="s">
        <v>278</v>
      </c>
      <c r="K124" s="90" t="s">
        <v>277</v>
      </c>
      <c r="L124" s="90" t="s">
        <v>276</v>
      </c>
      <c r="M124" s="90" t="s">
        <v>271</v>
      </c>
      <c r="N124" s="90" t="s">
        <v>290</v>
      </c>
      <c r="O124" s="90" t="s">
        <v>558</v>
      </c>
      <c r="P124" s="90" t="str">
        <f t="shared" si="6"/>
        <v>F1-hybridXhybrid-BelgiumXBelgium</v>
      </c>
      <c r="Q124" s="91">
        <v>42666</v>
      </c>
      <c r="R124" s="97">
        <v>5.18</v>
      </c>
      <c r="S124" s="97">
        <v>5.16</v>
      </c>
      <c r="T124" s="90" t="str">
        <f t="shared" si="7"/>
        <v>5.16X5.18</v>
      </c>
      <c r="U124" s="90">
        <v>1</v>
      </c>
      <c r="V124" s="90">
        <v>1</v>
      </c>
      <c r="W124" s="90">
        <v>1</v>
      </c>
      <c r="X124" s="90">
        <v>1</v>
      </c>
    </row>
    <row r="125" spans="1:24" s="62" customFormat="1" ht="12" x14ac:dyDescent="0.2">
      <c r="A125" s="90" t="s">
        <v>309</v>
      </c>
      <c r="B125" s="90">
        <v>2015</v>
      </c>
      <c r="C125" s="90" t="s">
        <v>47</v>
      </c>
      <c r="D125" s="90" t="s">
        <v>47</v>
      </c>
      <c r="E125" s="90" t="s">
        <v>278</v>
      </c>
      <c r="F125" s="90" t="s">
        <v>277</v>
      </c>
      <c r="G125" s="90" t="s">
        <v>276</v>
      </c>
      <c r="H125" s="90" t="s">
        <v>271</v>
      </c>
      <c r="I125" s="90" t="s">
        <v>273</v>
      </c>
      <c r="J125" s="90" t="s">
        <v>279</v>
      </c>
      <c r="K125" s="90" t="s">
        <v>277</v>
      </c>
      <c r="L125" s="90" t="s">
        <v>276</v>
      </c>
      <c r="M125" s="90" t="s">
        <v>271</v>
      </c>
      <c r="N125" s="90" t="s">
        <v>290</v>
      </c>
      <c r="O125" s="90" t="s">
        <v>558</v>
      </c>
      <c r="P125" s="90" t="str">
        <f t="shared" si="6"/>
        <v>F1-hybridXhybrid-BelgiumXBelgium</v>
      </c>
      <c r="Q125" s="91">
        <v>42638</v>
      </c>
      <c r="R125" s="97">
        <v>5.2</v>
      </c>
      <c r="S125" s="97">
        <v>3.2</v>
      </c>
      <c r="T125" s="90" t="str">
        <f t="shared" si="7"/>
        <v>3.2X5.2</v>
      </c>
      <c r="U125" s="90">
        <v>1</v>
      </c>
      <c r="V125" s="90">
        <v>1</v>
      </c>
      <c r="W125" s="90"/>
      <c r="X125" s="90">
        <v>1</v>
      </c>
    </row>
    <row r="126" spans="1:24" s="62" customFormat="1" ht="12" x14ac:dyDescent="0.2">
      <c r="A126" s="90" t="s">
        <v>309</v>
      </c>
      <c r="B126" s="90">
        <v>2015</v>
      </c>
      <c r="C126" s="90" t="s">
        <v>47</v>
      </c>
      <c r="D126" s="90" t="s">
        <v>47</v>
      </c>
      <c r="E126" s="90" t="s">
        <v>278</v>
      </c>
      <c r="F126" s="90" t="s">
        <v>277</v>
      </c>
      <c r="G126" s="90" t="s">
        <v>276</v>
      </c>
      <c r="H126" s="90" t="s">
        <v>271</v>
      </c>
      <c r="I126" s="90" t="s">
        <v>272</v>
      </c>
      <c r="J126" s="90" t="s">
        <v>279</v>
      </c>
      <c r="K126" s="90" t="s">
        <v>277</v>
      </c>
      <c r="L126" s="90" t="s">
        <v>276</v>
      </c>
      <c r="M126" s="90" t="s">
        <v>271</v>
      </c>
      <c r="N126" s="90" t="s">
        <v>290</v>
      </c>
      <c r="O126" s="90" t="s">
        <v>558</v>
      </c>
      <c r="P126" s="90" t="str">
        <f t="shared" si="6"/>
        <v>F1-hybridXhybrid-BelgiumXBelgium</v>
      </c>
      <c r="Q126" s="91">
        <v>42638</v>
      </c>
      <c r="R126" s="97">
        <v>5.3</v>
      </c>
      <c r="S126" s="97">
        <v>4.0999999999999996</v>
      </c>
      <c r="T126" s="90" t="str">
        <f t="shared" si="7"/>
        <v>4.1X5.3</v>
      </c>
      <c r="U126" s="90">
        <v>1</v>
      </c>
      <c r="V126" s="90">
        <v>1</v>
      </c>
      <c r="W126" s="90"/>
      <c r="X126" s="90">
        <v>1</v>
      </c>
    </row>
    <row r="127" spans="1:24" s="62" customFormat="1" ht="12" x14ac:dyDescent="0.2">
      <c r="A127" s="90" t="s">
        <v>309</v>
      </c>
      <c r="B127" s="90">
        <v>2015</v>
      </c>
      <c r="C127" s="90" t="s">
        <v>47</v>
      </c>
      <c r="D127" s="90" t="s">
        <v>47</v>
      </c>
      <c r="E127" s="90" t="s">
        <v>278</v>
      </c>
      <c r="F127" s="90" t="s">
        <v>277</v>
      </c>
      <c r="G127" s="90" t="s">
        <v>276</v>
      </c>
      <c r="H127" s="90" t="s">
        <v>271</v>
      </c>
      <c r="I127" s="90" t="s">
        <v>263</v>
      </c>
      <c r="J127" s="90" t="s">
        <v>278</v>
      </c>
      <c r="K127" s="90" t="s">
        <v>277</v>
      </c>
      <c r="L127" s="90" t="s">
        <v>276</v>
      </c>
      <c r="M127" s="90" t="s">
        <v>271</v>
      </c>
      <c r="N127" s="90" t="s">
        <v>290</v>
      </c>
      <c r="O127" s="90" t="s">
        <v>558</v>
      </c>
      <c r="P127" s="90" t="str">
        <f t="shared" si="6"/>
        <v>F1-hybridXhybrid-BelgiumXBelgium</v>
      </c>
      <c r="Q127" s="91">
        <v>42651</v>
      </c>
      <c r="R127" s="97">
        <v>5.9</v>
      </c>
      <c r="S127" s="97">
        <v>5.8</v>
      </c>
      <c r="T127" s="90" t="str">
        <f t="shared" si="7"/>
        <v>5.8X5.9</v>
      </c>
      <c r="U127" s="90">
        <v>1</v>
      </c>
      <c r="V127" s="90">
        <v>1</v>
      </c>
      <c r="W127" s="90">
        <v>1</v>
      </c>
      <c r="X127" s="90">
        <v>1</v>
      </c>
    </row>
    <row r="128" spans="1:24" s="62" customFormat="1" ht="12" x14ac:dyDescent="0.2">
      <c r="A128" s="90" t="s">
        <v>309</v>
      </c>
      <c r="B128" s="90">
        <v>2015</v>
      </c>
      <c r="C128" s="90" t="s">
        <v>47</v>
      </c>
      <c r="D128" s="90" t="s">
        <v>47</v>
      </c>
      <c r="E128" s="90" t="s">
        <v>278</v>
      </c>
      <c r="F128" s="90" t="s">
        <v>277</v>
      </c>
      <c r="G128" s="90" t="s">
        <v>276</v>
      </c>
      <c r="H128" s="90" t="s">
        <v>271</v>
      </c>
      <c r="I128" s="90" t="s">
        <v>272</v>
      </c>
      <c r="J128" s="90" t="s">
        <v>278</v>
      </c>
      <c r="K128" s="90" t="s">
        <v>277</v>
      </c>
      <c r="L128" s="90" t="s">
        <v>276</v>
      </c>
      <c r="M128" s="90" t="s">
        <v>271</v>
      </c>
      <c r="N128" s="90" t="s">
        <v>290</v>
      </c>
      <c r="O128" s="90" t="s">
        <v>558</v>
      </c>
      <c r="P128" s="90" t="str">
        <f t="shared" si="6"/>
        <v>F1-hybridXhybrid-BelgiumXBelgium</v>
      </c>
      <c r="Q128" s="91">
        <v>42664</v>
      </c>
      <c r="R128" s="97" t="s">
        <v>624</v>
      </c>
      <c r="S128" s="97">
        <v>5.1100000000000003</v>
      </c>
      <c r="T128" s="90" t="str">
        <f t="shared" si="7"/>
        <v>5.11X3.5</v>
      </c>
      <c r="U128" s="90">
        <v>1</v>
      </c>
      <c r="V128" s="90">
        <v>1</v>
      </c>
      <c r="W128" s="90">
        <v>1</v>
      </c>
      <c r="X128" s="90">
        <v>1</v>
      </c>
    </row>
    <row r="129" spans="1:24" s="62" customFormat="1" ht="12" x14ac:dyDescent="0.2">
      <c r="A129" s="90" t="s">
        <v>309</v>
      </c>
      <c r="B129" s="90">
        <v>2015</v>
      </c>
      <c r="C129" s="90" t="s">
        <v>47</v>
      </c>
      <c r="D129" s="90" t="s">
        <v>47</v>
      </c>
      <c r="E129" s="90" t="s">
        <v>278</v>
      </c>
      <c r="F129" s="90" t="s">
        <v>277</v>
      </c>
      <c r="G129" s="90" t="s">
        <v>276</v>
      </c>
      <c r="H129" s="90" t="s">
        <v>271</v>
      </c>
      <c r="I129" s="90" t="s">
        <v>263</v>
      </c>
      <c r="J129" s="90" t="s">
        <v>279</v>
      </c>
      <c r="K129" s="90" t="s">
        <v>277</v>
      </c>
      <c r="L129" s="90" t="s">
        <v>276</v>
      </c>
      <c r="M129" s="90" t="s">
        <v>271</v>
      </c>
      <c r="N129" s="90" t="s">
        <v>290</v>
      </c>
      <c r="O129" s="90" t="s">
        <v>558</v>
      </c>
      <c r="P129" s="90" t="str">
        <f t="shared" si="6"/>
        <v>F1-hybridXhybrid-BelgiumXBelgium</v>
      </c>
      <c r="Q129" s="91">
        <v>42638</v>
      </c>
      <c r="R129" s="97">
        <v>5.1100000000000003</v>
      </c>
      <c r="S129" s="97">
        <v>3.3</v>
      </c>
      <c r="T129" s="90" t="str">
        <f t="shared" si="7"/>
        <v>3.3X5.11</v>
      </c>
      <c r="U129" s="90">
        <v>1</v>
      </c>
      <c r="V129" s="90">
        <v>1</v>
      </c>
      <c r="W129" s="90"/>
      <c r="X129" s="90">
        <v>1</v>
      </c>
    </row>
    <row r="130" spans="1:24" s="62" customFormat="1" ht="12" x14ac:dyDescent="0.2">
      <c r="A130" s="90" t="s">
        <v>309</v>
      </c>
      <c r="B130" s="90">
        <v>2015</v>
      </c>
      <c r="C130" s="90" t="s">
        <v>47</v>
      </c>
      <c r="D130" s="90" t="s">
        <v>561</v>
      </c>
      <c r="E130" s="90" t="s">
        <v>40</v>
      </c>
      <c r="F130" s="90" t="s">
        <v>41</v>
      </c>
      <c r="G130" s="90" t="s">
        <v>562</v>
      </c>
      <c r="H130" s="90" t="s">
        <v>611</v>
      </c>
      <c r="I130" s="90" t="s">
        <v>272</v>
      </c>
      <c r="J130" s="90" t="s">
        <v>40</v>
      </c>
      <c r="K130" s="90" t="s">
        <v>41</v>
      </c>
      <c r="L130" s="90" t="s">
        <v>562</v>
      </c>
      <c r="M130" s="90" t="s">
        <v>611</v>
      </c>
      <c r="N130" s="92" t="s">
        <v>256</v>
      </c>
      <c r="O130" s="90" t="s">
        <v>431</v>
      </c>
      <c r="P130" s="90" t="str">
        <f t="shared" ref="P130:P156" si="8">CONCATENATE(D130,"-",O130,"-",M130,"X",H130)</f>
        <v>Pures-elegansXelegans-AlloEleXAlloEle</v>
      </c>
      <c r="Q130" s="91">
        <v>42659</v>
      </c>
      <c r="R130" s="98" t="s">
        <v>330</v>
      </c>
      <c r="S130" s="97" t="s">
        <v>331</v>
      </c>
      <c r="T130" s="90" t="str">
        <f t="shared" ref="T130:T156" si="9">_xlfn.CONCAT(S130,"X",R130)</f>
        <v>H.2XH.1</v>
      </c>
      <c r="U130" s="90">
        <v>3</v>
      </c>
      <c r="V130" s="90">
        <v>1</v>
      </c>
      <c r="W130" s="90">
        <v>1</v>
      </c>
      <c r="X130" s="90">
        <v>1</v>
      </c>
    </row>
    <row r="131" spans="1:24" s="62" customFormat="1" ht="12" x14ac:dyDescent="0.2">
      <c r="A131" s="90" t="s">
        <v>309</v>
      </c>
      <c r="B131" s="90">
        <v>2015</v>
      </c>
      <c r="C131" s="90" t="s">
        <v>47</v>
      </c>
      <c r="D131" s="90" t="s">
        <v>561</v>
      </c>
      <c r="E131" s="90" t="s">
        <v>40</v>
      </c>
      <c r="F131" s="90" t="s">
        <v>41</v>
      </c>
      <c r="G131" s="90" t="s">
        <v>562</v>
      </c>
      <c r="H131" s="90" t="s">
        <v>611</v>
      </c>
      <c r="I131" s="90" t="s">
        <v>263</v>
      </c>
      <c r="J131" s="90" t="s">
        <v>40</v>
      </c>
      <c r="K131" s="90" t="s">
        <v>41</v>
      </c>
      <c r="L131" s="90" t="s">
        <v>562</v>
      </c>
      <c r="M131" s="90" t="s">
        <v>611</v>
      </c>
      <c r="N131" s="92" t="s">
        <v>256</v>
      </c>
      <c r="O131" s="90" t="s">
        <v>431</v>
      </c>
      <c r="P131" s="90" t="str">
        <f t="shared" si="8"/>
        <v>Pures-elegansXelegans-AlloEleXAlloEle</v>
      </c>
      <c r="Q131" s="91">
        <v>42673</v>
      </c>
      <c r="R131" s="97" t="s">
        <v>220</v>
      </c>
      <c r="S131" s="97" t="s">
        <v>602</v>
      </c>
      <c r="T131" s="90" t="str">
        <f t="shared" si="9"/>
        <v>K.11XK.12</v>
      </c>
      <c r="U131" s="90">
        <v>1</v>
      </c>
      <c r="V131" s="90">
        <v>1</v>
      </c>
      <c r="W131" s="90">
        <v>1</v>
      </c>
      <c r="X131" s="90">
        <v>1</v>
      </c>
    </row>
    <row r="132" spans="1:24" s="62" customFormat="1" ht="12" x14ac:dyDescent="0.2">
      <c r="A132" s="90" t="s">
        <v>309</v>
      </c>
      <c r="B132" s="90">
        <v>2015</v>
      </c>
      <c r="C132" s="90" t="s">
        <v>39</v>
      </c>
      <c r="D132" s="90" t="s">
        <v>561</v>
      </c>
      <c r="E132" s="90" t="s">
        <v>40</v>
      </c>
      <c r="F132" s="90" t="s">
        <v>41</v>
      </c>
      <c r="G132" s="90" t="s">
        <v>271</v>
      </c>
      <c r="H132" s="90" t="s">
        <v>611</v>
      </c>
      <c r="I132" s="90" t="s">
        <v>272</v>
      </c>
      <c r="J132" s="90" t="s">
        <v>40</v>
      </c>
      <c r="K132" s="90" t="s">
        <v>41</v>
      </c>
      <c r="L132" s="90" t="s">
        <v>271</v>
      </c>
      <c r="M132" s="90" t="s">
        <v>611</v>
      </c>
      <c r="N132" s="92" t="s">
        <v>256</v>
      </c>
      <c r="O132" s="90" t="s">
        <v>431</v>
      </c>
      <c r="P132" s="90" t="str">
        <f t="shared" si="8"/>
        <v>Pures-elegansXelegans-AlloEleXAlloEle</v>
      </c>
      <c r="Q132" s="91">
        <v>42552</v>
      </c>
      <c r="R132" s="97" t="s">
        <v>85</v>
      </c>
      <c r="S132" s="97" t="s">
        <v>90</v>
      </c>
      <c r="T132" s="90" t="str">
        <f t="shared" si="9"/>
        <v>A.23XA.22</v>
      </c>
      <c r="U132" s="90">
        <v>1</v>
      </c>
      <c r="V132" s="90">
        <v>1</v>
      </c>
      <c r="W132" s="90"/>
      <c r="X132" s="90">
        <v>1</v>
      </c>
    </row>
    <row r="133" spans="1:24" s="62" customFormat="1" ht="12" x14ac:dyDescent="0.2">
      <c r="A133" s="90" t="s">
        <v>309</v>
      </c>
      <c r="B133" s="90">
        <v>2015</v>
      </c>
      <c r="C133" s="90" t="s">
        <v>39</v>
      </c>
      <c r="D133" s="90" t="s">
        <v>561</v>
      </c>
      <c r="E133" s="90" t="s">
        <v>40</v>
      </c>
      <c r="F133" s="90" t="s">
        <v>41</v>
      </c>
      <c r="G133" s="90" t="s">
        <v>271</v>
      </c>
      <c r="H133" s="90" t="s">
        <v>611</v>
      </c>
      <c r="I133" s="90" t="s">
        <v>272</v>
      </c>
      <c r="J133" s="90" t="s">
        <v>40</v>
      </c>
      <c r="K133" s="90" t="s">
        <v>41</v>
      </c>
      <c r="L133" s="90" t="s">
        <v>271</v>
      </c>
      <c r="M133" s="90" t="s">
        <v>611</v>
      </c>
      <c r="N133" s="92" t="s">
        <v>256</v>
      </c>
      <c r="O133" s="90" t="s">
        <v>431</v>
      </c>
      <c r="P133" s="90" t="str">
        <f t="shared" si="8"/>
        <v>Pures-elegansXelegans-AlloEleXAlloEle</v>
      </c>
      <c r="Q133" s="91">
        <v>42552</v>
      </c>
      <c r="R133" s="97" t="s">
        <v>125</v>
      </c>
      <c r="S133" s="97" t="s">
        <v>120</v>
      </c>
      <c r="T133" s="90" t="str">
        <f t="shared" si="9"/>
        <v>A.27XA.29</v>
      </c>
      <c r="U133" s="90">
        <v>1</v>
      </c>
      <c r="V133" s="90">
        <v>1</v>
      </c>
      <c r="W133" s="90"/>
      <c r="X133" s="90">
        <v>1</v>
      </c>
    </row>
    <row r="134" spans="1:24" s="62" customFormat="1" ht="12" x14ac:dyDescent="0.2">
      <c r="A134" s="90" t="s">
        <v>309</v>
      </c>
      <c r="B134" s="90">
        <v>2015</v>
      </c>
      <c r="C134" s="90" t="s">
        <v>39</v>
      </c>
      <c r="D134" s="90" t="s">
        <v>561</v>
      </c>
      <c r="E134" s="90" t="s">
        <v>40</v>
      </c>
      <c r="F134" s="90" t="s">
        <v>41</v>
      </c>
      <c r="G134" s="90" t="s">
        <v>271</v>
      </c>
      <c r="H134" s="90" t="s">
        <v>611</v>
      </c>
      <c r="I134" s="90" t="s">
        <v>272</v>
      </c>
      <c r="J134" s="90" t="s">
        <v>40</v>
      </c>
      <c r="K134" s="90" t="s">
        <v>41</v>
      </c>
      <c r="L134" s="90" t="s">
        <v>271</v>
      </c>
      <c r="M134" s="90" t="s">
        <v>611</v>
      </c>
      <c r="N134" s="92" t="s">
        <v>256</v>
      </c>
      <c r="O134" s="90" t="s">
        <v>431</v>
      </c>
      <c r="P134" s="90" t="str">
        <f t="shared" si="8"/>
        <v>Pures-elegansXelegans-AlloEleXAlloEle</v>
      </c>
      <c r="Q134" s="91">
        <v>42550</v>
      </c>
      <c r="R134" s="97" t="s">
        <v>91</v>
      </c>
      <c r="S134" s="97" t="s">
        <v>79</v>
      </c>
      <c r="T134" s="90" t="str">
        <f t="shared" si="9"/>
        <v>A.2XA.8</v>
      </c>
      <c r="U134" s="90">
        <v>1</v>
      </c>
      <c r="V134" s="90">
        <v>1</v>
      </c>
      <c r="W134" s="90"/>
      <c r="X134" s="90">
        <v>1</v>
      </c>
    </row>
    <row r="135" spans="1:24" x14ac:dyDescent="0.25">
      <c r="A135" s="90" t="s">
        <v>309</v>
      </c>
      <c r="B135" s="90">
        <v>2015</v>
      </c>
      <c r="C135" s="90" t="s">
        <v>47</v>
      </c>
      <c r="D135" s="90" t="s">
        <v>561</v>
      </c>
      <c r="E135" s="90" t="s">
        <v>40</v>
      </c>
      <c r="F135" s="90" t="s">
        <v>41</v>
      </c>
      <c r="G135" s="90" t="s">
        <v>271</v>
      </c>
      <c r="H135" s="90" t="s">
        <v>611</v>
      </c>
      <c r="I135" s="90" t="s">
        <v>263</v>
      </c>
      <c r="J135" s="90" t="s">
        <v>40</v>
      </c>
      <c r="K135" s="90" t="s">
        <v>41</v>
      </c>
      <c r="L135" s="90" t="s">
        <v>271</v>
      </c>
      <c r="M135" s="90" t="s">
        <v>611</v>
      </c>
      <c r="N135" s="92" t="s">
        <v>256</v>
      </c>
      <c r="O135" s="90" t="s">
        <v>431</v>
      </c>
      <c r="P135" s="90" t="str">
        <f t="shared" si="8"/>
        <v>Pures-elegansXelegans-AlloEleXAlloEle</v>
      </c>
      <c r="Q135" s="91">
        <v>42673</v>
      </c>
      <c r="R135" s="97" t="s">
        <v>197</v>
      </c>
      <c r="S135" s="97" t="s">
        <v>584</v>
      </c>
      <c r="T135" s="90" t="str">
        <f t="shared" si="9"/>
        <v>E.19XB.12</v>
      </c>
      <c r="U135" s="90">
        <v>1</v>
      </c>
      <c r="V135" s="90">
        <v>1</v>
      </c>
      <c r="W135" s="90">
        <v>1</v>
      </c>
      <c r="X135" s="90">
        <v>1</v>
      </c>
    </row>
    <row r="136" spans="1:24" x14ac:dyDescent="0.25">
      <c r="A136" s="90" t="s">
        <v>309</v>
      </c>
      <c r="B136" s="90">
        <v>2015</v>
      </c>
      <c r="C136" s="90" t="s">
        <v>47</v>
      </c>
      <c r="D136" s="90" t="s">
        <v>561</v>
      </c>
      <c r="E136" s="90" t="s">
        <v>40</v>
      </c>
      <c r="F136" s="90" t="s">
        <v>41</v>
      </c>
      <c r="G136" s="90" t="s">
        <v>271</v>
      </c>
      <c r="H136" s="90" t="s">
        <v>611</v>
      </c>
      <c r="I136" s="90" t="s">
        <v>263</v>
      </c>
      <c r="J136" s="90" t="s">
        <v>40</v>
      </c>
      <c r="K136" s="90" t="s">
        <v>41</v>
      </c>
      <c r="L136" s="90" t="s">
        <v>271</v>
      </c>
      <c r="M136" s="90" t="s">
        <v>611</v>
      </c>
      <c r="N136" s="92" t="s">
        <v>256</v>
      </c>
      <c r="O136" s="90" t="s">
        <v>431</v>
      </c>
      <c r="P136" s="90" t="str">
        <f t="shared" si="8"/>
        <v>Pures-elegansXelegans-AlloEleXAlloEle</v>
      </c>
      <c r="Q136" s="91">
        <v>42668</v>
      </c>
      <c r="R136" s="97" t="s">
        <v>104</v>
      </c>
      <c r="S136" s="97" t="s">
        <v>81</v>
      </c>
      <c r="T136" s="90" t="str">
        <f t="shared" si="9"/>
        <v>B.6XB.8</v>
      </c>
      <c r="U136" s="90">
        <v>1</v>
      </c>
      <c r="V136" s="90">
        <v>1</v>
      </c>
      <c r="W136" s="90">
        <v>1</v>
      </c>
      <c r="X136" s="90">
        <v>1</v>
      </c>
    </row>
    <row r="137" spans="1:24" x14ac:dyDescent="0.25">
      <c r="A137" s="90" t="s">
        <v>309</v>
      </c>
      <c r="B137" s="90">
        <v>2015</v>
      </c>
      <c r="C137" s="90" t="s">
        <v>47</v>
      </c>
      <c r="D137" s="90" t="s">
        <v>561</v>
      </c>
      <c r="E137" s="90" t="s">
        <v>40</v>
      </c>
      <c r="F137" s="90" t="s">
        <v>41</v>
      </c>
      <c r="G137" s="90" t="s">
        <v>271</v>
      </c>
      <c r="H137" s="90" t="s">
        <v>611</v>
      </c>
      <c r="I137" s="90" t="s">
        <v>272</v>
      </c>
      <c r="J137" s="90" t="s">
        <v>40</v>
      </c>
      <c r="K137" s="90" t="s">
        <v>41</v>
      </c>
      <c r="L137" s="90" t="s">
        <v>271</v>
      </c>
      <c r="M137" s="90" t="s">
        <v>611</v>
      </c>
      <c r="N137" s="92" t="s">
        <v>256</v>
      </c>
      <c r="O137" s="90" t="s">
        <v>431</v>
      </c>
      <c r="P137" s="90" t="str">
        <f t="shared" si="8"/>
        <v>Pures-elegansXelegans-AlloEleXAlloEle</v>
      </c>
      <c r="Q137" s="91">
        <v>42661</v>
      </c>
      <c r="R137" s="97" t="s">
        <v>249</v>
      </c>
      <c r="S137" s="97" t="s">
        <v>81</v>
      </c>
      <c r="T137" s="90" t="str">
        <f t="shared" si="9"/>
        <v>B.6XE.5</v>
      </c>
      <c r="U137" s="90">
        <v>3</v>
      </c>
      <c r="V137" s="90">
        <v>3</v>
      </c>
      <c r="W137" s="90">
        <v>3</v>
      </c>
      <c r="X137" s="90">
        <v>2</v>
      </c>
    </row>
    <row r="138" spans="1:24" x14ac:dyDescent="0.25">
      <c r="A138" s="90" t="s">
        <v>309</v>
      </c>
      <c r="B138" s="90">
        <v>2015</v>
      </c>
      <c r="C138" s="90" t="s">
        <v>47</v>
      </c>
      <c r="D138" s="90" t="s">
        <v>561</v>
      </c>
      <c r="E138" s="90" t="s">
        <v>40</v>
      </c>
      <c r="F138" s="90" t="s">
        <v>41</v>
      </c>
      <c r="G138" s="90" t="s">
        <v>271</v>
      </c>
      <c r="H138" s="90" t="s">
        <v>611</v>
      </c>
      <c r="I138" s="90" t="s">
        <v>272</v>
      </c>
      <c r="J138" s="90" t="s">
        <v>40</v>
      </c>
      <c r="K138" s="90" t="s">
        <v>41</v>
      </c>
      <c r="L138" s="90" t="s">
        <v>271</v>
      </c>
      <c r="M138" s="90" t="s">
        <v>611</v>
      </c>
      <c r="N138" s="92" t="s">
        <v>256</v>
      </c>
      <c r="O138" s="90" t="s">
        <v>431</v>
      </c>
      <c r="P138" s="90" t="str">
        <f t="shared" si="8"/>
        <v>Pures-elegansXelegans-AlloEleXAlloEle</v>
      </c>
      <c r="Q138" s="91">
        <v>42661</v>
      </c>
      <c r="R138" s="97" t="s">
        <v>249</v>
      </c>
      <c r="S138" s="97" t="s">
        <v>317</v>
      </c>
      <c r="T138" s="90" t="str">
        <f t="shared" si="9"/>
        <v>E.6XE.5</v>
      </c>
      <c r="U138" s="90">
        <v>1</v>
      </c>
      <c r="V138" s="90">
        <v>1</v>
      </c>
      <c r="W138" s="90">
        <v>0</v>
      </c>
      <c r="X138" s="90">
        <v>0</v>
      </c>
    </row>
    <row r="139" spans="1:24" x14ac:dyDescent="0.25">
      <c r="A139" s="90" t="s">
        <v>309</v>
      </c>
      <c r="B139" s="90">
        <v>2015</v>
      </c>
      <c r="C139" s="90" t="s">
        <v>47</v>
      </c>
      <c r="D139" s="90" t="s">
        <v>561</v>
      </c>
      <c r="E139" s="90" t="s">
        <v>40</v>
      </c>
      <c r="F139" s="90" t="s">
        <v>41</v>
      </c>
      <c r="G139" s="90" t="s">
        <v>271</v>
      </c>
      <c r="H139" s="90" t="s">
        <v>611</v>
      </c>
      <c r="I139" s="90" t="s">
        <v>263</v>
      </c>
      <c r="J139" s="90" t="s">
        <v>40</v>
      </c>
      <c r="K139" s="90" t="s">
        <v>41</v>
      </c>
      <c r="L139" s="90" t="s">
        <v>271</v>
      </c>
      <c r="M139" s="90" t="s">
        <v>611</v>
      </c>
      <c r="N139" s="92" t="s">
        <v>256</v>
      </c>
      <c r="O139" s="90" t="s">
        <v>431</v>
      </c>
      <c r="P139" s="90" t="str">
        <f t="shared" si="8"/>
        <v>Pures-elegansXelegans-AlloEleXAlloEle</v>
      </c>
      <c r="Q139" s="91">
        <v>42668</v>
      </c>
      <c r="R139" s="97" t="s">
        <v>600</v>
      </c>
      <c r="S139" s="97" t="s">
        <v>601</v>
      </c>
      <c r="T139" s="90" t="str">
        <f t="shared" si="9"/>
        <v>E10XE.11</v>
      </c>
      <c r="U139" s="90">
        <v>1</v>
      </c>
      <c r="V139" s="90">
        <v>1</v>
      </c>
      <c r="W139" s="90">
        <v>1</v>
      </c>
      <c r="X139" s="90">
        <v>1</v>
      </c>
    </row>
    <row r="140" spans="1:24" x14ac:dyDescent="0.25">
      <c r="A140" s="90" t="s">
        <v>309</v>
      </c>
      <c r="B140" s="90">
        <v>2015</v>
      </c>
      <c r="C140" s="90" t="s">
        <v>47</v>
      </c>
      <c r="D140" s="90" t="s">
        <v>561</v>
      </c>
      <c r="E140" s="90" t="s">
        <v>40</v>
      </c>
      <c r="F140" s="90" t="s">
        <v>41</v>
      </c>
      <c r="G140" s="90" t="s">
        <v>562</v>
      </c>
      <c r="H140" s="90" t="s">
        <v>611</v>
      </c>
      <c r="I140" s="90" t="s">
        <v>272</v>
      </c>
      <c r="J140" s="90" t="s">
        <v>40</v>
      </c>
      <c r="K140" s="90" t="s">
        <v>41</v>
      </c>
      <c r="L140" s="90" t="s">
        <v>271</v>
      </c>
      <c r="M140" s="90" t="s">
        <v>611</v>
      </c>
      <c r="N140" s="92" t="s">
        <v>256</v>
      </c>
      <c r="O140" s="90" t="s">
        <v>431</v>
      </c>
      <c r="P140" s="90" t="str">
        <f t="shared" si="8"/>
        <v>Pures-elegansXelegans-AlloEleXAlloEle</v>
      </c>
      <c r="Q140" s="91">
        <v>42672</v>
      </c>
      <c r="R140" s="97" t="s">
        <v>220</v>
      </c>
      <c r="S140" s="97" t="s">
        <v>318</v>
      </c>
      <c r="T140" s="90" t="str">
        <f t="shared" si="9"/>
        <v>E.3XK.12</v>
      </c>
      <c r="U140" s="90">
        <v>1</v>
      </c>
      <c r="V140" s="90">
        <v>1</v>
      </c>
      <c r="W140" s="90">
        <v>3</v>
      </c>
      <c r="X140" s="90">
        <v>0</v>
      </c>
    </row>
    <row r="141" spans="1:24" x14ac:dyDescent="0.25">
      <c r="A141" s="90" t="s">
        <v>309</v>
      </c>
      <c r="B141" s="90">
        <v>2015</v>
      </c>
      <c r="C141" s="90" t="s">
        <v>47</v>
      </c>
      <c r="D141" s="90" t="s">
        <v>561</v>
      </c>
      <c r="E141" s="90" t="s">
        <v>40</v>
      </c>
      <c r="F141" s="90" t="s">
        <v>41</v>
      </c>
      <c r="G141" s="90" t="s">
        <v>562</v>
      </c>
      <c r="H141" s="90" t="s">
        <v>611</v>
      </c>
      <c r="I141" s="90" t="s">
        <v>273</v>
      </c>
      <c r="J141" s="90" t="s">
        <v>40</v>
      </c>
      <c r="K141" s="90" t="s">
        <v>41</v>
      </c>
      <c r="L141" s="90" t="s">
        <v>271</v>
      </c>
      <c r="M141" s="90" t="s">
        <v>611</v>
      </c>
      <c r="N141" s="92" t="s">
        <v>256</v>
      </c>
      <c r="O141" s="90" t="s">
        <v>431</v>
      </c>
      <c r="P141" s="90" t="str">
        <f t="shared" si="8"/>
        <v>Pures-elegansXelegans-AlloEleXAlloEle</v>
      </c>
      <c r="Q141" s="91">
        <v>42673</v>
      </c>
      <c r="R141" s="97" t="s">
        <v>225</v>
      </c>
      <c r="S141" s="97" t="s">
        <v>332</v>
      </c>
      <c r="T141" s="90" t="str">
        <f t="shared" si="9"/>
        <v>E.15XK.13</v>
      </c>
      <c r="U141" s="90">
        <v>1</v>
      </c>
      <c r="V141" s="90">
        <v>1</v>
      </c>
      <c r="W141" s="90">
        <v>1</v>
      </c>
      <c r="X141" s="90">
        <v>1</v>
      </c>
    </row>
    <row r="142" spans="1:24" x14ac:dyDescent="0.25">
      <c r="A142" s="90" t="s">
        <v>309</v>
      </c>
      <c r="B142" s="90">
        <v>2015</v>
      </c>
      <c r="C142" s="90" t="s">
        <v>47</v>
      </c>
      <c r="D142" s="90" t="s">
        <v>561</v>
      </c>
      <c r="E142" s="90" t="s">
        <v>40</v>
      </c>
      <c r="F142" s="90" t="s">
        <v>41</v>
      </c>
      <c r="G142" s="90" t="s">
        <v>562</v>
      </c>
      <c r="H142" s="90" t="s">
        <v>611</v>
      </c>
      <c r="I142" s="90" t="s">
        <v>272</v>
      </c>
      <c r="J142" s="90" t="s">
        <v>40</v>
      </c>
      <c r="K142" s="90" t="s">
        <v>41</v>
      </c>
      <c r="L142" s="90" t="s">
        <v>271</v>
      </c>
      <c r="M142" s="90" t="s">
        <v>611</v>
      </c>
      <c r="N142" s="92" t="s">
        <v>256</v>
      </c>
      <c r="O142" s="90" t="s">
        <v>431</v>
      </c>
      <c r="P142" s="90" t="str">
        <f t="shared" si="8"/>
        <v>Pures-elegansXelegans-AlloEleXAlloEle</v>
      </c>
      <c r="Q142" s="91">
        <v>42672</v>
      </c>
      <c r="R142" s="97" t="s">
        <v>221</v>
      </c>
      <c r="S142" s="97" t="s">
        <v>192</v>
      </c>
      <c r="T142" s="90" t="str">
        <f t="shared" si="9"/>
        <v>B.10XK.9</v>
      </c>
      <c r="U142" s="90">
        <v>1</v>
      </c>
      <c r="V142" s="90">
        <v>1</v>
      </c>
      <c r="W142" s="90">
        <v>1</v>
      </c>
      <c r="X142" s="90">
        <v>1</v>
      </c>
    </row>
    <row r="143" spans="1:24" x14ac:dyDescent="0.25">
      <c r="A143" s="90" t="s">
        <v>309</v>
      </c>
      <c r="B143" s="90">
        <v>2015</v>
      </c>
      <c r="C143" s="90" t="s">
        <v>39</v>
      </c>
      <c r="D143" s="90" t="s">
        <v>561</v>
      </c>
      <c r="E143" s="90" t="s">
        <v>40</v>
      </c>
      <c r="F143" s="90" t="s">
        <v>41</v>
      </c>
      <c r="G143" s="90" t="s">
        <v>269</v>
      </c>
      <c r="H143" s="90" t="s">
        <v>611</v>
      </c>
      <c r="I143" s="90" t="s">
        <v>263</v>
      </c>
      <c r="J143" s="90" t="s">
        <v>40</v>
      </c>
      <c r="K143" s="90" t="s">
        <v>41</v>
      </c>
      <c r="L143" s="90" t="s">
        <v>271</v>
      </c>
      <c r="M143" s="90" t="s">
        <v>611</v>
      </c>
      <c r="N143" s="92" t="s">
        <v>256</v>
      </c>
      <c r="O143" s="90" t="s">
        <v>431</v>
      </c>
      <c r="P143" s="90" t="str">
        <f t="shared" si="8"/>
        <v>Pures-elegansXelegans-AlloEleXAlloEle</v>
      </c>
      <c r="Q143" s="91">
        <v>42549</v>
      </c>
      <c r="R143" s="97" t="s">
        <v>72</v>
      </c>
      <c r="S143" s="97" t="s">
        <v>79</v>
      </c>
      <c r="T143" s="90" t="str">
        <f t="shared" si="9"/>
        <v>A.2XA.12</v>
      </c>
      <c r="U143" s="90">
        <v>1</v>
      </c>
      <c r="V143" s="90">
        <v>1</v>
      </c>
      <c r="W143" s="90"/>
      <c r="X143" s="90">
        <v>1</v>
      </c>
    </row>
    <row r="144" spans="1:24" x14ac:dyDescent="0.25">
      <c r="A144" s="90" t="s">
        <v>309</v>
      </c>
      <c r="B144" s="90">
        <v>2015</v>
      </c>
      <c r="C144" s="90" t="s">
        <v>39</v>
      </c>
      <c r="D144" s="90" t="s">
        <v>561</v>
      </c>
      <c r="E144" s="90" t="s">
        <v>40</v>
      </c>
      <c r="F144" s="90" t="s">
        <v>41</v>
      </c>
      <c r="G144" s="90" t="s">
        <v>269</v>
      </c>
      <c r="H144" s="90" t="s">
        <v>611</v>
      </c>
      <c r="I144" s="90" t="s">
        <v>272</v>
      </c>
      <c r="J144" s="90" t="s">
        <v>40</v>
      </c>
      <c r="K144" s="90" t="s">
        <v>41</v>
      </c>
      <c r="L144" s="90" t="s">
        <v>271</v>
      </c>
      <c r="M144" s="90" t="s">
        <v>611</v>
      </c>
      <c r="N144" s="92" t="s">
        <v>256</v>
      </c>
      <c r="O144" s="90" t="s">
        <v>431</v>
      </c>
      <c r="P144" s="90" t="str">
        <f t="shared" si="8"/>
        <v>Pures-elegansXelegans-AlloEleXAlloEle</v>
      </c>
      <c r="Q144" s="91">
        <v>42548</v>
      </c>
      <c r="R144" s="97" t="s">
        <v>143</v>
      </c>
      <c r="S144" s="97" t="s">
        <v>232</v>
      </c>
      <c r="T144" s="90" t="str">
        <f t="shared" si="9"/>
        <v>A.10XC.1</v>
      </c>
      <c r="U144" s="90">
        <v>1</v>
      </c>
      <c r="V144" s="90">
        <v>1</v>
      </c>
      <c r="W144" s="90"/>
      <c r="X144" s="90">
        <v>1</v>
      </c>
    </row>
    <row r="145" spans="1:24" x14ac:dyDescent="0.25">
      <c r="A145" s="90" t="s">
        <v>309</v>
      </c>
      <c r="B145" s="90">
        <v>2015</v>
      </c>
      <c r="C145" s="90" t="s">
        <v>39</v>
      </c>
      <c r="D145" s="90" t="s">
        <v>561</v>
      </c>
      <c r="E145" s="90" t="s">
        <v>40</v>
      </c>
      <c r="F145" s="90" t="s">
        <v>41</v>
      </c>
      <c r="G145" s="90" t="s">
        <v>269</v>
      </c>
      <c r="H145" s="90" t="s">
        <v>611</v>
      </c>
      <c r="I145" s="90" t="s">
        <v>272</v>
      </c>
      <c r="J145" s="90" t="s">
        <v>40</v>
      </c>
      <c r="K145" s="90" t="s">
        <v>41</v>
      </c>
      <c r="L145" s="90" t="s">
        <v>271</v>
      </c>
      <c r="M145" s="90" t="s">
        <v>611</v>
      </c>
      <c r="N145" s="92" t="s">
        <v>256</v>
      </c>
      <c r="O145" s="90" t="s">
        <v>431</v>
      </c>
      <c r="P145" s="90" t="str">
        <f t="shared" si="8"/>
        <v>Pures-elegansXelegans-AlloEleXAlloEle</v>
      </c>
      <c r="Q145" s="91">
        <v>42550</v>
      </c>
      <c r="R145" s="97" t="s">
        <v>131</v>
      </c>
      <c r="S145" s="97" t="s">
        <v>244</v>
      </c>
      <c r="T145" s="90" t="str">
        <f t="shared" si="9"/>
        <v>A.19XC.10</v>
      </c>
      <c r="U145" s="90">
        <v>1</v>
      </c>
      <c r="V145" s="90">
        <v>1</v>
      </c>
      <c r="W145" s="90"/>
      <c r="X145" s="90">
        <v>1</v>
      </c>
    </row>
    <row r="146" spans="1:24" x14ac:dyDescent="0.25">
      <c r="A146" s="90" t="s">
        <v>309</v>
      </c>
      <c r="B146" s="90">
        <v>2015</v>
      </c>
      <c r="C146" s="90" t="s">
        <v>39</v>
      </c>
      <c r="D146" s="90" t="s">
        <v>561</v>
      </c>
      <c r="E146" s="90" t="s">
        <v>40</v>
      </c>
      <c r="F146" s="90" t="s">
        <v>41</v>
      </c>
      <c r="G146" s="90" t="s">
        <v>269</v>
      </c>
      <c r="H146" s="90" t="s">
        <v>611</v>
      </c>
      <c r="I146" s="90" t="s">
        <v>272</v>
      </c>
      <c r="J146" s="90" t="s">
        <v>40</v>
      </c>
      <c r="K146" s="90" t="s">
        <v>41</v>
      </c>
      <c r="L146" s="90" t="s">
        <v>271</v>
      </c>
      <c r="M146" s="90" t="s">
        <v>611</v>
      </c>
      <c r="N146" s="92" t="s">
        <v>256</v>
      </c>
      <c r="O146" s="90" t="s">
        <v>431</v>
      </c>
      <c r="P146" s="90" t="str">
        <f t="shared" si="8"/>
        <v>Pures-elegansXelegans-AlloEleXAlloEle</v>
      </c>
      <c r="Q146" s="91">
        <v>42561</v>
      </c>
      <c r="R146" s="97" t="s">
        <v>161</v>
      </c>
      <c r="S146" s="97" t="s">
        <v>598</v>
      </c>
      <c r="T146" s="90" t="str">
        <f t="shared" si="9"/>
        <v>A.46XC.25</v>
      </c>
      <c r="U146" s="90">
        <v>1</v>
      </c>
      <c r="V146" s="90">
        <v>1</v>
      </c>
      <c r="W146" s="90"/>
      <c r="X146" s="90">
        <v>1</v>
      </c>
    </row>
    <row r="147" spans="1:24" x14ac:dyDescent="0.25">
      <c r="A147" s="90" t="s">
        <v>309</v>
      </c>
      <c r="B147" s="90">
        <v>2015</v>
      </c>
      <c r="C147" s="90" t="s">
        <v>47</v>
      </c>
      <c r="D147" s="90" t="s">
        <v>561</v>
      </c>
      <c r="E147" s="90" t="s">
        <v>40</v>
      </c>
      <c r="F147" s="90" t="s">
        <v>41</v>
      </c>
      <c r="G147" s="90" t="s">
        <v>269</v>
      </c>
      <c r="H147" s="90" t="s">
        <v>611</v>
      </c>
      <c r="I147" s="90" t="s">
        <v>263</v>
      </c>
      <c r="J147" s="90" t="s">
        <v>40</v>
      </c>
      <c r="K147" s="90" t="s">
        <v>41</v>
      </c>
      <c r="L147" s="90" t="s">
        <v>271</v>
      </c>
      <c r="M147" s="90" t="s">
        <v>611</v>
      </c>
      <c r="N147" s="92" t="s">
        <v>256</v>
      </c>
      <c r="O147" s="90" t="s">
        <v>431</v>
      </c>
      <c r="P147" s="90" t="str">
        <f t="shared" si="8"/>
        <v>Pures-elegansXelegans-AlloEleXAlloEle</v>
      </c>
      <c r="Q147" s="91">
        <v>42672</v>
      </c>
      <c r="R147" s="97" t="s">
        <v>609</v>
      </c>
      <c r="S147" s="97" t="s">
        <v>610</v>
      </c>
      <c r="T147" s="90" t="str">
        <f t="shared" si="9"/>
        <v>E15XV.1</v>
      </c>
      <c r="U147" s="90">
        <v>1</v>
      </c>
      <c r="V147" s="90">
        <v>1</v>
      </c>
      <c r="W147" s="90">
        <v>1</v>
      </c>
      <c r="X147" s="90">
        <v>1</v>
      </c>
    </row>
    <row r="148" spans="1:24" x14ac:dyDescent="0.25">
      <c r="A148" s="90" t="s">
        <v>309</v>
      </c>
      <c r="B148" s="90">
        <v>2015</v>
      </c>
      <c r="C148" s="90" t="s">
        <v>47</v>
      </c>
      <c r="D148" s="90" t="s">
        <v>561</v>
      </c>
      <c r="E148" s="90" t="s">
        <v>40</v>
      </c>
      <c r="F148" s="90" t="s">
        <v>41</v>
      </c>
      <c r="G148" s="90" t="s">
        <v>271</v>
      </c>
      <c r="H148" s="90" t="s">
        <v>611</v>
      </c>
      <c r="I148" s="62" t="s">
        <v>263</v>
      </c>
      <c r="J148" s="90" t="s">
        <v>40</v>
      </c>
      <c r="K148" s="90" t="s">
        <v>41</v>
      </c>
      <c r="L148" s="90" t="s">
        <v>563</v>
      </c>
      <c r="M148" s="90" t="s">
        <v>611</v>
      </c>
      <c r="N148" s="92" t="s">
        <v>256</v>
      </c>
      <c r="O148" s="90" t="s">
        <v>431</v>
      </c>
      <c r="P148" s="90" t="str">
        <f t="shared" si="8"/>
        <v>Pures-elegansXelegans-AlloEleXAlloEle</v>
      </c>
      <c r="Q148" s="91">
        <v>42657</v>
      </c>
      <c r="R148" s="97" t="s">
        <v>318</v>
      </c>
      <c r="S148" s="97" t="s">
        <v>313</v>
      </c>
      <c r="T148" s="90" t="str">
        <f t="shared" si="9"/>
        <v>P.16XE.3</v>
      </c>
      <c r="U148" s="90">
        <v>1</v>
      </c>
      <c r="V148" s="90">
        <v>1</v>
      </c>
      <c r="W148" s="90">
        <v>1</v>
      </c>
      <c r="X148" s="90">
        <v>1</v>
      </c>
    </row>
    <row r="149" spans="1:24" x14ac:dyDescent="0.25">
      <c r="A149" s="90" t="s">
        <v>309</v>
      </c>
      <c r="B149" s="90">
        <v>2015</v>
      </c>
      <c r="C149" s="90" t="s">
        <v>47</v>
      </c>
      <c r="D149" s="90" t="s">
        <v>561</v>
      </c>
      <c r="E149" s="90" t="s">
        <v>40</v>
      </c>
      <c r="F149" s="90" t="s">
        <v>41</v>
      </c>
      <c r="G149" s="90" t="s">
        <v>562</v>
      </c>
      <c r="H149" s="90" t="s">
        <v>611</v>
      </c>
      <c r="I149" s="90" t="s">
        <v>273</v>
      </c>
      <c r="J149" s="90" t="s">
        <v>40</v>
      </c>
      <c r="K149" s="90" t="s">
        <v>41</v>
      </c>
      <c r="L149" s="90" t="s">
        <v>563</v>
      </c>
      <c r="M149" s="90" t="s">
        <v>611</v>
      </c>
      <c r="N149" s="92" t="s">
        <v>256</v>
      </c>
      <c r="O149" s="90" t="s">
        <v>431</v>
      </c>
      <c r="P149" s="90" t="str">
        <f t="shared" si="8"/>
        <v>Pures-elegansXelegans-AlloEleXAlloEle</v>
      </c>
      <c r="Q149" s="91">
        <v>42666</v>
      </c>
      <c r="R149" s="98" t="s">
        <v>213</v>
      </c>
      <c r="S149" s="97" t="s">
        <v>603</v>
      </c>
      <c r="T149" s="90" t="str">
        <f t="shared" si="9"/>
        <v>P.15XK.2</v>
      </c>
      <c r="U149" s="90">
        <v>1</v>
      </c>
      <c r="V149" s="90">
        <v>1</v>
      </c>
      <c r="W149" s="90">
        <v>1</v>
      </c>
      <c r="X149" s="90">
        <v>1</v>
      </c>
    </row>
    <row r="150" spans="1:24" x14ac:dyDescent="0.25">
      <c r="A150" s="90" t="s">
        <v>309</v>
      </c>
      <c r="B150" s="90">
        <v>2015</v>
      </c>
      <c r="C150" s="90" t="s">
        <v>39</v>
      </c>
      <c r="D150" s="90" t="s">
        <v>561</v>
      </c>
      <c r="E150" s="90" t="s">
        <v>40</v>
      </c>
      <c r="F150" s="90" t="s">
        <v>41</v>
      </c>
      <c r="G150" s="90" t="s">
        <v>269</v>
      </c>
      <c r="H150" s="90" t="s">
        <v>611</v>
      </c>
      <c r="I150" s="90" t="s">
        <v>263</v>
      </c>
      <c r="J150" s="90" t="s">
        <v>40</v>
      </c>
      <c r="K150" s="90" t="s">
        <v>41</v>
      </c>
      <c r="L150" s="90" t="s">
        <v>269</v>
      </c>
      <c r="M150" s="90" t="s">
        <v>611</v>
      </c>
      <c r="N150" s="92" t="s">
        <v>256</v>
      </c>
      <c r="O150" s="90" t="s">
        <v>431</v>
      </c>
      <c r="P150" s="90" t="str">
        <f t="shared" si="8"/>
        <v>Pures-elegansXelegans-AlloEleXAlloEle</v>
      </c>
      <c r="Q150" s="91">
        <v>42549</v>
      </c>
      <c r="R150" s="97" t="s">
        <v>72</v>
      </c>
      <c r="S150" s="97" t="s">
        <v>189</v>
      </c>
      <c r="T150" s="90" t="str">
        <f t="shared" si="9"/>
        <v>C.7XA.12</v>
      </c>
      <c r="U150" s="90">
        <v>1</v>
      </c>
      <c r="V150" s="90">
        <v>0</v>
      </c>
      <c r="W150" s="90"/>
      <c r="X150" s="90">
        <v>0</v>
      </c>
    </row>
    <row r="151" spans="1:24" x14ac:dyDescent="0.25">
      <c r="A151" s="90" t="s">
        <v>309</v>
      </c>
      <c r="B151" s="90">
        <v>2015</v>
      </c>
      <c r="C151" s="90" t="s">
        <v>39</v>
      </c>
      <c r="D151" s="90" t="s">
        <v>561</v>
      </c>
      <c r="E151" s="90" t="s">
        <v>40</v>
      </c>
      <c r="F151" s="90" t="s">
        <v>41</v>
      </c>
      <c r="G151" s="90" t="s">
        <v>269</v>
      </c>
      <c r="H151" s="90" t="s">
        <v>611</v>
      </c>
      <c r="I151" s="90" t="s">
        <v>272</v>
      </c>
      <c r="J151" s="90" t="s">
        <v>40</v>
      </c>
      <c r="K151" s="90" t="s">
        <v>41</v>
      </c>
      <c r="L151" s="90" t="s">
        <v>269</v>
      </c>
      <c r="M151" s="90" t="s">
        <v>611</v>
      </c>
      <c r="N151" s="92" t="s">
        <v>256</v>
      </c>
      <c r="O151" s="90" t="s">
        <v>431</v>
      </c>
      <c r="P151" s="90" t="str">
        <f t="shared" si="8"/>
        <v>Pures-elegansXelegans-AlloEleXAlloEle</v>
      </c>
      <c r="Q151" s="91">
        <v>42552</v>
      </c>
      <c r="R151" s="97" t="s">
        <v>75</v>
      </c>
      <c r="S151" s="97" t="s">
        <v>148</v>
      </c>
      <c r="T151" s="90" t="str">
        <f t="shared" si="9"/>
        <v>C.6XA.20</v>
      </c>
      <c r="U151" s="90">
        <v>1</v>
      </c>
      <c r="V151" s="90">
        <v>1</v>
      </c>
      <c r="W151" s="90"/>
      <c r="X151" s="90">
        <v>1</v>
      </c>
    </row>
    <row r="152" spans="1:24" x14ac:dyDescent="0.25">
      <c r="A152" s="90" t="s">
        <v>309</v>
      </c>
      <c r="B152" s="90">
        <v>2015</v>
      </c>
      <c r="C152" s="90" t="s">
        <v>39</v>
      </c>
      <c r="D152" s="90" t="s">
        <v>561</v>
      </c>
      <c r="E152" s="90" t="s">
        <v>40</v>
      </c>
      <c r="F152" s="90" t="s">
        <v>41</v>
      </c>
      <c r="G152" s="90" t="s">
        <v>269</v>
      </c>
      <c r="H152" s="90" t="s">
        <v>611</v>
      </c>
      <c r="I152" s="90" t="s">
        <v>272</v>
      </c>
      <c r="J152" s="90" t="s">
        <v>40</v>
      </c>
      <c r="K152" s="90" t="s">
        <v>41</v>
      </c>
      <c r="L152" s="90" t="s">
        <v>269</v>
      </c>
      <c r="M152" s="90" t="s">
        <v>611</v>
      </c>
      <c r="N152" s="92" t="s">
        <v>256</v>
      </c>
      <c r="O152" s="90" t="s">
        <v>431</v>
      </c>
      <c r="P152" s="90" t="str">
        <f t="shared" si="8"/>
        <v>Pures-elegansXelegans-AlloEleXAlloEle</v>
      </c>
      <c r="Q152" s="91">
        <v>42561</v>
      </c>
      <c r="R152" s="97" t="s">
        <v>597</v>
      </c>
      <c r="S152" s="97" t="s">
        <v>178</v>
      </c>
      <c r="T152" s="90" t="str">
        <f t="shared" si="9"/>
        <v>C.17XC.22</v>
      </c>
      <c r="U152" s="90">
        <v>1</v>
      </c>
      <c r="V152" s="90">
        <v>1</v>
      </c>
      <c r="W152" s="90"/>
      <c r="X152" s="90">
        <v>1</v>
      </c>
    </row>
    <row r="153" spans="1:24" x14ac:dyDescent="0.25">
      <c r="A153" s="90" t="s">
        <v>309</v>
      </c>
      <c r="B153" s="90">
        <v>2015</v>
      </c>
      <c r="C153" s="90" t="s">
        <v>39</v>
      </c>
      <c r="D153" s="90" t="s">
        <v>561</v>
      </c>
      <c r="E153" s="90" t="s">
        <v>40</v>
      </c>
      <c r="F153" s="90" t="s">
        <v>41</v>
      </c>
      <c r="G153" s="90" t="s">
        <v>269</v>
      </c>
      <c r="H153" s="90" t="s">
        <v>611</v>
      </c>
      <c r="I153" s="90" t="s">
        <v>263</v>
      </c>
      <c r="J153" s="90" t="s">
        <v>40</v>
      </c>
      <c r="K153" s="90" t="s">
        <v>41</v>
      </c>
      <c r="L153" s="90" t="s">
        <v>269</v>
      </c>
      <c r="M153" s="90" t="s">
        <v>611</v>
      </c>
      <c r="N153" s="92" t="s">
        <v>256</v>
      </c>
      <c r="O153" s="90" t="s">
        <v>431</v>
      </c>
      <c r="P153" s="90" t="str">
        <f t="shared" si="8"/>
        <v>Pures-elegansXelegans-AlloEleXAlloEle</v>
      </c>
      <c r="Q153" s="91">
        <v>42548</v>
      </c>
      <c r="R153" s="97" t="s">
        <v>147</v>
      </c>
      <c r="S153" s="97" t="s">
        <v>148</v>
      </c>
      <c r="T153" s="90" t="str">
        <f t="shared" si="9"/>
        <v>C.6XC.3</v>
      </c>
      <c r="U153" s="90">
        <v>1</v>
      </c>
      <c r="V153" s="90">
        <v>1</v>
      </c>
      <c r="W153" s="90"/>
      <c r="X153" s="90">
        <v>1</v>
      </c>
    </row>
    <row r="154" spans="1:24" x14ac:dyDescent="0.25">
      <c r="A154" s="90" t="s">
        <v>309</v>
      </c>
      <c r="B154" s="90">
        <v>2015</v>
      </c>
      <c r="C154" s="90" t="s">
        <v>39</v>
      </c>
      <c r="D154" s="90" t="s">
        <v>561</v>
      </c>
      <c r="E154" s="90" t="s">
        <v>67</v>
      </c>
      <c r="F154" s="90" t="s">
        <v>41</v>
      </c>
      <c r="G154" s="90" t="s">
        <v>130</v>
      </c>
      <c r="H154" s="90" t="s">
        <v>612</v>
      </c>
      <c r="I154" s="90" t="s">
        <v>272</v>
      </c>
      <c r="J154" s="90" t="s">
        <v>67</v>
      </c>
      <c r="K154" s="90" t="s">
        <v>41</v>
      </c>
      <c r="L154" s="90" t="s">
        <v>130</v>
      </c>
      <c r="M154" s="90" t="s">
        <v>612</v>
      </c>
      <c r="N154" s="92" t="s">
        <v>256</v>
      </c>
      <c r="O154" s="90" t="s">
        <v>409</v>
      </c>
      <c r="P154" s="90" t="str">
        <f t="shared" si="8"/>
        <v>Pures-graellsiiXgraellsii-AlloGraXAlloGra</v>
      </c>
      <c r="Q154" s="91">
        <v>42558</v>
      </c>
      <c r="R154" s="97" t="s">
        <v>322</v>
      </c>
      <c r="S154" s="97" t="s">
        <v>83</v>
      </c>
      <c r="T154" s="90" t="str">
        <f t="shared" si="9"/>
        <v>A.3XA.41</v>
      </c>
      <c r="U154" s="90">
        <v>3</v>
      </c>
      <c r="V154" s="90">
        <v>3</v>
      </c>
      <c r="W154" s="90"/>
      <c r="X154" s="90">
        <v>0</v>
      </c>
    </row>
    <row r="155" spans="1:24" x14ac:dyDescent="0.25">
      <c r="A155" s="90" t="s">
        <v>309</v>
      </c>
      <c r="B155" s="90">
        <v>2015</v>
      </c>
      <c r="C155" s="90" t="s">
        <v>39</v>
      </c>
      <c r="D155" s="90" t="s">
        <v>561</v>
      </c>
      <c r="E155" s="90" t="s">
        <v>67</v>
      </c>
      <c r="F155" s="90" t="s">
        <v>41</v>
      </c>
      <c r="G155" s="90" t="s">
        <v>130</v>
      </c>
      <c r="H155" s="90" t="s">
        <v>612</v>
      </c>
      <c r="I155" s="90" t="s">
        <v>263</v>
      </c>
      <c r="J155" s="90" t="s">
        <v>67</v>
      </c>
      <c r="K155" s="90" t="s">
        <v>41</v>
      </c>
      <c r="L155" s="90" t="s">
        <v>130</v>
      </c>
      <c r="M155" s="90" t="s">
        <v>612</v>
      </c>
      <c r="N155" s="90" t="s">
        <v>256</v>
      </c>
      <c r="O155" s="90" t="s">
        <v>409</v>
      </c>
      <c r="P155" s="90" t="str">
        <f t="shared" si="8"/>
        <v>Pures-graellsiiXgraellsii-AlloGraXAlloGra</v>
      </c>
      <c r="Q155" s="91">
        <v>42554</v>
      </c>
      <c r="R155" s="97" t="s">
        <v>590</v>
      </c>
      <c r="S155" s="97" t="s">
        <v>132</v>
      </c>
      <c r="T155" s="90" t="str">
        <f t="shared" si="9"/>
        <v>B.42XB.57</v>
      </c>
      <c r="U155" s="90">
        <v>1</v>
      </c>
      <c r="V155" s="90">
        <v>0</v>
      </c>
      <c r="W155" s="90"/>
      <c r="X155" s="90">
        <v>0</v>
      </c>
    </row>
    <row r="156" spans="1:24" x14ac:dyDescent="0.25">
      <c r="A156" s="90" t="s">
        <v>309</v>
      </c>
      <c r="B156" s="90">
        <v>2015</v>
      </c>
      <c r="C156" s="90" t="s">
        <v>39</v>
      </c>
      <c r="D156" s="90" t="s">
        <v>561</v>
      </c>
      <c r="E156" s="90" t="s">
        <v>67</v>
      </c>
      <c r="F156" s="90" t="s">
        <v>41</v>
      </c>
      <c r="G156" s="90" t="s">
        <v>130</v>
      </c>
      <c r="H156" s="90" t="s">
        <v>612</v>
      </c>
      <c r="I156" s="90" t="s">
        <v>263</v>
      </c>
      <c r="J156" s="90" t="s">
        <v>67</v>
      </c>
      <c r="K156" s="90" t="s">
        <v>41</v>
      </c>
      <c r="L156" s="90" t="s">
        <v>130</v>
      </c>
      <c r="M156" s="90" t="s">
        <v>612</v>
      </c>
      <c r="N156" s="90" t="s">
        <v>256</v>
      </c>
      <c r="O156" s="90" t="s">
        <v>409</v>
      </c>
      <c r="P156" s="90" t="str">
        <f t="shared" si="8"/>
        <v>Pures-graellsiiXgraellsii-AlloGraXAlloGra</v>
      </c>
      <c r="Q156" s="91">
        <v>42554</v>
      </c>
      <c r="R156" s="97" t="s">
        <v>590</v>
      </c>
      <c r="S156" s="97" t="s">
        <v>174</v>
      </c>
      <c r="T156" s="90" t="str">
        <f t="shared" si="9"/>
        <v>B.45XB.57</v>
      </c>
      <c r="U156" s="90">
        <v>1</v>
      </c>
      <c r="V156" s="90">
        <v>1</v>
      </c>
      <c r="W156" s="90"/>
      <c r="X156" s="90">
        <v>1</v>
      </c>
    </row>
  </sheetData>
  <autoFilter ref="A1:X156" xr:uid="{00000000-0009-0000-0000-000003000000}">
    <sortState xmlns:xlrd2="http://schemas.microsoft.com/office/spreadsheetml/2017/richdata2" ref="A2:X156">
      <sortCondition ref="P1:P156"/>
    </sortState>
  </autoFilter>
  <conditionalFormatting sqref="T1:T1048576">
    <cfRule type="duplicateValues" dxfId="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0" style="41" bestFit="1" customWidth="1"/>
    <col min="2" max="2" width="53.42578125" style="41" bestFit="1" customWidth="1"/>
    <col min="3" max="3" width="13.140625" bestFit="1" customWidth="1"/>
    <col min="4" max="4" width="27.7109375" bestFit="1" customWidth="1"/>
  </cols>
  <sheetData>
    <row r="1" spans="1:4" x14ac:dyDescent="0.25">
      <c r="A1" s="77" t="s">
        <v>342</v>
      </c>
      <c r="B1" s="77" t="s">
        <v>343</v>
      </c>
      <c r="C1" s="37" t="s">
        <v>344</v>
      </c>
      <c r="D1" s="37" t="s">
        <v>336</v>
      </c>
    </row>
    <row r="2" spans="1:4" x14ac:dyDescent="0.25">
      <c r="A2" s="41" t="str" cm="1">
        <f t="array" ref="A2:A156">_xlfn.UNIQUE(Allopatrics_Mechanical!T2:T156)</f>
        <v>A.17XB.18</v>
      </c>
      <c r="B2" s="41" t="str">
        <f>INDEX(Allopatrics_Mechanical!$P$2:$P$999,MATCH(Allopatrics_Mechanical_R!$A2,Allopatrics_Mechanical!$T$2:$T$999,0))</f>
        <v>F0-elegansXgraellsii-BelgiumXCachadas</v>
      </c>
      <c r="C2" s="41">
        <f>IFERROR(SUMIF(Allopatrics_Mechanical!T$2:T$999,Allopatrics_Mechanical_R!$A2,Allopatrics_Mechanical!V$2:V$999)/SUMIF(Allopatrics_Mechanical!T$2:T$999,Allopatrics_Mechanical_R!$A2,Allopatrics_Mechanical!U$2:U$999), "NA")</f>
        <v>1</v>
      </c>
      <c r="D2" s="41">
        <f>IFERROR(SUMIF(Allopatrics_Mechanical!T$2:T$999,Allopatrics_Mechanical_R!$A2,Allopatrics_Mechanical!X$2:X$999)/SUMIF(Allopatrics_Mechanical!T$2:T$999,Allopatrics_Mechanical_R!$A2,Allopatrics_Mechanical!V$2:V$999), "NA")</f>
        <v>0</v>
      </c>
    </row>
    <row r="3" spans="1:4" x14ac:dyDescent="0.25">
      <c r="A3" s="41" t="str">
        <v>A.27XB.18</v>
      </c>
      <c r="B3" s="41" t="str">
        <f>INDEX(Allopatrics_Mechanical!$P$2:$P$999,MATCH(Allopatrics_Mechanical_R!$A3,Allopatrics_Mechanical!$T$2:$T$999,0))</f>
        <v>F0-elegansXgraellsii-BelgiumXCachadas</v>
      </c>
      <c r="C3" s="41">
        <f>IFERROR(SUMIF(Allopatrics_Mechanical!T$2:T$999,Allopatrics_Mechanical_R!$A3,Allopatrics_Mechanical!V$2:V$999)/SUMIF(Allopatrics_Mechanical!T$2:T$999,Allopatrics_Mechanical_R!$A3,Allopatrics_Mechanical!U$2:U$999), "NA")</f>
        <v>0</v>
      </c>
      <c r="D3" s="41" t="str">
        <f>IFERROR(SUMIF(Allopatrics_Mechanical!T$2:T$999,Allopatrics_Mechanical_R!$A3,Allopatrics_Mechanical!X$2:X$999)/SUMIF(Allopatrics_Mechanical!T$2:T$999,Allopatrics_Mechanical_R!$A3,Allopatrics_Mechanical!V$2:V$999), "NA")</f>
        <v>NA</v>
      </c>
    </row>
    <row r="4" spans="1:4" x14ac:dyDescent="0.25">
      <c r="A4" s="41" t="str">
        <v>A.19XB.19</v>
      </c>
      <c r="B4" s="41" t="str">
        <f>INDEX(Allopatrics_Mechanical!$P$2:$P$999,MATCH(Allopatrics_Mechanical_R!$A4,Allopatrics_Mechanical!$T$2:$T$999,0))</f>
        <v>F0-elegansXgraellsii-BelgiumXCachadas</v>
      </c>
      <c r="C4" s="41">
        <f>IFERROR(SUMIF(Allopatrics_Mechanical!T$2:T$999,Allopatrics_Mechanical_R!$A4,Allopatrics_Mechanical!V$2:V$999)/SUMIF(Allopatrics_Mechanical!T$2:T$999,Allopatrics_Mechanical_R!$A4,Allopatrics_Mechanical!U$2:U$999), "NA")</f>
        <v>0</v>
      </c>
      <c r="D4" s="41" t="str">
        <f>IFERROR(SUMIF(Allopatrics_Mechanical!T$2:T$999,Allopatrics_Mechanical_R!$A4,Allopatrics_Mechanical!X$2:X$999)/SUMIF(Allopatrics_Mechanical!T$2:T$999,Allopatrics_Mechanical_R!$A4,Allopatrics_Mechanical!V$2:V$999), "NA")</f>
        <v>NA</v>
      </c>
    </row>
    <row r="5" spans="1:4" x14ac:dyDescent="0.25">
      <c r="A5" s="41" t="str">
        <v>A.2XB.2</v>
      </c>
      <c r="B5" s="41" t="str">
        <f>INDEX(Allopatrics_Mechanical!$P$2:$P$999,MATCH(Allopatrics_Mechanical_R!$A5,Allopatrics_Mechanical!$T$2:$T$999,0))</f>
        <v>F0-elegansXgraellsii-BelgiumXCachadas</v>
      </c>
      <c r="C5" s="41">
        <f>IFERROR(SUMIF(Allopatrics_Mechanical!T$2:T$999,Allopatrics_Mechanical_R!$A5,Allopatrics_Mechanical!V$2:V$999)/SUMIF(Allopatrics_Mechanical!T$2:T$999,Allopatrics_Mechanical_R!$A5,Allopatrics_Mechanical!U$2:U$999), "NA")</f>
        <v>1</v>
      </c>
      <c r="D5" s="41">
        <f>IFERROR(SUMIF(Allopatrics_Mechanical!T$2:T$999,Allopatrics_Mechanical_R!$A5,Allopatrics_Mechanical!X$2:X$999)/SUMIF(Allopatrics_Mechanical!T$2:T$999,Allopatrics_Mechanical_R!$A5,Allopatrics_Mechanical!V$2:V$999), "NA")</f>
        <v>1</v>
      </c>
    </row>
    <row r="6" spans="1:4" x14ac:dyDescent="0.25">
      <c r="A6" s="41" t="str">
        <v>A.17XB.21</v>
      </c>
      <c r="B6" s="41" t="str">
        <f>INDEX(Allopatrics_Mechanical!$P$2:$P$999,MATCH(Allopatrics_Mechanical_R!$A6,Allopatrics_Mechanical!$T$2:$T$999,0))</f>
        <v>F0-elegansXgraellsii-BelgiumXCachadas</v>
      </c>
      <c r="C6" s="41">
        <f>IFERROR(SUMIF(Allopatrics_Mechanical!T$2:T$999,Allopatrics_Mechanical_R!$A6,Allopatrics_Mechanical!V$2:V$999)/SUMIF(Allopatrics_Mechanical!T$2:T$999,Allopatrics_Mechanical_R!$A6,Allopatrics_Mechanical!U$2:U$999), "NA")</f>
        <v>1</v>
      </c>
      <c r="D6" s="41">
        <f>IFERROR(SUMIF(Allopatrics_Mechanical!T$2:T$999,Allopatrics_Mechanical_R!$A6,Allopatrics_Mechanical!X$2:X$999)/SUMIF(Allopatrics_Mechanical!T$2:T$999,Allopatrics_Mechanical_R!$A6,Allopatrics_Mechanical!V$2:V$999), "NA")</f>
        <v>1</v>
      </c>
    </row>
    <row r="7" spans="1:4" x14ac:dyDescent="0.25">
      <c r="A7" s="41" t="str">
        <v>A.22XB.21</v>
      </c>
      <c r="B7" s="41" t="str">
        <f>INDEX(Allopatrics_Mechanical!$P$2:$P$999,MATCH(Allopatrics_Mechanical_R!$A7,Allopatrics_Mechanical!$T$2:$T$999,0))</f>
        <v>F0-elegansXgraellsii-BelgiumXCachadas</v>
      </c>
      <c r="C7" s="41">
        <f>IFERROR(SUMIF(Allopatrics_Mechanical!T$2:T$999,Allopatrics_Mechanical_R!$A7,Allopatrics_Mechanical!V$2:V$999)/SUMIF(Allopatrics_Mechanical!T$2:T$999,Allopatrics_Mechanical_R!$A7,Allopatrics_Mechanical!U$2:U$999), "NA")</f>
        <v>0</v>
      </c>
      <c r="D7" s="41" t="str">
        <f>IFERROR(SUMIF(Allopatrics_Mechanical!T$2:T$999,Allopatrics_Mechanical_R!$A7,Allopatrics_Mechanical!X$2:X$999)/SUMIF(Allopatrics_Mechanical!T$2:T$999,Allopatrics_Mechanical_R!$A7,Allopatrics_Mechanical!V$2:V$999), "NA")</f>
        <v>NA</v>
      </c>
    </row>
    <row r="8" spans="1:4" x14ac:dyDescent="0.25">
      <c r="A8" s="41" t="str">
        <v>A.2XB.28</v>
      </c>
      <c r="B8" s="41" t="str">
        <f>INDEX(Allopatrics_Mechanical!$P$2:$P$999,MATCH(Allopatrics_Mechanical_R!$A8,Allopatrics_Mechanical!$T$2:$T$999,0))</f>
        <v>F0-elegansXgraellsii-BelgiumXCachadas</v>
      </c>
      <c r="C8" s="41">
        <f>IFERROR(SUMIF(Allopatrics_Mechanical!T$2:T$999,Allopatrics_Mechanical_R!$A8,Allopatrics_Mechanical!V$2:V$999)/SUMIF(Allopatrics_Mechanical!T$2:T$999,Allopatrics_Mechanical_R!$A8,Allopatrics_Mechanical!U$2:U$999), "NA")</f>
        <v>1</v>
      </c>
      <c r="D8" s="41">
        <f>IFERROR(SUMIF(Allopatrics_Mechanical!T$2:T$999,Allopatrics_Mechanical_R!$A8,Allopatrics_Mechanical!X$2:X$999)/SUMIF(Allopatrics_Mechanical!T$2:T$999,Allopatrics_Mechanical_R!$A8,Allopatrics_Mechanical!V$2:V$999), "NA")</f>
        <v>1</v>
      </c>
    </row>
    <row r="9" spans="1:4" x14ac:dyDescent="0.25">
      <c r="A9" s="41" t="str">
        <v>A.18XB.29</v>
      </c>
      <c r="B9" s="41" t="str">
        <f>INDEX(Allopatrics_Mechanical!$P$2:$P$999,MATCH(Allopatrics_Mechanical_R!$A9,Allopatrics_Mechanical!$T$2:$T$999,0))</f>
        <v>F0-elegansXgraellsii-BelgiumXCachadas</v>
      </c>
      <c r="C9" s="41">
        <f>IFERROR(SUMIF(Allopatrics_Mechanical!T$2:T$999,Allopatrics_Mechanical_R!$A9,Allopatrics_Mechanical!V$2:V$999)/SUMIF(Allopatrics_Mechanical!T$2:T$999,Allopatrics_Mechanical_R!$A9,Allopatrics_Mechanical!U$2:U$999), "NA")</f>
        <v>1</v>
      </c>
      <c r="D9" s="41">
        <f>IFERROR(SUMIF(Allopatrics_Mechanical!T$2:T$999,Allopatrics_Mechanical_R!$A9,Allopatrics_Mechanical!X$2:X$999)/SUMIF(Allopatrics_Mechanical!T$2:T$999,Allopatrics_Mechanical_R!$A9,Allopatrics_Mechanical!V$2:V$999), "NA")</f>
        <v>1</v>
      </c>
    </row>
    <row r="10" spans="1:4" x14ac:dyDescent="0.25">
      <c r="A10" s="41" t="str">
        <v>A.27XB.29</v>
      </c>
      <c r="B10" s="41" t="str">
        <f>INDEX(Allopatrics_Mechanical!$P$2:$P$999,MATCH(Allopatrics_Mechanical_R!$A10,Allopatrics_Mechanical!$T$2:$T$999,0))</f>
        <v>F0-elegansXgraellsii-BelgiumXCachadas</v>
      </c>
      <c r="C10" s="41">
        <f>IFERROR(SUMIF(Allopatrics_Mechanical!T$2:T$999,Allopatrics_Mechanical_R!$A10,Allopatrics_Mechanical!V$2:V$999)/SUMIF(Allopatrics_Mechanical!T$2:T$999,Allopatrics_Mechanical_R!$A10,Allopatrics_Mechanical!U$2:U$999), "NA")</f>
        <v>1</v>
      </c>
      <c r="D10" s="41">
        <f>IFERROR(SUMIF(Allopatrics_Mechanical!T$2:T$999,Allopatrics_Mechanical_R!$A10,Allopatrics_Mechanical!X$2:X$999)/SUMIF(Allopatrics_Mechanical!T$2:T$999,Allopatrics_Mechanical_R!$A10,Allopatrics_Mechanical!V$2:V$999), "NA")</f>
        <v>1</v>
      </c>
    </row>
    <row r="11" spans="1:4" x14ac:dyDescent="0.25">
      <c r="A11" s="41" t="str">
        <v>A.10XB.30</v>
      </c>
      <c r="B11" s="41" t="str">
        <f>INDEX(Allopatrics_Mechanical!$P$2:$P$999,MATCH(Allopatrics_Mechanical_R!$A11,Allopatrics_Mechanical!$T$2:$T$999,0))</f>
        <v>F0-elegansXgraellsii-BelgiumXCachadas</v>
      </c>
      <c r="C11" s="41">
        <f>IFERROR(SUMIF(Allopatrics_Mechanical!T$2:T$999,Allopatrics_Mechanical_R!$A11,Allopatrics_Mechanical!V$2:V$999)/SUMIF(Allopatrics_Mechanical!T$2:T$999,Allopatrics_Mechanical_R!$A11,Allopatrics_Mechanical!U$2:U$999), "NA")</f>
        <v>0</v>
      </c>
      <c r="D11" s="41" t="str">
        <f>IFERROR(SUMIF(Allopatrics_Mechanical!T$2:T$999,Allopatrics_Mechanical_R!$A11,Allopatrics_Mechanical!X$2:X$999)/SUMIF(Allopatrics_Mechanical!T$2:T$999,Allopatrics_Mechanical_R!$A11,Allopatrics_Mechanical!V$2:V$999), "NA")</f>
        <v>NA</v>
      </c>
    </row>
    <row r="12" spans="1:4" x14ac:dyDescent="0.25">
      <c r="A12" s="41" t="str">
        <v>A.25XB.30</v>
      </c>
      <c r="B12" s="41" t="str">
        <f>INDEX(Allopatrics_Mechanical!$P$2:$P$999,MATCH(Allopatrics_Mechanical_R!$A12,Allopatrics_Mechanical!$T$2:$T$999,0))</f>
        <v>F0-elegansXgraellsii-BelgiumXCachadas</v>
      </c>
      <c r="C12" s="41">
        <f>IFERROR(SUMIF(Allopatrics_Mechanical!T$2:T$999,Allopatrics_Mechanical_R!$A12,Allopatrics_Mechanical!V$2:V$999)/SUMIF(Allopatrics_Mechanical!T$2:T$999,Allopatrics_Mechanical_R!$A12,Allopatrics_Mechanical!U$2:U$999), "NA")</f>
        <v>1</v>
      </c>
      <c r="D12" s="41">
        <f>IFERROR(SUMIF(Allopatrics_Mechanical!T$2:T$999,Allopatrics_Mechanical_R!$A12,Allopatrics_Mechanical!X$2:X$999)/SUMIF(Allopatrics_Mechanical!T$2:T$999,Allopatrics_Mechanical_R!$A12,Allopatrics_Mechanical!V$2:V$999), "NA")</f>
        <v>1</v>
      </c>
    </row>
    <row r="13" spans="1:4" x14ac:dyDescent="0.25">
      <c r="A13" s="41" t="str">
        <v>A.19XB.30</v>
      </c>
      <c r="B13" s="41" t="str">
        <f>INDEX(Allopatrics_Mechanical!$P$2:$P$999,MATCH(Allopatrics_Mechanical_R!$A13,Allopatrics_Mechanical!$T$2:$T$999,0))</f>
        <v>F0-elegansXgraellsii-BelgiumXCachadas</v>
      </c>
      <c r="C13" s="41">
        <f>IFERROR(SUMIF(Allopatrics_Mechanical!T$2:T$999,Allopatrics_Mechanical_R!$A13,Allopatrics_Mechanical!V$2:V$999)/SUMIF(Allopatrics_Mechanical!T$2:T$999,Allopatrics_Mechanical_R!$A13,Allopatrics_Mechanical!U$2:U$999), "NA")</f>
        <v>1</v>
      </c>
      <c r="D13" s="41">
        <f>IFERROR(SUMIF(Allopatrics_Mechanical!T$2:T$999,Allopatrics_Mechanical_R!$A13,Allopatrics_Mechanical!X$2:X$999)/SUMIF(Allopatrics_Mechanical!T$2:T$999,Allopatrics_Mechanical_R!$A13,Allopatrics_Mechanical!V$2:V$999), "NA")</f>
        <v>1</v>
      </c>
    </row>
    <row r="14" spans="1:4" x14ac:dyDescent="0.25">
      <c r="A14" s="41" t="str">
        <v>A.20XB.33</v>
      </c>
      <c r="B14" s="41" t="str">
        <f>INDEX(Allopatrics_Mechanical!$P$2:$P$999,MATCH(Allopatrics_Mechanical_R!$A14,Allopatrics_Mechanical!$T$2:$T$999,0))</f>
        <v>F0-elegansXgraellsii-BelgiumXCachadas</v>
      </c>
      <c r="C14" s="41">
        <f>IFERROR(SUMIF(Allopatrics_Mechanical!T$2:T$999,Allopatrics_Mechanical_R!$A14,Allopatrics_Mechanical!V$2:V$999)/SUMIF(Allopatrics_Mechanical!T$2:T$999,Allopatrics_Mechanical_R!$A14,Allopatrics_Mechanical!U$2:U$999), "NA")</f>
        <v>1</v>
      </c>
      <c r="D14" s="41">
        <f>IFERROR(SUMIF(Allopatrics_Mechanical!T$2:T$999,Allopatrics_Mechanical_R!$A14,Allopatrics_Mechanical!X$2:X$999)/SUMIF(Allopatrics_Mechanical!T$2:T$999,Allopatrics_Mechanical_R!$A14,Allopatrics_Mechanical!V$2:V$999), "NA")</f>
        <v>1</v>
      </c>
    </row>
    <row r="15" spans="1:4" x14ac:dyDescent="0.25">
      <c r="A15" s="41" t="str">
        <v>A.40XB.38</v>
      </c>
      <c r="B15" s="41" t="str">
        <f>INDEX(Allopatrics_Mechanical!$P$2:$P$999,MATCH(Allopatrics_Mechanical_R!$A15,Allopatrics_Mechanical!$T$2:$T$999,0))</f>
        <v>F0-elegansXgraellsii-BelgiumXCachadas</v>
      </c>
      <c r="C15" s="41">
        <f>IFERROR(SUMIF(Allopatrics_Mechanical!T$2:T$999,Allopatrics_Mechanical_R!$A15,Allopatrics_Mechanical!V$2:V$999)/SUMIF(Allopatrics_Mechanical!T$2:T$999,Allopatrics_Mechanical_R!$A15,Allopatrics_Mechanical!U$2:U$999), "NA")</f>
        <v>0</v>
      </c>
      <c r="D15" s="41" t="str">
        <f>IFERROR(SUMIF(Allopatrics_Mechanical!T$2:T$999,Allopatrics_Mechanical_R!$A15,Allopatrics_Mechanical!X$2:X$999)/SUMIF(Allopatrics_Mechanical!T$2:T$999,Allopatrics_Mechanical_R!$A15,Allopatrics_Mechanical!V$2:V$999), "NA")</f>
        <v>NA</v>
      </c>
    </row>
    <row r="16" spans="1:4" x14ac:dyDescent="0.25">
      <c r="A16" s="41" t="str">
        <v>A.7XB.4</v>
      </c>
      <c r="B16" s="41" t="str">
        <f>INDEX(Allopatrics_Mechanical!$P$2:$P$999,MATCH(Allopatrics_Mechanical_R!$A16,Allopatrics_Mechanical!$T$2:$T$999,0))</f>
        <v>F0-elegansXgraellsii-BelgiumXCachadas</v>
      </c>
      <c r="C16" s="41">
        <f>IFERROR(SUMIF(Allopatrics_Mechanical!T$2:T$999,Allopatrics_Mechanical_R!$A16,Allopatrics_Mechanical!V$2:V$999)/SUMIF(Allopatrics_Mechanical!T$2:T$999,Allopatrics_Mechanical_R!$A16,Allopatrics_Mechanical!U$2:U$999), "NA")</f>
        <v>1</v>
      </c>
      <c r="D16" s="41">
        <f>IFERROR(SUMIF(Allopatrics_Mechanical!T$2:T$999,Allopatrics_Mechanical_R!$A16,Allopatrics_Mechanical!X$2:X$999)/SUMIF(Allopatrics_Mechanical!T$2:T$999,Allopatrics_Mechanical_R!$A16,Allopatrics_Mechanical!V$2:V$999), "NA")</f>
        <v>1</v>
      </c>
    </row>
    <row r="17" spans="1:4" x14ac:dyDescent="0.25">
      <c r="A17" s="41" t="str">
        <v>A.30XB.48</v>
      </c>
      <c r="B17" s="41" t="str">
        <f>INDEX(Allopatrics_Mechanical!$P$2:$P$999,MATCH(Allopatrics_Mechanical_R!$A17,Allopatrics_Mechanical!$T$2:$T$999,0))</f>
        <v>F0-elegansXgraellsii-BelgiumXCachadas</v>
      </c>
      <c r="C17" s="41">
        <f>IFERROR(SUMIF(Allopatrics_Mechanical!T$2:T$999,Allopatrics_Mechanical_R!$A17,Allopatrics_Mechanical!V$2:V$999)/SUMIF(Allopatrics_Mechanical!T$2:T$999,Allopatrics_Mechanical_R!$A17,Allopatrics_Mechanical!U$2:U$999), "NA")</f>
        <v>1</v>
      </c>
      <c r="D17" s="41">
        <f>IFERROR(SUMIF(Allopatrics_Mechanical!T$2:T$999,Allopatrics_Mechanical_R!$A17,Allopatrics_Mechanical!X$2:X$999)/SUMIF(Allopatrics_Mechanical!T$2:T$999,Allopatrics_Mechanical_R!$A17,Allopatrics_Mechanical!V$2:V$999), "NA")</f>
        <v>1</v>
      </c>
    </row>
    <row r="18" spans="1:4" x14ac:dyDescent="0.25">
      <c r="A18" s="41" t="str">
        <v>A.26XB.50</v>
      </c>
      <c r="B18" s="41" t="str">
        <f>INDEX(Allopatrics_Mechanical!$P$2:$P$999,MATCH(Allopatrics_Mechanical_R!$A18,Allopatrics_Mechanical!$T$2:$T$999,0))</f>
        <v>F0-elegansXgraellsii-BelgiumXCachadas</v>
      </c>
      <c r="C18" s="41">
        <f>IFERROR(SUMIF(Allopatrics_Mechanical!T$2:T$999,Allopatrics_Mechanical_R!$A18,Allopatrics_Mechanical!V$2:V$999)/SUMIF(Allopatrics_Mechanical!T$2:T$999,Allopatrics_Mechanical_R!$A18,Allopatrics_Mechanical!U$2:U$999), "NA")</f>
        <v>1</v>
      </c>
      <c r="D18" s="41">
        <f>IFERROR(SUMIF(Allopatrics_Mechanical!T$2:T$999,Allopatrics_Mechanical_R!$A18,Allopatrics_Mechanical!X$2:X$999)/SUMIF(Allopatrics_Mechanical!T$2:T$999,Allopatrics_Mechanical_R!$A18,Allopatrics_Mechanical!V$2:V$999), "NA")</f>
        <v>1</v>
      </c>
    </row>
    <row r="19" spans="1:4" x14ac:dyDescent="0.25">
      <c r="A19" s="41" t="str">
        <v>A.25XB.54</v>
      </c>
      <c r="B19" s="41" t="str">
        <f>INDEX(Allopatrics_Mechanical!$P$2:$P$999,MATCH(Allopatrics_Mechanical_R!$A19,Allopatrics_Mechanical!$T$2:$T$999,0))</f>
        <v>F0-elegansXgraellsii-BelgiumXCachadas</v>
      </c>
      <c r="C19" s="41">
        <f>IFERROR(SUMIF(Allopatrics_Mechanical!T$2:T$999,Allopatrics_Mechanical_R!$A19,Allopatrics_Mechanical!V$2:V$999)/SUMIF(Allopatrics_Mechanical!T$2:T$999,Allopatrics_Mechanical_R!$A19,Allopatrics_Mechanical!U$2:U$999), "NA")</f>
        <v>1</v>
      </c>
      <c r="D19" s="41">
        <f>IFERROR(SUMIF(Allopatrics_Mechanical!T$2:T$999,Allopatrics_Mechanical_R!$A19,Allopatrics_Mechanical!X$2:X$999)/SUMIF(Allopatrics_Mechanical!T$2:T$999,Allopatrics_Mechanical_R!$A19,Allopatrics_Mechanical!V$2:V$999), "NA")</f>
        <v>1</v>
      </c>
    </row>
    <row r="20" spans="1:4" x14ac:dyDescent="0.25">
      <c r="A20" s="41" t="str">
        <v>A.26XB.55</v>
      </c>
      <c r="B20" s="41" t="str">
        <f>INDEX(Allopatrics_Mechanical!$P$2:$P$999,MATCH(Allopatrics_Mechanical_R!$A20,Allopatrics_Mechanical!$T$2:$T$999,0))</f>
        <v>F0-elegansXgraellsii-BelgiumXCachadas</v>
      </c>
      <c r="C20" s="41">
        <f>IFERROR(SUMIF(Allopatrics_Mechanical!T$2:T$999,Allopatrics_Mechanical_R!$A20,Allopatrics_Mechanical!V$2:V$999)/SUMIF(Allopatrics_Mechanical!T$2:T$999,Allopatrics_Mechanical_R!$A20,Allopatrics_Mechanical!U$2:U$999), "NA")</f>
        <v>1</v>
      </c>
      <c r="D20" s="41">
        <f>IFERROR(SUMIF(Allopatrics_Mechanical!T$2:T$999,Allopatrics_Mechanical_R!$A20,Allopatrics_Mechanical!X$2:X$999)/SUMIF(Allopatrics_Mechanical!T$2:T$999,Allopatrics_Mechanical_R!$A20,Allopatrics_Mechanical!V$2:V$999), "NA")</f>
        <v>1</v>
      </c>
    </row>
    <row r="21" spans="1:4" x14ac:dyDescent="0.25">
      <c r="A21" s="41" t="str">
        <v>A.10XB.6</v>
      </c>
      <c r="B21" s="41" t="str">
        <f>INDEX(Allopatrics_Mechanical!$P$2:$P$999,MATCH(Allopatrics_Mechanical_R!$A21,Allopatrics_Mechanical!$T$2:$T$999,0))</f>
        <v>F0-elegansXgraellsii-BelgiumXCachadas</v>
      </c>
      <c r="C21" s="41">
        <f>IFERROR(SUMIF(Allopatrics_Mechanical!T$2:T$999,Allopatrics_Mechanical_R!$A21,Allopatrics_Mechanical!V$2:V$999)/SUMIF(Allopatrics_Mechanical!T$2:T$999,Allopatrics_Mechanical_R!$A21,Allopatrics_Mechanical!U$2:U$999), "NA")</f>
        <v>0.5</v>
      </c>
      <c r="D21" s="41">
        <f>IFERROR(SUMIF(Allopatrics_Mechanical!T$2:T$999,Allopatrics_Mechanical_R!$A21,Allopatrics_Mechanical!X$2:X$999)/SUMIF(Allopatrics_Mechanical!T$2:T$999,Allopatrics_Mechanical_R!$A21,Allopatrics_Mechanical!V$2:V$999), "NA")</f>
        <v>0</v>
      </c>
    </row>
    <row r="22" spans="1:4" x14ac:dyDescent="0.25">
      <c r="A22" s="41" t="str">
        <v>A.12XB.6</v>
      </c>
      <c r="B22" s="41" t="str">
        <f>INDEX(Allopatrics_Mechanical!$P$2:$P$999,MATCH(Allopatrics_Mechanical_R!$A22,Allopatrics_Mechanical!$T$2:$T$999,0))</f>
        <v>F0-elegansXgraellsii-BelgiumXCachadas</v>
      </c>
      <c r="C22" s="41">
        <f>IFERROR(SUMIF(Allopatrics_Mechanical!T$2:T$999,Allopatrics_Mechanical_R!$A22,Allopatrics_Mechanical!V$2:V$999)/SUMIF(Allopatrics_Mechanical!T$2:T$999,Allopatrics_Mechanical_R!$A22,Allopatrics_Mechanical!U$2:U$999), "NA")</f>
        <v>0</v>
      </c>
      <c r="D22" s="41" t="str">
        <f>IFERROR(SUMIF(Allopatrics_Mechanical!T$2:T$999,Allopatrics_Mechanical_R!$A22,Allopatrics_Mechanical!X$2:X$999)/SUMIF(Allopatrics_Mechanical!T$2:T$999,Allopatrics_Mechanical_R!$A22,Allopatrics_Mechanical!V$2:V$999), "NA")</f>
        <v>NA</v>
      </c>
    </row>
    <row r="23" spans="1:4" x14ac:dyDescent="0.25">
      <c r="A23" s="41" t="str">
        <v>A.9XB.6</v>
      </c>
      <c r="B23" s="41" t="str">
        <f>INDEX(Allopatrics_Mechanical!$P$2:$P$999,MATCH(Allopatrics_Mechanical_R!$A23,Allopatrics_Mechanical!$T$2:$T$999,0))</f>
        <v>F0-elegansXgraellsii-BelgiumXCachadas</v>
      </c>
      <c r="C23" s="41">
        <f>IFERROR(SUMIF(Allopatrics_Mechanical!T$2:T$999,Allopatrics_Mechanical_R!$A23,Allopatrics_Mechanical!V$2:V$999)/SUMIF(Allopatrics_Mechanical!T$2:T$999,Allopatrics_Mechanical_R!$A23,Allopatrics_Mechanical!U$2:U$999), "NA")</f>
        <v>0</v>
      </c>
      <c r="D23" s="41" t="str">
        <f>IFERROR(SUMIF(Allopatrics_Mechanical!T$2:T$999,Allopatrics_Mechanical_R!$A23,Allopatrics_Mechanical!X$2:X$999)/SUMIF(Allopatrics_Mechanical!T$2:T$999,Allopatrics_Mechanical_R!$A23,Allopatrics_Mechanical!V$2:V$999), "NA")</f>
        <v>NA</v>
      </c>
    </row>
    <row r="24" spans="1:4" x14ac:dyDescent="0.25">
      <c r="A24" s="41" t="str">
        <v>A.36XB.60</v>
      </c>
      <c r="B24" s="41" t="str">
        <f>INDEX(Allopatrics_Mechanical!$P$2:$P$999,MATCH(Allopatrics_Mechanical_R!$A24,Allopatrics_Mechanical!$T$2:$T$999,0))</f>
        <v>F0-elegansXgraellsii-BelgiumXCachadas</v>
      </c>
      <c r="C24" s="41">
        <f>IFERROR(SUMIF(Allopatrics_Mechanical!T$2:T$999,Allopatrics_Mechanical_R!$A24,Allopatrics_Mechanical!V$2:V$999)/SUMIF(Allopatrics_Mechanical!T$2:T$999,Allopatrics_Mechanical_R!$A24,Allopatrics_Mechanical!U$2:U$999), "NA")</f>
        <v>1</v>
      </c>
      <c r="D24" s="41">
        <f>IFERROR(SUMIF(Allopatrics_Mechanical!T$2:T$999,Allopatrics_Mechanical_R!$A24,Allopatrics_Mechanical!X$2:X$999)/SUMIF(Allopatrics_Mechanical!T$2:T$999,Allopatrics_Mechanical_R!$A24,Allopatrics_Mechanical!V$2:V$999), "NA")</f>
        <v>0</v>
      </c>
    </row>
    <row r="25" spans="1:4" x14ac:dyDescent="0.25">
      <c r="A25" s="41" t="str">
        <v>A.32XB.65</v>
      </c>
      <c r="B25" s="41" t="str">
        <f>INDEX(Allopatrics_Mechanical!$P$2:$P$999,MATCH(Allopatrics_Mechanical_R!$A25,Allopatrics_Mechanical!$T$2:$T$999,0))</f>
        <v>F0-elegansXgraellsii-BelgiumXCachadas</v>
      </c>
      <c r="C25" s="41">
        <f>IFERROR(SUMIF(Allopatrics_Mechanical!T$2:T$999,Allopatrics_Mechanical_R!$A25,Allopatrics_Mechanical!V$2:V$999)/SUMIF(Allopatrics_Mechanical!T$2:T$999,Allopatrics_Mechanical_R!$A25,Allopatrics_Mechanical!U$2:U$999), "NA")</f>
        <v>1</v>
      </c>
      <c r="D25" s="41">
        <f>IFERROR(SUMIF(Allopatrics_Mechanical!T$2:T$999,Allopatrics_Mechanical_R!$A25,Allopatrics_Mechanical!X$2:X$999)/SUMIF(Allopatrics_Mechanical!T$2:T$999,Allopatrics_Mechanical_R!$A25,Allopatrics_Mechanical!V$2:V$999), "NA")</f>
        <v>0</v>
      </c>
    </row>
    <row r="26" spans="1:4" x14ac:dyDescent="0.25">
      <c r="A26" s="41" t="str">
        <v>A.10XB.7</v>
      </c>
      <c r="B26" s="41" t="str">
        <f>INDEX(Allopatrics_Mechanical!$P$2:$P$999,MATCH(Allopatrics_Mechanical_R!$A26,Allopatrics_Mechanical!$T$2:$T$999,0))</f>
        <v>F0-elegansXgraellsii-BelgiumXCachadas</v>
      </c>
      <c r="C26" s="41">
        <f>IFERROR(SUMIF(Allopatrics_Mechanical!T$2:T$999,Allopatrics_Mechanical_R!$A26,Allopatrics_Mechanical!V$2:V$999)/SUMIF(Allopatrics_Mechanical!T$2:T$999,Allopatrics_Mechanical_R!$A26,Allopatrics_Mechanical!U$2:U$999), "NA")</f>
        <v>1</v>
      </c>
      <c r="D26" s="41">
        <f>IFERROR(SUMIF(Allopatrics_Mechanical!T$2:T$999,Allopatrics_Mechanical_R!$A26,Allopatrics_Mechanical!X$2:X$999)/SUMIF(Allopatrics_Mechanical!T$2:T$999,Allopatrics_Mechanical_R!$A26,Allopatrics_Mechanical!V$2:V$999), "NA")</f>
        <v>1</v>
      </c>
    </row>
    <row r="27" spans="1:4" x14ac:dyDescent="0.25">
      <c r="A27" s="41" t="str">
        <v>A.24XB.7</v>
      </c>
      <c r="B27" s="41" t="str">
        <f>INDEX(Allopatrics_Mechanical!$P$2:$P$999,MATCH(Allopatrics_Mechanical_R!$A27,Allopatrics_Mechanical!$T$2:$T$999,0))</f>
        <v>F0-elegansXgraellsii-BelgiumXCachadas</v>
      </c>
      <c r="C27" s="41">
        <f>IFERROR(SUMIF(Allopatrics_Mechanical!T$2:T$999,Allopatrics_Mechanical_R!$A27,Allopatrics_Mechanical!V$2:V$999)/SUMIF(Allopatrics_Mechanical!T$2:T$999,Allopatrics_Mechanical_R!$A27,Allopatrics_Mechanical!U$2:U$999), "NA")</f>
        <v>1</v>
      </c>
      <c r="D27" s="41">
        <f>IFERROR(SUMIF(Allopatrics_Mechanical!T$2:T$999,Allopatrics_Mechanical_R!$A27,Allopatrics_Mechanical!X$2:X$999)/SUMIF(Allopatrics_Mechanical!T$2:T$999,Allopatrics_Mechanical_R!$A27,Allopatrics_Mechanical!V$2:V$999), "NA")</f>
        <v>1</v>
      </c>
    </row>
    <row r="28" spans="1:4" x14ac:dyDescent="0.25">
      <c r="A28" s="41" t="str">
        <v>A.30XB.70</v>
      </c>
      <c r="B28" s="41" t="str">
        <f>INDEX(Allopatrics_Mechanical!$P$2:$P$999,MATCH(Allopatrics_Mechanical_R!$A28,Allopatrics_Mechanical!$T$2:$T$999,0))</f>
        <v>F0-elegansXgraellsii-BelgiumXCachadas</v>
      </c>
      <c r="C28" s="41">
        <f>IFERROR(SUMIF(Allopatrics_Mechanical!T$2:T$999,Allopatrics_Mechanical_R!$A28,Allopatrics_Mechanical!V$2:V$999)/SUMIF(Allopatrics_Mechanical!T$2:T$999,Allopatrics_Mechanical_R!$A28,Allopatrics_Mechanical!U$2:U$999), "NA")</f>
        <v>1</v>
      </c>
      <c r="D28" s="41">
        <f>IFERROR(SUMIF(Allopatrics_Mechanical!T$2:T$999,Allopatrics_Mechanical_R!$A28,Allopatrics_Mechanical!X$2:X$999)/SUMIF(Allopatrics_Mechanical!T$2:T$999,Allopatrics_Mechanical_R!$A28,Allopatrics_Mechanical!V$2:V$999), "NA")</f>
        <v>0</v>
      </c>
    </row>
    <row r="29" spans="1:4" x14ac:dyDescent="0.25">
      <c r="A29" s="41" t="str">
        <v>A.27XB.71</v>
      </c>
      <c r="B29" s="41" t="str">
        <f>INDEX(Allopatrics_Mechanical!$P$2:$P$999,MATCH(Allopatrics_Mechanical_R!$A29,Allopatrics_Mechanical!$T$2:$T$999,0))</f>
        <v>F0-elegansXgraellsii-BelgiumXCachadas</v>
      </c>
      <c r="C29" s="41">
        <f>IFERROR(SUMIF(Allopatrics_Mechanical!T$2:T$999,Allopatrics_Mechanical_R!$A29,Allopatrics_Mechanical!V$2:V$999)/SUMIF(Allopatrics_Mechanical!T$2:T$999,Allopatrics_Mechanical_R!$A29,Allopatrics_Mechanical!U$2:U$999), "NA")</f>
        <v>1</v>
      </c>
      <c r="D29" s="41">
        <f>IFERROR(SUMIF(Allopatrics_Mechanical!T$2:T$999,Allopatrics_Mechanical_R!$A29,Allopatrics_Mechanical!X$2:X$999)/SUMIF(Allopatrics_Mechanical!T$2:T$999,Allopatrics_Mechanical_R!$A29,Allopatrics_Mechanical!V$2:V$999), "NA")</f>
        <v>1</v>
      </c>
    </row>
    <row r="30" spans="1:4" x14ac:dyDescent="0.25">
      <c r="A30" s="41" t="str">
        <v>A.30XB.71</v>
      </c>
      <c r="B30" s="41" t="str">
        <f>INDEX(Allopatrics_Mechanical!$P$2:$P$999,MATCH(Allopatrics_Mechanical_R!$A30,Allopatrics_Mechanical!$T$2:$T$999,0))</f>
        <v>F0-elegansXgraellsii-BelgiumXCachadas</v>
      </c>
      <c r="C30" s="41">
        <f>IFERROR(SUMIF(Allopatrics_Mechanical!T$2:T$999,Allopatrics_Mechanical_R!$A30,Allopatrics_Mechanical!V$2:V$999)/SUMIF(Allopatrics_Mechanical!T$2:T$999,Allopatrics_Mechanical_R!$A30,Allopatrics_Mechanical!U$2:U$999), "NA")</f>
        <v>1</v>
      </c>
      <c r="D30" s="41">
        <f>IFERROR(SUMIF(Allopatrics_Mechanical!T$2:T$999,Allopatrics_Mechanical_R!$A30,Allopatrics_Mechanical!X$2:X$999)/SUMIF(Allopatrics_Mechanical!T$2:T$999,Allopatrics_Mechanical_R!$A30,Allopatrics_Mechanical!V$2:V$999), "NA")</f>
        <v>0</v>
      </c>
    </row>
    <row r="31" spans="1:4" x14ac:dyDescent="0.25">
      <c r="A31" s="41" t="str">
        <v>A.36XB.72</v>
      </c>
      <c r="B31" s="41" t="str">
        <f>INDEX(Allopatrics_Mechanical!$P$2:$P$999,MATCH(Allopatrics_Mechanical_R!$A31,Allopatrics_Mechanical!$T$2:$T$999,0))</f>
        <v>F0-elegansXgraellsii-BelgiumXCachadas</v>
      </c>
      <c r="C31" s="41">
        <f>IFERROR(SUMIF(Allopatrics_Mechanical!T$2:T$999,Allopatrics_Mechanical_R!$A31,Allopatrics_Mechanical!V$2:V$999)/SUMIF(Allopatrics_Mechanical!T$2:T$999,Allopatrics_Mechanical_R!$A31,Allopatrics_Mechanical!U$2:U$999), "NA")</f>
        <v>1</v>
      </c>
      <c r="D31" s="41">
        <f>IFERROR(SUMIF(Allopatrics_Mechanical!T$2:T$999,Allopatrics_Mechanical_R!$A31,Allopatrics_Mechanical!X$2:X$999)/SUMIF(Allopatrics_Mechanical!T$2:T$999,Allopatrics_Mechanical_R!$A31,Allopatrics_Mechanical!V$2:V$999), "NA")</f>
        <v>1</v>
      </c>
    </row>
    <row r="32" spans="1:4" x14ac:dyDescent="0.25">
      <c r="A32" s="41" t="str">
        <v>A.25XB.73</v>
      </c>
      <c r="B32" s="41" t="str">
        <f>INDEX(Allopatrics_Mechanical!$P$2:$P$999,MATCH(Allopatrics_Mechanical_R!$A32,Allopatrics_Mechanical!$T$2:$T$999,0))</f>
        <v>F0-elegansXgraellsii-BelgiumXCachadas</v>
      </c>
      <c r="C32" s="41">
        <f>IFERROR(SUMIF(Allopatrics_Mechanical!T$2:T$999,Allopatrics_Mechanical_R!$A32,Allopatrics_Mechanical!V$2:V$999)/SUMIF(Allopatrics_Mechanical!T$2:T$999,Allopatrics_Mechanical_R!$A32,Allopatrics_Mechanical!U$2:U$999), "NA")</f>
        <v>0.2</v>
      </c>
      <c r="D32" s="41">
        <f>IFERROR(SUMIF(Allopatrics_Mechanical!T$2:T$999,Allopatrics_Mechanical_R!$A32,Allopatrics_Mechanical!X$2:X$999)/SUMIF(Allopatrics_Mechanical!T$2:T$999,Allopatrics_Mechanical_R!$A32,Allopatrics_Mechanical!V$2:V$999), "NA")</f>
        <v>1</v>
      </c>
    </row>
    <row r="33" spans="1:4" x14ac:dyDescent="0.25">
      <c r="A33" s="41" t="str">
        <v>A.32XB.74</v>
      </c>
      <c r="B33" s="41" t="str">
        <f>INDEX(Allopatrics_Mechanical!$P$2:$P$999,MATCH(Allopatrics_Mechanical_R!$A33,Allopatrics_Mechanical!$T$2:$T$999,0))</f>
        <v>F0-elegansXgraellsii-BelgiumXCachadas</v>
      </c>
      <c r="C33" s="41">
        <f>IFERROR(SUMIF(Allopatrics_Mechanical!T$2:T$999,Allopatrics_Mechanical_R!$A33,Allopatrics_Mechanical!V$2:V$999)/SUMIF(Allopatrics_Mechanical!T$2:T$999,Allopatrics_Mechanical_R!$A33,Allopatrics_Mechanical!U$2:U$999), "NA")</f>
        <v>1</v>
      </c>
      <c r="D33" s="41">
        <f>IFERROR(SUMIF(Allopatrics_Mechanical!T$2:T$999,Allopatrics_Mechanical_R!$A33,Allopatrics_Mechanical!X$2:X$999)/SUMIF(Allopatrics_Mechanical!T$2:T$999,Allopatrics_Mechanical_R!$A33,Allopatrics_Mechanical!V$2:V$999), "NA")</f>
        <v>1</v>
      </c>
    </row>
    <row r="34" spans="1:4" x14ac:dyDescent="0.25">
      <c r="A34" s="41" t="str">
        <v>A.30XB.75</v>
      </c>
      <c r="B34" s="41" t="str">
        <f>INDEX(Allopatrics_Mechanical!$P$2:$P$999,MATCH(Allopatrics_Mechanical_R!$A34,Allopatrics_Mechanical!$T$2:$T$999,0))</f>
        <v>F0-elegansXgraellsii-BelgiumXCachadas</v>
      </c>
      <c r="C34" s="41">
        <f>IFERROR(SUMIF(Allopatrics_Mechanical!T$2:T$999,Allopatrics_Mechanical_R!$A34,Allopatrics_Mechanical!V$2:V$999)/SUMIF(Allopatrics_Mechanical!T$2:T$999,Allopatrics_Mechanical_R!$A34,Allopatrics_Mechanical!U$2:U$999), "NA")</f>
        <v>1</v>
      </c>
      <c r="D34" s="41">
        <f>IFERROR(SUMIF(Allopatrics_Mechanical!T$2:T$999,Allopatrics_Mechanical_R!$A34,Allopatrics_Mechanical!X$2:X$999)/SUMIF(Allopatrics_Mechanical!T$2:T$999,Allopatrics_Mechanical_R!$A34,Allopatrics_Mechanical!V$2:V$999), "NA")</f>
        <v>1</v>
      </c>
    </row>
    <row r="35" spans="1:4" x14ac:dyDescent="0.25">
      <c r="A35" s="41" t="str">
        <v>A.30XB.76</v>
      </c>
      <c r="B35" s="41" t="str">
        <f>INDEX(Allopatrics_Mechanical!$P$2:$P$999,MATCH(Allopatrics_Mechanical_R!$A35,Allopatrics_Mechanical!$T$2:$T$999,0))</f>
        <v>F0-elegansXgraellsii-BelgiumXCachadas</v>
      </c>
      <c r="C35" s="41">
        <f>IFERROR(SUMIF(Allopatrics_Mechanical!T$2:T$999,Allopatrics_Mechanical_R!$A35,Allopatrics_Mechanical!V$2:V$999)/SUMIF(Allopatrics_Mechanical!T$2:T$999,Allopatrics_Mechanical_R!$A35,Allopatrics_Mechanical!U$2:U$999), "NA")</f>
        <v>1</v>
      </c>
      <c r="D35" s="41">
        <f>IFERROR(SUMIF(Allopatrics_Mechanical!T$2:T$999,Allopatrics_Mechanical_R!$A35,Allopatrics_Mechanical!X$2:X$999)/SUMIF(Allopatrics_Mechanical!T$2:T$999,Allopatrics_Mechanical_R!$A35,Allopatrics_Mechanical!V$2:V$999), "NA")</f>
        <v>0</v>
      </c>
    </row>
    <row r="36" spans="1:4" x14ac:dyDescent="0.25">
      <c r="A36" s="41" t="str">
        <v>A.55XB.76</v>
      </c>
      <c r="B36" s="41" t="str">
        <f>INDEX(Allopatrics_Mechanical!$P$2:$P$999,MATCH(Allopatrics_Mechanical_R!$A36,Allopatrics_Mechanical!$T$2:$T$999,0))</f>
        <v>F0-elegansXgraellsii-BelgiumXCachadas</v>
      </c>
      <c r="C36" s="41">
        <f>IFERROR(SUMIF(Allopatrics_Mechanical!T$2:T$999,Allopatrics_Mechanical_R!$A36,Allopatrics_Mechanical!V$2:V$999)/SUMIF(Allopatrics_Mechanical!T$2:T$999,Allopatrics_Mechanical_R!$A36,Allopatrics_Mechanical!U$2:U$999), "NA")</f>
        <v>1</v>
      </c>
      <c r="D36" s="41">
        <f>IFERROR(SUMIF(Allopatrics_Mechanical!T$2:T$999,Allopatrics_Mechanical_R!$A36,Allopatrics_Mechanical!X$2:X$999)/SUMIF(Allopatrics_Mechanical!T$2:T$999,Allopatrics_Mechanical_R!$A36,Allopatrics_Mechanical!V$2:V$999), "NA")</f>
        <v>0</v>
      </c>
    </row>
    <row r="37" spans="1:4" x14ac:dyDescent="0.25">
      <c r="A37" s="41" t="str">
        <v>A.35XB.78</v>
      </c>
      <c r="B37" s="41" t="str">
        <f>INDEX(Allopatrics_Mechanical!$P$2:$P$999,MATCH(Allopatrics_Mechanical_R!$A37,Allopatrics_Mechanical!$T$2:$T$999,0))</f>
        <v>F0-elegansXgraellsii-BelgiumXCachadas</v>
      </c>
      <c r="C37" s="41">
        <f>IFERROR(SUMIF(Allopatrics_Mechanical!T$2:T$999,Allopatrics_Mechanical_R!$A37,Allopatrics_Mechanical!V$2:V$999)/SUMIF(Allopatrics_Mechanical!T$2:T$999,Allopatrics_Mechanical_R!$A37,Allopatrics_Mechanical!U$2:U$999), "NA")</f>
        <v>1</v>
      </c>
      <c r="D37" s="41">
        <f>IFERROR(SUMIF(Allopatrics_Mechanical!T$2:T$999,Allopatrics_Mechanical_R!$A37,Allopatrics_Mechanical!X$2:X$999)/SUMIF(Allopatrics_Mechanical!T$2:T$999,Allopatrics_Mechanical_R!$A37,Allopatrics_Mechanical!V$2:V$999), "NA")</f>
        <v>1</v>
      </c>
    </row>
    <row r="38" spans="1:4" x14ac:dyDescent="0.25">
      <c r="A38" s="41" t="str">
        <v>A.40XB85</v>
      </c>
      <c r="B38" s="41" t="str">
        <f>INDEX(Allopatrics_Mechanical!$P$2:$P$999,MATCH(Allopatrics_Mechanical_R!$A38,Allopatrics_Mechanical!$T$2:$T$999,0))</f>
        <v>F0-elegansXgraellsii-BelgiumXCachadas</v>
      </c>
      <c r="C38" s="41">
        <f>IFERROR(SUMIF(Allopatrics_Mechanical!T$2:T$999,Allopatrics_Mechanical_R!$A38,Allopatrics_Mechanical!V$2:V$999)/SUMIF(Allopatrics_Mechanical!T$2:T$999,Allopatrics_Mechanical_R!$A38,Allopatrics_Mechanical!U$2:U$999), "NA")</f>
        <v>0</v>
      </c>
      <c r="D38" s="41" t="str">
        <f>IFERROR(SUMIF(Allopatrics_Mechanical!T$2:T$999,Allopatrics_Mechanical_R!$A38,Allopatrics_Mechanical!X$2:X$999)/SUMIF(Allopatrics_Mechanical!T$2:T$999,Allopatrics_Mechanical_R!$A38,Allopatrics_Mechanical!V$2:V$999), "NA")</f>
        <v>NA</v>
      </c>
    </row>
    <row r="39" spans="1:4" x14ac:dyDescent="0.25">
      <c r="A39" s="41" t="str">
        <v>A.10XB.9</v>
      </c>
      <c r="B39" s="41" t="str">
        <f>INDEX(Allopatrics_Mechanical!$P$2:$P$999,MATCH(Allopatrics_Mechanical_R!$A39,Allopatrics_Mechanical!$T$2:$T$999,0))</f>
        <v>F0-elegansXgraellsii-BelgiumXCachadas</v>
      </c>
      <c r="C39" s="41">
        <f>IFERROR(SUMIF(Allopatrics_Mechanical!T$2:T$999,Allopatrics_Mechanical_R!$A39,Allopatrics_Mechanical!V$2:V$999)/SUMIF(Allopatrics_Mechanical!T$2:T$999,Allopatrics_Mechanical_R!$A39,Allopatrics_Mechanical!U$2:U$999), "NA")</f>
        <v>1</v>
      </c>
      <c r="D39" s="41">
        <f>IFERROR(SUMIF(Allopatrics_Mechanical!T$2:T$999,Allopatrics_Mechanical_R!$A39,Allopatrics_Mechanical!X$2:X$999)/SUMIF(Allopatrics_Mechanical!T$2:T$999,Allopatrics_Mechanical_R!$A39,Allopatrics_Mechanical!V$2:V$999), "NA")</f>
        <v>1</v>
      </c>
    </row>
    <row r="40" spans="1:4" x14ac:dyDescent="0.25">
      <c r="A40" s="41" t="str">
        <v>C.4XB.1</v>
      </c>
      <c r="B40" s="41" t="str">
        <f>INDEX(Allopatrics_Mechanical!$P$2:$P$999,MATCH(Allopatrics_Mechanical_R!$A40,Allopatrics_Mechanical!$T$2:$T$999,0))</f>
        <v>F0-elegansXgraellsii-SwedenXCachadas</v>
      </c>
      <c r="C40" s="41">
        <f>IFERROR(SUMIF(Allopatrics_Mechanical!T$2:T$999,Allopatrics_Mechanical_R!$A40,Allopatrics_Mechanical!V$2:V$999)/SUMIF(Allopatrics_Mechanical!T$2:T$999,Allopatrics_Mechanical_R!$A40,Allopatrics_Mechanical!U$2:U$999), "NA")</f>
        <v>1</v>
      </c>
      <c r="D40" s="41">
        <f>IFERROR(SUMIF(Allopatrics_Mechanical!T$2:T$999,Allopatrics_Mechanical_R!$A40,Allopatrics_Mechanical!X$2:X$999)/SUMIF(Allopatrics_Mechanical!T$2:T$999,Allopatrics_Mechanical_R!$A40,Allopatrics_Mechanical!V$2:V$999), "NA")</f>
        <v>1</v>
      </c>
    </row>
    <row r="41" spans="1:4" x14ac:dyDescent="0.25">
      <c r="A41" s="41" t="str">
        <v>C.9XB.17</v>
      </c>
      <c r="B41" s="41" t="str">
        <f>INDEX(Allopatrics_Mechanical!$P$2:$P$999,MATCH(Allopatrics_Mechanical_R!$A41,Allopatrics_Mechanical!$T$2:$T$999,0))</f>
        <v>F0-elegansXgraellsii-SwedenXCachadas</v>
      </c>
      <c r="C41" s="41">
        <f>IFERROR(SUMIF(Allopatrics_Mechanical!T$2:T$999,Allopatrics_Mechanical_R!$A41,Allopatrics_Mechanical!V$2:V$999)/SUMIF(Allopatrics_Mechanical!T$2:T$999,Allopatrics_Mechanical_R!$A41,Allopatrics_Mechanical!U$2:U$999), "NA")</f>
        <v>1</v>
      </c>
      <c r="D41" s="41">
        <f>IFERROR(SUMIF(Allopatrics_Mechanical!T$2:T$999,Allopatrics_Mechanical_R!$A41,Allopatrics_Mechanical!X$2:X$999)/SUMIF(Allopatrics_Mechanical!T$2:T$999,Allopatrics_Mechanical_R!$A41,Allopatrics_Mechanical!V$2:V$999), "NA")</f>
        <v>1</v>
      </c>
    </row>
    <row r="42" spans="1:4" x14ac:dyDescent="0.25">
      <c r="A42" s="41" t="str">
        <v>C.9XB.20</v>
      </c>
      <c r="B42" s="41" t="str">
        <f>INDEX(Allopatrics_Mechanical!$P$2:$P$999,MATCH(Allopatrics_Mechanical_R!$A42,Allopatrics_Mechanical!$T$2:$T$999,0))</f>
        <v>F0-elegansXgraellsii-SwedenXCachadas</v>
      </c>
      <c r="C42" s="41">
        <f>IFERROR(SUMIF(Allopatrics_Mechanical!T$2:T$999,Allopatrics_Mechanical_R!$A42,Allopatrics_Mechanical!V$2:V$999)/SUMIF(Allopatrics_Mechanical!T$2:T$999,Allopatrics_Mechanical_R!$A42,Allopatrics_Mechanical!U$2:U$999), "NA")</f>
        <v>1</v>
      </c>
      <c r="D42" s="41">
        <f>IFERROR(SUMIF(Allopatrics_Mechanical!T$2:T$999,Allopatrics_Mechanical_R!$A42,Allopatrics_Mechanical!X$2:X$999)/SUMIF(Allopatrics_Mechanical!T$2:T$999,Allopatrics_Mechanical_R!$A42,Allopatrics_Mechanical!V$2:V$999), "NA")</f>
        <v>1</v>
      </c>
    </row>
    <row r="43" spans="1:4" x14ac:dyDescent="0.25">
      <c r="A43" s="41" t="str">
        <v>C.8XB.23</v>
      </c>
      <c r="B43" s="41" t="str">
        <f>INDEX(Allopatrics_Mechanical!$P$2:$P$999,MATCH(Allopatrics_Mechanical_R!$A43,Allopatrics_Mechanical!$T$2:$T$999,0))</f>
        <v>F0-elegansXgraellsii-SwedenXCachadas</v>
      </c>
      <c r="C43" s="41">
        <f>IFERROR(SUMIF(Allopatrics_Mechanical!T$2:T$999,Allopatrics_Mechanical_R!$A43,Allopatrics_Mechanical!V$2:V$999)/SUMIF(Allopatrics_Mechanical!T$2:T$999,Allopatrics_Mechanical_R!$A43,Allopatrics_Mechanical!U$2:U$999), "NA")</f>
        <v>0</v>
      </c>
      <c r="D43" s="41" t="str">
        <f>IFERROR(SUMIF(Allopatrics_Mechanical!T$2:T$999,Allopatrics_Mechanical_R!$A43,Allopatrics_Mechanical!X$2:X$999)/SUMIF(Allopatrics_Mechanical!T$2:T$999,Allopatrics_Mechanical_R!$A43,Allopatrics_Mechanical!V$2:V$999), "NA")</f>
        <v>NA</v>
      </c>
    </row>
    <row r="44" spans="1:4" x14ac:dyDescent="0.25">
      <c r="A44" s="41" t="str">
        <v>C.6XB.28</v>
      </c>
      <c r="B44" s="41" t="str">
        <f>INDEX(Allopatrics_Mechanical!$P$2:$P$999,MATCH(Allopatrics_Mechanical_R!$A44,Allopatrics_Mechanical!$T$2:$T$999,0))</f>
        <v>F0-elegansXgraellsii-SwedenXCachadas</v>
      </c>
      <c r="C44" s="41">
        <f>IFERROR(SUMIF(Allopatrics_Mechanical!T$2:T$999,Allopatrics_Mechanical_R!$A44,Allopatrics_Mechanical!V$2:V$999)/SUMIF(Allopatrics_Mechanical!T$2:T$999,Allopatrics_Mechanical_R!$A44,Allopatrics_Mechanical!U$2:U$999), "NA")</f>
        <v>1</v>
      </c>
      <c r="D44" s="41">
        <f>IFERROR(SUMIF(Allopatrics_Mechanical!T$2:T$999,Allopatrics_Mechanical_R!$A44,Allopatrics_Mechanical!X$2:X$999)/SUMIF(Allopatrics_Mechanical!T$2:T$999,Allopatrics_Mechanical_R!$A44,Allopatrics_Mechanical!V$2:V$999), "NA")</f>
        <v>1</v>
      </c>
    </row>
    <row r="45" spans="1:4" x14ac:dyDescent="0.25">
      <c r="A45" s="41" t="str">
        <v>C.8XB.30</v>
      </c>
      <c r="B45" s="41" t="str">
        <f>INDEX(Allopatrics_Mechanical!$P$2:$P$999,MATCH(Allopatrics_Mechanical_R!$A45,Allopatrics_Mechanical!$T$2:$T$999,0))</f>
        <v>F0-elegansXgraellsii-SwedenXCachadas</v>
      </c>
      <c r="C45" s="41">
        <f>IFERROR(SUMIF(Allopatrics_Mechanical!T$2:T$999,Allopatrics_Mechanical_R!$A45,Allopatrics_Mechanical!V$2:V$999)/SUMIF(Allopatrics_Mechanical!T$2:T$999,Allopatrics_Mechanical_R!$A45,Allopatrics_Mechanical!U$2:U$999), "NA")</f>
        <v>1</v>
      </c>
      <c r="D45" s="41">
        <f>IFERROR(SUMIF(Allopatrics_Mechanical!T$2:T$999,Allopatrics_Mechanical_R!$A45,Allopatrics_Mechanical!X$2:X$999)/SUMIF(Allopatrics_Mechanical!T$2:T$999,Allopatrics_Mechanical_R!$A45,Allopatrics_Mechanical!V$2:V$999), "NA")</f>
        <v>1</v>
      </c>
    </row>
    <row r="46" spans="1:4" x14ac:dyDescent="0.25">
      <c r="A46" s="41" t="str">
        <v>C.16XB.52</v>
      </c>
      <c r="B46" s="41" t="str">
        <f>INDEX(Allopatrics_Mechanical!$P$2:$P$999,MATCH(Allopatrics_Mechanical_R!$A46,Allopatrics_Mechanical!$T$2:$T$999,0))</f>
        <v>F0-elegansXgraellsii-SwedenXCachadas</v>
      </c>
      <c r="C46" s="41">
        <f>IFERROR(SUMIF(Allopatrics_Mechanical!T$2:T$999,Allopatrics_Mechanical_R!$A46,Allopatrics_Mechanical!V$2:V$999)/SUMIF(Allopatrics_Mechanical!T$2:T$999,Allopatrics_Mechanical_R!$A46,Allopatrics_Mechanical!U$2:U$999), "NA")</f>
        <v>1</v>
      </c>
      <c r="D46" s="41">
        <f>IFERROR(SUMIF(Allopatrics_Mechanical!T$2:T$999,Allopatrics_Mechanical_R!$A46,Allopatrics_Mechanical!X$2:X$999)/SUMIF(Allopatrics_Mechanical!T$2:T$999,Allopatrics_Mechanical_R!$A46,Allopatrics_Mechanical!V$2:V$999), "NA")</f>
        <v>1</v>
      </c>
    </row>
    <row r="47" spans="1:4" x14ac:dyDescent="0.25">
      <c r="A47" s="41" t="str">
        <v>C.9XB.52</v>
      </c>
      <c r="B47" s="41" t="str">
        <f>INDEX(Allopatrics_Mechanical!$P$2:$P$999,MATCH(Allopatrics_Mechanical_R!$A47,Allopatrics_Mechanical!$T$2:$T$999,0))</f>
        <v>F0-elegansXgraellsii-SwedenXCachadas</v>
      </c>
      <c r="C47" s="41">
        <f>IFERROR(SUMIF(Allopatrics_Mechanical!T$2:T$999,Allopatrics_Mechanical_R!$A47,Allopatrics_Mechanical!V$2:V$999)/SUMIF(Allopatrics_Mechanical!T$2:T$999,Allopatrics_Mechanical_R!$A47,Allopatrics_Mechanical!U$2:U$999), "NA")</f>
        <v>0</v>
      </c>
      <c r="D47" s="41" t="str">
        <f>IFERROR(SUMIF(Allopatrics_Mechanical!T$2:T$999,Allopatrics_Mechanical_R!$A47,Allopatrics_Mechanical!X$2:X$999)/SUMIF(Allopatrics_Mechanical!T$2:T$999,Allopatrics_Mechanical_R!$A47,Allopatrics_Mechanical!V$2:V$999), "NA")</f>
        <v>NA</v>
      </c>
    </row>
    <row r="48" spans="1:4" x14ac:dyDescent="0.25">
      <c r="A48" s="41" t="str">
        <v>C.12XB.53</v>
      </c>
      <c r="B48" s="41" t="str">
        <f>INDEX(Allopatrics_Mechanical!$P$2:$P$999,MATCH(Allopatrics_Mechanical_R!$A48,Allopatrics_Mechanical!$T$2:$T$999,0))</f>
        <v>F0-elegansXgraellsii-SwedenXCachadas</v>
      </c>
      <c r="C48" s="41">
        <f>IFERROR(SUMIF(Allopatrics_Mechanical!T$2:T$999,Allopatrics_Mechanical_R!$A48,Allopatrics_Mechanical!V$2:V$999)/SUMIF(Allopatrics_Mechanical!T$2:T$999,Allopatrics_Mechanical_R!$A48,Allopatrics_Mechanical!U$2:U$999), "NA")</f>
        <v>1</v>
      </c>
      <c r="D48" s="41">
        <f>IFERROR(SUMIF(Allopatrics_Mechanical!T$2:T$999,Allopatrics_Mechanical_R!$A48,Allopatrics_Mechanical!X$2:X$999)/SUMIF(Allopatrics_Mechanical!T$2:T$999,Allopatrics_Mechanical_R!$A48,Allopatrics_Mechanical!V$2:V$999), "NA")</f>
        <v>1</v>
      </c>
    </row>
    <row r="49" spans="1:4" x14ac:dyDescent="0.25">
      <c r="A49" s="41" t="str">
        <v>C.8XB.53</v>
      </c>
      <c r="B49" s="41" t="str">
        <f>INDEX(Allopatrics_Mechanical!$P$2:$P$999,MATCH(Allopatrics_Mechanical_R!$A49,Allopatrics_Mechanical!$T$2:$T$999,0))</f>
        <v>F0-elegansXgraellsii-SwedenXCachadas</v>
      </c>
      <c r="C49" s="41">
        <f>IFERROR(SUMIF(Allopatrics_Mechanical!T$2:T$999,Allopatrics_Mechanical_R!$A49,Allopatrics_Mechanical!V$2:V$999)/SUMIF(Allopatrics_Mechanical!T$2:T$999,Allopatrics_Mechanical_R!$A49,Allopatrics_Mechanical!U$2:U$999), "NA")</f>
        <v>1</v>
      </c>
      <c r="D49" s="41">
        <f>IFERROR(SUMIF(Allopatrics_Mechanical!T$2:T$999,Allopatrics_Mechanical_R!$A49,Allopatrics_Mechanical!X$2:X$999)/SUMIF(Allopatrics_Mechanical!T$2:T$999,Allopatrics_Mechanical_R!$A49,Allopatrics_Mechanical!V$2:V$999), "NA")</f>
        <v>1</v>
      </c>
    </row>
    <row r="50" spans="1:4" x14ac:dyDescent="0.25">
      <c r="A50" s="41" t="str">
        <v>C.8XB.6</v>
      </c>
      <c r="B50" s="41" t="str">
        <f>INDEX(Allopatrics_Mechanical!$P$2:$P$999,MATCH(Allopatrics_Mechanical_R!$A50,Allopatrics_Mechanical!$T$2:$T$999,0))</f>
        <v>F0-elegansXgraellsii-SwedenXCachadas</v>
      </c>
      <c r="C50" s="41">
        <f>IFERROR(SUMIF(Allopatrics_Mechanical!T$2:T$999,Allopatrics_Mechanical_R!$A50,Allopatrics_Mechanical!V$2:V$999)/SUMIF(Allopatrics_Mechanical!T$2:T$999,Allopatrics_Mechanical_R!$A50,Allopatrics_Mechanical!U$2:U$999), "NA")</f>
        <v>1</v>
      </c>
      <c r="D50" s="41">
        <f>IFERROR(SUMIF(Allopatrics_Mechanical!T$2:T$999,Allopatrics_Mechanical_R!$A50,Allopatrics_Mechanical!X$2:X$999)/SUMIF(Allopatrics_Mechanical!T$2:T$999,Allopatrics_Mechanical_R!$A50,Allopatrics_Mechanical!V$2:V$999), "NA")</f>
        <v>1</v>
      </c>
    </row>
    <row r="51" spans="1:4" x14ac:dyDescent="0.25">
      <c r="A51" s="41" t="str">
        <v>C.6XB.75</v>
      </c>
      <c r="B51" s="41" t="str">
        <f>INDEX(Allopatrics_Mechanical!$P$2:$P$999,MATCH(Allopatrics_Mechanical_R!$A51,Allopatrics_Mechanical!$T$2:$T$999,0))</f>
        <v>F0-elegansXgraellsii-SwedenXCachadas</v>
      </c>
      <c r="C51" s="41">
        <f>IFERROR(SUMIF(Allopatrics_Mechanical!T$2:T$999,Allopatrics_Mechanical_R!$A51,Allopatrics_Mechanical!V$2:V$999)/SUMIF(Allopatrics_Mechanical!T$2:T$999,Allopatrics_Mechanical_R!$A51,Allopatrics_Mechanical!U$2:U$999), "NA")</f>
        <v>1</v>
      </c>
      <c r="D51" s="41">
        <f>IFERROR(SUMIF(Allopatrics_Mechanical!T$2:T$999,Allopatrics_Mechanical_R!$A51,Allopatrics_Mechanical!X$2:X$999)/SUMIF(Allopatrics_Mechanical!T$2:T$999,Allopatrics_Mechanical_R!$A51,Allopatrics_Mechanical!V$2:V$999), "NA")</f>
        <v>1</v>
      </c>
    </row>
    <row r="52" spans="1:4" x14ac:dyDescent="0.25">
      <c r="A52" s="41" t="str">
        <v>C.6XB.76</v>
      </c>
      <c r="B52" s="41" t="str">
        <f>INDEX(Allopatrics_Mechanical!$P$2:$P$999,MATCH(Allopatrics_Mechanical_R!$A52,Allopatrics_Mechanical!$T$2:$T$999,0))</f>
        <v>F0-elegansXgraellsii-SwedenXCachadas</v>
      </c>
      <c r="C52" s="41">
        <f>IFERROR(SUMIF(Allopatrics_Mechanical!T$2:T$999,Allopatrics_Mechanical_R!$A52,Allopatrics_Mechanical!V$2:V$999)/SUMIF(Allopatrics_Mechanical!T$2:T$999,Allopatrics_Mechanical_R!$A52,Allopatrics_Mechanical!U$2:U$999), "NA")</f>
        <v>1</v>
      </c>
      <c r="D52" s="41">
        <f>IFERROR(SUMIF(Allopatrics_Mechanical!T$2:T$999,Allopatrics_Mechanical_R!$A52,Allopatrics_Mechanical!X$2:X$999)/SUMIF(Allopatrics_Mechanical!T$2:T$999,Allopatrics_Mechanical_R!$A52,Allopatrics_Mechanical!V$2:V$999), "NA")</f>
        <v>1</v>
      </c>
    </row>
    <row r="53" spans="1:4" x14ac:dyDescent="0.25">
      <c r="A53" s="41" t="str">
        <v>C.17XB.9</v>
      </c>
      <c r="B53" s="41" t="str">
        <f>INDEX(Allopatrics_Mechanical!$P$2:$P$999,MATCH(Allopatrics_Mechanical_R!$A53,Allopatrics_Mechanical!$T$2:$T$999,0))</f>
        <v>F0-elegansXgraellsii-SwedenXCachadas</v>
      </c>
      <c r="C53" s="41">
        <f>IFERROR(SUMIF(Allopatrics_Mechanical!T$2:T$999,Allopatrics_Mechanical_R!$A53,Allopatrics_Mechanical!V$2:V$999)/SUMIF(Allopatrics_Mechanical!T$2:T$999,Allopatrics_Mechanical_R!$A53,Allopatrics_Mechanical!U$2:U$999), "NA")</f>
        <v>1</v>
      </c>
      <c r="D53" s="41">
        <f>IFERROR(SUMIF(Allopatrics_Mechanical!T$2:T$999,Allopatrics_Mechanical_R!$A53,Allopatrics_Mechanical!X$2:X$999)/SUMIF(Allopatrics_Mechanical!T$2:T$999,Allopatrics_Mechanical_R!$A53,Allopatrics_Mechanical!V$2:V$999), "NA")</f>
        <v>0</v>
      </c>
    </row>
    <row r="54" spans="1:4" x14ac:dyDescent="0.25">
      <c r="A54" s="41" t="str">
        <v>C.8XB9</v>
      </c>
      <c r="B54" s="41" t="str">
        <f>INDEX(Allopatrics_Mechanical!$P$2:$P$999,MATCH(Allopatrics_Mechanical_R!$A54,Allopatrics_Mechanical!$T$2:$T$999,0))</f>
        <v>F0-elegansXgraellsii-SwedenXCachadas</v>
      </c>
      <c r="C54" s="41">
        <f>IFERROR(SUMIF(Allopatrics_Mechanical!T$2:T$999,Allopatrics_Mechanical_R!$A54,Allopatrics_Mechanical!V$2:V$999)/SUMIF(Allopatrics_Mechanical!T$2:T$999,Allopatrics_Mechanical_R!$A54,Allopatrics_Mechanical!U$2:U$999), "NA")</f>
        <v>1</v>
      </c>
      <c r="D54" s="41">
        <f>IFERROR(SUMIF(Allopatrics_Mechanical!T$2:T$999,Allopatrics_Mechanical_R!$A54,Allopatrics_Mechanical!X$2:X$999)/SUMIF(Allopatrics_Mechanical!T$2:T$999,Allopatrics_Mechanical_R!$A54,Allopatrics_Mechanical!V$2:V$999), "NA")</f>
        <v>1</v>
      </c>
    </row>
    <row r="55" spans="1:4" x14ac:dyDescent="0.25">
      <c r="A55" s="41" t="str">
        <v>B.39XA.15</v>
      </c>
      <c r="B55" s="41" t="str">
        <f>INDEX(Allopatrics_Mechanical!$P$2:$P$999,MATCH(Allopatrics_Mechanical_R!$A55,Allopatrics_Mechanical!$T$2:$T$999,0))</f>
        <v>F0-graellsiiXelegans-CachadasXBelgium</v>
      </c>
      <c r="C55" s="41">
        <f>IFERROR(SUMIF(Allopatrics_Mechanical!T$2:T$999,Allopatrics_Mechanical_R!$A55,Allopatrics_Mechanical!V$2:V$999)/SUMIF(Allopatrics_Mechanical!T$2:T$999,Allopatrics_Mechanical_R!$A55,Allopatrics_Mechanical!U$2:U$999), "NA")</f>
        <v>1</v>
      </c>
      <c r="D55" s="41">
        <f>IFERROR(SUMIF(Allopatrics_Mechanical!T$2:T$999,Allopatrics_Mechanical_R!$A55,Allopatrics_Mechanical!X$2:X$999)/SUMIF(Allopatrics_Mechanical!T$2:T$999,Allopatrics_Mechanical_R!$A55,Allopatrics_Mechanical!V$2:V$999), "NA")</f>
        <v>1</v>
      </c>
    </row>
    <row r="56" spans="1:4" x14ac:dyDescent="0.25">
      <c r="A56" s="41" t="str">
        <v>B.45XA.15</v>
      </c>
      <c r="B56" s="41" t="str">
        <f>INDEX(Allopatrics_Mechanical!$P$2:$P$999,MATCH(Allopatrics_Mechanical_R!$A56,Allopatrics_Mechanical!$T$2:$T$999,0))</f>
        <v>F0-graellsiiXelegans-CachadasXBelgium</v>
      </c>
      <c r="C56" s="41">
        <f>IFERROR(SUMIF(Allopatrics_Mechanical!T$2:T$999,Allopatrics_Mechanical_R!$A56,Allopatrics_Mechanical!V$2:V$999)/SUMIF(Allopatrics_Mechanical!T$2:T$999,Allopatrics_Mechanical_R!$A56,Allopatrics_Mechanical!U$2:U$999), "NA")</f>
        <v>1</v>
      </c>
      <c r="D56" s="41">
        <f>IFERROR(SUMIF(Allopatrics_Mechanical!T$2:T$999,Allopatrics_Mechanical_R!$A56,Allopatrics_Mechanical!X$2:X$999)/SUMIF(Allopatrics_Mechanical!T$2:T$999,Allopatrics_Mechanical_R!$A56,Allopatrics_Mechanical!V$2:V$999), "NA")</f>
        <v>1</v>
      </c>
    </row>
    <row r="57" spans="1:4" x14ac:dyDescent="0.25">
      <c r="A57" s="41" t="str">
        <v>B.5XA.15</v>
      </c>
      <c r="B57" s="41" t="str">
        <f>INDEX(Allopatrics_Mechanical!$P$2:$P$999,MATCH(Allopatrics_Mechanical_R!$A57,Allopatrics_Mechanical!$T$2:$T$999,0))</f>
        <v>F0-graellsiiXelegans-CachadasXBelgium</v>
      </c>
      <c r="C57" s="41">
        <f>IFERROR(SUMIF(Allopatrics_Mechanical!T$2:T$999,Allopatrics_Mechanical_R!$A57,Allopatrics_Mechanical!V$2:V$999)/SUMIF(Allopatrics_Mechanical!T$2:T$999,Allopatrics_Mechanical_R!$A57,Allopatrics_Mechanical!U$2:U$999), "NA")</f>
        <v>1</v>
      </c>
      <c r="D57" s="41">
        <f>IFERROR(SUMIF(Allopatrics_Mechanical!T$2:T$999,Allopatrics_Mechanical_R!$A57,Allopatrics_Mechanical!X$2:X$999)/SUMIF(Allopatrics_Mechanical!T$2:T$999,Allopatrics_Mechanical_R!$A57,Allopatrics_Mechanical!V$2:V$999), "NA")</f>
        <v>1</v>
      </c>
    </row>
    <row r="58" spans="1:4" x14ac:dyDescent="0.25">
      <c r="A58" s="41" t="str">
        <v>B.42XA.21</v>
      </c>
      <c r="B58" s="41" t="str">
        <f>INDEX(Allopatrics_Mechanical!$P$2:$P$999,MATCH(Allopatrics_Mechanical_R!$A58,Allopatrics_Mechanical!$T$2:$T$999,0))</f>
        <v>F0-graellsiiXelegans-CachadasXBelgium</v>
      </c>
      <c r="C58" s="41">
        <f>IFERROR(SUMIF(Allopatrics_Mechanical!T$2:T$999,Allopatrics_Mechanical_R!$A58,Allopatrics_Mechanical!V$2:V$999)/SUMIF(Allopatrics_Mechanical!T$2:T$999,Allopatrics_Mechanical_R!$A58,Allopatrics_Mechanical!U$2:U$999), "NA")</f>
        <v>1</v>
      </c>
      <c r="D58" s="41">
        <f>IFERROR(SUMIF(Allopatrics_Mechanical!T$2:T$999,Allopatrics_Mechanical_R!$A58,Allopatrics_Mechanical!X$2:X$999)/SUMIF(Allopatrics_Mechanical!T$2:T$999,Allopatrics_Mechanical_R!$A58,Allopatrics_Mechanical!V$2:V$999), "NA")</f>
        <v>1</v>
      </c>
    </row>
    <row r="59" spans="1:4" x14ac:dyDescent="0.25">
      <c r="A59" s="41" t="str">
        <v>B.7XA.21</v>
      </c>
      <c r="B59" s="41" t="str">
        <f>INDEX(Allopatrics_Mechanical!$P$2:$P$999,MATCH(Allopatrics_Mechanical_R!$A59,Allopatrics_Mechanical!$T$2:$T$999,0))</f>
        <v>F0-graellsiiXelegans-CachadasXBelgium</v>
      </c>
      <c r="C59" s="41">
        <f>IFERROR(SUMIF(Allopatrics_Mechanical!T$2:T$999,Allopatrics_Mechanical_R!$A59,Allopatrics_Mechanical!V$2:V$999)/SUMIF(Allopatrics_Mechanical!T$2:T$999,Allopatrics_Mechanical_R!$A59,Allopatrics_Mechanical!U$2:U$999), "NA")</f>
        <v>1</v>
      </c>
      <c r="D59" s="41">
        <f>IFERROR(SUMIF(Allopatrics_Mechanical!T$2:T$999,Allopatrics_Mechanical_R!$A59,Allopatrics_Mechanical!X$2:X$999)/SUMIF(Allopatrics_Mechanical!T$2:T$999,Allopatrics_Mechanical_R!$A59,Allopatrics_Mechanical!V$2:V$999), "NA")</f>
        <v>0</v>
      </c>
    </row>
    <row r="60" spans="1:4" x14ac:dyDescent="0.25">
      <c r="A60" s="41" t="str">
        <v>B.5XA.22</v>
      </c>
      <c r="B60" s="41" t="str">
        <f>INDEX(Allopatrics_Mechanical!$P$2:$P$999,MATCH(Allopatrics_Mechanical_R!$A60,Allopatrics_Mechanical!$T$2:$T$999,0))</f>
        <v>F0-graellsiiXelegans-CachadasXBelgium</v>
      </c>
      <c r="C60" s="41">
        <f>IFERROR(SUMIF(Allopatrics_Mechanical!T$2:T$999,Allopatrics_Mechanical_R!$A60,Allopatrics_Mechanical!V$2:V$999)/SUMIF(Allopatrics_Mechanical!T$2:T$999,Allopatrics_Mechanical_R!$A60,Allopatrics_Mechanical!U$2:U$999), "NA")</f>
        <v>0</v>
      </c>
      <c r="D60" s="41" t="str">
        <f>IFERROR(SUMIF(Allopatrics_Mechanical!T$2:T$999,Allopatrics_Mechanical_R!$A60,Allopatrics_Mechanical!X$2:X$999)/SUMIF(Allopatrics_Mechanical!T$2:T$999,Allopatrics_Mechanical_R!$A60,Allopatrics_Mechanical!V$2:V$999), "NA")</f>
        <v>NA</v>
      </c>
    </row>
    <row r="61" spans="1:4" x14ac:dyDescent="0.25">
      <c r="A61" s="41" t="str">
        <v>B.44XA.34</v>
      </c>
      <c r="B61" s="41" t="str">
        <f>INDEX(Allopatrics_Mechanical!$P$2:$P$999,MATCH(Allopatrics_Mechanical_R!$A61,Allopatrics_Mechanical!$T$2:$T$999,0))</f>
        <v>F0-graellsiiXelegans-CachadasXBelgium</v>
      </c>
      <c r="C61" s="41">
        <f>IFERROR(SUMIF(Allopatrics_Mechanical!T$2:T$999,Allopatrics_Mechanical_R!$A61,Allopatrics_Mechanical!V$2:V$999)/SUMIF(Allopatrics_Mechanical!T$2:T$999,Allopatrics_Mechanical_R!$A61,Allopatrics_Mechanical!U$2:U$999), "NA")</f>
        <v>1</v>
      </c>
      <c r="D61" s="41">
        <f>IFERROR(SUMIF(Allopatrics_Mechanical!T$2:T$999,Allopatrics_Mechanical_R!$A61,Allopatrics_Mechanical!X$2:X$999)/SUMIF(Allopatrics_Mechanical!T$2:T$999,Allopatrics_Mechanical_R!$A61,Allopatrics_Mechanical!V$2:V$999), "NA")</f>
        <v>1</v>
      </c>
    </row>
    <row r="62" spans="1:4" x14ac:dyDescent="0.25">
      <c r="A62" s="41" t="str">
        <v>B.36XA.38</v>
      </c>
      <c r="B62" s="41" t="str">
        <f>INDEX(Allopatrics_Mechanical!$P$2:$P$999,MATCH(Allopatrics_Mechanical_R!$A62,Allopatrics_Mechanical!$T$2:$T$999,0))</f>
        <v>F0-graellsiiXelegans-CachadasXBelgium</v>
      </c>
      <c r="C62" s="41">
        <f>IFERROR(SUMIF(Allopatrics_Mechanical!T$2:T$999,Allopatrics_Mechanical_R!$A62,Allopatrics_Mechanical!V$2:V$999)/SUMIF(Allopatrics_Mechanical!T$2:T$999,Allopatrics_Mechanical_R!$A62,Allopatrics_Mechanical!U$2:U$999), "NA")</f>
        <v>1</v>
      </c>
      <c r="D62" s="41">
        <f>IFERROR(SUMIF(Allopatrics_Mechanical!T$2:T$999,Allopatrics_Mechanical_R!$A62,Allopatrics_Mechanical!X$2:X$999)/SUMIF(Allopatrics_Mechanical!T$2:T$999,Allopatrics_Mechanical_R!$A62,Allopatrics_Mechanical!V$2:V$999), "NA")</f>
        <v>1</v>
      </c>
    </row>
    <row r="63" spans="1:4" x14ac:dyDescent="0.25">
      <c r="A63" s="41" t="str">
        <v>B.88XA.39</v>
      </c>
      <c r="B63" s="41" t="str">
        <f>INDEX(Allopatrics_Mechanical!$P$2:$P$999,MATCH(Allopatrics_Mechanical_R!$A63,Allopatrics_Mechanical!$T$2:$T$999,0))</f>
        <v>F0-graellsiiXelegans-CachadasXBelgium</v>
      </c>
      <c r="C63" s="41">
        <f>IFERROR(SUMIF(Allopatrics_Mechanical!T$2:T$999,Allopatrics_Mechanical_R!$A63,Allopatrics_Mechanical!V$2:V$999)/SUMIF(Allopatrics_Mechanical!T$2:T$999,Allopatrics_Mechanical_R!$A63,Allopatrics_Mechanical!U$2:U$999), "NA")</f>
        <v>1</v>
      </c>
      <c r="D63" s="41">
        <f>IFERROR(SUMIF(Allopatrics_Mechanical!T$2:T$999,Allopatrics_Mechanical_R!$A63,Allopatrics_Mechanical!X$2:X$999)/SUMIF(Allopatrics_Mechanical!T$2:T$999,Allopatrics_Mechanical_R!$A63,Allopatrics_Mechanical!V$2:V$999), "NA")</f>
        <v>1</v>
      </c>
    </row>
    <row r="64" spans="1:4" x14ac:dyDescent="0.25">
      <c r="A64" s="41" t="str">
        <v>B.42XA.43</v>
      </c>
      <c r="B64" s="41" t="str">
        <f>INDEX(Allopatrics_Mechanical!$P$2:$P$999,MATCH(Allopatrics_Mechanical_R!$A64,Allopatrics_Mechanical!$T$2:$T$999,0))</f>
        <v>F0-graellsiiXelegans-CachadasXBelgium</v>
      </c>
      <c r="C64" s="41">
        <f>IFERROR(SUMIF(Allopatrics_Mechanical!T$2:T$999,Allopatrics_Mechanical_R!$A64,Allopatrics_Mechanical!V$2:V$999)/SUMIF(Allopatrics_Mechanical!T$2:T$999,Allopatrics_Mechanical_R!$A64,Allopatrics_Mechanical!U$2:U$999), "NA")</f>
        <v>1</v>
      </c>
      <c r="D64" s="41">
        <f>IFERROR(SUMIF(Allopatrics_Mechanical!T$2:T$999,Allopatrics_Mechanical_R!$A64,Allopatrics_Mechanical!X$2:X$999)/SUMIF(Allopatrics_Mechanical!T$2:T$999,Allopatrics_Mechanical_R!$A64,Allopatrics_Mechanical!V$2:V$999), "NA")</f>
        <v>1</v>
      </c>
    </row>
    <row r="65" spans="1:4" x14ac:dyDescent="0.25">
      <c r="A65" s="41" t="str">
        <v>B.5XA.24</v>
      </c>
      <c r="B65" s="41" t="str">
        <f>INDEX(Allopatrics_Mechanical!$P$2:$P$999,MATCH(Allopatrics_Mechanical_R!$A65,Allopatrics_Mechanical!$T$2:$T$999,0))</f>
        <v>F0-elegansXgraellsii-BelgiumXCachadas</v>
      </c>
      <c r="C65" s="41">
        <f>IFERROR(SUMIF(Allopatrics_Mechanical!T$2:T$999,Allopatrics_Mechanical_R!$A65,Allopatrics_Mechanical!V$2:V$999)/SUMIF(Allopatrics_Mechanical!T$2:T$999,Allopatrics_Mechanical_R!$A65,Allopatrics_Mechanical!U$2:U$999), "NA")</f>
        <v>1</v>
      </c>
      <c r="D65" s="41">
        <f>IFERROR(SUMIF(Allopatrics_Mechanical!T$2:T$999,Allopatrics_Mechanical_R!$A65,Allopatrics_Mechanical!X$2:X$999)/SUMIF(Allopatrics_Mechanical!T$2:T$999,Allopatrics_Mechanical_R!$A65,Allopatrics_Mechanical!V$2:V$999), "NA")</f>
        <v>0.5</v>
      </c>
    </row>
    <row r="66" spans="1:4" x14ac:dyDescent="0.25">
      <c r="A66" s="41" t="str">
        <v>E.17XA.26</v>
      </c>
      <c r="B66" s="41" t="str">
        <f>INDEX(Allopatrics_Mechanical!$P$2:$P$999,MATCH(Allopatrics_Mechanical_R!$A66,Allopatrics_Mechanical!$T$2:$T$999,0))</f>
        <v>F0-elegansXgraellsii-BelgiumXCachadas</v>
      </c>
      <c r="C66" s="41">
        <f>IFERROR(SUMIF(Allopatrics_Mechanical!T$2:T$999,Allopatrics_Mechanical_R!$A66,Allopatrics_Mechanical!V$2:V$999)/SUMIF(Allopatrics_Mechanical!T$2:T$999,Allopatrics_Mechanical_R!$A66,Allopatrics_Mechanical!U$2:U$999), "NA")</f>
        <v>1</v>
      </c>
      <c r="D66" s="41">
        <f>IFERROR(SUMIF(Allopatrics_Mechanical!T$2:T$999,Allopatrics_Mechanical_R!$A66,Allopatrics_Mechanical!X$2:X$999)/SUMIF(Allopatrics_Mechanical!T$2:T$999,Allopatrics_Mechanical_R!$A66,Allopatrics_Mechanical!V$2:V$999), "NA")</f>
        <v>0</v>
      </c>
    </row>
    <row r="67" spans="1:4" x14ac:dyDescent="0.25">
      <c r="A67" s="41" t="str">
        <v>E.7XA.26</v>
      </c>
      <c r="B67" s="41" t="str">
        <f>INDEX(Allopatrics_Mechanical!$P$2:$P$999,MATCH(Allopatrics_Mechanical_R!$A67,Allopatrics_Mechanical!$T$2:$T$999,0))</f>
        <v>F0-elegansXgraellsii-BelgiumXCachadas</v>
      </c>
      <c r="C67" s="41">
        <f>IFERROR(SUMIF(Allopatrics_Mechanical!T$2:T$999,Allopatrics_Mechanical_R!$A67,Allopatrics_Mechanical!V$2:V$999)/SUMIF(Allopatrics_Mechanical!T$2:T$999,Allopatrics_Mechanical_R!$A67,Allopatrics_Mechanical!U$2:U$999), "NA")</f>
        <v>1</v>
      </c>
      <c r="D67" s="41">
        <f>IFERROR(SUMIF(Allopatrics_Mechanical!T$2:T$999,Allopatrics_Mechanical_R!$A67,Allopatrics_Mechanical!X$2:X$999)/SUMIF(Allopatrics_Mechanical!T$2:T$999,Allopatrics_Mechanical_R!$A67,Allopatrics_Mechanical!V$2:V$999), "NA")</f>
        <v>1</v>
      </c>
    </row>
    <row r="68" spans="1:4" x14ac:dyDescent="0.25">
      <c r="A68" s="41" t="str">
        <v>E.1XA.7</v>
      </c>
      <c r="B68" s="41" t="str">
        <f>INDEX(Allopatrics_Mechanical!$P$2:$P$999,MATCH(Allopatrics_Mechanical_R!$A68,Allopatrics_Mechanical!$T$2:$T$999,0))</f>
        <v>F0-elegansXgraellsii-BelgiumXCachadas</v>
      </c>
      <c r="C68" s="41">
        <f>IFERROR(SUMIF(Allopatrics_Mechanical!T$2:T$999,Allopatrics_Mechanical_R!$A68,Allopatrics_Mechanical!V$2:V$999)/SUMIF(Allopatrics_Mechanical!T$2:T$999,Allopatrics_Mechanical_R!$A68,Allopatrics_Mechanical!U$2:U$999), "NA")</f>
        <v>1</v>
      </c>
      <c r="D68" s="41">
        <f>IFERROR(SUMIF(Allopatrics_Mechanical!T$2:T$999,Allopatrics_Mechanical_R!$A68,Allopatrics_Mechanical!X$2:X$999)/SUMIF(Allopatrics_Mechanical!T$2:T$999,Allopatrics_Mechanical_R!$A68,Allopatrics_Mechanical!V$2:V$999), "NA")</f>
        <v>1</v>
      </c>
    </row>
    <row r="69" spans="1:4" x14ac:dyDescent="0.25">
      <c r="A69" s="41" t="str">
        <v>P.16XA.24</v>
      </c>
      <c r="B69" s="41" t="str">
        <f>INDEX(Allopatrics_Mechanical!$P$2:$P$999,MATCH(Allopatrics_Mechanical_R!$A69,Allopatrics_Mechanical!$T$2:$T$999,0))</f>
        <v>F0-elegansXgraellsii-LaigualXCachadas</v>
      </c>
      <c r="C69" s="41">
        <f>IFERROR(SUMIF(Allopatrics_Mechanical!T$2:T$999,Allopatrics_Mechanical_R!$A69,Allopatrics_Mechanical!V$2:V$999)/SUMIF(Allopatrics_Mechanical!T$2:T$999,Allopatrics_Mechanical_R!$A69,Allopatrics_Mechanical!U$2:U$999), "NA")</f>
        <v>1</v>
      </c>
      <c r="D69" s="41">
        <f>IFERROR(SUMIF(Allopatrics_Mechanical!T$2:T$999,Allopatrics_Mechanical_R!$A69,Allopatrics_Mechanical!X$2:X$999)/SUMIF(Allopatrics_Mechanical!T$2:T$999,Allopatrics_Mechanical_R!$A69,Allopatrics_Mechanical!V$2:V$999), "NA")</f>
        <v>1</v>
      </c>
    </row>
    <row r="70" spans="1:4" x14ac:dyDescent="0.25">
      <c r="A70" s="41" t="str">
        <v>P.18XA.24</v>
      </c>
      <c r="B70" s="41" t="str">
        <f>INDEX(Allopatrics_Mechanical!$P$2:$P$999,MATCH(Allopatrics_Mechanical_R!$A70,Allopatrics_Mechanical!$T$2:$T$999,0))</f>
        <v>F0-elegansXgraellsii-LaigualXCachadas</v>
      </c>
      <c r="C70" s="41">
        <f>IFERROR(SUMIF(Allopatrics_Mechanical!T$2:T$999,Allopatrics_Mechanical_R!$A70,Allopatrics_Mechanical!V$2:V$999)/SUMIF(Allopatrics_Mechanical!T$2:T$999,Allopatrics_Mechanical_R!$A70,Allopatrics_Mechanical!U$2:U$999), "NA")</f>
        <v>0</v>
      </c>
      <c r="D70" s="41" t="str">
        <f>IFERROR(SUMIF(Allopatrics_Mechanical!T$2:T$999,Allopatrics_Mechanical_R!$A70,Allopatrics_Mechanical!X$2:X$999)/SUMIF(Allopatrics_Mechanical!T$2:T$999,Allopatrics_Mechanical_R!$A70,Allopatrics_Mechanical!V$2:V$999), "NA")</f>
        <v>NA</v>
      </c>
    </row>
    <row r="71" spans="1:4" x14ac:dyDescent="0.25">
      <c r="A71" s="41" t="str">
        <v>P.5XA.6</v>
      </c>
      <c r="B71" s="41" t="str">
        <f>INDEX(Allopatrics_Mechanical!$P$2:$P$999,MATCH(Allopatrics_Mechanical_R!$A71,Allopatrics_Mechanical!$T$2:$T$999,0))</f>
        <v>F0-elegansXgraellsii-LaigualXCachadas</v>
      </c>
      <c r="C71" s="41">
        <f>IFERROR(SUMIF(Allopatrics_Mechanical!T$2:T$999,Allopatrics_Mechanical_R!$A71,Allopatrics_Mechanical!V$2:V$999)/SUMIF(Allopatrics_Mechanical!T$2:T$999,Allopatrics_Mechanical_R!$A71,Allopatrics_Mechanical!U$2:U$999), "NA")</f>
        <v>0</v>
      </c>
      <c r="D71" s="41" t="str">
        <f>IFERROR(SUMIF(Allopatrics_Mechanical!T$2:T$999,Allopatrics_Mechanical_R!$A71,Allopatrics_Mechanical!X$2:X$999)/SUMIF(Allopatrics_Mechanical!T$2:T$999,Allopatrics_Mechanical_R!$A71,Allopatrics_Mechanical!V$2:V$999), "NA")</f>
        <v>NA</v>
      </c>
    </row>
    <row r="72" spans="1:4" x14ac:dyDescent="0.25">
      <c r="A72" s="41" t="str">
        <v>P.16XA.27</v>
      </c>
      <c r="B72" s="41" t="str">
        <f>INDEX(Allopatrics_Mechanical!$P$2:$P$999,MATCH(Allopatrics_Mechanical_R!$A72,Allopatrics_Mechanical!$T$2:$T$999,0))</f>
        <v>F0-elegansXgraellsii-LaigualXCachadas</v>
      </c>
      <c r="C72" s="41">
        <f>IFERROR(SUMIF(Allopatrics_Mechanical!T$2:T$999,Allopatrics_Mechanical_R!$A72,Allopatrics_Mechanical!V$2:V$999)/SUMIF(Allopatrics_Mechanical!T$2:T$999,Allopatrics_Mechanical_R!$A72,Allopatrics_Mechanical!U$2:U$999), "NA")</f>
        <v>1</v>
      </c>
      <c r="D72" s="41">
        <f>IFERROR(SUMIF(Allopatrics_Mechanical!T$2:T$999,Allopatrics_Mechanical_R!$A72,Allopatrics_Mechanical!X$2:X$999)/SUMIF(Allopatrics_Mechanical!T$2:T$999,Allopatrics_Mechanical_R!$A72,Allopatrics_Mechanical!V$2:V$999), "NA")</f>
        <v>1</v>
      </c>
    </row>
    <row r="73" spans="1:4" x14ac:dyDescent="0.25">
      <c r="A73" s="41" t="str">
        <v>P.24XA.28</v>
      </c>
      <c r="B73" s="41" t="str">
        <f>INDEX(Allopatrics_Mechanical!$P$2:$P$999,MATCH(Allopatrics_Mechanical_R!$A73,Allopatrics_Mechanical!$T$2:$T$999,0))</f>
        <v>F0-elegansXgraellsii-LaigualXCachadas</v>
      </c>
      <c r="C73" s="41">
        <f>IFERROR(SUMIF(Allopatrics_Mechanical!T$2:T$999,Allopatrics_Mechanical_R!$A73,Allopatrics_Mechanical!V$2:V$999)/SUMIF(Allopatrics_Mechanical!T$2:T$999,Allopatrics_Mechanical_R!$A73,Allopatrics_Mechanical!U$2:U$999), "NA")</f>
        <v>1</v>
      </c>
      <c r="D73" s="41">
        <f>IFERROR(SUMIF(Allopatrics_Mechanical!T$2:T$999,Allopatrics_Mechanical_R!$A73,Allopatrics_Mechanical!X$2:X$999)/SUMIF(Allopatrics_Mechanical!T$2:T$999,Allopatrics_Mechanical_R!$A73,Allopatrics_Mechanical!V$2:V$999), "NA")</f>
        <v>1</v>
      </c>
    </row>
    <row r="74" spans="1:4" x14ac:dyDescent="0.25">
      <c r="A74" s="41" t="str">
        <v>P.23XA.30</v>
      </c>
      <c r="B74" s="41" t="str">
        <f>INDEX(Allopatrics_Mechanical!$P$2:$P$999,MATCH(Allopatrics_Mechanical_R!$A74,Allopatrics_Mechanical!$T$2:$T$999,0))</f>
        <v>F0-elegansXgraellsii-LaigualXCachadas</v>
      </c>
      <c r="C74" s="41">
        <f>IFERROR(SUMIF(Allopatrics_Mechanical!T$2:T$999,Allopatrics_Mechanical_R!$A74,Allopatrics_Mechanical!V$2:V$999)/SUMIF(Allopatrics_Mechanical!T$2:T$999,Allopatrics_Mechanical_R!$A74,Allopatrics_Mechanical!U$2:U$999), "NA")</f>
        <v>1</v>
      </c>
      <c r="D74" s="41">
        <f>IFERROR(SUMIF(Allopatrics_Mechanical!T$2:T$999,Allopatrics_Mechanical_R!$A74,Allopatrics_Mechanical!X$2:X$999)/SUMIF(Allopatrics_Mechanical!T$2:T$999,Allopatrics_Mechanical_R!$A74,Allopatrics_Mechanical!V$2:V$999), "NA")</f>
        <v>1</v>
      </c>
    </row>
    <row r="75" spans="1:4" x14ac:dyDescent="0.25">
      <c r="A75" s="41" t="str">
        <v>E.10X1.28</v>
      </c>
      <c r="B75" s="41" t="str">
        <f>INDEX(Allopatrics_Mechanical!$P$2:$P$999,MATCH(Allopatrics_Mechanical_R!$A75,Allopatrics_Mechanical!$T$2:$T$999,0))</f>
        <v>F1-elegansXhybrid-AlloEleXBelgium</v>
      </c>
      <c r="C75" s="41">
        <f>IFERROR(SUMIF(Allopatrics_Mechanical!T$2:T$999,Allopatrics_Mechanical_R!$A75,Allopatrics_Mechanical!V$2:V$999)/SUMIF(Allopatrics_Mechanical!T$2:T$999,Allopatrics_Mechanical_R!$A75,Allopatrics_Mechanical!U$2:U$999), "NA")</f>
        <v>1</v>
      </c>
      <c r="D75" s="41">
        <f>IFERROR(SUMIF(Allopatrics_Mechanical!T$2:T$999,Allopatrics_Mechanical_R!$A75,Allopatrics_Mechanical!X$2:X$999)/SUMIF(Allopatrics_Mechanical!T$2:T$999,Allopatrics_Mechanical_R!$A75,Allopatrics_Mechanical!V$2:V$999), "NA")</f>
        <v>0</v>
      </c>
    </row>
    <row r="76" spans="1:4" x14ac:dyDescent="0.25">
      <c r="A76" s="41" t="str">
        <v>E.17X3.9</v>
      </c>
      <c r="B76" s="41" t="str">
        <f>INDEX(Allopatrics_Mechanical!$P$2:$P$999,MATCH(Allopatrics_Mechanical_R!$A76,Allopatrics_Mechanical!$T$2:$T$999,0))</f>
        <v>F1-elegansXhybrid-AlloEleXBelgium</v>
      </c>
      <c r="C76" s="41">
        <f>IFERROR(SUMIF(Allopatrics_Mechanical!T$2:T$999,Allopatrics_Mechanical_R!$A76,Allopatrics_Mechanical!V$2:V$999)/SUMIF(Allopatrics_Mechanical!T$2:T$999,Allopatrics_Mechanical_R!$A76,Allopatrics_Mechanical!U$2:U$999), "NA")</f>
        <v>1</v>
      </c>
      <c r="D76" s="41">
        <f>IFERROR(SUMIF(Allopatrics_Mechanical!T$2:T$999,Allopatrics_Mechanical_R!$A76,Allopatrics_Mechanical!X$2:X$999)/SUMIF(Allopatrics_Mechanical!T$2:T$999,Allopatrics_Mechanical_R!$A76,Allopatrics_Mechanical!V$2:V$999), "NA")</f>
        <v>1</v>
      </c>
    </row>
    <row r="77" spans="1:4" x14ac:dyDescent="0.25">
      <c r="A77" s="41" t="str">
        <v>P.18X3.11</v>
      </c>
      <c r="B77" s="41" t="str">
        <f>INDEX(Allopatrics_Mechanical!$P$2:$P$999,MATCH(Allopatrics_Mechanical_R!$A77,Allopatrics_Mechanical!$T$2:$T$999,0))</f>
        <v>F1-elegansXhybrid-AlloEleXBelgium</v>
      </c>
      <c r="C77" s="41">
        <f>IFERROR(SUMIF(Allopatrics_Mechanical!T$2:T$999,Allopatrics_Mechanical_R!$A77,Allopatrics_Mechanical!V$2:V$999)/SUMIF(Allopatrics_Mechanical!T$2:T$999,Allopatrics_Mechanical_R!$A77,Allopatrics_Mechanical!U$2:U$999), "NA")</f>
        <v>1</v>
      </c>
      <c r="D77" s="41">
        <f>IFERROR(SUMIF(Allopatrics_Mechanical!T$2:T$999,Allopatrics_Mechanical_R!$A77,Allopatrics_Mechanical!X$2:X$999)/SUMIF(Allopatrics_Mechanical!T$2:T$999,Allopatrics_Mechanical_R!$A77,Allopatrics_Mechanical!V$2:V$999), "NA")</f>
        <v>1</v>
      </c>
    </row>
    <row r="78" spans="1:4" x14ac:dyDescent="0.25">
      <c r="A78" s="41" t="str">
        <v>P.8X5.15</v>
      </c>
      <c r="B78" s="41" t="str">
        <f>INDEX(Allopatrics_Mechanical!$P$2:$P$999,MATCH(Allopatrics_Mechanical_R!$A78,Allopatrics_Mechanical!$T$2:$T$999,0))</f>
        <v>F1-elegansXhybrid-AlloEleXBelgium</v>
      </c>
      <c r="C78" s="41">
        <f>IFERROR(SUMIF(Allopatrics_Mechanical!T$2:T$999,Allopatrics_Mechanical_R!$A78,Allopatrics_Mechanical!V$2:V$999)/SUMIF(Allopatrics_Mechanical!T$2:T$999,Allopatrics_Mechanical_R!$A78,Allopatrics_Mechanical!U$2:U$999), "NA")</f>
        <v>1</v>
      </c>
      <c r="D78" s="41">
        <f>IFERROR(SUMIF(Allopatrics_Mechanical!T$2:T$999,Allopatrics_Mechanical_R!$A78,Allopatrics_Mechanical!X$2:X$999)/SUMIF(Allopatrics_Mechanical!T$2:T$999,Allopatrics_Mechanical_R!$A78,Allopatrics_Mechanical!V$2:V$999), "NA")</f>
        <v>1</v>
      </c>
    </row>
    <row r="79" spans="1:4" x14ac:dyDescent="0.25">
      <c r="A79" s="41" t="str">
        <v>P.21X5.21</v>
      </c>
      <c r="B79" s="41" t="str">
        <f>INDEX(Allopatrics_Mechanical!$P$2:$P$999,MATCH(Allopatrics_Mechanical_R!$A79,Allopatrics_Mechanical!$T$2:$T$999,0))</f>
        <v>F1-elegansXhybrid-AlloEleXBelgium</v>
      </c>
      <c r="C79" s="41">
        <f>IFERROR(SUMIF(Allopatrics_Mechanical!T$2:T$999,Allopatrics_Mechanical_R!$A79,Allopatrics_Mechanical!V$2:V$999)/SUMIF(Allopatrics_Mechanical!T$2:T$999,Allopatrics_Mechanical_R!$A79,Allopatrics_Mechanical!U$2:U$999), "NA")</f>
        <v>1</v>
      </c>
      <c r="D79" s="41">
        <f>IFERROR(SUMIF(Allopatrics_Mechanical!T$2:T$999,Allopatrics_Mechanical_R!$A79,Allopatrics_Mechanical!X$2:X$999)/SUMIF(Allopatrics_Mechanical!T$2:T$999,Allopatrics_Mechanical_R!$A79,Allopatrics_Mechanical!V$2:V$999), "NA")</f>
        <v>1</v>
      </c>
    </row>
    <row r="80" spans="1:4" x14ac:dyDescent="0.25">
      <c r="A80" s="41" t="str">
        <v>P.24X5.22</v>
      </c>
      <c r="B80" s="41" t="str">
        <f>INDEX(Allopatrics_Mechanical!$P$2:$P$999,MATCH(Allopatrics_Mechanical_R!$A80,Allopatrics_Mechanical!$T$2:$T$999,0))</f>
        <v>F1-elegansXhybrid-AlloEleXBelgium</v>
      </c>
      <c r="C80" s="41">
        <f>IFERROR(SUMIF(Allopatrics_Mechanical!T$2:T$999,Allopatrics_Mechanical_R!$A80,Allopatrics_Mechanical!V$2:V$999)/SUMIF(Allopatrics_Mechanical!T$2:T$999,Allopatrics_Mechanical_R!$A80,Allopatrics_Mechanical!U$2:U$999), "NA")</f>
        <v>1</v>
      </c>
      <c r="D80" s="41">
        <f>IFERROR(SUMIF(Allopatrics_Mechanical!T$2:T$999,Allopatrics_Mechanical_R!$A80,Allopatrics_Mechanical!X$2:X$999)/SUMIF(Allopatrics_Mechanical!T$2:T$999,Allopatrics_Mechanical_R!$A80,Allopatrics_Mechanical!V$2:V$999), "NA")</f>
        <v>1</v>
      </c>
    </row>
    <row r="81" spans="1:4" x14ac:dyDescent="0.25">
      <c r="A81" s="41" t="str">
        <v>P.21X3.1</v>
      </c>
      <c r="B81" s="41" t="str">
        <f>INDEX(Allopatrics_Mechanical!$P$2:$P$999,MATCH(Allopatrics_Mechanical_R!$A81,Allopatrics_Mechanical!$T$2:$T$999,0))</f>
        <v>F1-elegansXhybrid-AlloEleXBelgium</v>
      </c>
      <c r="C81" s="41">
        <f>IFERROR(SUMIF(Allopatrics_Mechanical!T$2:T$999,Allopatrics_Mechanical_R!$A81,Allopatrics_Mechanical!V$2:V$999)/SUMIF(Allopatrics_Mechanical!T$2:T$999,Allopatrics_Mechanical_R!$A81,Allopatrics_Mechanical!U$2:U$999), "NA")</f>
        <v>1</v>
      </c>
      <c r="D81" s="41">
        <f>IFERROR(SUMIF(Allopatrics_Mechanical!T$2:T$999,Allopatrics_Mechanical_R!$A81,Allopatrics_Mechanical!X$2:X$999)/SUMIF(Allopatrics_Mechanical!T$2:T$999,Allopatrics_Mechanical_R!$A81,Allopatrics_Mechanical!V$2:V$999), "NA")</f>
        <v>1</v>
      </c>
    </row>
    <row r="82" spans="1:4" x14ac:dyDescent="0.25">
      <c r="A82" s="41" t="str">
        <v>A.4XB.2</v>
      </c>
      <c r="B82" s="41" t="str">
        <f>INDEX(Allopatrics_Mechanical!$P$2:$P$999,MATCH(Allopatrics_Mechanical_R!$A82,Allopatrics_Mechanical!$T$2:$T$999,0))</f>
        <v>F0-graellsiiXelegans-CachadasXBelgium</v>
      </c>
      <c r="C82" s="41">
        <f>IFERROR(SUMIF(Allopatrics_Mechanical!T$2:T$999,Allopatrics_Mechanical_R!$A82,Allopatrics_Mechanical!V$2:V$999)/SUMIF(Allopatrics_Mechanical!T$2:T$999,Allopatrics_Mechanical_R!$A82,Allopatrics_Mechanical!U$2:U$999), "NA")</f>
        <v>0</v>
      </c>
      <c r="D82" s="41" t="str">
        <f>IFERROR(SUMIF(Allopatrics_Mechanical!T$2:T$999,Allopatrics_Mechanical_R!$A82,Allopatrics_Mechanical!X$2:X$999)/SUMIF(Allopatrics_Mechanical!T$2:T$999,Allopatrics_Mechanical_R!$A82,Allopatrics_Mechanical!V$2:V$999), "NA")</f>
        <v>NA</v>
      </c>
    </row>
    <row r="83" spans="1:4" x14ac:dyDescent="0.25">
      <c r="A83" s="41" t="str">
        <v>A.13XL.18</v>
      </c>
      <c r="B83" s="41" t="str">
        <f>INDEX(Allopatrics_Mechanical!$P$2:$P$999,MATCH(Allopatrics_Mechanical_R!$A83,Allopatrics_Mechanical!$T$2:$T$999,0))</f>
        <v>F0-graellsiiXelegans-CachadasXMaraixDorx</v>
      </c>
      <c r="C83" s="41">
        <f>IFERROR(SUMIF(Allopatrics_Mechanical!T$2:T$999,Allopatrics_Mechanical_R!$A83,Allopatrics_Mechanical!V$2:V$999)/SUMIF(Allopatrics_Mechanical!T$2:T$999,Allopatrics_Mechanical_R!$A83,Allopatrics_Mechanical!U$2:U$999), "NA")</f>
        <v>1</v>
      </c>
      <c r="D83" s="41">
        <f>IFERROR(SUMIF(Allopatrics_Mechanical!T$2:T$999,Allopatrics_Mechanical_R!$A83,Allopatrics_Mechanical!X$2:X$999)/SUMIF(Allopatrics_Mechanical!T$2:T$999,Allopatrics_Mechanical_R!$A83,Allopatrics_Mechanical!V$2:V$999), "NA")</f>
        <v>1</v>
      </c>
    </row>
    <row r="84" spans="1:4" x14ac:dyDescent="0.25">
      <c r="A84" s="41" t="str">
        <v>A.4X2.3</v>
      </c>
      <c r="B84" s="41" t="str">
        <f>INDEX(Allopatrics_Mechanical!$P$2:$P$999,MATCH(Allopatrics_Mechanical_R!$A84,Allopatrics_Mechanical!$T$2:$T$999,0))</f>
        <v>F1-graellsiiXhybrid-CachadasXBelgium</v>
      </c>
      <c r="C84" s="41">
        <f>IFERROR(SUMIF(Allopatrics_Mechanical!T$2:T$999,Allopatrics_Mechanical_R!$A84,Allopatrics_Mechanical!V$2:V$999)/SUMIF(Allopatrics_Mechanical!T$2:T$999,Allopatrics_Mechanical_R!$A84,Allopatrics_Mechanical!U$2:U$999), "NA")</f>
        <v>0.5</v>
      </c>
      <c r="D84" s="41">
        <f>IFERROR(SUMIF(Allopatrics_Mechanical!T$2:T$999,Allopatrics_Mechanical_R!$A84,Allopatrics_Mechanical!X$2:X$999)/SUMIF(Allopatrics_Mechanical!T$2:T$999,Allopatrics_Mechanical_R!$A84,Allopatrics_Mechanical!V$2:V$999), "NA")</f>
        <v>1</v>
      </c>
    </row>
    <row r="85" spans="1:4" x14ac:dyDescent="0.25">
      <c r="A85" s="41" t="str">
        <v>A.2X5.2</v>
      </c>
      <c r="B85" s="41" t="str">
        <f>INDEX(Allopatrics_Mechanical!$P$2:$P$999,MATCH(Allopatrics_Mechanical_R!$A85,Allopatrics_Mechanical!$T$2:$T$999,0))</f>
        <v>F1-graellsiiXhybrid-CachadasXBelgium</v>
      </c>
      <c r="C85" s="41">
        <f>IFERROR(SUMIF(Allopatrics_Mechanical!T$2:T$999,Allopatrics_Mechanical_R!$A85,Allopatrics_Mechanical!V$2:V$999)/SUMIF(Allopatrics_Mechanical!T$2:T$999,Allopatrics_Mechanical_R!$A85,Allopatrics_Mechanical!U$2:U$999), "NA")</f>
        <v>1</v>
      </c>
      <c r="D85" s="41">
        <f>IFERROR(SUMIF(Allopatrics_Mechanical!T$2:T$999,Allopatrics_Mechanical_R!$A85,Allopatrics_Mechanical!X$2:X$999)/SUMIF(Allopatrics_Mechanical!T$2:T$999,Allopatrics_Mechanical_R!$A85,Allopatrics_Mechanical!V$2:V$999), "NA")</f>
        <v>1</v>
      </c>
    </row>
    <row r="86" spans="1:4" x14ac:dyDescent="0.25">
      <c r="A86" s="41" t="str">
        <v>5.6XB.5</v>
      </c>
      <c r="B86" s="41" t="str">
        <f>INDEX(Allopatrics_Mechanical!$P$2:$P$999,MATCH(Allopatrics_Mechanical_R!$A86,Allopatrics_Mechanical!$T$2:$T$999,0))</f>
        <v>F1-hybridXelegans-BelgiumXAlloEle</v>
      </c>
      <c r="C86" s="41">
        <f>IFERROR(SUMIF(Allopatrics_Mechanical!T$2:T$999,Allopatrics_Mechanical_R!$A86,Allopatrics_Mechanical!V$2:V$999)/SUMIF(Allopatrics_Mechanical!T$2:T$999,Allopatrics_Mechanical_R!$A86,Allopatrics_Mechanical!U$2:U$999), "NA")</f>
        <v>1</v>
      </c>
      <c r="D86" s="41">
        <f>IFERROR(SUMIF(Allopatrics_Mechanical!T$2:T$999,Allopatrics_Mechanical_R!$A86,Allopatrics_Mechanical!X$2:X$999)/SUMIF(Allopatrics_Mechanical!T$2:T$999,Allopatrics_Mechanical_R!$A86,Allopatrics_Mechanical!V$2:V$999), "NA")</f>
        <v>1</v>
      </c>
    </row>
    <row r="87" spans="1:4" x14ac:dyDescent="0.25">
      <c r="A87" s="41" t="str">
        <v>5.8XE.2</v>
      </c>
      <c r="B87" s="41" t="str">
        <f>INDEX(Allopatrics_Mechanical!$P$2:$P$999,MATCH(Allopatrics_Mechanical_R!$A87,Allopatrics_Mechanical!$T$2:$T$999,0))</f>
        <v>F1-hybridXelegans-BelgiumXAlloEle</v>
      </c>
      <c r="C87" s="41">
        <f>IFERROR(SUMIF(Allopatrics_Mechanical!T$2:T$999,Allopatrics_Mechanical_R!$A87,Allopatrics_Mechanical!V$2:V$999)/SUMIF(Allopatrics_Mechanical!T$2:T$999,Allopatrics_Mechanical_R!$A87,Allopatrics_Mechanical!U$2:U$999), "NA")</f>
        <v>1</v>
      </c>
      <c r="D87" s="41">
        <f>IFERROR(SUMIF(Allopatrics_Mechanical!T$2:T$999,Allopatrics_Mechanical_R!$A87,Allopatrics_Mechanical!X$2:X$999)/SUMIF(Allopatrics_Mechanical!T$2:T$999,Allopatrics_Mechanical_R!$A87,Allopatrics_Mechanical!V$2:V$999), "NA")</f>
        <v>1</v>
      </c>
    </row>
    <row r="88" spans="1:4" x14ac:dyDescent="0.25">
      <c r="A88" s="41" t="str">
        <v>4.1XP.1</v>
      </c>
      <c r="B88" s="41" t="str">
        <f>INDEX(Allopatrics_Mechanical!$P$2:$P$999,MATCH(Allopatrics_Mechanical_R!$A88,Allopatrics_Mechanical!$T$2:$T$999,0))</f>
        <v>F1-hybridXelegans-BelgiumXAlloEle</v>
      </c>
      <c r="C88" s="41">
        <f>IFERROR(SUMIF(Allopatrics_Mechanical!T$2:T$999,Allopatrics_Mechanical_R!$A88,Allopatrics_Mechanical!V$2:V$999)/SUMIF(Allopatrics_Mechanical!T$2:T$999,Allopatrics_Mechanical_R!$A88,Allopatrics_Mechanical!U$2:U$999), "NA")</f>
        <v>0.5</v>
      </c>
      <c r="D88" s="41">
        <f>IFERROR(SUMIF(Allopatrics_Mechanical!T$2:T$999,Allopatrics_Mechanical_R!$A88,Allopatrics_Mechanical!X$2:X$999)/SUMIF(Allopatrics_Mechanical!T$2:T$999,Allopatrics_Mechanical_R!$A88,Allopatrics_Mechanical!V$2:V$999), "NA")</f>
        <v>1</v>
      </c>
    </row>
    <row r="89" spans="1:4" x14ac:dyDescent="0.25">
      <c r="A89" s="41" t="str">
        <v>4.2XP.1</v>
      </c>
      <c r="B89" s="41" t="str">
        <f>INDEX(Allopatrics_Mechanical!$P$2:$P$999,MATCH(Allopatrics_Mechanical_R!$A89,Allopatrics_Mechanical!$T$2:$T$999,0))</f>
        <v>F1-hybridXelegans-BelgiumXAlloEle</v>
      </c>
      <c r="C89" s="41">
        <f>IFERROR(SUMIF(Allopatrics_Mechanical!T$2:T$999,Allopatrics_Mechanical_R!$A89,Allopatrics_Mechanical!V$2:V$999)/SUMIF(Allopatrics_Mechanical!T$2:T$999,Allopatrics_Mechanical_R!$A89,Allopatrics_Mechanical!U$2:U$999), "NA")</f>
        <v>1</v>
      </c>
      <c r="D89" s="41">
        <f>IFERROR(SUMIF(Allopatrics_Mechanical!T$2:T$999,Allopatrics_Mechanical_R!$A89,Allopatrics_Mechanical!X$2:X$999)/SUMIF(Allopatrics_Mechanical!T$2:T$999,Allopatrics_Mechanical_R!$A89,Allopatrics_Mechanical!V$2:V$999), "NA")</f>
        <v>1</v>
      </c>
    </row>
    <row r="90" spans="1:4" x14ac:dyDescent="0.25">
      <c r="A90" s="41" t="str">
        <v>5.11XP.15</v>
      </c>
      <c r="B90" s="41" t="str">
        <f>INDEX(Allopatrics_Mechanical!$P$2:$P$999,MATCH(Allopatrics_Mechanical_R!$A90,Allopatrics_Mechanical!$T$2:$T$999,0))</f>
        <v>F1-hybridXelegans-BelgiumXAlloEle</v>
      </c>
      <c r="C90" s="41">
        <f>IFERROR(SUMIF(Allopatrics_Mechanical!T$2:T$999,Allopatrics_Mechanical_R!$A90,Allopatrics_Mechanical!V$2:V$999)/SUMIF(Allopatrics_Mechanical!T$2:T$999,Allopatrics_Mechanical_R!$A90,Allopatrics_Mechanical!U$2:U$999), "NA")</f>
        <v>0</v>
      </c>
      <c r="D90" s="41" t="str">
        <f>IFERROR(SUMIF(Allopatrics_Mechanical!T$2:T$999,Allopatrics_Mechanical_R!$A90,Allopatrics_Mechanical!X$2:X$999)/SUMIF(Allopatrics_Mechanical!T$2:T$999,Allopatrics_Mechanical_R!$A90,Allopatrics_Mechanical!V$2:V$999), "NA")</f>
        <v>NA</v>
      </c>
    </row>
    <row r="91" spans="1:4" x14ac:dyDescent="0.25">
      <c r="A91" s="41" t="str">
        <v>2.11XP.20</v>
      </c>
      <c r="B91" s="41" t="str">
        <f>INDEX(Allopatrics_Mechanical!$P$2:$P$999,MATCH(Allopatrics_Mechanical_R!$A91,Allopatrics_Mechanical!$T$2:$T$999,0))</f>
        <v>F1-hybridXelegans-BelgiumXAlloEle</v>
      </c>
      <c r="C91" s="41">
        <f>IFERROR(SUMIF(Allopatrics_Mechanical!T$2:T$999,Allopatrics_Mechanical_R!$A91,Allopatrics_Mechanical!V$2:V$999)/SUMIF(Allopatrics_Mechanical!T$2:T$999,Allopatrics_Mechanical_R!$A91,Allopatrics_Mechanical!U$2:U$999), "NA")</f>
        <v>1</v>
      </c>
      <c r="D91" s="41">
        <f>IFERROR(SUMIF(Allopatrics_Mechanical!T$2:T$999,Allopatrics_Mechanical_R!$A91,Allopatrics_Mechanical!X$2:X$999)/SUMIF(Allopatrics_Mechanical!T$2:T$999,Allopatrics_Mechanical_R!$A91,Allopatrics_Mechanical!V$2:V$999), "NA")</f>
        <v>1</v>
      </c>
    </row>
    <row r="92" spans="1:4" x14ac:dyDescent="0.25">
      <c r="A92" s="41" t="str">
        <v>5.4XP.3</v>
      </c>
      <c r="B92" s="41" t="str">
        <f>INDEX(Allopatrics_Mechanical!$P$2:$P$999,MATCH(Allopatrics_Mechanical_R!$A92,Allopatrics_Mechanical!$T$2:$T$999,0))</f>
        <v>F1-hybridXelegans-BelgiumXAlloEle</v>
      </c>
      <c r="C92" s="41">
        <f>IFERROR(SUMIF(Allopatrics_Mechanical!T$2:T$999,Allopatrics_Mechanical_R!$A92,Allopatrics_Mechanical!V$2:V$999)/SUMIF(Allopatrics_Mechanical!T$2:T$999,Allopatrics_Mechanical_R!$A92,Allopatrics_Mechanical!U$2:U$999), "NA")</f>
        <v>1</v>
      </c>
      <c r="D92" s="41">
        <f>IFERROR(SUMIF(Allopatrics_Mechanical!T$2:T$999,Allopatrics_Mechanical_R!$A92,Allopatrics_Mechanical!X$2:X$999)/SUMIF(Allopatrics_Mechanical!T$2:T$999,Allopatrics_Mechanical_R!$A92,Allopatrics_Mechanical!V$2:V$999), "NA")</f>
        <v>1</v>
      </c>
    </row>
    <row r="93" spans="1:4" x14ac:dyDescent="0.25">
      <c r="A93" s="41" t="str">
        <v>5.5XP.1</v>
      </c>
      <c r="B93" s="41" t="str">
        <f>INDEX(Allopatrics_Mechanical!$P$2:$P$999,MATCH(Allopatrics_Mechanical_R!$A93,Allopatrics_Mechanical!$T$2:$T$999,0))</f>
        <v>F1-hybridXelegans-BelgiumXAlloEle</v>
      </c>
      <c r="C93" s="41">
        <f>IFERROR(SUMIF(Allopatrics_Mechanical!T$2:T$999,Allopatrics_Mechanical_R!$A93,Allopatrics_Mechanical!V$2:V$999)/SUMIF(Allopatrics_Mechanical!T$2:T$999,Allopatrics_Mechanical_R!$A93,Allopatrics_Mechanical!U$2:U$999), "NA")</f>
        <v>0</v>
      </c>
      <c r="D93" s="41" t="str">
        <f>IFERROR(SUMIF(Allopatrics_Mechanical!T$2:T$999,Allopatrics_Mechanical_R!$A93,Allopatrics_Mechanical!X$2:X$999)/SUMIF(Allopatrics_Mechanical!T$2:T$999,Allopatrics_Mechanical_R!$A93,Allopatrics_Mechanical!V$2:V$999), "NA")</f>
        <v>NA</v>
      </c>
    </row>
    <row r="94" spans="1:4" x14ac:dyDescent="0.25">
      <c r="A94" s="41" t="str">
        <v>5.8XP.14</v>
      </c>
      <c r="B94" s="41" t="str">
        <f>INDEX(Allopatrics_Mechanical!$P$2:$P$999,MATCH(Allopatrics_Mechanical_R!$A94,Allopatrics_Mechanical!$T$2:$T$999,0))</f>
        <v>F1-hybridXelegans-BelgiumXAlloEle</v>
      </c>
      <c r="C94" s="41">
        <f>IFERROR(SUMIF(Allopatrics_Mechanical!T$2:T$999,Allopatrics_Mechanical_R!$A94,Allopatrics_Mechanical!V$2:V$999)/SUMIF(Allopatrics_Mechanical!T$2:T$999,Allopatrics_Mechanical_R!$A94,Allopatrics_Mechanical!U$2:U$999), "NA")</f>
        <v>1</v>
      </c>
      <c r="D94" s="41">
        <f>IFERROR(SUMIF(Allopatrics_Mechanical!T$2:T$999,Allopatrics_Mechanical_R!$A94,Allopatrics_Mechanical!X$2:X$999)/SUMIF(Allopatrics_Mechanical!T$2:T$999,Allopatrics_Mechanical_R!$A94,Allopatrics_Mechanical!V$2:V$999), "NA")</f>
        <v>1</v>
      </c>
    </row>
    <row r="95" spans="1:4" x14ac:dyDescent="0.25">
      <c r="A95" s="41" t="str">
        <v>5.2XL.14</v>
      </c>
      <c r="B95" s="41" t="str">
        <f>INDEX(Allopatrics_Mechanical!$P$2:$P$999,MATCH(Allopatrics_Mechanical_R!$A95,Allopatrics_Mechanical!$T$2:$T$999,0))</f>
        <v>F1-hybridXelegans-BelgiumXAlloEle</v>
      </c>
      <c r="C95" s="41">
        <f>IFERROR(SUMIF(Allopatrics_Mechanical!T$2:T$999,Allopatrics_Mechanical_R!$A95,Allopatrics_Mechanical!V$2:V$999)/SUMIF(Allopatrics_Mechanical!T$2:T$999,Allopatrics_Mechanical_R!$A95,Allopatrics_Mechanical!U$2:U$999), "NA")</f>
        <v>0</v>
      </c>
      <c r="D95" s="41" t="str">
        <f>IFERROR(SUMIF(Allopatrics_Mechanical!T$2:T$999,Allopatrics_Mechanical_R!$A95,Allopatrics_Mechanical!X$2:X$999)/SUMIF(Allopatrics_Mechanical!T$2:T$999,Allopatrics_Mechanical_R!$A95,Allopatrics_Mechanical!V$2:V$999), "NA")</f>
        <v>NA</v>
      </c>
    </row>
    <row r="96" spans="1:4" x14ac:dyDescent="0.25">
      <c r="A96" s="41" t="str">
        <v>5.14XL.9</v>
      </c>
      <c r="B96" s="41" t="str">
        <f>INDEX(Allopatrics_Mechanical!$P$2:$P$999,MATCH(Allopatrics_Mechanical_R!$A96,Allopatrics_Mechanical!$T$2:$T$999,0))</f>
        <v>F1-hybridXelegans-BelgiumXAlloEle</v>
      </c>
      <c r="C96" s="41">
        <f>IFERROR(SUMIF(Allopatrics_Mechanical!T$2:T$999,Allopatrics_Mechanical_R!$A96,Allopatrics_Mechanical!V$2:V$999)/SUMIF(Allopatrics_Mechanical!T$2:T$999,Allopatrics_Mechanical_R!$A96,Allopatrics_Mechanical!U$2:U$999), "NA")</f>
        <v>1</v>
      </c>
      <c r="D96" s="41">
        <f>IFERROR(SUMIF(Allopatrics_Mechanical!T$2:T$999,Allopatrics_Mechanical_R!$A96,Allopatrics_Mechanical!X$2:X$999)/SUMIF(Allopatrics_Mechanical!T$2:T$999,Allopatrics_Mechanical_R!$A96,Allopatrics_Mechanical!V$2:V$999), "NA")</f>
        <v>1</v>
      </c>
    </row>
    <row r="97" spans="1:4" x14ac:dyDescent="0.25">
      <c r="A97" s="41" t="str">
        <v>5.6XL.3</v>
      </c>
      <c r="B97" s="41" t="str">
        <f>INDEX(Allopatrics_Mechanical!$P$2:$P$999,MATCH(Allopatrics_Mechanical_R!$A97,Allopatrics_Mechanical!$T$2:$T$999,0))</f>
        <v>F1-hybridXelegans-BelgiumXAlloEle</v>
      </c>
      <c r="C97" s="41">
        <f>IFERROR(SUMIF(Allopatrics_Mechanical!T$2:T$999,Allopatrics_Mechanical_R!$A97,Allopatrics_Mechanical!V$2:V$999)/SUMIF(Allopatrics_Mechanical!T$2:T$999,Allopatrics_Mechanical_R!$A97,Allopatrics_Mechanical!U$2:U$999), "NA")</f>
        <v>1</v>
      </c>
      <c r="D97" s="41">
        <f>IFERROR(SUMIF(Allopatrics_Mechanical!T$2:T$999,Allopatrics_Mechanical_R!$A97,Allopatrics_Mechanical!X$2:X$999)/SUMIF(Allopatrics_Mechanical!T$2:T$999,Allopatrics_Mechanical_R!$A97,Allopatrics_Mechanical!V$2:V$999), "NA")</f>
        <v>1</v>
      </c>
    </row>
    <row r="98" spans="1:4" x14ac:dyDescent="0.25">
      <c r="A98" s="41" t="str">
        <v>2.14XA.15</v>
      </c>
      <c r="B98" s="41" t="str">
        <f>INDEX(Allopatrics_Mechanical!$P$2:$P$999,MATCH(Allopatrics_Mechanical_R!$A98,Allopatrics_Mechanical!$T$2:$T$999,0))</f>
        <v>F1-hybridXgraellsii-BelgiumXCachadas</v>
      </c>
      <c r="C98" s="41">
        <f>IFERROR(SUMIF(Allopatrics_Mechanical!T$2:T$999,Allopatrics_Mechanical_R!$A98,Allopatrics_Mechanical!V$2:V$999)/SUMIF(Allopatrics_Mechanical!T$2:T$999,Allopatrics_Mechanical_R!$A98,Allopatrics_Mechanical!U$2:U$999), "NA")</f>
        <v>1</v>
      </c>
      <c r="D98" s="41">
        <f>IFERROR(SUMIF(Allopatrics_Mechanical!T$2:T$999,Allopatrics_Mechanical_R!$A98,Allopatrics_Mechanical!X$2:X$999)/SUMIF(Allopatrics_Mechanical!T$2:T$999,Allopatrics_Mechanical_R!$A98,Allopatrics_Mechanical!V$2:V$999), "NA")</f>
        <v>1</v>
      </c>
    </row>
    <row r="99" spans="1:4" x14ac:dyDescent="0.25">
      <c r="A99" s="41" t="str">
        <v>5.11XA.15</v>
      </c>
      <c r="B99" s="41" t="str">
        <f>INDEX(Allopatrics_Mechanical!$P$2:$P$999,MATCH(Allopatrics_Mechanical_R!$A99,Allopatrics_Mechanical!$T$2:$T$999,0))</f>
        <v>F1-hybridXgraellsii-BelgiumXCachadas</v>
      </c>
      <c r="C99" s="41">
        <f>IFERROR(SUMIF(Allopatrics_Mechanical!T$2:T$999,Allopatrics_Mechanical_R!$A99,Allopatrics_Mechanical!V$2:V$999)/SUMIF(Allopatrics_Mechanical!T$2:T$999,Allopatrics_Mechanical_R!$A99,Allopatrics_Mechanical!U$2:U$999), "NA")</f>
        <v>1</v>
      </c>
      <c r="D99" s="41">
        <f>IFERROR(SUMIF(Allopatrics_Mechanical!T$2:T$999,Allopatrics_Mechanical_R!$A99,Allopatrics_Mechanical!X$2:X$999)/SUMIF(Allopatrics_Mechanical!T$2:T$999,Allopatrics_Mechanical_R!$A99,Allopatrics_Mechanical!V$2:V$999), "NA")</f>
        <v>1</v>
      </c>
    </row>
    <row r="100" spans="1:4" x14ac:dyDescent="0.25">
      <c r="A100" s="41" t="str">
        <v>5.11XA.17</v>
      </c>
      <c r="B100" s="41" t="str">
        <f>INDEX(Allopatrics_Mechanical!$P$2:$P$999,MATCH(Allopatrics_Mechanical_R!$A100,Allopatrics_Mechanical!$T$2:$T$999,0))</f>
        <v>F1-hybridXgraellsii-BelgiumXCachadas</v>
      </c>
      <c r="C100" s="41">
        <f>IFERROR(SUMIF(Allopatrics_Mechanical!T$2:T$999,Allopatrics_Mechanical_R!$A100,Allopatrics_Mechanical!V$2:V$999)/SUMIF(Allopatrics_Mechanical!T$2:T$999,Allopatrics_Mechanical_R!$A100,Allopatrics_Mechanical!U$2:U$999), "NA")</f>
        <v>1</v>
      </c>
      <c r="D100" s="41">
        <f>IFERROR(SUMIF(Allopatrics_Mechanical!T$2:T$999,Allopatrics_Mechanical_R!$A100,Allopatrics_Mechanical!X$2:X$999)/SUMIF(Allopatrics_Mechanical!T$2:T$999,Allopatrics_Mechanical_R!$A100,Allopatrics_Mechanical!V$2:V$999), "NA")</f>
        <v>1</v>
      </c>
    </row>
    <row r="101" spans="1:4" x14ac:dyDescent="0.25">
      <c r="A101" s="41" t="str">
        <v>1.19XA.20</v>
      </c>
      <c r="B101" s="41" t="str">
        <f>INDEX(Allopatrics_Mechanical!$P$2:$P$999,MATCH(Allopatrics_Mechanical_R!$A101,Allopatrics_Mechanical!$T$2:$T$999,0))</f>
        <v>F1-hybridXgraellsii-BelgiumXCachadas</v>
      </c>
      <c r="C101" s="41">
        <f>IFERROR(SUMIF(Allopatrics_Mechanical!T$2:T$999,Allopatrics_Mechanical_R!$A101,Allopatrics_Mechanical!V$2:V$999)/SUMIF(Allopatrics_Mechanical!T$2:T$999,Allopatrics_Mechanical_R!$A101,Allopatrics_Mechanical!U$2:U$999), "NA")</f>
        <v>1</v>
      </c>
      <c r="D101" s="41">
        <f>IFERROR(SUMIF(Allopatrics_Mechanical!T$2:T$999,Allopatrics_Mechanical_R!$A101,Allopatrics_Mechanical!X$2:X$999)/SUMIF(Allopatrics_Mechanical!T$2:T$999,Allopatrics_Mechanical_R!$A101,Allopatrics_Mechanical!V$2:V$999), "NA")</f>
        <v>1</v>
      </c>
    </row>
    <row r="102" spans="1:4" x14ac:dyDescent="0.25">
      <c r="A102" s="41" t="str">
        <v>1.2XA.20</v>
      </c>
      <c r="B102" s="41" t="str">
        <f>INDEX(Allopatrics_Mechanical!$P$2:$P$999,MATCH(Allopatrics_Mechanical_R!$A102,Allopatrics_Mechanical!$T$2:$T$999,0))</f>
        <v>F1-hybridXgraellsii-BelgiumXCachadas</v>
      </c>
      <c r="C102" s="41">
        <f>IFERROR(SUMIF(Allopatrics_Mechanical!T$2:T$999,Allopatrics_Mechanical_R!$A102,Allopatrics_Mechanical!V$2:V$999)/SUMIF(Allopatrics_Mechanical!T$2:T$999,Allopatrics_Mechanical_R!$A102,Allopatrics_Mechanical!U$2:U$999), "NA")</f>
        <v>1</v>
      </c>
      <c r="D102" s="41">
        <f>IFERROR(SUMIF(Allopatrics_Mechanical!T$2:T$999,Allopatrics_Mechanical_R!$A102,Allopatrics_Mechanical!X$2:X$999)/SUMIF(Allopatrics_Mechanical!T$2:T$999,Allopatrics_Mechanical_R!$A102,Allopatrics_Mechanical!V$2:V$999), "NA")</f>
        <v>1</v>
      </c>
    </row>
    <row r="103" spans="1:4" x14ac:dyDescent="0.25">
      <c r="A103" s="41" t="str">
        <v>2.1XA.20</v>
      </c>
      <c r="B103" s="41" t="str">
        <f>INDEX(Allopatrics_Mechanical!$P$2:$P$999,MATCH(Allopatrics_Mechanical_R!$A103,Allopatrics_Mechanical!$T$2:$T$999,0))</f>
        <v>F1-hybridXgraellsii-BelgiumXCachadas</v>
      </c>
      <c r="C103" s="41">
        <f>IFERROR(SUMIF(Allopatrics_Mechanical!T$2:T$999,Allopatrics_Mechanical_R!$A103,Allopatrics_Mechanical!V$2:V$999)/SUMIF(Allopatrics_Mechanical!T$2:T$999,Allopatrics_Mechanical_R!$A103,Allopatrics_Mechanical!U$2:U$999), "NA")</f>
        <v>0</v>
      </c>
      <c r="D103" s="41" t="str">
        <f>IFERROR(SUMIF(Allopatrics_Mechanical!T$2:T$999,Allopatrics_Mechanical_R!$A103,Allopatrics_Mechanical!X$2:X$999)/SUMIF(Allopatrics_Mechanical!T$2:T$999,Allopatrics_Mechanical_R!$A103,Allopatrics_Mechanical!V$2:V$999), "NA")</f>
        <v>NA</v>
      </c>
    </row>
    <row r="104" spans="1:4" x14ac:dyDescent="0.25">
      <c r="A104" s="41" t="str">
        <v>5.6XA.26</v>
      </c>
      <c r="B104" s="41" t="str">
        <f>INDEX(Allopatrics_Mechanical!$P$2:$P$999,MATCH(Allopatrics_Mechanical_R!$A104,Allopatrics_Mechanical!$T$2:$T$999,0))</f>
        <v>F1-hybridXgraellsii-BelgiumXCachadas</v>
      </c>
      <c r="C104" s="41">
        <f>IFERROR(SUMIF(Allopatrics_Mechanical!T$2:T$999,Allopatrics_Mechanical_R!$A104,Allopatrics_Mechanical!V$2:V$999)/SUMIF(Allopatrics_Mechanical!T$2:T$999,Allopatrics_Mechanical_R!$A104,Allopatrics_Mechanical!U$2:U$999), "NA")</f>
        <v>1</v>
      </c>
      <c r="D104" s="41">
        <f>IFERROR(SUMIF(Allopatrics_Mechanical!T$2:T$999,Allopatrics_Mechanical_R!$A104,Allopatrics_Mechanical!X$2:X$999)/SUMIF(Allopatrics_Mechanical!T$2:T$999,Allopatrics_Mechanical_R!$A104,Allopatrics_Mechanical!V$2:V$999), "NA")</f>
        <v>1</v>
      </c>
    </row>
    <row r="105" spans="1:4" x14ac:dyDescent="0.25">
      <c r="A105" s="41" t="str">
        <v>4.2XA.27</v>
      </c>
      <c r="B105" s="41" t="str">
        <f>INDEX(Allopatrics_Mechanical!$P$2:$P$999,MATCH(Allopatrics_Mechanical_R!$A105,Allopatrics_Mechanical!$T$2:$T$999,0))</f>
        <v>F1-hybridXgraellsii-BelgiumXCachadas</v>
      </c>
      <c r="C105" s="41">
        <f>IFERROR(SUMIF(Allopatrics_Mechanical!T$2:T$999,Allopatrics_Mechanical_R!$A105,Allopatrics_Mechanical!V$2:V$999)/SUMIF(Allopatrics_Mechanical!T$2:T$999,Allopatrics_Mechanical_R!$A105,Allopatrics_Mechanical!U$2:U$999), "NA")</f>
        <v>0.5</v>
      </c>
      <c r="D105" s="41">
        <f>IFERROR(SUMIF(Allopatrics_Mechanical!T$2:T$999,Allopatrics_Mechanical_R!$A105,Allopatrics_Mechanical!X$2:X$999)/SUMIF(Allopatrics_Mechanical!T$2:T$999,Allopatrics_Mechanical_R!$A105,Allopatrics_Mechanical!V$2:V$999), "NA")</f>
        <v>1</v>
      </c>
    </row>
    <row r="106" spans="1:4" x14ac:dyDescent="0.25">
      <c r="A106" s="41" t="str">
        <v>3.2XA.3</v>
      </c>
      <c r="B106" s="41" t="str">
        <f>INDEX(Allopatrics_Mechanical!$P$2:$P$999,MATCH(Allopatrics_Mechanical_R!$A106,Allopatrics_Mechanical!$T$2:$T$999,0))</f>
        <v>F1-hybridXgraellsii-BelgiumXCachadas</v>
      </c>
      <c r="C106" s="41">
        <f>IFERROR(SUMIF(Allopatrics_Mechanical!T$2:T$999,Allopatrics_Mechanical_R!$A106,Allopatrics_Mechanical!V$2:V$999)/SUMIF(Allopatrics_Mechanical!T$2:T$999,Allopatrics_Mechanical_R!$A106,Allopatrics_Mechanical!U$2:U$999), "NA")</f>
        <v>1</v>
      </c>
      <c r="D106" s="41">
        <f>IFERROR(SUMIF(Allopatrics_Mechanical!T$2:T$999,Allopatrics_Mechanical_R!$A106,Allopatrics_Mechanical!X$2:X$999)/SUMIF(Allopatrics_Mechanical!T$2:T$999,Allopatrics_Mechanical_R!$A106,Allopatrics_Mechanical!V$2:V$999), "NA")</f>
        <v>1</v>
      </c>
    </row>
    <row r="107" spans="1:4" x14ac:dyDescent="0.25">
      <c r="A107" s="41" t="str">
        <v>3.3XA.3</v>
      </c>
      <c r="B107" s="41" t="str">
        <f>INDEX(Allopatrics_Mechanical!$P$2:$P$999,MATCH(Allopatrics_Mechanical_R!$A107,Allopatrics_Mechanical!$T$2:$T$999,0))</f>
        <v>F1-hybridXgraellsii-BelgiumXCachadas</v>
      </c>
      <c r="C107" s="41">
        <f>IFERROR(SUMIF(Allopatrics_Mechanical!T$2:T$999,Allopatrics_Mechanical_R!$A107,Allopatrics_Mechanical!V$2:V$999)/SUMIF(Allopatrics_Mechanical!T$2:T$999,Allopatrics_Mechanical_R!$A107,Allopatrics_Mechanical!U$2:U$999), "NA")</f>
        <v>0</v>
      </c>
      <c r="D107" s="41" t="str">
        <f>IFERROR(SUMIF(Allopatrics_Mechanical!T$2:T$999,Allopatrics_Mechanical_R!$A107,Allopatrics_Mechanical!X$2:X$999)/SUMIF(Allopatrics_Mechanical!T$2:T$999,Allopatrics_Mechanical_R!$A107,Allopatrics_Mechanical!V$2:V$999), "NA")</f>
        <v>NA</v>
      </c>
    </row>
    <row r="108" spans="1:4" x14ac:dyDescent="0.25">
      <c r="A108" s="41" t="str">
        <v>4.1XA.5</v>
      </c>
      <c r="B108" s="41" t="str">
        <f>INDEX(Allopatrics_Mechanical!$P$2:$P$999,MATCH(Allopatrics_Mechanical_R!$A108,Allopatrics_Mechanical!$T$2:$T$999,0))</f>
        <v>F1-hybridXgraellsii-BelgiumXCachadas</v>
      </c>
      <c r="C108" s="41">
        <f>IFERROR(SUMIF(Allopatrics_Mechanical!T$2:T$999,Allopatrics_Mechanical_R!$A108,Allopatrics_Mechanical!V$2:V$999)/SUMIF(Allopatrics_Mechanical!T$2:T$999,Allopatrics_Mechanical_R!$A108,Allopatrics_Mechanical!U$2:U$999), "NA")</f>
        <v>1</v>
      </c>
      <c r="D108" s="41">
        <f>IFERROR(SUMIF(Allopatrics_Mechanical!T$2:T$999,Allopatrics_Mechanical_R!$A108,Allopatrics_Mechanical!X$2:X$999)/SUMIF(Allopatrics_Mechanical!T$2:T$999,Allopatrics_Mechanical_R!$A108,Allopatrics_Mechanical!V$2:V$999), "NA")</f>
        <v>1</v>
      </c>
    </row>
    <row r="109" spans="1:4" x14ac:dyDescent="0.25">
      <c r="A109" s="41" t="str">
        <v>3.3XA.6</v>
      </c>
      <c r="B109" s="41" t="str">
        <f>INDEX(Allopatrics_Mechanical!$P$2:$P$999,MATCH(Allopatrics_Mechanical_R!$A109,Allopatrics_Mechanical!$T$2:$T$999,0))</f>
        <v>F1-hybridXgraellsii-BelgiumXCachadas</v>
      </c>
      <c r="C109" s="41">
        <f>IFERROR(SUMIF(Allopatrics_Mechanical!T$2:T$999,Allopatrics_Mechanical_R!$A109,Allopatrics_Mechanical!V$2:V$999)/SUMIF(Allopatrics_Mechanical!T$2:T$999,Allopatrics_Mechanical_R!$A109,Allopatrics_Mechanical!U$2:U$999), "NA")</f>
        <v>1</v>
      </c>
      <c r="D109" s="41">
        <f>IFERROR(SUMIF(Allopatrics_Mechanical!T$2:T$999,Allopatrics_Mechanical_R!$A109,Allopatrics_Mechanical!X$2:X$999)/SUMIF(Allopatrics_Mechanical!T$2:T$999,Allopatrics_Mechanical_R!$A109,Allopatrics_Mechanical!V$2:V$999), "NA")</f>
        <v>1</v>
      </c>
    </row>
    <row r="110" spans="1:4" x14ac:dyDescent="0.25">
      <c r="A110" s="41" t="str">
        <v>5.6XA.6</v>
      </c>
      <c r="B110" s="41" t="str">
        <f>INDEX(Allopatrics_Mechanical!$P$2:$P$999,MATCH(Allopatrics_Mechanical_R!$A110,Allopatrics_Mechanical!$T$2:$T$999,0))</f>
        <v>F1-hybridXgraellsii-BelgiumXCachadas</v>
      </c>
      <c r="C110" s="41">
        <f>IFERROR(SUMIF(Allopatrics_Mechanical!T$2:T$999,Allopatrics_Mechanical_R!$A110,Allopatrics_Mechanical!V$2:V$999)/SUMIF(Allopatrics_Mechanical!T$2:T$999,Allopatrics_Mechanical_R!$A110,Allopatrics_Mechanical!U$2:U$999), "NA")</f>
        <v>0.33333333333333331</v>
      </c>
      <c r="D110" s="41">
        <f>IFERROR(SUMIF(Allopatrics_Mechanical!T$2:T$999,Allopatrics_Mechanical_R!$A110,Allopatrics_Mechanical!X$2:X$999)/SUMIF(Allopatrics_Mechanical!T$2:T$999,Allopatrics_Mechanical_R!$A110,Allopatrics_Mechanical!V$2:V$999), "NA")</f>
        <v>1</v>
      </c>
    </row>
    <row r="111" spans="1:4" x14ac:dyDescent="0.25">
      <c r="A111" s="41" t="str">
        <v>2.14XA.18</v>
      </c>
      <c r="B111" s="41" t="str">
        <f>INDEX(Allopatrics_Mechanical!$P$2:$P$999,MATCH(Allopatrics_Mechanical_R!$A111,Allopatrics_Mechanical!$T$2:$T$999,0))</f>
        <v>F1-hybridXgraellsii-BelgiumXCachadas</v>
      </c>
      <c r="C111" s="41">
        <f>IFERROR(SUMIF(Allopatrics_Mechanical!T$2:T$999,Allopatrics_Mechanical_R!$A111,Allopatrics_Mechanical!V$2:V$999)/SUMIF(Allopatrics_Mechanical!T$2:T$999,Allopatrics_Mechanical_R!$A111,Allopatrics_Mechanical!U$2:U$999), "NA")</f>
        <v>1</v>
      </c>
      <c r="D111" s="41">
        <f>IFERROR(SUMIF(Allopatrics_Mechanical!T$2:T$999,Allopatrics_Mechanical_R!$A111,Allopatrics_Mechanical!X$2:X$999)/SUMIF(Allopatrics_Mechanical!T$2:T$999,Allopatrics_Mechanical_R!$A111,Allopatrics_Mechanical!V$2:V$999), "NA")</f>
        <v>1</v>
      </c>
    </row>
    <row r="112" spans="1:4" x14ac:dyDescent="0.25">
      <c r="A112" s="41" t="str">
        <v>5.11X1.1</v>
      </c>
      <c r="B112" s="41" t="str">
        <f>INDEX(Allopatrics_Mechanical!$P$2:$P$999,MATCH(Allopatrics_Mechanical_R!$A112,Allopatrics_Mechanical!$T$2:$T$999,0))</f>
        <v>F1-hybridXhybrid-BelgiumXBelgium</v>
      </c>
      <c r="C112" s="41">
        <f>IFERROR(SUMIF(Allopatrics_Mechanical!T$2:T$999,Allopatrics_Mechanical_R!$A112,Allopatrics_Mechanical!V$2:V$999)/SUMIF(Allopatrics_Mechanical!T$2:T$999,Allopatrics_Mechanical_R!$A112,Allopatrics_Mechanical!U$2:U$999), "NA")</f>
        <v>1</v>
      </c>
      <c r="D112" s="41">
        <f>IFERROR(SUMIF(Allopatrics_Mechanical!T$2:T$999,Allopatrics_Mechanical_R!$A112,Allopatrics_Mechanical!X$2:X$999)/SUMIF(Allopatrics_Mechanical!T$2:T$999,Allopatrics_Mechanical_R!$A112,Allopatrics_Mechanical!V$2:V$999), "NA")</f>
        <v>1</v>
      </c>
    </row>
    <row r="113" spans="1:4" x14ac:dyDescent="0.25">
      <c r="A113" s="41" t="str">
        <v>2.11X1.13</v>
      </c>
      <c r="B113" s="41" t="str">
        <f>INDEX(Allopatrics_Mechanical!$P$2:$P$999,MATCH(Allopatrics_Mechanical_R!$A113,Allopatrics_Mechanical!$T$2:$T$999,0))</f>
        <v>F1-hybridXhybrid-BelgiumXBelgium</v>
      </c>
      <c r="C113" s="41">
        <f>IFERROR(SUMIF(Allopatrics_Mechanical!T$2:T$999,Allopatrics_Mechanical_R!$A113,Allopatrics_Mechanical!V$2:V$999)/SUMIF(Allopatrics_Mechanical!T$2:T$999,Allopatrics_Mechanical_R!$A113,Allopatrics_Mechanical!U$2:U$999), "NA")</f>
        <v>1</v>
      </c>
      <c r="D113" s="41">
        <f>IFERROR(SUMIF(Allopatrics_Mechanical!T$2:T$999,Allopatrics_Mechanical_R!$A113,Allopatrics_Mechanical!X$2:X$999)/SUMIF(Allopatrics_Mechanical!T$2:T$999,Allopatrics_Mechanical_R!$A113,Allopatrics_Mechanical!V$2:V$999), "NA")</f>
        <v>1</v>
      </c>
    </row>
    <row r="114" spans="1:4" x14ac:dyDescent="0.25">
      <c r="A114" s="41" t="str">
        <v>1.14X1.2</v>
      </c>
      <c r="B114" s="41" t="str">
        <f>INDEX(Allopatrics_Mechanical!$P$2:$P$999,MATCH(Allopatrics_Mechanical_R!$A114,Allopatrics_Mechanical!$T$2:$T$999,0))</f>
        <v>F1-hybridXhybrid-BelgiumXBelgium</v>
      </c>
      <c r="C114" s="41">
        <f>IFERROR(SUMIF(Allopatrics_Mechanical!T$2:T$999,Allopatrics_Mechanical_R!$A114,Allopatrics_Mechanical!V$2:V$999)/SUMIF(Allopatrics_Mechanical!T$2:T$999,Allopatrics_Mechanical_R!$A114,Allopatrics_Mechanical!U$2:U$999), "NA")</f>
        <v>1</v>
      </c>
      <c r="D114" s="41">
        <f>IFERROR(SUMIF(Allopatrics_Mechanical!T$2:T$999,Allopatrics_Mechanical_R!$A114,Allopatrics_Mechanical!X$2:X$999)/SUMIF(Allopatrics_Mechanical!T$2:T$999,Allopatrics_Mechanical_R!$A114,Allopatrics_Mechanical!V$2:V$999), "NA")</f>
        <v>1</v>
      </c>
    </row>
    <row r="115" spans="1:4" x14ac:dyDescent="0.25">
      <c r="A115" s="41" t="str">
        <v>1.14X1.3</v>
      </c>
      <c r="B115" s="41" t="str">
        <f>INDEX(Allopatrics_Mechanical!$P$2:$P$999,MATCH(Allopatrics_Mechanical_R!$A115,Allopatrics_Mechanical!$T$2:$T$999,0))</f>
        <v>F1-hybridXhybrid-BelgiumXBelgium</v>
      </c>
      <c r="C115" s="41">
        <f>IFERROR(SUMIF(Allopatrics_Mechanical!T$2:T$999,Allopatrics_Mechanical_R!$A115,Allopatrics_Mechanical!V$2:V$999)/SUMIF(Allopatrics_Mechanical!T$2:T$999,Allopatrics_Mechanical_R!$A115,Allopatrics_Mechanical!U$2:U$999), "NA")</f>
        <v>0.5</v>
      </c>
      <c r="D115" s="41">
        <f>IFERROR(SUMIF(Allopatrics_Mechanical!T$2:T$999,Allopatrics_Mechanical_R!$A115,Allopatrics_Mechanical!X$2:X$999)/SUMIF(Allopatrics_Mechanical!T$2:T$999,Allopatrics_Mechanical_R!$A115,Allopatrics_Mechanical!V$2:V$999), "NA")</f>
        <v>1</v>
      </c>
    </row>
    <row r="116" spans="1:4" x14ac:dyDescent="0.25">
      <c r="A116" s="41" t="str">
        <v>2.11X1.4</v>
      </c>
      <c r="B116" s="41" t="str">
        <f>INDEX(Allopatrics_Mechanical!$P$2:$P$999,MATCH(Allopatrics_Mechanical_R!$A116,Allopatrics_Mechanical!$T$2:$T$999,0))</f>
        <v>F1-hybridXhybrid-BelgiumXBelgium</v>
      </c>
      <c r="C116" s="41">
        <f>IFERROR(SUMIF(Allopatrics_Mechanical!T$2:T$999,Allopatrics_Mechanical_R!$A116,Allopatrics_Mechanical!V$2:V$999)/SUMIF(Allopatrics_Mechanical!T$2:T$999,Allopatrics_Mechanical_R!$A116,Allopatrics_Mechanical!U$2:U$999), "NA")</f>
        <v>1</v>
      </c>
      <c r="D116" s="41">
        <f>IFERROR(SUMIF(Allopatrics_Mechanical!T$2:T$999,Allopatrics_Mechanical_R!$A116,Allopatrics_Mechanical!X$2:X$999)/SUMIF(Allopatrics_Mechanical!T$2:T$999,Allopatrics_Mechanical_R!$A116,Allopatrics_Mechanical!V$2:V$999), "NA")</f>
        <v>1</v>
      </c>
    </row>
    <row r="117" spans="1:4" x14ac:dyDescent="0.25">
      <c r="A117" s="41" t="str">
        <v>1.4X1.6</v>
      </c>
      <c r="B117" s="41" t="str">
        <f>INDEX(Allopatrics_Mechanical!$P$2:$P$999,MATCH(Allopatrics_Mechanical_R!$A117,Allopatrics_Mechanical!$T$2:$T$999,0))</f>
        <v>F1-hybridXhybrid-BelgiumXBelgium</v>
      </c>
      <c r="C117" s="41">
        <f>IFERROR(SUMIF(Allopatrics_Mechanical!T$2:T$999,Allopatrics_Mechanical_R!$A117,Allopatrics_Mechanical!V$2:V$999)/SUMIF(Allopatrics_Mechanical!T$2:T$999,Allopatrics_Mechanical_R!$A117,Allopatrics_Mechanical!U$2:U$999), "NA")</f>
        <v>1</v>
      </c>
      <c r="D117" s="41">
        <f>IFERROR(SUMIF(Allopatrics_Mechanical!T$2:T$999,Allopatrics_Mechanical_R!$A117,Allopatrics_Mechanical!X$2:X$999)/SUMIF(Allopatrics_Mechanical!T$2:T$999,Allopatrics_Mechanical_R!$A117,Allopatrics_Mechanical!V$2:V$999), "NA")</f>
        <v>1</v>
      </c>
    </row>
    <row r="118" spans="1:4" x14ac:dyDescent="0.25">
      <c r="A118" s="41" t="str">
        <v>2.16X2.14</v>
      </c>
      <c r="B118" s="41" t="str">
        <f>INDEX(Allopatrics_Mechanical!$P$2:$P$999,MATCH(Allopatrics_Mechanical_R!$A118,Allopatrics_Mechanical!$T$2:$T$999,0))</f>
        <v>F1-hybridXhybrid-BelgiumXBelgium</v>
      </c>
      <c r="C118" s="41">
        <f>IFERROR(SUMIF(Allopatrics_Mechanical!T$2:T$999,Allopatrics_Mechanical_R!$A118,Allopatrics_Mechanical!V$2:V$999)/SUMIF(Allopatrics_Mechanical!T$2:T$999,Allopatrics_Mechanical_R!$A118,Allopatrics_Mechanical!U$2:U$999), "NA")</f>
        <v>1</v>
      </c>
      <c r="D118" s="41">
        <f>IFERROR(SUMIF(Allopatrics_Mechanical!T$2:T$999,Allopatrics_Mechanical_R!$A118,Allopatrics_Mechanical!X$2:X$999)/SUMIF(Allopatrics_Mechanical!T$2:T$999,Allopatrics_Mechanical_R!$A118,Allopatrics_Mechanical!V$2:V$999), "NA")</f>
        <v>1</v>
      </c>
    </row>
    <row r="119" spans="1:4" x14ac:dyDescent="0.25">
      <c r="A119" s="41" t="str">
        <v>2.11X2.18</v>
      </c>
      <c r="B119" s="41" t="str">
        <f>INDEX(Allopatrics_Mechanical!$P$2:$P$999,MATCH(Allopatrics_Mechanical_R!$A119,Allopatrics_Mechanical!$T$2:$T$999,0))</f>
        <v>F1-hybridXhybrid-BelgiumXBelgium</v>
      </c>
      <c r="C119" s="41">
        <f>IFERROR(SUMIF(Allopatrics_Mechanical!T$2:T$999,Allopatrics_Mechanical_R!$A119,Allopatrics_Mechanical!V$2:V$999)/SUMIF(Allopatrics_Mechanical!T$2:T$999,Allopatrics_Mechanical_R!$A119,Allopatrics_Mechanical!U$2:U$999), "NA")</f>
        <v>1</v>
      </c>
      <c r="D119" s="41">
        <f>IFERROR(SUMIF(Allopatrics_Mechanical!T$2:T$999,Allopatrics_Mechanical_R!$A119,Allopatrics_Mechanical!X$2:X$999)/SUMIF(Allopatrics_Mechanical!T$2:T$999,Allopatrics_Mechanical_R!$A119,Allopatrics_Mechanical!V$2:V$999), "NA")</f>
        <v>0</v>
      </c>
    </row>
    <row r="120" spans="1:4" x14ac:dyDescent="0.25">
      <c r="A120" s="41" t="str">
        <v>2.7X2.8</v>
      </c>
      <c r="B120" s="41" t="str">
        <f>INDEX(Allopatrics_Mechanical!$P$2:$P$999,MATCH(Allopatrics_Mechanical_R!$A120,Allopatrics_Mechanical!$T$2:$T$999,0))</f>
        <v>F1-hybridXhybrid-BelgiumXBelgium</v>
      </c>
      <c r="C120" s="41">
        <f>IFERROR(SUMIF(Allopatrics_Mechanical!T$2:T$999,Allopatrics_Mechanical_R!$A120,Allopatrics_Mechanical!V$2:V$999)/SUMIF(Allopatrics_Mechanical!T$2:T$999,Allopatrics_Mechanical_R!$A120,Allopatrics_Mechanical!U$2:U$999), "NA")</f>
        <v>1</v>
      </c>
      <c r="D120" s="41">
        <f>IFERROR(SUMIF(Allopatrics_Mechanical!T$2:T$999,Allopatrics_Mechanical_R!$A120,Allopatrics_Mechanical!X$2:X$999)/SUMIF(Allopatrics_Mechanical!T$2:T$999,Allopatrics_Mechanical_R!$A120,Allopatrics_Mechanical!V$2:V$999), "NA")</f>
        <v>1</v>
      </c>
    </row>
    <row r="121" spans="1:4" x14ac:dyDescent="0.25">
      <c r="A121" s="41" t="str">
        <v>5.11X3.4</v>
      </c>
      <c r="B121" s="41" t="str">
        <f>INDEX(Allopatrics_Mechanical!$P$2:$P$999,MATCH(Allopatrics_Mechanical_R!$A121,Allopatrics_Mechanical!$T$2:$T$999,0))</f>
        <v>F1-hybridXhybrid-BelgiumXBelgium</v>
      </c>
      <c r="C121" s="41">
        <f>IFERROR(SUMIF(Allopatrics_Mechanical!T$2:T$999,Allopatrics_Mechanical_R!$A121,Allopatrics_Mechanical!V$2:V$999)/SUMIF(Allopatrics_Mechanical!T$2:T$999,Allopatrics_Mechanical_R!$A121,Allopatrics_Mechanical!U$2:U$999), "NA")</f>
        <v>1</v>
      </c>
      <c r="D121" s="41">
        <f>IFERROR(SUMIF(Allopatrics_Mechanical!T$2:T$999,Allopatrics_Mechanical_R!$A121,Allopatrics_Mechanical!X$2:X$999)/SUMIF(Allopatrics_Mechanical!T$2:T$999,Allopatrics_Mechanical_R!$A121,Allopatrics_Mechanical!V$2:V$999), "NA")</f>
        <v>1</v>
      </c>
    </row>
    <row r="122" spans="1:4" x14ac:dyDescent="0.25">
      <c r="A122" s="41" t="str">
        <v>5.11X4.5</v>
      </c>
      <c r="B122" s="41" t="str">
        <f>INDEX(Allopatrics_Mechanical!$P$2:$P$999,MATCH(Allopatrics_Mechanical_R!$A122,Allopatrics_Mechanical!$T$2:$T$999,0))</f>
        <v>F1-hybridXhybrid-BelgiumXBelgium</v>
      </c>
      <c r="C122" s="41">
        <f>IFERROR(SUMIF(Allopatrics_Mechanical!T$2:T$999,Allopatrics_Mechanical_R!$A122,Allopatrics_Mechanical!V$2:V$999)/SUMIF(Allopatrics_Mechanical!T$2:T$999,Allopatrics_Mechanical_R!$A122,Allopatrics_Mechanical!U$2:U$999), "NA")</f>
        <v>1</v>
      </c>
      <c r="D122" s="41">
        <f>IFERROR(SUMIF(Allopatrics_Mechanical!T$2:T$999,Allopatrics_Mechanical_R!$A122,Allopatrics_Mechanical!X$2:X$999)/SUMIF(Allopatrics_Mechanical!T$2:T$999,Allopatrics_Mechanical_R!$A122,Allopatrics_Mechanical!V$2:V$999), "NA")</f>
        <v>1</v>
      </c>
    </row>
    <row r="123" spans="1:4" x14ac:dyDescent="0.25">
      <c r="A123" s="41" t="str">
        <v>2.14X5.13</v>
      </c>
      <c r="B123" s="41" t="str">
        <f>INDEX(Allopatrics_Mechanical!$P$2:$P$999,MATCH(Allopatrics_Mechanical_R!$A123,Allopatrics_Mechanical!$T$2:$T$999,0))</f>
        <v>F1-hybridXhybrid-BelgiumXBelgium</v>
      </c>
      <c r="C123" s="41">
        <f>IFERROR(SUMIF(Allopatrics_Mechanical!T$2:T$999,Allopatrics_Mechanical_R!$A123,Allopatrics_Mechanical!V$2:V$999)/SUMIF(Allopatrics_Mechanical!T$2:T$999,Allopatrics_Mechanical_R!$A123,Allopatrics_Mechanical!U$2:U$999), "NA")</f>
        <v>1</v>
      </c>
      <c r="D123" s="41">
        <f>IFERROR(SUMIF(Allopatrics_Mechanical!T$2:T$999,Allopatrics_Mechanical_R!$A123,Allopatrics_Mechanical!X$2:X$999)/SUMIF(Allopatrics_Mechanical!T$2:T$999,Allopatrics_Mechanical_R!$A123,Allopatrics_Mechanical!V$2:V$999), "NA")</f>
        <v>1</v>
      </c>
    </row>
    <row r="124" spans="1:4" x14ac:dyDescent="0.25">
      <c r="A124" s="41" t="str">
        <v>5.16X5.18</v>
      </c>
      <c r="B124" s="41" t="str">
        <f>INDEX(Allopatrics_Mechanical!$P$2:$P$999,MATCH(Allopatrics_Mechanical_R!$A124,Allopatrics_Mechanical!$T$2:$T$999,0))</f>
        <v>F1-hybridXhybrid-BelgiumXBelgium</v>
      </c>
      <c r="C124" s="41">
        <f>IFERROR(SUMIF(Allopatrics_Mechanical!T$2:T$999,Allopatrics_Mechanical_R!$A124,Allopatrics_Mechanical!V$2:V$999)/SUMIF(Allopatrics_Mechanical!T$2:T$999,Allopatrics_Mechanical_R!$A124,Allopatrics_Mechanical!U$2:U$999), "NA")</f>
        <v>1</v>
      </c>
      <c r="D124" s="41">
        <f>IFERROR(SUMIF(Allopatrics_Mechanical!T$2:T$999,Allopatrics_Mechanical_R!$A124,Allopatrics_Mechanical!X$2:X$999)/SUMIF(Allopatrics_Mechanical!T$2:T$999,Allopatrics_Mechanical_R!$A124,Allopatrics_Mechanical!V$2:V$999), "NA")</f>
        <v>1</v>
      </c>
    </row>
    <row r="125" spans="1:4" x14ac:dyDescent="0.25">
      <c r="A125" s="41" t="str">
        <v>3.2X5.2</v>
      </c>
      <c r="B125" s="41" t="str">
        <f>INDEX(Allopatrics_Mechanical!$P$2:$P$999,MATCH(Allopatrics_Mechanical_R!$A125,Allopatrics_Mechanical!$T$2:$T$999,0))</f>
        <v>F1-hybridXhybrid-BelgiumXBelgium</v>
      </c>
      <c r="C125" s="41">
        <f>IFERROR(SUMIF(Allopatrics_Mechanical!T$2:T$999,Allopatrics_Mechanical_R!$A125,Allopatrics_Mechanical!V$2:V$999)/SUMIF(Allopatrics_Mechanical!T$2:T$999,Allopatrics_Mechanical_R!$A125,Allopatrics_Mechanical!U$2:U$999), "NA")</f>
        <v>1</v>
      </c>
      <c r="D125" s="41">
        <f>IFERROR(SUMIF(Allopatrics_Mechanical!T$2:T$999,Allopatrics_Mechanical_R!$A125,Allopatrics_Mechanical!X$2:X$999)/SUMIF(Allopatrics_Mechanical!T$2:T$999,Allopatrics_Mechanical_R!$A125,Allopatrics_Mechanical!V$2:V$999), "NA")</f>
        <v>1</v>
      </c>
    </row>
    <row r="126" spans="1:4" x14ac:dyDescent="0.25">
      <c r="A126" s="41" t="str">
        <v>4.1X5.3</v>
      </c>
      <c r="B126" s="41" t="str">
        <f>INDEX(Allopatrics_Mechanical!$P$2:$P$999,MATCH(Allopatrics_Mechanical_R!$A126,Allopatrics_Mechanical!$T$2:$T$999,0))</f>
        <v>F1-hybridXhybrid-BelgiumXBelgium</v>
      </c>
      <c r="C126" s="41">
        <f>IFERROR(SUMIF(Allopatrics_Mechanical!T$2:T$999,Allopatrics_Mechanical_R!$A126,Allopatrics_Mechanical!V$2:V$999)/SUMIF(Allopatrics_Mechanical!T$2:T$999,Allopatrics_Mechanical_R!$A126,Allopatrics_Mechanical!U$2:U$999), "NA")</f>
        <v>1</v>
      </c>
      <c r="D126" s="41">
        <f>IFERROR(SUMIF(Allopatrics_Mechanical!T$2:T$999,Allopatrics_Mechanical_R!$A126,Allopatrics_Mechanical!X$2:X$999)/SUMIF(Allopatrics_Mechanical!T$2:T$999,Allopatrics_Mechanical_R!$A126,Allopatrics_Mechanical!V$2:V$999), "NA")</f>
        <v>1</v>
      </c>
    </row>
    <row r="127" spans="1:4" x14ac:dyDescent="0.25">
      <c r="A127" s="41" t="str">
        <v>5.8X5.9</v>
      </c>
      <c r="B127" s="41" t="str">
        <f>INDEX(Allopatrics_Mechanical!$P$2:$P$999,MATCH(Allopatrics_Mechanical_R!$A127,Allopatrics_Mechanical!$T$2:$T$999,0))</f>
        <v>F1-hybridXhybrid-BelgiumXBelgium</v>
      </c>
      <c r="C127" s="41">
        <f>IFERROR(SUMIF(Allopatrics_Mechanical!T$2:T$999,Allopatrics_Mechanical_R!$A127,Allopatrics_Mechanical!V$2:V$999)/SUMIF(Allopatrics_Mechanical!T$2:T$999,Allopatrics_Mechanical_R!$A127,Allopatrics_Mechanical!U$2:U$999), "NA")</f>
        <v>1</v>
      </c>
      <c r="D127" s="41">
        <f>IFERROR(SUMIF(Allopatrics_Mechanical!T$2:T$999,Allopatrics_Mechanical_R!$A127,Allopatrics_Mechanical!X$2:X$999)/SUMIF(Allopatrics_Mechanical!T$2:T$999,Allopatrics_Mechanical_R!$A127,Allopatrics_Mechanical!V$2:V$999), "NA")</f>
        <v>1</v>
      </c>
    </row>
    <row r="128" spans="1:4" x14ac:dyDescent="0.25">
      <c r="A128" s="41" t="str">
        <v>5.11X3.5</v>
      </c>
      <c r="B128" s="41" t="str">
        <f>INDEX(Allopatrics_Mechanical!$P$2:$P$999,MATCH(Allopatrics_Mechanical_R!$A128,Allopatrics_Mechanical!$T$2:$T$999,0))</f>
        <v>F1-hybridXhybrid-BelgiumXBelgium</v>
      </c>
      <c r="C128" s="41">
        <f>IFERROR(SUMIF(Allopatrics_Mechanical!T$2:T$999,Allopatrics_Mechanical_R!$A128,Allopatrics_Mechanical!V$2:V$999)/SUMIF(Allopatrics_Mechanical!T$2:T$999,Allopatrics_Mechanical_R!$A128,Allopatrics_Mechanical!U$2:U$999), "NA")</f>
        <v>1</v>
      </c>
      <c r="D128" s="41">
        <f>IFERROR(SUMIF(Allopatrics_Mechanical!T$2:T$999,Allopatrics_Mechanical_R!$A128,Allopatrics_Mechanical!X$2:X$999)/SUMIF(Allopatrics_Mechanical!T$2:T$999,Allopatrics_Mechanical_R!$A128,Allopatrics_Mechanical!V$2:V$999), "NA")</f>
        <v>1</v>
      </c>
    </row>
    <row r="129" spans="1:4" x14ac:dyDescent="0.25">
      <c r="A129" s="41" t="str">
        <v>3.3X5.11</v>
      </c>
      <c r="B129" s="41" t="str">
        <f>INDEX(Allopatrics_Mechanical!$P$2:$P$999,MATCH(Allopatrics_Mechanical_R!$A129,Allopatrics_Mechanical!$T$2:$T$999,0))</f>
        <v>F1-hybridXhybrid-BelgiumXBelgium</v>
      </c>
      <c r="C129" s="41">
        <f>IFERROR(SUMIF(Allopatrics_Mechanical!T$2:T$999,Allopatrics_Mechanical_R!$A129,Allopatrics_Mechanical!V$2:V$999)/SUMIF(Allopatrics_Mechanical!T$2:T$999,Allopatrics_Mechanical_R!$A129,Allopatrics_Mechanical!U$2:U$999), "NA")</f>
        <v>1</v>
      </c>
      <c r="D129" s="41">
        <f>IFERROR(SUMIF(Allopatrics_Mechanical!T$2:T$999,Allopatrics_Mechanical_R!$A129,Allopatrics_Mechanical!X$2:X$999)/SUMIF(Allopatrics_Mechanical!T$2:T$999,Allopatrics_Mechanical_R!$A129,Allopatrics_Mechanical!V$2:V$999), "NA")</f>
        <v>1</v>
      </c>
    </row>
    <row r="130" spans="1:4" x14ac:dyDescent="0.25">
      <c r="A130" s="41" t="str">
        <v>H.2XH.1</v>
      </c>
      <c r="B130" s="41" t="str">
        <f>INDEX(Allopatrics_Mechanical!$P$2:$P$999,MATCH(Allopatrics_Mechanical_R!$A130,Allopatrics_Mechanical!$T$2:$T$999,0))</f>
        <v>Pures-elegansXelegans-AlloEleXAlloEle</v>
      </c>
      <c r="C130" s="41">
        <f>IFERROR(SUMIF(Allopatrics_Mechanical!T$2:T$999,Allopatrics_Mechanical_R!$A130,Allopatrics_Mechanical!V$2:V$999)/SUMIF(Allopatrics_Mechanical!T$2:T$999,Allopatrics_Mechanical_R!$A130,Allopatrics_Mechanical!U$2:U$999), "NA")</f>
        <v>0.33333333333333331</v>
      </c>
      <c r="D130" s="41">
        <f>IFERROR(SUMIF(Allopatrics_Mechanical!T$2:T$999,Allopatrics_Mechanical_R!$A130,Allopatrics_Mechanical!X$2:X$999)/SUMIF(Allopatrics_Mechanical!T$2:T$999,Allopatrics_Mechanical_R!$A130,Allopatrics_Mechanical!V$2:V$999), "NA")</f>
        <v>1</v>
      </c>
    </row>
    <row r="131" spans="1:4" x14ac:dyDescent="0.25">
      <c r="A131" s="41" t="str">
        <v>K.11XK.12</v>
      </c>
      <c r="B131" s="41" t="str">
        <f>INDEX(Allopatrics_Mechanical!$P$2:$P$999,MATCH(Allopatrics_Mechanical_R!$A131,Allopatrics_Mechanical!$T$2:$T$999,0))</f>
        <v>Pures-elegansXelegans-AlloEleXAlloEle</v>
      </c>
      <c r="C131" s="41">
        <f>IFERROR(SUMIF(Allopatrics_Mechanical!T$2:T$999,Allopatrics_Mechanical_R!$A131,Allopatrics_Mechanical!V$2:V$999)/SUMIF(Allopatrics_Mechanical!T$2:T$999,Allopatrics_Mechanical_R!$A131,Allopatrics_Mechanical!U$2:U$999), "NA")</f>
        <v>1</v>
      </c>
      <c r="D131" s="41">
        <f>IFERROR(SUMIF(Allopatrics_Mechanical!T$2:T$999,Allopatrics_Mechanical_R!$A131,Allopatrics_Mechanical!X$2:X$999)/SUMIF(Allopatrics_Mechanical!T$2:T$999,Allopatrics_Mechanical_R!$A131,Allopatrics_Mechanical!V$2:V$999), "NA")</f>
        <v>1</v>
      </c>
    </row>
    <row r="132" spans="1:4" x14ac:dyDescent="0.25">
      <c r="A132" s="41" t="str">
        <v>A.23XA.22</v>
      </c>
      <c r="B132" s="41" t="str">
        <f>INDEX(Allopatrics_Mechanical!$P$2:$P$999,MATCH(Allopatrics_Mechanical_R!$A132,Allopatrics_Mechanical!$T$2:$T$999,0))</f>
        <v>Pures-elegansXelegans-AlloEleXAlloEle</v>
      </c>
      <c r="C132" s="41">
        <f>IFERROR(SUMIF(Allopatrics_Mechanical!T$2:T$999,Allopatrics_Mechanical_R!$A132,Allopatrics_Mechanical!V$2:V$999)/SUMIF(Allopatrics_Mechanical!T$2:T$999,Allopatrics_Mechanical_R!$A132,Allopatrics_Mechanical!U$2:U$999), "NA")</f>
        <v>1</v>
      </c>
      <c r="D132" s="41">
        <f>IFERROR(SUMIF(Allopatrics_Mechanical!T$2:T$999,Allopatrics_Mechanical_R!$A132,Allopatrics_Mechanical!X$2:X$999)/SUMIF(Allopatrics_Mechanical!T$2:T$999,Allopatrics_Mechanical_R!$A132,Allopatrics_Mechanical!V$2:V$999), "NA")</f>
        <v>1</v>
      </c>
    </row>
    <row r="133" spans="1:4" x14ac:dyDescent="0.25">
      <c r="A133" s="41" t="str">
        <v>A.27XA.29</v>
      </c>
      <c r="B133" s="41" t="str">
        <f>INDEX(Allopatrics_Mechanical!$P$2:$P$999,MATCH(Allopatrics_Mechanical_R!$A133,Allopatrics_Mechanical!$T$2:$T$999,0))</f>
        <v>Pures-elegansXelegans-AlloEleXAlloEle</v>
      </c>
      <c r="C133" s="41">
        <f>IFERROR(SUMIF(Allopatrics_Mechanical!T$2:T$999,Allopatrics_Mechanical_R!$A133,Allopatrics_Mechanical!V$2:V$999)/SUMIF(Allopatrics_Mechanical!T$2:T$999,Allopatrics_Mechanical_R!$A133,Allopatrics_Mechanical!U$2:U$999), "NA")</f>
        <v>1</v>
      </c>
      <c r="D133" s="41">
        <f>IFERROR(SUMIF(Allopatrics_Mechanical!T$2:T$999,Allopatrics_Mechanical_R!$A133,Allopatrics_Mechanical!X$2:X$999)/SUMIF(Allopatrics_Mechanical!T$2:T$999,Allopatrics_Mechanical_R!$A133,Allopatrics_Mechanical!V$2:V$999), "NA")</f>
        <v>1</v>
      </c>
    </row>
    <row r="134" spans="1:4" x14ac:dyDescent="0.25">
      <c r="A134" s="41" t="str">
        <v>A.2XA.8</v>
      </c>
      <c r="B134" s="41" t="str">
        <f>INDEX(Allopatrics_Mechanical!$P$2:$P$999,MATCH(Allopatrics_Mechanical_R!$A134,Allopatrics_Mechanical!$T$2:$T$999,0))</f>
        <v>Pures-elegansXelegans-AlloEleXAlloEle</v>
      </c>
      <c r="C134" s="41">
        <f>IFERROR(SUMIF(Allopatrics_Mechanical!T$2:T$999,Allopatrics_Mechanical_R!$A134,Allopatrics_Mechanical!V$2:V$999)/SUMIF(Allopatrics_Mechanical!T$2:T$999,Allopatrics_Mechanical_R!$A134,Allopatrics_Mechanical!U$2:U$999), "NA")</f>
        <v>1</v>
      </c>
      <c r="D134" s="41">
        <f>IFERROR(SUMIF(Allopatrics_Mechanical!T$2:T$999,Allopatrics_Mechanical_R!$A134,Allopatrics_Mechanical!X$2:X$999)/SUMIF(Allopatrics_Mechanical!T$2:T$999,Allopatrics_Mechanical_R!$A134,Allopatrics_Mechanical!V$2:V$999), "NA")</f>
        <v>1</v>
      </c>
    </row>
    <row r="135" spans="1:4" x14ac:dyDescent="0.25">
      <c r="A135" s="41" t="str">
        <v>E.19XB.12</v>
      </c>
      <c r="B135" s="41" t="str">
        <f>INDEX(Allopatrics_Mechanical!$P$2:$P$999,MATCH(Allopatrics_Mechanical_R!$A135,Allopatrics_Mechanical!$T$2:$T$999,0))</f>
        <v>Pures-elegansXelegans-AlloEleXAlloEle</v>
      </c>
      <c r="C135" s="41">
        <f>IFERROR(SUMIF(Allopatrics_Mechanical!T$2:T$999,Allopatrics_Mechanical_R!$A135,Allopatrics_Mechanical!V$2:V$999)/SUMIF(Allopatrics_Mechanical!T$2:T$999,Allopatrics_Mechanical_R!$A135,Allopatrics_Mechanical!U$2:U$999), "NA")</f>
        <v>1</v>
      </c>
      <c r="D135" s="41">
        <f>IFERROR(SUMIF(Allopatrics_Mechanical!T$2:T$999,Allopatrics_Mechanical_R!$A135,Allopatrics_Mechanical!X$2:X$999)/SUMIF(Allopatrics_Mechanical!T$2:T$999,Allopatrics_Mechanical_R!$A135,Allopatrics_Mechanical!V$2:V$999), "NA")</f>
        <v>1</v>
      </c>
    </row>
    <row r="136" spans="1:4" x14ac:dyDescent="0.25">
      <c r="A136" s="41" t="str">
        <v>B.6XB.8</v>
      </c>
      <c r="B136" s="41" t="str">
        <f>INDEX(Allopatrics_Mechanical!$P$2:$P$999,MATCH(Allopatrics_Mechanical_R!$A136,Allopatrics_Mechanical!$T$2:$T$999,0))</f>
        <v>Pures-elegansXelegans-AlloEleXAlloEle</v>
      </c>
      <c r="C136" s="41">
        <f>IFERROR(SUMIF(Allopatrics_Mechanical!T$2:T$999,Allopatrics_Mechanical_R!$A136,Allopatrics_Mechanical!V$2:V$999)/SUMIF(Allopatrics_Mechanical!T$2:T$999,Allopatrics_Mechanical_R!$A136,Allopatrics_Mechanical!U$2:U$999), "NA")</f>
        <v>1</v>
      </c>
      <c r="D136" s="41">
        <f>IFERROR(SUMIF(Allopatrics_Mechanical!T$2:T$999,Allopatrics_Mechanical_R!$A136,Allopatrics_Mechanical!X$2:X$999)/SUMIF(Allopatrics_Mechanical!T$2:T$999,Allopatrics_Mechanical_R!$A136,Allopatrics_Mechanical!V$2:V$999), "NA")</f>
        <v>1</v>
      </c>
    </row>
    <row r="137" spans="1:4" x14ac:dyDescent="0.25">
      <c r="A137" s="41" t="str">
        <v>B.6XE.5</v>
      </c>
      <c r="B137" s="41" t="str">
        <f>INDEX(Allopatrics_Mechanical!$P$2:$P$999,MATCH(Allopatrics_Mechanical_R!$A137,Allopatrics_Mechanical!$T$2:$T$999,0))</f>
        <v>Pures-elegansXelegans-AlloEleXAlloEle</v>
      </c>
      <c r="C137" s="41">
        <f>IFERROR(SUMIF(Allopatrics_Mechanical!T$2:T$999,Allopatrics_Mechanical_R!$A137,Allopatrics_Mechanical!V$2:V$999)/SUMIF(Allopatrics_Mechanical!T$2:T$999,Allopatrics_Mechanical_R!$A137,Allopatrics_Mechanical!U$2:U$999), "NA")</f>
        <v>1</v>
      </c>
      <c r="D137" s="41">
        <f>IFERROR(SUMIF(Allopatrics_Mechanical!T$2:T$999,Allopatrics_Mechanical_R!$A137,Allopatrics_Mechanical!X$2:X$999)/SUMIF(Allopatrics_Mechanical!T$2:T$999,Allopatrics_Mechanical_R!$A137,Allopatrics_Mechanical!V$2:V$999), "NA")</f>
        <v>0.66666666666666663</v>
      </c>
    </row>
    <row r="138" spans="1:4" x14ac:dyDescent="0.25">
      <c r="A138" s="41" t="str">
        <v>E.6XE.5</v>
      </c>
      <c r="B138" s="41" t="str">
        <f>INDEX(Allopatrics_Mechanical!$P$2:$P$999,MATCH(Allopatrics_Mechanical_R!$A138,Allopatrics_Mechanical!$T$2:$T$999,0))</f>
        <v>Pures-elegansXelegans-AlloEleXAlloEle</v>
      </c>
      <c r="C138" s="41">
        <f>IFERROR(SUMIF(Allopatrics_Mechanical!T$2:T$999,Allopatrics_Mechanical_R!$A138,Allopatrics_Mechanical!V$2:V$999)/SUMIF(Allopatrics_Mechanical!T$2:T$999,Allopatrics_Mechanical_R!$A138,Allopatrics_Mechanical!U$2:U$999), "NA")</f>
        <v>1</v>
      </c>
      <c r="D138" s="41">
        <f>IFERROR(SUMIF(Allopatrics_Mechanical!T$2:T$999,Allopatrics_Mechanical_R!$A138,Allopatrics_Mechanical!X$2:X$999)/SUMIF(Allopatrics_Mechanical!T$2:T$999,Allopatrics_Mechanical_R!$A138,Allopatrics_Mechanical!V$2:V$999), "NA")</f>
        <v>0</v>
      </c>
    </row>
    <row r="139" spans="1:4" x14ac:dyDescent="0.25">
      <c r="A139" s="41" t="str">
        <v>E10XE.11</v>
      </c>
      <c r="B139" s="41" t="str">
        <f>INDEX(Allopatrics_Mechanical!$P$2:$P$999,MATCH(Allopatrics_Mechanical_R!$A139,Allopatrics_Mechanical!$T$2:$T$999,0))</f>
        <v>Pures-elegansXelegans-AlloEleXAlloEle</v>
      </c>
      <c r="C139" s="41">
        <f>IFERROR(SUMIF(Allopatrics_Mechanical!T$2:T$999,Allopatrics_Mechanical_R!$A139,Allopatrics_Mechanical!V$2:V$999)/SUMIF(Allopatrics_Mechanical!T$2:T$999,Allopatrics_Mechanical_R!$A139,Allopatrics_Mechanical!U$2:U$999), "NA")</f>
        <v>1</v>
      </c>
      <c r="D139" s="41">
        <f>IFERROR(SUMIF(Allopatrics_Mechanical!T$2:T$999,Allopatrics_Mechanical_R!$A139,Allopatrics_Mechanical!X$2:X$999)/SUMIF(Allopatrics_Mechanical!T$2:T$999,Allopatrics_Mechanical_R!$A139,Allopatrics_Mechanical!V$2:V$999), "NA")</f>
        <v>1</v>
      </c>
    </row>
    <row r="140" spans="1:4" x14ac:dyDescent="0.25">
      <c r="A140" s="41" t="str">
        <v>E.3XK.12</v>
      </c>
      <c r="B140" s="41" t="str">
        <f>INDEX(Allopatrics_Mechanical!$P$2:$P$999,MATCH(Allopatrics_Mechanical_R!$A140,Allopatrics_Mechanical!$T$2:$T$999,0))</f>
        <v>Pures-elegansXelegans-AlloEleXAlloEle</v>
      </c>
      <c r="C140" s="41">
        <f>IFERROR(SUMIF(Allopatrics_Mechanical!T$2:T$999,Allopatrics_Mechanical_R!$A140,Allopatrics_Mechanical!V$2:V$999)/SUMIF(Allopatrics_Mechanical!T$2:T$999,Allopatrics_Mechanical_R!$A140,Allopatrics_Mechanical!U$2:U$999), "NA")</f>
        <v>1</v>
      </c>
      <c r="D140" s="41">
        <f>IFERROR(SUMIF(Allopatrics_Mechanical!T$2:T$999,Allopatrics_Mechanical_R!$A140,Allopatrics_Mechanical!X$2:X$999)/SUMIF(Allopatrics_Mechanical!T$2:T$999,Allopatrics_Mechanical_R!$A140,Allopatrics_Mechanical!V$2:V$999), "NA")</f>
        <v>0</v>
      </c>
    </row>
    <row r="141" spans="1:4" x14ac:dyDescent="0.25">
      <c r="A141" s="41" t="str">
        <v>E.15XK.13</v>
      </c>
      <c r="B141" s="41" t="str">
        <f>INDEX(Allopatrics_Mechanical!$P$2:$P$999,MATCH(Allopatrics_Mechanical_R!$A141,Allopatrics_Mechanical!$T$2:$T$999,0))</f>
        <v>Pures-elegansXelegans-AlloEleXAlloEle</v>
      </c>
      <c r="C141" s="41">
        <f>IFERROR(SUMIF(Allopatrics_Mechanical!T$2:T$999,Allopatrics_Mechanical_R!$A141,Allopatrics_Mechanical!V$2:V$999)/SUMIF(Allopatrics_Mechanical!T$2:T$999,Allopatrics_Mechanical_R!$A141,Allopatrics_Mechanical!U$2:U$999), "NA")</f>
        <v>1</v>
      </c>
      <c r="D141" s="41">
        <f>IFERROR(SUMIF(Allopatrics_Mechanical!T$2:T$999,Allopatrics_Mechanical_R!$A141,Allopatrics_Mechanical!X$2:X$999)/SUMIF(Allopatrics_Mechanical!T$2:T$999,Allopatrics_Mechanical_R!$A141,Allopatrics_Mechanical!V$2:V$999), "NA")</f>
        <v>1</v>
      </c>
    </row>
    <row r="142" spans="1:4" x14ac:dyDescent="0.25">
      <c r="A142" s="41" t="str">
        <v>B.10XK.9</v>
      </c>
      <c r="B142" s="41" t="str">
        <f>INDEX(Allopatrics_Mechanical!$P$2:$P$999,MATCH(Allopatrics_Mechanical_R!$A142,Allopatrics_Mechanical!$T$2:$T$999,0))</f>
        <v>Pures-elegansXelegans-AlloEleXAlloEle</v>
      </c>
      <c r="C142" s="41">
        <f>IFERROR(SUMIF(Allopatrics_Mechanical!T$2:T$999,Allopatrics_Mechanical_R!$A142,Allopatrics_Mechanical!V$2:V$999)/SUMIF(Allopatrics_Mechanical!T$2:T$999,Allopatrics_Mechanical_R!$A142,Allopatrics_Mechanical!U$2:U$999), "NA")</f>
        <v>1</v>
      </c>
      <c r="D142" s="41">
        <f>IFERROR(SUMIF(Allopatrics_Mechanical!T$2:T$999,Allopatrics_Mechanical_R!$A142,Allopatrics_Mechanical!X$2:X$999)/SUMIF(Allopatrics_Mechanical!T$2:T$999,Allopatrics_Mechanical_R!$A142,Allopatrics_Mechanical!V$2:V$999), "NA")</f>
        <v>1</v>
      </c>
    </row>
    <row r="143" spans="1:4" x14ac:dyDescent="0.25">
      <c r="A143" s="41" t="str">
        <v>A.2XA.12</v>
      </c>
      <c r="B143" s="41" t="str">
        <f>INDEX(Allopatrics_Mechanical!$P$2:$P$999,MATCH(Allopatrics_Mechanical_R!$A143,Allopatrics_Mechanical!$T$2:$T$999,0))</f>
        <v>Pures-elegansXelegans-AlloEleXAlloEle</v>
      </c>
      <c r="C143" s="41">
        <f>IFERROR(SUMIF(Allopatrics_Mechanical!T$2:T$999,Allopatrics_Mechanical_R!$A143,Allopatrics_Mechanical!V$2:V$999)/SUMIF(Allopatrics_Mechanical!T$2:T$999,Allopatrics_Mechanical_R!$A143,Allopatrics_Mechanical!U$2:U$999), "NA")</f>
        <v>1</v>
      </c>
      <c r="D143" s="41">
        <f>IFERROR(SUMIF(Allopatrics_Mechanical!T$2:T$999,Allopatrics_Mechanical_R!$A143,Allopatrics_Mechanical!X$2:X$999)/SUMIF(Allopatrics_Mechanical!T$2:T$999,Allopatrics_Mechanical_R!$A143,Allopatrics_Mechanical!V$2:V$999), "NA")</f>
        <v>1</v>
      </c>
    </row>
    <row r="144" spans="1:4" x14ac:dyDescent="0.25">
      <c r="A144" s="41" t="str">
        <v>A.10XC.1</v>
      </c>
      <c r="B144" s="41" t="str">
        <f>INDEX(Allopatrics_Mechanical!$P$2:$P$999,MATCH(Allopatrics_Mechanical_R!$A144,Allopatrics_Mechanical!$T$2:$T$999,0))</f>
        <v>Pures-elegansXelegans-AlloEleXAlloEle</v>
      </c>
      <c r="C144" s="41">
        <f>IFERROR(SUMIF(Allopatrics_Mechanical!T$2:T$999,Allopatrics_Mechanical_R!$A144,Allopatrics_Mechanical!V$2:V$999)/SUMIF(Allopatrics_Mechanical!T$2:T$999,Allopatrics_Mechanical_R!$A144,Allopatrics_Mechanical!U$2:U$999), "NA")</f>
        <v>1</v>
      </c>
      <c r="D144" s="41">
        <f>IFERROR(SUMIF(Allopatrics_Mechanical!T$2:T$999,Allopatrics_Mechanical_R!$A144,Allopatrics_Mechanical!X$2:X$999)/SUMIF(Allopatrics_Mechanical!T$2:T$999,Allopatrics_Mechanical_R!$A144,Allopatrics_Mechanical!V$2:V$999), "NA")</f>
        <v>1</v>
      </c>
    </row>
    <row r="145" spans="1:4" x14ac:dyDescent="0.25">
      <c r="A145" s="41" t="str">
        <v>A.19XC.10</v>
      </c>
      <c r="B145" s="41" t="str">
        <f>INDEX(Allopatrics_Mechanical!$P$2:$P$999,MATCH(Allopatrics_Mechanical_R!$A145,Allopatrics_Mechanical!$T$2:$T$999,0))</f>
        <v>Pures-elegansXelegans-AlloEleXAlloEle</v>
      </c>
      <c r="C145" s="41">
        <f>IFERROR(SUMIF(Allopatrics_Mechanical!T$2:T$999,Allopatrics_Mechanical_R!$A145,Allopatrics_Mechanical!V$2:V$999)/SUMIF(Allopatrics_Mechanical!T$2:T$999,Allopatrics_Mechanical_R!$A145,Allopatrics_Mechanical!U$2:U$999), "NA")</f>
        <v>1</v>
      </c>
      <c r="D145" s="41">
        <f>IFERROR(SUMIF(Allopatrics_Mechanical!T$2:T$999,Allopatrics_Mechanical_R!$A145,Allopatrics_Mechanical!X$2:X$999)/SUMIF(Allopatrics_Mechanical!T$2:T$999,Allopatrics_Mechanical_R!$A145,Allopatrics_Mechanical!V$2:V$999), "NA")</f>
        <v>1</v>
      </c>
    </row>
    <row r="146" spans="1:4" x14ac:dyDescent="0.25">
      <c r="A146" s="41" t="str">
        <v>A.46XC.25</v>
      </c>
      <c r="B146" s="41" t="str">
        <f>INDEX(Allopatrics_Mechanical!$P$2:$P$999,MATCH(Allopatrics_Mechanical_R!$A146,Allopatrics_Mechanical!$T$2:$T$999,0))</f>
        <v>Pures-elegansXelegans-AlloEleXAlloEle</v>
      </c>
      <c r="C146" s="41">
        <f>IFERROR(SUMIF(Allopatrics_Mechanical!T$2:T$999,Allopatrics_Mechanical_R!$A146,Allopatrics_Mechanical!V$2:V$999)/SUMIF(Allopatrics_Mechanical!T$2:T$999,Allopatrics_Mechanical_R!$A146,Allopatrics_Mechanical!U$2:U$999), "NA")</f>
        <v>1</v>
      </c>
      <c r="D146" s="41">
        <f>IFERROR(SUMIF(Allopatrics_Mechanical!T$2:T$999,Allopatrics_Mechanical_R!$A146,Allopatrics_Mechanical!X$2:X$999)/SUMIF(Allopatrics_Mechanical!T$2:T$999,Allopatrics_Mechanical_R!$A146,Allopatrics_Mechanical!V$2:V$999), "NA")</f>
        <v>1</v>
      </c>
    </row>
    <row r="147" spans="1:4" x14ac:dyDescent="0.25">
      <c r="A147" s="41" t="str">
        <v>E15XV.1</v>
      </c>
      <c r="B147" s="41" t="str">
        <f>INDEX(Allopatrics_Mechanical!$P$2:$P$999,MATCH(Allopatrics_Mechanical_R!$A147,Allopatrics_Mechanical!$T$2:$T$999,0))</f>
        <v>Pures-elegansXelegans-AlloEleXAlloEle</v>
      </c>
      <c r="C147" s="41">
        <f>IFERROR(SUMIF(Allopatrics_Mechanical!T$2:T$999,Allopatrics_Mechanical_R!$A147,Allopatrics_Mechanical!V$2:V$999)/SUMIF(Allopatrics_Mechanical!T$2:T$999,Allopatrics_Mechanical_R!$A147,Allopatrics_Mechanical!U$2:U$999), "NA")</f>
        <v>1</v>
      </c>
      <c r="D147" s="41">
        <f>IFERROR(SUMIF(Allopatrics_Mechanical!T$2:T$999,Allopatrics_Mechanical_R!$A147,Allopatrics_Mechanical!X$2:X$999)/SUMIF(Allopatrics_Mechanical!T$2:T$999,Allopatrics_Mechanical_R!$A147,Allopatrics_Mechanical!V$2:V$999), "NA")</f>
        <v>1</v>
      </c>
    </row>
    <row r="148" spans="1:4" x14ac:dyDescent="0.25">
      <c r="A148" s="41" t="str">
        <v>P.16XE.3</v>
      </c>
      <c r="B148" s="41" t="str">
        <f>INDEX(Allopatrics_Mechanical!$P$2:$P$999,MATCH(Allopatrics_Mechanical_R!$A148,Allopatrics_Mechanical!$T$2:$T$999,0))</f>
        <v>Pures-elegansXelegans-AlloEleXAlloEle</v>
      </c>
      <c r="C148" s="41">
        <f>IFERROR(SUMIF(Allopatrics_Mechanical!T$2:T$999,Allopatrics_Mechanical_R!$A148,Allopatrics_Mechanical!V$2:V$999)/SUMIF(Allopatrics_Mechanical!T$2:T$999,Allopatrics_Mechanical_R!$A148,Allopatrics_Mechanical!U$2:U$999), "NA")</f>
        <v>1</v>
      </c>
      <c r="D148" s="41">
        <f>IFERROR(SUMIF(Allopatrics_Mechanical!T$2:T$999,Allopatrics_Mechanical_R!$A148,Allopatrics_Mechanical!X$2:X$999)/SUMIF(Allopatrics_Mechanical!T$2:T$999,Allopatrics_Mechanical_R!$A148,Allopatrics_Mechanical!V$2:V$999), "NA")</f>
        <v>1</v>
      </c>
    </row>
    <row r="149" spans="1:4" x14ac:dyDescent="0.25">
      <c r="A149" s="41" t="str">
        <v>P.15XK.2</v>
      </c>
      <c r="B149" s="41" t="str">
        <f>INDEX(Allopatrics_Mechanical!$P$2:$P$999,MATCH(Allopatrics_Mechanical_R!$A149,Allopatrics_Mechanical!$T$2:$T$999,0))</f>
        <v>Pures-elegansXelegans-AlloEleXAlloEle</v>
      </c>
      <c r="C149" s="41">
        <f>IFERROR(SUMIF(Allopatrics_Mechanical!T$2:T$999,Allopatrics_Mechanical_R!$A149,Allopatrics_Mechanical!V$2:V$999)/SUMIF(Allopatrics_Mechanical!T$2:T$999,Allopatrics_Mechanical_R!$A149,Allopatrics_Mechanical!U$2:U$999), "NA")</f>
        <v>1</v>
      </c>
      <c r="D149" s="41">
        <f>IFERROR(SUMIF(Allopatrics_Mechanical!T$2:T$999,Allopatrics_Mechanical_R!$A149,Allopatrics_Mechanical!X$2:X$999)/SUMIF(Allopatrics_Mechanical!T$2:T$999,Allopatrics_Mechanical_R!$A149,Allopatrics_Mechanical!V$2:V$999), "NA")</f>
        <v>1</v>
      </c>
    </row>
    <row r="150" spans="1:4" x14ac:dyDescent="0.25">
      <c r="A150" s="41" t="str">
        <v>C.7XA.12</v>
      </c>
      <c r="B150" s="41" t="str">
        <f>INDEX(Allopatrics_Mechanical!$P$2:$P$999,MATCH(Allopatrics_Mechanical_R!$A150,Allopatrics_Mechanical!$T$2:$T$999,0))</f>
        <v>Pures-elegansXelegans-AlloEleXAlloEle</v>
      </c>
      <c r="C150" s="41">
        <f>IFERROR(SUMIF(Allopatrics_Mechanical!T$2:T$999,Allopatrics_Mechanical_R!$A150,Allopatrics_Mechanical!V$2:V$999)/SUMIF(Allopatrics_Mechanical!T$2:T$999,Allopatrics_Mechanical_R!$A150,Allopatrics_Mechanical!U$2:U$999), "NA")</f>
        <v>0</v>
      </c>
      <c r="D150" s="41" t="str">
        <f>IFERROR(SUMIF(Allopatrics_Mechanical!T$2:T$999,Allopatrics_Mechanical_R!$A150,Allopatrics_Mechanical!X$2:X$999)/SUMIF(Allopatrics_Mechanical!T$2:T$999,Allopatrics_Mechanical_R!$A150,Allopatrics_Mechanical!V$2:V$999), "NA")</f>
        <v>NA</v>
      </c>
    </row>
    <row r="151" spans="1:4" x14ac:dyDescent="0.25">
      <c r="A151" s="41" t="str">
        <v>C.6XA.20</v>
      </c>
      <c r="B151" s="41" t="str">
        <f>INDEX(Allopatrics_Mechanical!$P$2:$P$999,MATCH(Allopatrics_Mechanical_R!$A151,Allopatrics_Mechanical!$T$2:$T$999,0))</f>
        <v>Pures-elegansXelegans-AlloEleXAlloEle</v>
      </c>
      <c r="C151" s="41">
        <f>IFERROR(SUMIF(Allopatrics_Mechanical!T$2:T$999,Allopatrics_Mechanical_R!$A151,Allopatrics_Mechanical!V$2:V$999)/SUMIF(Allopatrics_Mechanical!T$2:T$999,Allopatrics_Mechanical_R!$A151,Allopatrics_Mechanical!U$2:U$999), "NA")</f>
        <v>1</v>
      </c>
      <c r="D151" s="41">
        <f>IFERROR(SUMIF(Allopatrics_Mechanical!T$2:T$999,Allopatrics_Mechanical_R!$A151,Allopatrics_Mechanical!X$2:X$999)/SUMIF(Allopatrics_Mechanical!T$2:T$999,Allopatrics_Mechanical_R!$A151,Allopatrics_Mechanical!V$2:V$999), "NA")</f>
        <v>1</v>
      </c>
    </row>
    <row r="152" spans="1:4" x14ac:dyDescent="0.25">
      <c r="A152" s="41" t="str">
        <v>C.17XC.22</v>
      </c>
      <c r="B152" s="41" t="str">
        <f>INDEX(Allopatrics_Mechanical!$P$2:$P$999,MATCH(Allopatrics_Mechanical_R!$A152,Allopatrics_Mechanical!$T$2:$T$999,0))</f>
        <v>Pures-elegansXelegans-AlloEleXAlloEle</v>
      </c>
      <c r="C152" s="41">
        <f>IFERROR(SUMIF(Allopatrics_Mechanical!T$2:T$999,Allopatrics_Mechanical_R!$A152,Allopatrics_Mechanical!V$2:V$999)/SUMIF(Allopatrics_Mechanical!T$2:T$999,Allopatrics_Mechanical_R!$A152,Allopatrics_Mechanical!U$2:U$999), "NA")</f>
        <v>1</v>
      </c>
      <c r="D152" s="41">
        <f>IFERROR(SUMIF(Allopatrics_Mechanical!T$2:T$999,Allopatrics_Mechanical_R!$A152,Allopatrics_Mechanical!X$2:X$999)/SUMIF(Allopatrics_Mechanical!T$2:T$999,Allopatrics_Mechanical_R!$A152,Allopatrics_Mechanical!V$2:V$999), "NA")</f>
        <v>1</v>
      </c>
    </row>
    <row r="153" spans="1:4" x14ac:dyDescent="0.25">
      <c r="A153" s="41" t="str">
        <v>C.6XC.3</v>
      </c>
      <c r="B153" s="41" t="str">
        <f>INDEX(Allopatrics_Mechanical!$P$2:$P$999,MATCH(Allopatrics_Mechanical_R!$A153,Allopatrics_Mechanical!$T$2:$T$999,0))</f>
        <v>Pures-elegansXelegans-AlloEleXAlloEle</v>
      </c>
      <c r="C153" s="41">
        <f>IFERROR(SUMIF(Allopatrics_Mechanical!T$2:T$999,Allopatrics_Mechanical_R!$A153,Allopatrics_Mechanical!V$2:V$999)/SUMIF(Allopatrics_Mechanical!T$2:T$999,Allopatrics_Mechanical_R!$A153,Allopatrics_Mechanical!U$2:U$999), "NA")</f>
        <v>1</v>
      </c>
      <c r="D153" s="41">
        <f>IFERROR(SUMIF(Allopatrics_Mechanical!T$2:T$999,Allopatrics_Mechanical_R!$A153,Allopatrics_Mechanical!X$2:X$999)/SUMIF(Allopatrics_Mechanical!T$2:T$999,Allopatrics_Mechanical_R!$A153,Allopatrics_Mechanical!V$2:V$999), "NA")</f>
        <v>1</v>
      </c>
    </row>
    <row r="154" spans="1:4" x14ac:dyDescent="0.25">
      <c r="A154" s="41" t="str">
        <v>A.3XA.41</v>
      </c>
      <c r="B154" s="41" t="str">
        <f>INDEX(Allopatrics_Mechanical!$P$2:$P$999,MATCH(Allopatrics_Mechanical_R!$A154,Allopatrics_Mechanical!$T$2:$T$999,0))</f>
        <v>Pures-graellsiiXgraellsii-AlloGraXAlloGra</v>
      </c>
      <c r="C154" s="41">
        <f>IFERROR(SUMIF(Allopatrics_Mechanical!T$2:T$999,Allopatrics_Mechanical_R!$A154,Allopatrics_Mechanical!V$2:V$999)/SUMIF(Allopatrics_Mechanical!T$2:T$999,Allopatrics_Mechanical_R!$A154,Allopatrics_Mechanical!U$2:U$999), "NA")</f>
        <v>1</v>
      </c>
      <c r="D154" s="41">
        <f>IFERROR(SUMIF(Allopatrics_Mechanical!T$2:T$999,Allopatrics_Mechanical_R!$A154,Allopatrics_Mechanical!X$2:X$999)/SUMIF(Allopatrics_Mechanical!T$2:T$999,Allopatrics_Mechanical_R!$A154,Allopatrics_Mechanical!V$2:V$999), "NA")</f>
        <v>0</v>
      </c>
    </row>
    <row r="155" spans="1:4" x14ac:dyDescent="0.25">
      <c r="A155" s="41" t="str">
        <v>B.42XB.57</v>
      </c>
      <c r="B155" s="41" t="str">
        <f>INDEX(Allopatrics_Mechanical!$P$2:$P$999,MATCH(Allopatrics_Mechanical_R!$A155,Allopatrics_Mechanical!$T$2:$T$999,0))</f>
        <v>Pures-graellsiiXgraellsii-AlloGraXAlloGra</v>
      </c>
      <c r="C155" s="41">
        <f>IFERROR(SUMIF(Allopatrics_Mechanical!T$2:T$999,Allopatrics_Mechanical_R!$A155,Allopatrics_Mechanical!V$2:V$999)/SUMIF(Allopatrics_Mechanical!T$2:T$999,Allopatrics_Mechanical_R!$A155,Allopatrics_Mechanical!U$2:U$999), "NA")</f>
        <v>0</v>
      </c>
      <c r="D155" s="41" t="str">
        <f>IFERROR(SUMIF(Allopatrics_Mechanical!T$2:T$999,Allopatrics_Mechanical_R!$A155,Allopatrics_Mechanical!X$2:X$999)/SUMIF(Allopatrics_Mechanical!T$2:T$999,Allopatrics_Mechanical_R!$A155,Allopatrics_Mechanical!V$2:V$999), "NA")</f>
        <v>NA</v>
      </c>
    </row>
    <row r="156" spans="1:4" x14ac:dyDescent="0.25">
      <c r="A156" s="41" t="str">
        <v>B.45XB.57</v>
      </c>
      <c r="B156" s="41" t="str">
        <f>INDEX(Allopatrics_Mechanical!$P$2:$P$999,MATCH(Allopatrics_Mechanical_R!$A156,Allopatrics_Mechanical!$T$2:$T$999,0))</f>
        <v>Pures-graellsiiXgraellsii-AlloGraXAlloGra</v>
      </c>
      <c r="C156" s="41">
        <f>IFERROR(SUMIF(Allopatrics_Mechanical!T$2:T$999,Allopatrics_Mechanical_R!$A156,Allopatrics_Mechanical!V$2:V$999)/SUMIF(Allopatrics_Mechanical!T$2:T$999,Allopatrics_Mechanical_R!$A156,Allopatrics_Mechanical!U$2:U$999), "NA")</f>
        <v>1</v>
      </c>
      <c r="D156" s="41">
        <f>IFERROR(SUMIF(Allopatrics_Mechanical!T$2:T$999,Allopatrics_Mechanical_R!$A156,Allopatrics_Mechanical!X$2:X$999)/SUMIF(Allopatrics_Mechanical!T$2:T$999,Allopatrics_Mechanical_R!$A156,Allopatrics_Mechanical!V$2:V$999), "NA")</f>
        <v>1</v>
      </c>
    </row>
    <row r="157" spans="1:4" x14ac:dyDescent="0.25">
      <c r="C157" s="41"/>
      <c r="D157" s="41"/>
    </row>
    <row r="158" spans="1:4" x14ac:dyDescent="0.25">
      <c r="C158" s="41"/>
      <c r="D158" s="41"/>
    </row>
    <row r="159" spans="1:4" x14ac:dyDescent="0.25">
      <c r="C159" s="41"/>
      <c r="D159" s="41"/>
    </row>
    <row r="160" spans="1:4" x14ac:dyDescent="0.25">
      <c r="C160" s="41"/>
      <c r="D160" s="41"/>
    </row>
    <row r="161" spans="3:4" x14ac:dyDescent="0.25">
      <c r="C161" s="41"/>
      <c r="D161" s="41"/>
    </row>
    <row r="162" spans="3:4" x14ac:dyDescent="0.25">
      <c r="C162" s="41"/>
      <c r="D162" s="41"/>
    </row>
    <row r="163" spans="3:4" x14ac:dyDescent="0.25">
      <c r="C163" s="41"/>
      <c r="D163" s="41"/>
    </row>
    <row r="164" spans="3:4" x14ac:dyDescent="0.25">
      <c r="C164" s="41"/>
      <c r="D164" s="41"/>
    </row>
    <row r="165" spans="3:4" x14ac:dyDescent="0.25">
      <c r="C165" s="41"/>
      <c r="D165" s="41"/>
    </row>
    <row r="166" spans="3:4" x14ac:dyDescent="0.25">
      <c r="C166" s="41"/>
      <c r="D166" s="41"/>
    </row>
    <row r="167" spans="3:4" x14ac:dyDescent="0.25">
      <c r="C167" s="41"/>
      <c r="D167" s="41"/>
    </row>
    <row r="168" spans="3:4" x14ac:dyDescent="0.25">
      <c r="C168" s="41"/>
      <c r="D168" s="41"/>
    </row>
    <row r="169" spans="3:4" x14ac:dyDescent="0.25">
      <c r="C169" s="41"/>
      <c r="D169" s="41"/>
    </row>
    <row r="170" spans="3:4" x14ac:dyDescent="0.25">
      <c r="C170" s="41"/>
      <c r="D170" s="41"/>
    </row>
    <row r="171" spans="3:4" x14ac:dyDescent="0.25">
      <c r="C171" s="41"/>
      <c r="D171" s="41"/>
    </row>
    <row r="172" spans="3:4" x14ac:dyDescent="0.25">
      <c r="C172" s="41"/>
      <c r="D172" s="41"/>
    </row>
    <row r="173" spans="3:4" x14ac:dyDescent="0.25">
      <c r="C173" s="41"/>
      <c r="D173" s="41"/>
    </row>
    <row r="174" spans="3:4" x14ac:dyDescent="0.25">
      <c r="C174" s="41"/>
      <c r="D174" s="41"/>
    </row>
    <row r="175" spans="3:4" x14ac:dyDescent="0.25">
      <c r="C175" s="41"/>
      <c r="D175" s="41"/>
    </row>
    <row r="176" spans="3:4" x14ac:dyDescent="0.25">
      <c r="C176" s="41"/>
      <c r="D176" s="41"/>
    </row>
    <row r="177" spans="3:4" x14ac:dyDescent="0.25">
      <c r="C177" s="41"/>
      <c r="D177" s="41"/>
    </row>
    <row r="178" spans="3:4" x14ac:dyDescent="0.25">
      <c r="C178" s="41"/>
      <c r="D178" s="41"/>
    </row>
    <row r="179" spans="3:4" x14ac:dyDescent="0.25">
      <c r="C179" s="41"/>
      <c r="D179" s="41"/>
    </row>
    <row r="180" spans="3:4" x14ac:dyDescent="0.25">
      <c r="C180" s="41"/>
      <c r="D180" s="41"/>
    </row>
    <row r="181" spans="3:4" x14ac:dyDescent="0.25">
      <c r="C181" s="41"/>
      <c r="D181" s="41"/>
    </row>
    <row r="182" spans="3:4" x14ac:dyDescent="0.25">
      <c r="C182" s="41"/>
      <c r="D182" s="41"/>
    </row>
    <row r="183" spans="3:4" x14ac:dyDescent="0.25">
      <c r="C183" s="41"/>
      <c r="D183" s="41"/>
    </row>
    <row r="184" spans="3:4" x14ac:dyDescent="0.25">
      <c r="C184" s="41"/>
      <c r="D184" s="41"/>
    </row>
    <row r="185" spans="3:4" x14ac:dyDescent="0.25">
      <c r="C185" s="41"/>
      <c r="D185" s="41"/>
    </row>
    <row r="186" spans="3:4" x14ac:dyDescent="0.25">
      <c r="C186" s="41"/>
      <c r="D186" s="41"/>
    </row>
    <row r="187" spans="3:4" x14ac:dyDescent="0.25">
      <c r="C187" s="41"/>
      <c r="D187" s="41"/>
    </row>
  </sheetData>
  <autoFilter ref="A1:D156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33"/>
  <sheetViews>
    <sheetView topLeftCell="S1" zoomScale="80" zoomScaleNormal="80" workbookViewId="0">
      <pane ySplit="1" topLeftCell="A2" activePane="bottomLeft" state="frozen"/>
      <selection activeCell="S1" sqref="S1"/>
      <selection pane="bottomLeft" activeCell="AI126" sqref="AI126"/>
    </sheetView>
  </sheetViews>
  <sheetFormatPr baseColWidth="10" defaultRowHeight="15" x14ac:dyDescent="0.25"/>
  <cols>
    <col min="8" max="8" width="23.85546875" bestFit="1" customWidth="1"/>
    <col min="13" max="13" width="29.85546875" bestFit="1" customWidth="1"/>
    <col min="15" max="15" width="23.7109375" bestFit="1" customWidth="1"/>
    <col min="16" max="16" width="23.140625" bestFit="1" customWidth="1"/>
    <col min="18" max="18" width="13.5703125" bestFit="1" customWidth="1"/>
    <col min="19" max="19" width="11.42578125" bestFit="1" customWidth="1"/>
    <col min="20" max="20" width="19.28515625" customWidth="1"/>
    <col min="21" max="21" width="44.140625" bestFit="1" customWidth="1"/>
  </cols>
  <sheetData>
    <row r="1" spans="1:43" s="51" customFormat="1" ht="20.45" customHeight="1" thickBot="1" x14ac:dyDescent="0.3">
      <c r="A1" s="61" t="s">
        <v>307</v>
      </c>
      <c r="B1" s="57" t="s">
        <v>8</v>
      </c>
      <c r="C1" s="57" t="s">
        <v>306</v>
      </c>
      <c r="D1" s="57" t="s">
        <v>343</v>
      </c>
      <c r="E1" s="60" t="s">
        <v>10</v>
      </c>
      <c r="F1" s="60" t="s">
        <v>305</v>
      </c>
      <c r="G1" s="60" t="s">
        <v>12</v>
      </c>
      <c r="H1" s="60" t="s">
        <v>13</v>
      </c>
      <c r="I1" s="60" t="s">
        <v>304</v>
      </c>
      <c r="J1" s="59" t="s">
        <v>303</v>
      </c>
      <c r="K1" s="58" t="s">
        <v>302</v>
      </c>
      <c r="L1" s="58" t="s">
        <v>12</v>
      </c>
      <c r="M1" s="58" t="s">
        <v>301</v>
      </c>
      <c r="N1" s="57" t="s">
        <v>300</v>
      </c>
      <c r="O1" s="57" t="s">
        <v>299</v>
      </c>
      <c r="P1" s="57" t="s">
        <v>328</v>
      </c>
      <c r="Q1" s="57" t="s">
        <v>298</v>
      </c>
      <c r="R1" s="57" t="s">
        <v>617</v>
      </c>
      <c r="S1" s="57" t="s">
        <v>618</v>
      </c>
      <c r="T1" s="57" t="s">
        <v>566</v>
      </c>
      <c r="U1" s="101" t="s">
        <v>335</v>
      </c>
      <c r="V1" s="56" t="s">
        <v>297</v>
      </c>
      <c r="W1" s="56" t="s">
        <v>296</v>
      </c>
      <c r="X1" s="56" t="s">
        <v>295</v>
      </c>
      <c r="Y1" s="56" t="s">
        <v>294</v>
      </c>
      <c r="Z1" s="56" t="s">
        <v>295</v>
      </c>
      <c r="AA1" s="56" t="s">
        <v>294</v>
      </c>
      <c r="AB1" s="56" t="s">
        <v>295</v>
      </c>
      <c r="AC1" s="56" t="s">
        <v>294</v>
      </c>
      <c r="AD1" s="55" t="s">
        <v>293</v>
      </c>
      <c r="AE1" s="55" t="s">
        <v>292</v>
      </c>
      <c r="AF1" s="53" t="s">
        <v>38</v>
      </c>
      <c r="AG1" s="53" t="s">
        <v>329</v>
      </c>
      <c r="AH1" s="54" t="s">
        <v>291</v>
      </c>
      <c r="AI1" s="43"/>
      <c r="AJ1" s="52"/>
      <c r="AK1" s="52"/>
      <c r="AL1" s="52"/>
      <c r="AM1" s="52"/>
      <c r="AN1" s="37"/>
      <c r="AO1" s="37"/>
      <c r="AP1" s="37"/>
      <c r="AQ1" s="37"/>
    </row>
    <row r="2" spans="1:43" ht="15.75" x14ac:dyDescent="0.25">
      <c r="A2" s="41" t="s">
        <v>282</v>
      </c>
      <c r="B2" s="41">
        <v>2015</v>
      </c>
      <c r="C2" s="41" t="s">
        <v>47</v>
      </c>
      <c r="D2" s="41" t="s">
        <v>47</v>
      </c>
      <c r="E2" s="41" t="s">
        <v>279</v>
      </c>
      <c r="F2" s="41" t="s">
        <v>277</v>
      </c>
      <c r="G2" s="41" t="s">
        <v>275</v>
      </c>
      <c r="H2" s="41" t="s">
        <v>271</v>
      </c>
      <c r="I2" s="41" t="s">
        <v>273</v>
      </c>
      <c r="J2" s="41" t="s">
        <v>279</v>
      </c>
      <c r="K2" s="41" t="s">
        <v>277</v>
      </c>
      <c r="L2" s="41" t="s">
        <v>275</v>
      </c>
      <c r="M2" s="41" t="s">
        <v>271</v>
      </c>
      <c r="N2" s="41" t="s">
        <v>290</v>
      </c>
      <c r="O2" s="41" t="s">
        <v>558</v>
      </c>
      <c r="P2" s="41" t="str">
        <f t="shared" ref="P2:P33" si="0">CONCATENATE(C2,"-",O2)</f>
        <v>F1-hybridXhybrid</v>
      </c>
      <c r="Q2" s="46">
        <v>42657</v>
      </c>
      <c r="R2" s="100">
        <v>1.2</v>
      </c>
      <c r="S2" s="100">
        <v>1.1399999999999999</v>
      </c>
      <c r="T2" s="41" t="str">
        <f t="shared" ref="T2:T33" si="1">CONCATENATE(S2,"X",R2)</f>
        <v>1.14X1.2</v>
      </c>
      <c r="U2" s="41" t="str">
        <f>_xlfn.CONCAT(D2,"-",O2,"-",M2,"X",H2)</f>
        <v>F1-hybridXhybrid-BelgiumXBelgium</v>
      </c>
      <c r="V2" s="41">
        <v>3</v>
      </c>
      <c r="W2" s="41">
        <v>2</v>
      </c>
      <c r="X2" s="41">
        <v>0</v>
      </c>
      <c r="Y2" s="41">
        <v>6</v>
      </c>
      <c r="Z2" s="41">
        <v>0</v>
      </c>
      <c r="AA2" s="41">
        <v>17</v>
      </c>
      <c r="AB2" s="41">
        <v>0</v>
      </c>
      <c r="AC2" s="41">
        <v>0</v>
      </c>
      <c r="AD2" s="49">
        <v>0</v>
      </c>
      <c r="AE2" s="49">
        <v>23</v>
      </c>
      <c r="AF2" s="44">
        <f>AD2+AE2</f>
        <v>23</v>
      </c>
      <c r="AG2" s="72">
        <f>AF2/V2</f>
        <v>7.666666666666667</v>
      </c>
      <c r="AH2" s="43">
        <f>AD2/AF2</f>
        <v>0</v>
      </c>
      <c r="AI2" s="43"/>
      <c r="AJ2" s="42"/>
      <c r="AK2" s="42"/>
      <c r="AL2" s="42"/>
      <c r="AM2" s="42"/>
    </row>
    <row r="3" spans="1:43" ht="15.75" x14ac:dyDescent="0.25">
      <c r="A3" s="41" t="s">
        <v>282</v>
      </c>
      <c r="B3" s="41">
        <v>2015</v>
      </c>
      <c r="C3" s="41" t="s">
        <v>47</v>
      </c>
      <c r="D3" s="41" t="s">
        <v>47</v>
      </c>
      <c r="E3" s="41" t="s">
        <v>279</v>
      </c>
      <c r="F3" s="41" t="s">
        <v>277</v>
      </c>
      <c r="G3" s="41" t="s">
        <v>275</v>
      </c>
      <c r="H3" s="41" t="s">
        <v>271</v>
      </c>
      <c r="I3" s="41" t="s">
        <v>273</v>
      </c>
      <c r="J3" s="41" t="s">
        <v>279</v>
      </c>
      <c r="K3" s="41" t="s">
        <v>277</v>
      </c>
      <c r="L3" s="41" t="s">
        <v>275</v>
      </c>
      <c r="M3" s="41" t="s">
        <v>271</v>
      </c>
      <c r="N3" s="41" t="s">
        <v>290</v>
      </c>
      <c r="O3" s="41" t="s">
        <v>558</v>
      </c>
      <c r="P3" s="41" t="str">
        <f t="shared" si="0"/>
        <v>F1-hybridXhybrid</v>
      </c>
      <c r="Q3" s="46">
        <v>42659</v>
      </c>
      <c r="R3" s="100">
        <v>1.3</v>
      </c>
      <c r="S3" s="100">
        <v>1.1399999999999999</v>
      </c>
      <c r="T3" s="41" t="str">
        <f t="shared" si="1"/>
        <v>1.14X1.3</v>
      </c>
      <c r="U3" s="41" t="str">
        <f t="shared" ref="U3:U66" si="2">_xlfn.CONCAT(D3,"-",O3,"-",M3,"X",H3)</f>
        <v>F1-hybridXhybrid-BelgiumXBelgium</v>
      </c>
      <c r="V3" s="41">
        <v>3</v>
      </c>
      <c r="W3" s="41">
        <v>1</v>
      </c>
      <c r="X3" s="41">
        <v>0</v>
      </c>
      <c r="Y3" s="41">
        <v>0</v>
      </c>
      <c r="Z3" s="41">
        <v>0</v>
      </c>
      <c r="AA3" s="41">
        <v>4</v>
      </c>
      <c r="AB3" s="41">
        <v>0</v>
      </c>
      <c r="AC3" s="41">
        <v>0</v>
      </c>
      <c r="AD3" s="49">
        <v>0</v>
      </c>
      <c r="AE3" s="49">
        <v>4</v>
      </c>
      <c r="AF3" s="44">
        <f>AD3+AE3</f>
        <v>4</v>
      </c>
      <c r="AG3" s="72">
        <f>AF3/V3</f>
        <v>1.3333333333333333</v>
      </c>
      <c r="AH3" s="43">
        <f>AD3/AF3</f>
        <v>0</v>
      </c>
      <c r="AI3" s="43"/>
      <c r="AJ3" s="42"/>
      <c r="AK3" s="42"/>
      <c r="AL3" s="42"/>
      <c r="AM3" s="42"/>
    </row>
    <row r="4" spans="1:43" ht="15.75" x14ac:dyDescent="0.25">
      <c r="A4" s="41" t="s">
        <v>282</v>
      </c>
      <c r="B4" s="41">
        <v>2015</v>
      </c>
      <c r="C4" s="41" t="s">
        <v>47</v>
      </c>
      <c r="D4" s="41" t="s">
        <v>47</v>
      </c>
      <c r="E4" s="41" t="s">
        <v>279</v>
      </c>
      <c r="F4" s="41" t="s">
        <v>277</v>
      </c>
      <c r="G4" s="41" t="s">
        <v>275</v>
      </c>
      <c r="H4" s="41" t="s">
        <v>271</v>
      </c>
      <c r="I4" s="41" t="s">
        <v>263</v>
      </c>
      <c r="J4" s="41" t="s">
        <v>279</v>
      </c>
      <c r="K4" s="41" t="s">
        <v>277</v>
      </c>
      <c r="L4" s="41" t="s">
        <v>275</v>
      </c>
      <c r="M4" s="41" t="s">
        <v>271</v>
      </c>
      <c r="N4" s="41" t="s">
        <v>290</v>
      </c>
      <c r="O4" s="41" t="s">
        <v>558</v>
      </c>
      <c r="P4" s="41" t="str">
        <f t="shared" si="0"/>
        <v>F1-hybridXhybrid</v>
      </c>
      <c r="Q4" s="46">
        <v>42682</v>
      </c>
      <c r="R4" s="100">
        <v>3.2</v>
      </c>
      <c r="S4" s="100">
        <v>1.18</v>
      </c>
      <c r="T4" s="41" t="str">
        <f t="shared" si="1"/>
        <v>1.18X3.2</v>
      </c>
      <c r="U4" s="41" t="str">
        <f t="shared" si="2"/>
        <v>F1-hybridXhybrid-BelgiumXBelgium</v>
      </c>
      <c r="V4" s="41">
        <v>3</v>
      </c>
      <c r="W4" s="41">
        <v>3</v>
      </c>
      <c r="X4" s="41">
        <v>0</v>
      </c>
      <c r="Y4" s="41">
        <v>6</v>
      </c>
      <c r="Z4" s="41">
        <v>0</v>
      </c>
      <c r="AA4" s="41">
        <v>22</v>
      </c>
      <c r="AB4" s="41">
        <v>0</v>
      </c>
      <c r="AC4" s="41">
        <v>4</v>
      </c>
      <c r="AD4" s="49">
        <v>0</v>
      </c>
      <c r="AE4" s="49">
        <v>32</v>
      </c>
      <c r="AF4" s="44">
        <f>AD4+AE4</f>
        <v>32</v>
      </c>
      <c r="AG4" s="72">
        <f>AF4/V4</f>
        <v>10.666666666666666</v>
      </c>
      <c r="AH4" s="43">
        <f>AD4/AF4</f>
        <v>0</v>
      </c>
      <c r="AI4" s="43"/>
      <c r="AJ4" s="42"/>
      <c r="AK4" s="42"/>
      <c r="AL4" s="42"/>
      <c r="AM4" s="42"/>
    </row>
    <row r="5" spans="1:43" ht="15.75" x14ac:dyDescent="0.25">
      <c r="A5" s="41" t="s">
        <v>43</v>
      </c>
      <c r="B5" s="41">
        <v>2015</v>
      </c>
      <c r="C5" s="41" t="s">
        <v>47</v>
      </c>
      <c r="D5" s="41" t="s">
        <v>47</v>
      </c>
      <c r="E5" s="41" t="s">
        <v>67</v>
      </c>
      <c r="F5" s="41" t="s">
        <v>41</v>
      </c>
      <c r="G5" s="41" t="s">
        <v>264</v>
      </c>
      <c r="H5" s="41" t="s">
        <v>130</v>
      </c>
      <c r="I5" s="41" t="s">
        <v>263</v>
      </c>
      <c r="J5" s="41" t="s">
        <v>279</v>
      </c>
      <c r="K5" s="41" t="s">
        <v>277</v>
      </c>
      <c r="L5" s="41" t="s">
        <v>275</v>
      </c>
      <c r="M5" s="41" t="s">
        <v>271</v>
      </c>
      <c r="N5" s="41" t="s">
        <v>257</v>
      </c>
      <c r="O5" s="41" t="s">
        <v>560</v>
      </c>
      <c r="P5" s="41" t="str">
        <f t="shared" si="0"/>
        <v>F1-hybridXgraellsii</v>
      </c>
      <c r="Q5" s="46">
        <v>42665</v>
      </c>
      <c r="R5" s="100" t="s">
        <v>75</v>
      </c>
      <c r="S5" s="100">
        <v>1.2</v>
      </c>
      <c r="T5" s="41" t="str">
        <f t="shared" si="1"/>
        <v>1.2XA.20</v>
      </c>
      <c r="U5" s="41" t="str">
        <f t="shared" si="2"/>
        <v>F1-hybridXgraellsii-BelgiumXCachadas</v>
      </c>
      <c r="V5" s="41">
        <v>3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0</v>
      </c>
      <c r="AD5" s="44">
        <v>0</v>
      </c>
      <c r="AE5" s="44">
        <v>0</v>
      </c>
      <c r="AF5" s="44" t="s">
        <v>6</v>
      </c>
      <c r="AG5" s="44" t="s">
        <v>6</v>
      </c>
      <c r="AH5" s="44" t="s">
        <v>6</v>
      </c>
      <c r="AI5" s="43"/>
      <c r="AJ5" s="42"/>
      <c r="AK5" s="42"/>
      <c r="AL5" s="42"/>
      <c r="AM5" s="42"/>
    </row>
    <row r="6" spans="1:43" ht="15.75" x14ac:dyDescent="0.25">
      <c r="A6" s="41" t="s">
        <v>282</v>
      </c>
      <c r="B6" s="41">
        <v>2015</v>
      </c>
      <c r="C6" s="41" t="s">
        <v>47</v>
      </c>
      <c r="D6" s="41" t="s">
        <v>47</v>
      </c>
      <c r="E6" s="41" t="s">
        <v>279</v>
      </c>
      <c r="F6" s="41" t="s">
        <v>277</v>
      </c>
      <c r="G6" s="41" t="s">
        <v>275</v>
      </c>
      <c r="H6" s="41" t="s">
        <v>271</v>
      </c>
      <c r="I6" s="41" t="s">
        <v>273</v>
      </c>
      <c r="J6" s="41" t="s">
        <v>279</v>
      </c>
      <c r="K6" s="41" t="s">
        <v>277</v>
      </c>
      <c r="L6" s="41" t="s">
        <v>275</v>
      </c>
      <c r="M6" s="41" t="s">
        <v>271</v>
      </c>
      <c r="N6" s="41" t="s">
        <v>290</v>
      </c>
      <c r="O6" s="41" t="s">
        <v>558</v>
      </c>
      <c r="P6" s="41" t="str">
        <f t="shared" si="0"/>
        <v>F1-hybridXhybrid</v>
      </c>
      <c r="Q6" s="46">
        <v>42675</v>
      </c>
      <c r="R6" s="100">
        <v>1.19</v>
      </c>
      <c r="S6" s="100">
        <v>1.34</v>
      </c>
      <c r="T6" s="41" t="str">
        <f t="shared" si="1"/>
        <v>1.34X1.19</v>
      </c>
      <c r="U6" s="41" t="str">
        <f t="shared" si="2"/>
        <v>F1-hybridXhybrid-BelgiumXBelgium</v>
      </c>
      <c r="V6" s="41">
        <v>3</v>
      </c>
      <c r="W6" s="41">
        <v>1</v>
      </c>
      <c r="X6" s="41">
        <v>0</v>
      </c>
      <c r="Y6" s="41">
        <v>5</v>
      </c>
      <c r="Z6" s="41">
        <v>0</v>
      </c>
      <c r="AA6" s="41">
        <v>0</v>
      </c>
      <c r="AB6" s="41">
        <v>0</v>
      </c>
      <c r="AC6" s="41">
        <v>0</v>
      </c>
      <c r="AD6" s="49">
        <v>0</v>
      </c>
      <c r="AE6" s="49">
        <v>5</v>
      </c>
      <c r="AF6" s="44">
        <f t="shared" ref="AF6:AF11" si="3">AD6+AE6</f>
        <v>5</v>
      </c>
      <c r="AG6" s="72">
        <f t="shared" ref="AG6:AG11" si="4">AF6/V6</f>
        <v>1.6666666666666667</v>
      </c>
      <c r="AH6" s="43">
        <f t="shared" ref="AH6:AH11" si="5">AD6/AF6</f>
        <v>0</v>
      </c>
      <c r="AI6" s="43"/>
      <c r="AJ6" s="42"/>
      <c r="AK6" s="42"/>
      <c r="AL6" s="42"/>
      <c r="AM6" s="42"/>
    </row>
    <row r="7" spans="1:43" ht="15.75" x14ac:dyDescent="0.25">
      <c r="A7" s="41" t="s">
        <v>282</v>
      </c>
      <c r="B7" s="41">
        <v>2015</v>
      </c>
      <c r="C7" s="41" t="s">
        <v>47</v>
      </c>
      <c r="D7" s="41" t="s">
        <v>47</v>
      </c>
      <c r="E7" s="41" t="s">
        <v>279</v>
      </c>
      <c r="F7" s="41" t="s">
        <v>277</v>
      </c>
      <c r="G7" s="41" t="s">
        <v>275</v>
      </c>
      <c r="H7" s="41" t="s">
        <v>271</v>
      </c>
      <c r="I7" s="41" t="s">
        <v>273</v>
      </c>
      <c r="J7" s="41" t="s">
        <v>279</v>
      </c>
      <c r="K7" s="41" t="s">
        <v>277</v>
      </c>
      <c r="L7" s="41" t="s">
        <v>275</v>
      </c>
      <c r="M7" s="41" t="s">
        <v>271</v>
      </c>
      <c r="N7" s="41" t="s">
        <v>290</v>
      </c>
      <c r="O7" s="41" t="s">
        <v>558</v>
      </c>
      <c r="P7" s="41" t="str">
        <f t="shared" si="0"/>
        <v>F1-hybridXhybrid</v>
      </c>
      <c r="Q7" s="46">
        <v>42682</v>
      </c>
      <c r="R7" s="100">
        <v>3.19</v>
      </c>
      <c r="S7" s="100">
        <v>1.34</v>
      </c>
      <c r="T7" s="41" t="str">
        <f t="shared" si="1"/>
        <v>1.34X3.19</v>
      </c>
      <c r="U7" s="41" t="str">
        <f t="shared" si="2"/>
        <v>F1-hybridXhybrid-BelgiumXBelgium</v>
      </c>
      <c r="V7" s="41">
        <v>3</v>
      </c>
      <c r="W7" s="41">
        <v>3</v>
      </c>
      <c r="X7" s="41">
        <v>0</v>
      </c>
      <c r="Y7" s="41">
        <v>23</v>
      </c>
      <c r="Z7" s="41">
        <v>0</v>
      </c>
      <c r="AA7" s="41">
        <v>64</v>
      </c>
      <c r="AB7" s="41">
        <v>0</v>
      </c>
      <c r="AC7" s="41">
        <v>12</v>
      </c>
      <c r="AD7" s="49">
        <v>0</v>
      </c>
      <c r="AE7" s="49">
        <v>99</v>
      </c>
      <c r="AF7" s="44">
        <f t="shared" si="3"/>
        <v>99</v>
      </c>
      <c r="AG7" s="72">
        <f t="shared" si="4"/>
        <v>33</v>
      </c>
      <c r="AH7" s="43">
        <f t="shared" si="5"/>
        <v>0</v>
      </c>
      <c r="AI7" s="43"/>
      <c r="AJ7" s="42"/>
      <c r="AK7" s="42"/>
      <c r="AL7" s="42"/>
      <c r="AM7" s="42"/>
    </row>
    <row r="8" spans="1:43" ht="15.75" x14ac:dyDescent="0.25">
      <c r="A8" s="41" t="s">
        <v>282</v>
      </c>
      <c r="B8" s="41">
        <v>2015</v>
      </c>
      <c r="C8" s="41" t="s">
        <v>47</v>
      </c>
      <c r="D8" s="41" t="s">
        <v>47</v>
      </c>
      <c r="E8" s="41" t="s">
        <v>279</v>
      </c>
      <c r="F8" s="41" t="s">
        <v>277</v>
      </c>
      <c r="G8" s="41" t="s">
        <v>275</v>
      </c>
      <c r="H8" s="41" t="s">
        <v>271</v>
      </c>
      <c r="I8" s="41" t="s">
        <v>273</v>
      </c>
      <c r="J8" s="41" t="s">
        <v>279</v>
      </c>
      <c r="K8" s="41" t="s">
        <v>277</v>
      </c>
      <c r="L8" s="41" t="s">
        <v>275</v>
      </c>
      <c r="M8" s="41" t="s">
        <v>271</v>
      </c>
      <c r="N8" s="41" t="s">
        <v>290</v>
      </c>
      <c r="O8" s="41" t="s">
        <v>558</v>
      </c>
      <c r="P8" s="41" t="str">
        <f t="shared" si="0"/>
        <v>F1-hybridXhybrid</v>
      </c>
      <c r="Q8" s="46">
        <v>42681</v>
      </c>
      <c r="R8" s="100">
        <v>1.51</v>
      </c>
      <c r="S8" s="100">
        <v>1.35</v>
      </c>
      <c r="T8" s="41" t="str">
        <f t="shared" si="1"/>
        <v>1.35X1.51</v>
      </c>
      <c r="U8" s="41" t="str">
        <f t="shared" si="2"/>
        <v>F1-hybridXhybrid-BelgiumXBelgium</v>
      </c>
      <c r="V8" s="41">
        <v>3</v>
      </c>
      <c r="W8" s="41">
        <v>3</v>
      </c>
      <c r="X8" s="41">
        <v>0</v>
      </c>
      <c r="Y8" s="41">
        <v>4</v>
      </c>
      <c r="Z8" s="41">
        <v>0</v>
      </c>
      <c r="AA8" s="41">
        <v>4</v>
      </c>
      <c r="AB8" s="41">
        <v>0</v>
      </c>
      <c r="AC8" s="41">
        <v>4</v>
      </c>
      <c r="AD8" s="49">
        <v>0</v>
      </c>
      <c r="AE8" s="49">
        <v>12</v>
      </c>
      <c r="AF8" s="44">
        <f t="shared" si="3"/>
        <v>12</v>
      </c>
      <c r="AG8" s="72">
        <f t="shared" si="4"/>
        <v>4</v>
      </c>
      <c r="AH8" s="43">
        <f t="shared" si="5"/>
        <v>0</v>
      </c>
      <c r="AI8" s="43"/>
      <c r="AJ8" s="42"/>
      <c r="AK8" s="42"/>
      <c r="AL8" s="42"/>
      <c r="AM8" s="42"/>
    </row>
    <row r="9" spans="1:43" ht="15.75" x14ac:dyDescent="0.25">
      <c r="A9" s="41" t="s">
        <v>282</v>
      </c>
      <c r="B9" s="41">
        <v>2015</v>
      </c>
      <c r="C9" s="41" t="s">
        <v>47</v>
      </c>
      <c r="D9" s="41" t="s">
        <v>47</v>
      </c>
      <c r="E9" s="41" t="s">
        <v>279</v>
      </c>
      <c r="F9" s="41" t="s">
        <v>277</v>
      </c>
      <c r="G9" s="41" t="s">
        <v>275</v>
      </c>
      <c r="H9" s="41" t="s">
        <v>271</v>
      </c>
      <c r="I9" s="41" t="s">
        <v>273</v>
      </c>
      <c r="J9" s="41" t="s">
        <v>279</v>
      </c>
      <c r="K9" s="41" t="s">
        <v>277</v>
      </c>
      <c r="L9" s="41" t="s">
        <v>275</v>
      </c>
      <c r="M9" s="41" t="s">
        <v>271</v>
      </c>
      <c r="N9" s="41" t="s">
        <v>290</v>
      </c>
      <c r="O9" s="41" t="s">
        <v>558</v>
      </c>
      <c r="P9" s="41" t="str">
        <f t="shared" si="0"/>
        <v>F1-hybridXhybrid</v>
      </c>
      <c r="Q9" s="46">
        <v>42661</v>
      </c>
      <c r="R9" s="100">
        <v>1.6</v>
      </c>
      <c r="S9" s="100">
        <v>1.4</v>
      </c>
      <c r="T9" s="41" t="str">
        <f t="shared" si="1"/>
        <v>1.4X1.6</v>
      </c>
      <c r="U9" s="41" t="str">
        <f t="shared" si="2"/>
        <v>F1-hybridXhybrid-BelgiumXBelgium</v>
      </c>
      <c r="V9" s="41">
        <v>3</v>
      </c>
      <c r="W9" s="41">
        <v>3</v>
      </c>
      <c r="X9" s="41">
        <v>0</v>
      </c>
      <c r="Y9" s="41">
        <v>6</v>
      </c>
      <c r="Z9" s="41">
        <v>0</v>
      </c>
      <c r="AA9" s="41">
        <v>5</v>
      </c>
      <c r="AB9" s="41">
        <v>0</v>
      </c>
      <c r="AC9" s="41">
        <v>3</v>
      </c>
      <c r="AD9" s="49">
        <v>0</v>
      </c>
      <c r="AE9" s="49">
        <v>14</v>
      </c>
      <c r="AF9" s="44">
        <f t="shared" si="3"/>
        <v>14</v>
      </c>
      <c r="AG9" s="72">
        <f t="shared" si="4"/>
        <v>4.666666666666667</v>
      </c>
      <c r="AH9" s="43">
        <f t="shared" si="5"/>
        <v>0</v>
      </c>
      <c r="AI9" s="43"/>
      <c r="AJ9" s="42"/>
      <c r="AK9" s="42"/>
      <c r="AL9" s="42"/>
      <c r="AM9" s="42"/>
    </row>
    <row r="10" spans="1:43" ht="15.75" x14ac:dyDescent="0.25">
      <c r="A10" s="41" t="s">
        <v>282</v>
      </c>
      <c r="B10" s="41">
        <v>2015</v>
      </c>
      <c r="C10" s="41" t="s">
        <v>47</v>
      </c>
      <c r="D10" s="41" t="s">
        <v>47</v>
      </c>
      <c r="E10" s="41" t="s">
        <v>279</v>
      </c>
      <c r="F10" s="41" t="s">
        <v>277</v>
      </c>
      <c r="G10" s="41" t="s">
        <v>275</v>
      </c>
      <c r="H10" s="41" t="s">
        <v>271</v>
      </c>
      <c r="I10" s="41" t="s">
        <v>263</v>
      </c>
      <c r="J10" s="41" t="s">
        <v>279</v>
      </c>
      <c r="K10" s="41" t="s">
        <v>277</v>
      </c>
      <c r="L10" s="41" t="s">
        <v>275</v>
      </c>
      <c r="M10" s="41" t="s">
        <v>271</v>
      </c>
      <c r="N10" s="41" t="s">
        <v>290</v>
      </c>
      <c r="O10" s="41" t="s">
        <v>558</v>
      </c>
      <c r="P10" s="41" t="str">
        <f t="shared" si="0"/>
        <v>F1-hybridXhybrid</v>
      </c>
      <c r="Q10" s="46">
        <v>42682</v>
      </c>
      <c r="R10" s="100">
        <v>3.2</v>
      </c>
      <c r="S10" s="100">
        <v>1.4</v>
      </c>
      <c r="T10" s="41" t="str">
        <f t="shared" si="1"/>
        <v>1.4X3.2</v>
      </c>
      <c r="U10" s="41" t="str">
        <f t="shared" si="2"/>
        <v>F1-hybridXhybrid-BelgiumXBelgium</v>
      </c>
      <c r="V10" s="41">
        <v>2</v>
      </c>
      <c r="W10" s="41">
        <v>2</v>
      </c>
      <c r="X10" s="41">
        <v>0</v>
      </c>
      <c r="Y10" s="41">
        <v>6</v>
      </c>
      <c r="Z10" s="41">
        <v>0</v>
      </c>
      <c r="AA10" s="41">
        <v>22</v>
      </c>
      <c r="AB10" s="41"/>
      <c r="AC10" s="41"/>
      <c r="AD10" s="49">
        <v>0</v>
      </c>
      <c r="AE10" s="49">
        <v>28</v>
      </c>
      <c r="AF10" s="44">
        <f t="shared" si="3"/>
        <v>28</v>
      </c>
      <c r="AG10" s="72">
        <f t="shared" si="4"/>
        <v>14</v>
      </c>
      <c r="AH10" s="43">
        <f t="shared" si="5"/>
        <v>0</v>
      </c>
      <c r="AI10" s="43"/>
      <c r="AJ10" s="42"/>
      <c r="AK10" s="42"/>
      <c r="AL10" s="42"/>
      <c r="AM10" s="42"/>
    </row>
    <row r="11" spans="1:43" ht="15.75" x14ac:dyDescent="0.25">
      <c r="A11" s="41" t="s">
        <v>282</v>
      </c>
      <c r="B11" s="41">
        <v>2015</v>
      </c>
      <c r="C11" s="41" t="s">
        <v>47</v>
      </c>
      <c r="D11" s="41" t="s">
        <v>47</v>
      </c>
      <c r="E11" s="41" t="s">
        <v>279</v>
      </c>
      <c r="F11" s="41" t="s">
        <v>277</v>
      </c>
      <c r="G11" s="41" t="s">
        <v>275</v>
      </c>
      <c r="H11" s="41" t="s">
        <v>271</v>
      </c>
      <c r="I11" s="41" t="s">
        <v>263</v>
      </c>
      <c r="J11" s="41" t="s">
        <v>279</v>
      </c>
      <c r="K11" s="41" t="s">
        <v>277</v>
      </c>
      <c r="L11" s="41" t="s">
        <v>275</v>
      </c>
      <c r="M11" s="41" t="s">
        <v>271</v>
      </c>
      <c r="N11" s="41" t="s">
        <v>290</v>
      </c>
      <c r="O11" s="41" t="s">
        <v>558</v>
      </c>
      <c r="P11" s="41" t="str">
        <f t="shared" si="0"/>
        <v>F1-hybridXhybrid</v>
      </c>
      <c r="Q11" s="46">
        <v>42682</v>
      </c>
      <c r="R11" s="100">
        <v>3.22</v>
      </c>
      <c r="S11" s="100">
        <v>1.43</v>
      </c>
      <c r="T11" s="41" t="str">
        <f t="shared" si="1"/>
        <v>1.43X3.22</v>
      </c>
      <c r="U11" s="41" t="str">
        <f t="shared" si="2"/>
        <v>F1-hybridXhybrid-BelgiumXBelgium</v>
      </c>
      <c r="V11" s="41">
        <v>3</v>
      </c>
      <c r="W11" s="41">
        <v>1</v>
      </c>
      <c r="X11" s="41">
        <v>0</v>
      </c>
      <c r="Y11" s="41">
        <v>3</v>
      </c>
      <c r="Z11" s="41">
        <v>0</v>
      </c>
      <c r="AA11" s="41">
        <v>0</v>
      </c>
      <c r="AB11" s="41">
        <v>0</v>
      </c>
      <c r="AC11" s="41">
        <v>0</v>
      </c>
      <c r="AD11" s="49">
        <v>0</v>
      </c>
      <c r="AE11" s="49">
        <v>3</v>
      </c>
      <c r="AF11" s="44">
        <f t="shared" si="3"/>
        <v>3</v>
      </c>
      <c r="AG11" s="72">
        <f t="shared" si="4"/>
        <v>1</v>
      </c>
      <c r="AH11" s="43">
        <f t="shared" si="5"/>
        <v>0</v>
      </c>
      <c r="AI11" s="43"/>
      <c r="AJ11" s="42"/>
      <c r="AK11" s="42"/>
      <c r="AL11" s="42"/>
      <c r="AM11" s="42"/>
    </row>
    <row r="12" spans="1:43" ht="15.75" x14ac:dyDescent="0.25">
      <c r="A12" s="41" t="s">
        <v>282</v>
      </c>
      <c r="B12" s="41">
        <v>2015</v>
      </c>
      <c r="C12" s="41" t="s">
        <v>47</v>
      </c>
      <c r="D12" s="41" t="s">
        <v>47</v>
      </c>
      <c r="E12" s="41" t="s">
        <v>279</v>
      </c>
      <c r="F12" s="41" t="s">
        <v>277</v>
      </c>
      <c r="G12" s="41" t="s">
        <v>275</v>
      </c>
      <c r="H12" s="41" t="s">
        <v>271</v>
      </c>
      <c r="I12" s="41" t="s">
        <v>273</v>
      </c>
      <c r="J12" s="41" t="s">
        <v>279</v>
      </c>
      <c r="K12" s="41" t="s">
        <v>277</v>
      </c>
      <c r="L12" s="41" t="s">
        <v>275</v>
      </c>
      <c r="M12" s="41" t="s">
        <v>271</v>
      </c>
      <c r="N12" s="41" t="s">
        <v>290</v>
      </c>
      <c r="O12" s="41" t="s">
        <v>558</v>
      </c>
      <c r="P12" s="41" t="str">
        <f t="shared" si="0"/>
        <v>F1-hybridXhybrid</v>
      </c>
      <c r="Q12" s="46">
        <v>42670</v>
      </c>
      <c r="R12" s="100">
        <v>1.1399999999999999</v>
      </c>
      <c r="S12" s="100">
        <v>2.11</v>
      </c>
      <c r="T12" s="41" t="str">
        <f t="shared" si="1"/>
        <v>2.11X1.14</v>
      </c>
      <c r="U12" s="41" t="str">
        <f t="shared" si="2"/>
        <v>F1-hybridXhybrid-BelgiumXBelgium</v>
      </c>
      <c r="V12" s="41">
        <v>3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  <c r="AC12" s="41">
        <v>0</v>
      </c>
      <c r="AD12" s="44">
        <v>0</v>
      </c>
      <c r="AE12" s="44">
        <v>0</v>
      </c>
      <c r="AF12" s="44" t="s">
        <v>6</v>
      </c>
      <c r="AG12" s="44" t="s">
        <v>6</v>
      </c>
      <c r="AH12" s="44" t="s">
        <v>6</v>
      </c>
      <c r="AI12" s="43"/>
      <c r="AJ12" s="42"/>
      <c r="AK12" s="42"/>
      <c r="AL12" s="42"/>
      <c r="AM12" s="42"/>
    </row>
    <row r="13" spans="1:43" ht="15.75" x14ac:dyDescent="0.25">
      <c r="A13" s="41" t="s">
        <v>43</v>
      </c>
      <c r="B13" s="41">
        <v>2015</v>
      </c>
      <c r="C13" s="41" t="s">
        <v>47</v>
      </c>
      <c r="D13" s="41" t="s">
        <v>47</v>
      </c>
      <c r="E13" s="41" t="s">
        <v>40</v>
      </c>
      <c r="F13" s="41" t="s">
        <v>41</v>
      </c>
      <c r="G13" s="41" t="s">
        <v>284</v>
      </c>
      <c r="H13" s="41" t="s">
        <v>611</v>
      </c>
      <c r="I13" s="41" t="s">
        <v>273</v>
      </c>
      <c r="J13" s="41" t="s">
        <v>278</v>
      </c>
      <c r="K13" s="41" t="s">
        <v>277</v>
      </c>
      <c r="L13" s="41" t="s">
        <v>275</v>
      </c>
      <c r="M13" s="41" t="s">
        <v>271</v>
      </c>
      <c r="N13" s="41" t="s">
        <v>258</v>
      </c>
      <c r="O13" s="41" t="s">
        <v>441</v>
      </c>
      <c r="P13" s="41" t="str">
        <f t="shared" si="0"/>
        <v>F1-hybridXelegans</v>
      </c>
      <c r="Q13" s="46">
        <v>42665</v>
      </c>
      <c r="R13" s="100" t="s">
        <v>606</v>
      </c>
      <c r="S13" s="100">
        <v>2.11</v>
      </c>
      <c r="T13" s="41" t="str">
        <f t="shared" si="1"/>
        <v>2.11XP.20</v>
      </c>
      <c r="U13" s="41" t="str">
        <f t="shared" si="2"/>
        <v>F1-hybridXelegans-BelgiumXAlloEle</v>
      </c>
      <c r="V13" s="41">
        <v>3</v>
      </c>
      <c r="W13" s="41">
        <v>2</v>
      </c>
      <c r="X13" s="41">
        <v>0</v>
      </c>
      <c r="Y13" s="41">
        <v>2</v>
      </c>
      <c r="Z13" s="41">
        <v>0</v>
      </c>
      <c r="AA13" s="41">
        <v>0</v>
      </c>
      <c r="AB13" s="41">
        <v>0</v>
      </c>
      <c r="AC13" s="41">
        <v>82</v>
      </c>
      <c r="AD13" s="49">
        <v>0</v>
      </c>
      <c r="AE13" s="49">
        <v>84</v>
      </c>
      <c r="AF13" s="44">
        <f>AD13+AE13</f>
        <v>84</v>
      </c>
      <c r="AG13" s="72">
        <f>AF13/V13</f>
        <v>28</v>
      </c>
      <c r="AH13" s="43">
        <f>AD13/AF13</f>
        <v>0</v>
      </c>
      <c r="AI13" s="43"/>
      <c r="AJ13" s="42"/>
      <c r="AK13" s="42"/>
      <c r="AL13" s="42"/>
      <c r="AM13" s="42"/>
    </row>
    <row r="14" spans="1:43" ht="15.75" x14ac:dyDescent="0.25">
      <c r="A14" s="41" t="s">
        <v>282</v>
      </c>
      <c r="B14" s="41">
        <v>2015</v>
      </c>
      <c r="C14" s="41" t="s">
        <v>47</v>
      </c>
      <c r="D14" s="41" t="s">
        <v>47</v>
      </c>
      <c r="E14" s="41" t="s">
        <v>279</v>
      </c>
      <c r="F14" s="41" t="s">
        <v>277</v>
      </c>
      <c r="G14" s="41" t="s">
        <v>275</v>
      </c>
      <c r="H14" s="41" t="s">
        <v>271</v>
      </c>
      <c r="I14" s="41" t="s">
        <v>272</v>
      </c>
      <c r="J14" s="41" t="s">
        <v>279</v>
      </c>
      <c r="K14" s="41" t="s">
        <v>277</v>
      </c>
      <c r="L14" s="41" t="s">
        <v>275</v>
      </c>
      <c r="M14" s="41" t="s">
        <v>271</v>
      </c>
      <c r="N14" s="41" t="s">
        <v>290</v>
      </c>
      <c r="O14" s="41" t="s">
        <v>558</v>
      </c>
      <c r="P14" s="41" t="str">
        <f t="shared" si="0"/>
        <v>F1-hybridXhybrid</v>
      </c>
      <c r="Q14" s="46">
        <v>42660</v>
      </c>
      <c r="R14" s="100">
        <v>5.13</v>
      </c>
      <c r="S14" s="100">
        <v>2.14</v>
      </c>
      <c r="T14" s="41" t="str">
        <f t="shared" si="1"/>
        <v>2.14X5.13</v>
      </c>
      <c r="U14" s="41" t="str">
        <f t="shared" si="2"/>
        <v>F1-hybridXhybrid-BelgiumXBelgium</v>
      </c>
      <c r="V14" s="41">
        <v>3</v>
      </c>
      <c r="W14" s="41">
        <v>1</v>
      </c>
      <c r="X14" s="41">
        <v>0</v>
      </c>
      <c r="Y14" s="41">
        <v>4</v>
      </c>
      <c r="Z14" s="41">
        <v>0</v>
      </c>
      <c r="AA14" s="41">
        <v>0</v>
      </c>
      <c r="AB14" s="41">
        <v>0</v>
      </c>
      <c r="AC14" s="41">
        <v>0</v>
      </c>
      <c r="AD14" s="49">
        <v>0</v>
      </c>
      <c r="AE14" s="49">
        <v>4</v>
      </c>
      <c r="AF14" s="44">
        <f>AD14+AE14</f>
        <v>4</v>
      </c>
      <c r="AG14" s="72">
        <f>AF14/V14</f>
        <v>1.3333333333333333</v>
      </c>
      <c r="AH14" s="43">
        <f>AD14/AF14</f>
        <v>0</v>
      </c>
      <c r="AI14" s="43"/>
      <c r="AJ14" s="42"/>
      <c r="AK14" s="42"/>
      <c r="AL14" s="42"/>
      <c r="AM14" s="42"/>
    </row>
    <row r="15" spans="1:43" ht="15.75" x14ac:dyDescent="0.25">
      <c r="A15" s="41" t="s">
        <v>265</v>
      </c>
      <c r="B15" s="41">
        <v>2015</v>
      </c>
      <c r="C15" s="41" t="s">
        <v>47</v>
      </c>
      <c r="D15" s="41" t="s">
        <v>47</v>
      </c>
      <c r="E15" s="41" t="s">
        <v>67</v>
      </c>
      <c r="F15" s="41" t="s">
        <v>41</v>
      </c>
      <c r="G15" s="41" t="s">
        <v>264</v>
      </c>
      <c r="H15" s="41" t="s">
        <v>130</v>
      </c>
      <c r="I15" s="41" t="s">
        <v>273</v>
      </c>
      <c r="J15" s="41" t="s">
        <v>278</v>
      </c>
      <c r="K15" s="41" t="s">
        <v>277</v>
      </c>
      <c r="L15" s="41" t="s">
        <v>275</v>
      </c>
      <c r="M15" s="41" t="s">
        <v>271</v>
      </c>
      <c r="N15" s="41" t="s">
        <v>257</v>
      </c>
      <c r="O15" s="41" t="s">
        <v>560</v>
      </c>
      <c r="P15" s="41" t="str">
        <f t="shared" si="0"/>
        <v>F1-hybridXgraellsii</v>
      </c>
      <c r="Q15" s="46">
        <v>42662</v>
      </c>
      <c r="R15" s="100" t="s">
        <v>575</v>
      </c>
      <c r="S15" s="100">
        <v>2.14</v>
      </c>
      <c r="T15" s="41" t="str">
        <f t="shared" si="1"/>
        <v>2.14XA.18</v>
      </c>
      <c r="U15" s="41" t="str">
        <f t="shared" si="2"/>
        <v>F1-hybridXgraellsii-BelgiumXCachadas</v>
      </c>
      <c r="V15" s="41">
        <v>3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4">
        <v>0</v>
      </c>
      <c r="AE15" s="44">
        <v>0</v>
      </c>
      <c r="AF15" s="44" t="s">
        <v>6</v>
      </c>
      <c r="AG15" s="44" t="s">
        <v>6</v>
      </c>
      <c r="AH15" s="44" t="s">
        <v>6</v>
      </c>
      <c r="AI15" s="43"/>
      <c r="AJ15" s="42"/>
      <c r="AK15" s="42"/>
      <c r="AL15" s="42"/>
      <c r="AM15" s="42"/>
    </row>
    <row r="16" spans="1:43" ht="15.75" x14ac:dyDescent="0.25">
      <c r="A16" s="41" t="s">
        <v>282</v>
      </c>
      <c r="B16" s="41">
        <v>2015</v>
      </c>
      <c r="C16" s="41" t="s">
        <v>47</v>
      </c>
      <c r="D16" s="41" t="s">
        <v>47</v>
      </c>
      <c r="E16" s="41" t="s">
        <v>279</v>
      </c>
      <c r="F16" s="41" t="s">
        <v>277</v>
      </c>
      <c r="G16" s="41" t="s">
        <v>275</v>
      </c>
      <c r="H16" s="41" t="s">
        <v>271</v>
      </c>
      <c r="I16" s="41" t="s">
        <v>273</v>
      </c>
      <c r="J16" s="41" t="s">
        <v>279</v>
      </c>
      <c r="K16" s="41" t="s">
        <v>277</v>
      </c>
      <c r="L16" s="41" t="s">
        <v>275</v>
      </c>
      <c r="M16" s="41" t="s">
        <v>271</v>
      </c>
      <c r="N16" s="41" t="s">
        <v>290</v>
      </c>
      <c r="O16" s="41" t="s">
        <v>558</v>
      </c>
      <c r="P16" s="41" t="str">
        <f t="shared" si="0"/>
        <v>F1-hybridXhybrid</v>
      </c>
      <c r="Q16" s="46">
        <v>42682</v>
      </c>
      <c r="R16" s="100">
        <v>1.46</v>
      </c>
      <c r="S16" s="100">
        <v>2.15</v>
      </c>
      <c r="T16" s="41" t="str">
        <f t="shared" si="1"/>
        <v>2.15X1.46</v>
      </c>
      <c r="U16" s="41" t="str">
        <f t="shared" si="2"/>
        <v>F1-hybridXhybrid-BelgiumXBelgium</v>
      </c>
      <c r="V16" s="41">
        <v>3</v>
      </c>
      <c r="W16" s="41">
        <v>3</v>
      </c>
      <c r="X16" s="41">
        <v>0</v>
      </c>
      <c r="Y16" s="41">
        <v>6</v>
      </c>
      <c r="Z16" s="41">
        <v>0</v>
      </c>
      <c r="AA16" s="41">
        <v>4</v>
      </c>
      <c r="AB16" s="41">
        <v>0</v>
      </c>
      <c r="AC16" s="41">
        <v>3</v>
      </c>
      <c r="AD16" s="49">
        <v>0</v>
      </c>
      <c r="AE16" s="49">
        <v>13</v>
      </c>
      <c r="AF16" s="44">
        <f>AD16+AE16</f>
        <v>13</v>
      </c>
      <c r="AG16" s="72">
        <f>AF16/V16</f>
        <v>4.333333333333333</v>
      </c>
      <c r="AH16" s="43">
        <f>AD16/AF16</f>
        <v>0</v>
      </c>
      <c r="AI16" s="43"/>
      <c r="AJ16" s="42"/>
      <c r="AK16" s="42"/>
      <c r="AL16" s="42"/>
      <c r="AM16" s="42"/>
    </row>
    <row r="17" spans="1:42" ht="15.75" x14ac:dyDescent="0.25">
      <c r="A17" s="41" t="s">
        <v>282</v>
      </c>
      <c r="B17" s="41">
        <v>2015</v>
      </c>
      <c r="C17" s="41" t="s">
        <v>47</v>
      </c>
      <c r="D17" s="41" t="s">
        <v>47</v>
      </c>
      <c r="E17" s="41" t="s">
        <v>279</v>
      </c>
      <c r="F17" s="41" t="s">
        <v>277</v>
      </c>
      <c r="G17" s="41" t="s">
        <v>275</v>
      </c>
      <c r="H17" s="41" t="s">
        <v>271</v>
      </c>
      <c r="I17" s="41" t="s">
        <v>263</v>
      </c>
      <c r="J17" s="41" t="s">
        <v>279</v>
      </c>
      <c r="K17" s="41" t="s">
        <v>277</v>
      </c>
      <c r="L17" s="41" t="s">
        <v>275</v>
      </c>
      <c r="M17" s="41" t="s">
        <v>271</v>
      </c>
      <c r="N17" s="41" t="s">
        <v>290</v>
      </c>
      <c r="O17" s="41" t="s">
        <v>558</v>
      </c>
      <c r="P17" s="41" t="str">
        <f t="shared" si="0"/>
        <v>F1-hybridXhybrid</v>
      </c>
      <c r="Q17" s="46">
        <v>42671</v>
      </c>
      <c r="R17" s="100">
        <v>2.14</v>
      </c>
      <c r="S17" s="100">
        <v>2.16</v>
      </c>
      <c r="T17" s="41" t="str">
        <f t="shared" si="1"/>
        <v>2.16X2.14</v>
      </c>
      <c r="U17" s="41" t="str">
        <f t="shared" si="2"/>
        <v>F1-hybridXhybrid-BelgiumXBelgium</v>
      </c>
      <c r="V17" s="41">
        <v>3</v>
      </c>
      <c r="W17" s="41">
        <v>1</v>
      </c>
      <c r="X17" s="41">
        <v>0</v>
      </c>
      <c r="Y17" s="41">
        <v>14</v>
      </c>
      <c r="Z17" s="41">
        <v>0</v>
      </c>
      <c r="AA17" s="41">
        <v>0</v>
      </c>
      <c r="AB17" s="41">
        <v>0</v>
      </c>
      <c r="AC17" s="41">
        <v>0</v>
      </c>
      <c r="AD17" s="49">
        <v>0</v>
      </c>
      <c r="AE17" s="49">
        <v>14</v>
      </c>
      <c r="AF17" s="44">
        <f>AD17+AE17</f>
        <v>14</v>
      </c>
      <c r="AG17" s="72">
        <f>AF17/V17</f>
        <v>4.666666666666667</v>
      </c>
      <c r="AH17" s="43">
        <f>AD17/AF17</f>
        <v>0</v>
      </c>
      <c r="AI17" s="43"/>
      <c r="AJ17" s="42"/>
      <c r="AK17" s="42"/>
      <c r="AL17" s="42"/>
      <c r="AM17" s="42"/>
    </row>
    <row r="18" spans="1:42" ht="15.75" x14ac:dyDescent="0.25">
      <c r="A18" s="41" t="s">
        <v>282</v>
      </c>
      <c r="B18" s="41">
        <v>2015</v>
      </c>
      <c r="C18" s="41" t="s">
        <v>47</v>
      </c>
      <c r="D18" s="41" t="s">
        <v>47</v>
      </c>
      <c r="E18" s="41" t="s">
        <v>279</v>
      </c>
      <c r="F18" s="41" t="s">
        <v>277</v>
      </c>
      <c r="G18" s="41" t="s">
        <v>275</v>
      </c>
      <c r="H18" s="41" t="s">
        <v>271</v>
      </c>
      <c r="I18" s="41" t="s">
        <v>263</v>
      </c>
      <c r="J18" s="41" t="s">
        <v>279</v>
      </c>
      <c r="K18" s="41" t="s">
        <v>277</v>
      </c>
      <c r="L18" s="41" t="s">
        <v>275</v>
      </c>
      <c r="M18" s="41" t="s">
        <v>271</v>
      </c>
      <c r="N18" s="41" t="s">
        <v>290</v>
      </c>
      <c r="O18" s="41" t="s">
        <v>558</v>
      </c>
      <c r="P18" s="41" t="str">
        <f t="shared" si="0"/>
        <v>F1-hybridXhybrid</v>
      </c>
      <c r="Q18" s="46">
        <v>42675</v>
      </c>
      <c r="R18" s="100">
        <v>2.2000000000000002</v>
      </c>
      <c r="S18" s="100">
        <v>2.16</v>
      </c>
      <c r="T18" s="41" t="str">
        <f t="shared" si="1"/>
        <v>2.16X2.2</v>
      </c>
      <c r="U18" s="41" t="str">
        <f t="shared" si="2"/>
        <v>F1-hybridXhybrid-BelgiumXBelgium</v>
      </c>
      <c r="V18" s="41">
        <v>3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4">
        <v>0</v>
      </c>
      <c r="AE18" s="44">
        <v>0</v>
      </c>
      <c r="AF18" s="44" t="s">
        <v>6</v>
      </c>
      <c r="AG18" s="44" t="s">
        <v>6</v>
      </c>
      <c r="AH18" s="44" t="s">
        <v>6</v>
      </c>
      <c r="AI18" s="43"/>
      <c r="AJ18" s="42"/>
      <c r="AK18" s="42"/>
      <c r="AL18" s="42"/>
      <c r="AM18" s="42"/>
    </row>
    <row r="19" spans="1:42" ht="15.75" x14ac:dyDescent="0.25">
      <c r="A19" s="41" t="s">
        <v>282</v>
      </c>
      <c r="B19" s="41">
        <v>2015</v>
      </c>
      <c r="C19" s="41" t="s">
        <v>47</v>
      </c>
      <c r="D19" s="41" t="s">
        <v>47</v>
      </c>
      <c r="E19" s="41" t="s">
        <v>279</v>
      </c>
      <c r="F19" s="41" t="s">
        <v>277</v>
      </c>
      <c r="G19" s="41" t="s">
        <v>275</v>
      </c>
      <c r="H19" s="41" t="s">
        <v>271</v>
      </c>
      <c r="I19" s="41" t="s">
        <v>263</v>
      </c>
      <c r="J19" s="41" t="s">
        <v>279</v>
      </c>
      <c r="K19" s="41" t="s">
        <v>277</v>
      </c>
      <c r="L19" s="41" t="s">
        <v>275</v>
      </c>
      <c r="M19" s="41" t="s">
        <v>271</v>
      </c>
      <c r="N19" s="41" t="s">
        <v>290</v>
      </c>
      <c r="O19" s="41" t="s">
        <v>558</v>
      </c>
      <c r="P19" s="41" t="str">
        <f t="shared" si="0"/>
        <v>F1-hybridXhybrid</v>
      </c>
      <c r="Q19" s="46">
        <v>42681</v>
      </c>
      <c r="R19" s="100">
        <v>2.15</v>
      </c>
      <c r="S19" s="100">
        <v>2.23</v>
      </c>
      <c r="T19" s="41" t="str">
        <f t="shared" si="1"/>
        <v>2.23X2.15</v>
      </c>
      <c r="U19" s="41" t="str">
        <f t="shared" si="2"/>
        <v>F1-hybridXhybrid-BelgiumXBelgium</v>
      </c>
      <c r="V19" s="41">
        <v>3</v>
      </c>
      <c r="W19" s="41">
        <v>3</v>
      </c>
      <c r="X19" s="41">
        <v>0</v>
      </c>
      <c r="Y19" s="41">
        <v>7</v>
      </c>
      <c r="Z19" s="41">
        <v>0</v>
      </c>
      <c r="AA19" s="41">
        <v>5</v>
      </c>
      <c r="AB19" s="41">
        <v>0</v>
      </c>
      <c r="AC19" s="41">
        <v>9</v>
      </c>
      <c r="AD19" s="49">
        <v>0</v>
      </c>
      <c r="AE19" s="49">
        <v>21</v>
      </c>
      <c r="AF19" s="44">
        <f t="shared" ref="AF19:AF26" si="6">AD19+AE19</f>
        <v>21</v>
      </c>
      <c r="AG19" s="72">
        <f t="shared" ref="AG19:AG26" si="7">AF19/V19</f>
        <v>7</v>
      </c>
      <c r="AH19" s="43">
        <f t="shared" ref="AH19:AH26" si="8">AD19/AF19</f>
        <v>0</v>
      </c>
      <c r="AI19" s="43"/>
      <c r="AJ19" s="42"/>
      <c r="AK19" s="42"/>
      <c r="AL19" s="42"/>
      <c r="AM19" s="42"/>
    </row>
    <row r="20" spans="1:42" ht="15.75" x14ac:dyDescent="0.25">
      <c r="A20" s="41" t="s">
        <v>282</v>
      </c>
      <c r="B20" s="41">
        <v>2015</v>
      </c>
      <c r="C20" s="41" t="s">
        <v>47</v>
      </c>
      <c r="D20" s="41" t="s">
        <v>47</v>
      </c>
      <c r="E20" s="41" t="s">
        <v>279</v>
      </c>
      <c r="F20" s="41" t="s">
        <v>277</v>
      </c>
      <c r="G20" s="41" t="s">
        <v>275</v>
      </c>
      <c r="H20" s="41" t="s">
        <v>271</v>
      </c>
      <c r="I20" s="41" t="s">
        <v>263</v>
      </c>
      <c r="J20" s="41" t="s">
        <v>279</v>
      </c>
      <c r="K20" s="41" t="s">
        <v>277</v>
      </c>
      <c r="L20" s="41" t="s">
        <v>275</v>
      </c>
      <c r="M20" s="41" t="s">
        <v>271</v>
      </c>
      <c r="N20" s="41" t="s">
        <v>290</v>
      </c>
      <c r="O20" s="41" t="s">
        <v>558</v>
      </c>
      <c r="P20" s="41" t="str">
        <f t="shared" si="0"/>
        <v>F1-hybridXhybrid</v>
      </c>
      <c r="Q20" s="46">
        <v>42680</v>
      </c>
      <c r="R20" s="100">
        <v>2.19</v>
      </c>
      <c r="S20" s="100">
        <v>2.23</v>
      </c>
      <c r="T20" s="41" t="str">
        <f t="shared" si="1"/>
        <v>2.23X2.19</v>
      </c>
      <c r="U20" s="41" t="str">
        <f t="shared" si="2"/>
        <v>F1-hybridXhybrid-BelgiumXBelgium</v>
      </c>
      <c r="V20" s="41">
        <v>3</v>
      </c>
      <c r="W20" s="41">
        <v>1</v>
      </c>
      <c r="X20" s="41">
        <v>0</v>
      </c>
      <c r="Y20" s="41">
        <v>0</v>
      </c>
      <c r="Z20" s="41">
        <v>0</v>
      </c>
      <c r="AA20" s="41">
        <v>4</v>
      </c>
      <c r="AB20" s="41">
        <v>0</v>
      </c>
      <c r="AC20" s="41">
        <v>2</v>
      </c>
      <c r="AD20" s="49">
        <v>0</v>
      </c>
      <c r="AE20" s="49">
        <v>6</v>
      </c>
      <c r="AF20" s="44">
        <f t="shared" si="6"/>
        <v>6</v>
      </c>
      <c r="AG20" s="72">
        <f t="shared" si="7"/>
        <v>2</v>
      </c>
      <c r="AH20" s="43">
        <f t="shared" si="8"/>
        <v>0</v>
      </c>
      <c r="AI20" s="43"/>
      <c r="AJ20" s="42"/>
      <c r="AK20" s="42"/>
      <c r="AL20" s="42"/>
      <c r="AM20" s="42"/>
    </row>
    <row r="21" spans="1:42" ht="15.75" x14ac:dyDescent="0.25">
      <c r="A21" s="41" t="s">
        <v>282</v>
      </c>
      <c r="B21" s="41">
        <v>2015</v>
      </c>
      <c r="C21" s="41" t="s">
        <v>47</v>
      </c>
      <c r="D21" s="41" t="s">
        <v>47</v>
      </c>
      <c r="E21" s="41" t="s">
        <v>279</v>
      </c>
      <c r="F21" s="41" t="s">
        <v>277</v>
      </c>
      <c r="G21" s="41" t="s">
        <v>275</v>
      </c>
      <c r="H21" s="41" t="s">
        <v>271</v>
      </c>
      <c r="I21" s="41" t="s">
        <v>272</v>
      </c>
      <c r="J21" s="41" t="s">
        <v>279</v>
      </c>
      <c r="K21" s="41" t="s">
        <v>277</v>
      </c>
      <c r="L21" s="41" t="s">
        <v>275</v>
      </c>
      <c r="M21" s="41" t="s">
        <v>271</v>
      </c>
      <c r="N21" s="41" t="s">
        <v>290</v>
      </c>
      <c r="O21" s="41" t="s">
        <v>558</v>
      </c>
      <c r="P21" s="41" t="str">
        <f t="shared" si="0"/>
        <v>F1-hybridXhybrid</v>
      </c>
      <c r="Q21" s="46">
        <v>42660</v>
      </c>
      <c r="R21" s="100">
        <v>2.8</v>
      </c>
      <c r="S21" s="100">
        <v>2.7</v>
      </c>
      <c r="T21" s="41" t="str">
        <f t="shared" si="1"/>
        <v>2.7X2.8</v>
      </c>
      <c r="U21" s="41" t="str">
        <f t="shared" si="2"/>
        <v>F1-hybridXhybrid-BelgiumXBelgium</v>
      </c>
      <c r="V21" s="41">
        <v>3</v>
      </c>
      <c r="W21" s="41">
        <v>1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4</v>
      </c>
      <c r="AD21" s="49">
        <v>0</v>
      </c>
      <c r="AE21" s="49">
        <v>4</v>
      </c>
      <c r="AF21" s="44">
        <f t="shared" si="6"/>
        <v>4</v>
      </c>
      <c r="AG21" s="72">
        <f t="shared" si="7"/>
        <v>1.3333333333333333</v>
      </c>
      <c r="AH21" s="43">
        <f t="shared" si="8"/>
        <v>0</v>
      </c>
      <c r="AI21" s="43"/>
      <c r="AJ21" s="42"/>
      <c r="AK21" s="42"/>
      <c r="AL21" s="42"/>
      <c r="AM21" s="42"/>
    </row>
    <row r="22" spans="1:42" ht="15.75" x14ac:dyDescent="0.25">
      <c r="A22" s="41" t="s">
        <v>43</v>
      </c>
      <c r="B22" s="41">
        <v>2015</v>
      </c>
      <c r="C22" s="41" t="s">
        <v>47</v>
      </c>
      <c r="D22" s="41" t="s">
        <v>561</v>
      </c>
      <c r="E22" s="41" t="s">
        <v>40</v>
      </c>
      <c r="F22" s="41" t="s">
        <v>41</v>
      </c>
      <c r="G22" s="41" t="s">
        <v>287</v>
      </c>
      <c r="H22" s="41" t="s">
        <v>611</v>
      </c>
      <c r="I22" s="41" t="s">
        <v>263</v>
      </c>
      <c r="J22" s="41" t="s">
        <v>40</v>
      </c>
      <c r="K22" s="41" t="s">
        <v>41</v>
      </c>
      <c r="L22" s="41" t="s">
        <v>283</v>
      </c>
      <c r="M22" s="41" t="s">
        <v>611</v>
      </c>
      <c r="N22" s="48" t="s">
        <v>256</v>
      </c>
      <c r="O22" s="41" t="s">
        <v>431</v>
      </c>
      <c r="P22" s="41" t="str">
        <f t="shared" si="0"/>
        <v>F1-elegansXelegans</v>
      </c>
      <c r="Q22" s="46">
        <v>42682</v>
      </c>
      <c r="R22" s="41" t="s">
        <v>643</v>
      </c>
      <c r="S22" s="41" t="s">
        <v>641</v>
      </c>
      <c r="T22" s="41" t="str">
        <f t="shared" si="1"/>
        <v>O.3XH.10</v>
      </c>
      <c r="U22" s="41" t="str">
        <f t="shared" si="2"/>
        <v>Pures-elegansXelegans-AlloEleXAlloEle</v>
      </c>
      <c r="V22" s="41">
        <v>3</v>
      </c>
      <c r="W22" s="45">
        <v>3</v>
      </c>
      <c r="X22" s="45">
        <v>119</v>
      </c>
      <c r="Y22" s="45">
        <v>9</v>
      </c>
      <c r="Z22" s="45">
        <v>67</v>
      </c>
      <c r="AA22" s="45">
        <v>18</v>
      </c>
      <c r="AB22" s="45">
        <v>4</v>
      </c>
      <c r="AC22" s="45">
        <v>4</v>
      </c>
      <c r="AD22" s="44">
        <v>190</v>
      </c>
      <c r="AE22" s="44">
        <v>31</v>
      </c>
      <c r="AF22" s="44">
        <f t="shared" si="6"/>
        <v>221</v>
      </c>
      <c r="AG22" s="72">
        <f t="shared" si="7"/>
        <v>73.666666666666671</v>
      </c>
      <c r="AH22" s="43">
        <f t="shared" si="8"/>
        <v>0.85972850678733037</v>
      </c>
      <c r="AI22" s="43"/>
      <c r="AJ22" s="42"/>
      <c r="AK22" s="42"/>
      <c r="AL22" s="42"/>
      <c r="AM22" s="42"/>
    </row>
    <row r="23" spans="1:42" ht="15.75" x14ac:dyDescent="0.25">
      <c r="A23" s="41" t="s">
        <v>282</v>
      </c>
      <c r="B23" s="41">
        <v>2015</v>
      </c>
      <c r="C23" s="41" t="s">
        <v>47</v>
      </c>
      <c r="D23" s="41" t="s">
        <v>47</v>
      </c>
      <c r="E23" s="41" t="s">
        <v>279</v>
      </c>
      <c r="F23" s="41" t="s">
        <v>277</v>
      </c>
      <c r="G23" s="41" t="s">
        <v>275</v>
      </c>
      <c r="H23" s="41" t="s">
        <v>271</v>
      </c>
      <c r="I23" s="41" t="s">
        <v>263</v>
      </c>
      <c r="J23" s="41" t="s">
        <v>279</v>
      </c>
      <c r="K23" s="41" t="s">
        <v>277</v>
      </c>
      <c r="L23" s="41" t="s">
        <v>275</v>
      </c>
      <c r="M23" s="41" t="s">
        <v>271</v>
      </c>
      <c r="N23" s="41" t="s">
        <v>290</v>
      </c>
      <c r="O23" s="41" t="s">
        <v>558</v>
      </c>
      <c r="P23" s="41" t="str">
        <f t="shared" si="0"/>
        <v>F1-hybridXhybrid</v>
      </c>
      <c r="Q23" s="46">
        <v>42681</v>
      </c>
      <c r="R23" s="100">
        <v>4.1500000000000004</v>
      </c>
      <c r="S23" s="100">
        <v>3.16</v>
      </c>
      <c r="T23" s="41" t="str">
        <f t="shared" si="1"/>
        <v>3.16X4.15</v>
      </c>
      <c r="U23" s="41" t="str">
        <f t="shared" si="2"/>
        <v>F1-hybridXhybrid-BelgiumXBelgium</v>
      </c>
      <c r="V23" s="41">
        <v>3</v>
      </c>
      <c r="W23" s="41">
        <v>2</v>
      </c>
      <c r="X23" s="41">
        <v>0</v>
      </c>
      <c r="Y23" s="41">
        <v>10</v>
      </c>
      <c r="Z23" s="41">
        <v>0</v>
      </c>
      <c r="AA23" s="41">
        <v>6</v>
      </c>
      <c r="AB23" s="41">
        <v>0</v>
      </c>
      <c r="AC23" s="41">
        <v>0</v>
      </c>
      <c r="AD23" s="49">
        <v>0</v>
      </c>
      <c r="AE23" s="49">
        <v>16</v>
      </c>
      <c r="AF23" s="44">
        <f t="shared" si="6"/>
        <v>16</v>
      </c>
      <c r="AG23" s="72">
        <f t="shared" si="7"/>
        <v>5.333333333333333</v>
      </c>
      <c r="AH23" s="43">
        <f t="shared" si="8"/>
        <v>0</v>
      </c>
      <c r="AI23" s="43"/>
      <c r="AJ23" s="42"/>
      <c r="AK23" s="42"/>
      <c r="AL23" s="42"/>
      <c r="AM23" s="42"/>
    </row>
    <row r="24" spans="1:42" ht="15.75" x14ac:dyDescent="0.25">
      <c r="A24" s="41" t="s">
        <v>282</v>
      </c>
      <c r="B24" s="41">
        <v>2015</v>
      </c>
      <c r="C24" s="41" t="s">
        <v>47</v>
      </c>
      <c r="D24" s="41" t="s">
        <v>47</v>
      </c>
      <c r="E24" s="41" t="s">
        <v>279</v>
      </c>
      <c r="F24" s="41" t="s">
        <v>277</v>
      </c>
      <c r="G24" s="41" t="s">
        <v>275</v>
      </c>
      <c r="H24" s="41" t="s">
        <v>271</v>
      </c>
      <c r="I24" s="41" t="s">
        <v>273</v>
      </c>
      <c r="J24" s="41" t="s">
        <v>279</v>
      </c>
      <c r="K24" s="41" t="s">
        <v>277</v>
      </c>
      <c r="L24" s="41" t="s">
        <v>275</v>
      </c>
      <c r="M24" s="41" t="s">
        <v>271</v>
      </c>
      <c r="N24" s="41" t="s">
        <v>290</v>
      </c>
      <c r="O24" s="41" t="s">
        <v>558</v>
      </c>
      <c r="P24" s="41" t="str">
        <f t="shared" si="0"/>
        <v>F1-hybridXhybrid</v>
      </c>
      <c r="Q24" s="46">
        <v>42675</v>
      </c>
      <c r="R24" s="100">
        <v>5.24</v>
      </c>
      <c r="S24" s="100">
        <v>3.16</v>
      </c>
      <c r="T24" s="41" t="str">
        <f t="shared" si="1"/>
        <v>3.16X5.24</v>
      </c>
      <c r="U24" s="41" t="str">
        <f t="shared" si="2"/>
        <v>F1-hybridXhybrid-BelgiumXBelgium</v>
      </c>
      <c r="V24" s="41">
        <v>3</v>
      </c>
      <c r="W24" s="41">
        <v>1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3</v>
      </c>
      <c r="AD24" s="49">
        <v>0</v>
      </c>
      <c r="AE24" s="49">
        <v>3</v>
      </c>
      <c r="AF24" s="44">
        <f t="shared" si="6"/>
        <v>3</v>
      </c>
      <c r="AG24" s="72">
        <f t="shared" si="7"/>
        <v>1</v>
      </c>
      <c r="AH24" s="43">
        <f t="shared" si="8"/>
        <v>0</v>
      </c>
      <c r="AI24" s="43"/>
      <c r="AJ24" s="42"/>
      <c r="AK24" s="42"/>
      <c r="AL24" s="42"/>
      <c r="AM24" s="42"/>
    </row>
    <row r="25" spans="1:42" ht="15.75" x14ac:dyDescent="0.25">
      <c r="A25" s="41" t="s">
        <v>282</v>
      </c>
      <c r="B25" s="41">
        <v>2015</v>
      </c>
      <c r="C25" s="41" t="s">
        <v>47</v>
      </c>
      <c r="D25" s="41" t="s">
        <v>47</v>
      </c>
      <c r="E25" s="41" t="s">
        <v>279</v>
      </c>
      <c r="F25" s="41" t="s">
        <v>277</v>
      </c>
      <c r="G25" s="41" t="s">
        <v>275</v>
      </c>
      <c r="H25" s="41" t="s">
        <v>271</v>
      </c>
      <c r="I25" s="41" t="s">
        <v>273</v>
      </c>
      <c r="J25" s="41" t="s">
        <v>279</v>
      </c>
      <c r="K25" s="41" t="s">
        <v>277</v>
      </c>
      <c r="L25" s="41" t="s">
        <v>275</v>
      </c>
      <c r="M25" s="41" t="s">
        <v>271</v>
      </c>
      <c r="N25" s="41" t="s">
        <v>290</v>
      </c>
      <c r="O25" s="41" t="s">
        <v>558</v>
      </c>
      <c r="P25" s="41" t="str">
        <f t="shared" si="0"/>
        <v>F1-hybridXhybrid</v>
      </c>
      <c r="Q25" s="46">
        <v>42638</v>
      </c>
      <c r="R25" s="100">
        <v>5.2</v>
      </c>
      <c r="S25" s="100">
        <v>3.2</v>
      </c>
      <c r="T25" s="41" t="str">
        <f t="shared" si="1"/>
        <v>3.2X5.2</v>
      </c>
      <c r="U25" s="41" t="str">
        <f t="shared" si="2"/>
        <v>F1-hybridXhybrid-BelgiumXBelgium</v>
      </c>
      <c r="V25" s="41">
        <v>1</v>
      </c>
      <c r="W25" s="41">
        <v>1</v>
      </c>
      <c r="X25" s="41">
        <v>0</v>
      </c>
      <c r="Y25" s="41">
        <v>96</v>
      </c>
      <c r="Z25" s="41"/>
      <c r="AA25" s="41"/>
      <c r="AB25" s="41"/>
      <c r="AC25" s="41"/>
      <c r="AD25" s="49">
        <v>0</v>
      </c>
      <c r="AE25" s="49">
        <v>96</v>
      </c>
      <c r="AF25" s="44">
        <f t="shared" si="6"/>
        <v>96</v>
      </c>
      <c r="AG25" s="72">
        <f t="shared" si="7"/>
        <v>96</v>
      </c>
      <c r="AH25" s="43">
        <f t="shared" si="8"/>
        <v>0</v>
      </c>
      <c r="AI25" s="43"/>
      <c r="AJ25" s="42"/>
      <c r="AK25" s="42"/>
      <c r="AL25" s="42"/>
      <c r="AM25" s="42"/>
    </row>
    <row r="26" spans="1:42" ht="15.75" x14ac:dyDescent="0.25">
      <c r="A26" s="41" t="s">
        <v>43</v>
      </c>
      <c r="B26" s="41">
        <v>2015</v>
      </c>
      <c r="C26" s="41" t="s">
        <v>47</v>
      </c>
      <c r="D26" s="41" t="s">
        <v>47</v>
      </c>
      <c r="E26" s="41" t="s">
        <v>67</v>
      </c>
      <c r="F26" s="41" t="s">
        <v>41</v>
      </c>
      <c r="G26" s="41" t="s">
        <v>264</v>
      </c>
      <c r="H26" s="41" t="s">
        <v>130</v>
      </c>
      <c r="I26" s="41" t="s">
        <v>263</v>
      </c>
      <c r="J26" s="41" t="s">
        <v>279</v>
      </c>
      <c r="K26" s="41" t="s">
        <v>277</v>
      </c>
      <c r="L26" s="41" t="s">
        <v>275</v>
      </c>
      <c r="M26" s="41" t="s">
        <v>271</v>
      </c>
      <c r="N26" s="41" t="s">
        <v>257</v>
      </c>
      <c r="O26" s="41" t="s">
        <v>560</v>
      </c>
      <c r="P26" s="41" t="str">
        <f t="shared" si="0"/>
        <v>F1-hybridXgraellsii</v>
      </c>
      <c r="Q26" s="46">
        <v>42639</v>
      </c>
      <c r="R26" s="100" t="s">
        <v>83</v>
      </c>
      <c r="S26" s="100">
        <v>3.2</v>
      </c>
      <c r="T26" s="41" t="str">
        <f t="shared" si="1"/>
        <v>3.2XA.3</v>
      </c>
      <c r="U26" s="41" t="str">
        <f t="shared" si="2"/>
        <v>F1-hybridXgraellsii-BelgiumXCachadas</v>
      </c>
      <c r="V26" s="41">
        <v>3</v>
      </c>
      <c r="W26" s="41">
        <v>1</v>
      </c>
      <c r="X26" s="41">
        <v>0</v>
      </c>
      <c r="Y26" s="41">
        <v>0</v>
      </c>
      <c r="Z26" s="41">
        <v>0</v>
      </c>
      <c r="AA26" s="41">
        <v>8</v>
      </c>
      <c r="AB26" s="41">
        <v>0</v>
      </c>
      <c r="AC26" s="41">
        <v>0</v>
      </c>
      <c r="AD26" s="49">
        <v>0</v>
      </c>
      <c r="AE26" s="49">
        <v>8</v>
      </c>
      <c r="AF26" s="44">
        <f t="shared" si="6"/>
        <v>8</v>
      </c>
      <c r="AG26" s="72">
        <f t="shared" si="7"/>
        <v>2.6666666666666665</v>
      </c>
      <c r="AH26" s="43">
        <f t="shared" si="8"/>
        <v>0</v>
      </c>
      <c r="AI26" s="43"/>
      <c r="AJ26" s="42"/>
      <c r="AK26" s="42"/>
      <c r="AL26" s="42"/>
      <c r="AM26" s="42"/>
    </row>
    <row r="27" spans="1:42" ht="15.75" x14ac:dyDescent="0.25">
      <c r="A27" s="41" t="s">
        <v>265</v>
      </c>
      <c r="B27" s="41">
        <v>2015</v>
      </c>
      <c r="C27" s="41" t="s">
        <v>47</v>
      </c>
      <c r="D27" s="41" t="s">
        <v>47</v>
      </c>
      <c r="E27" s="41" t="s">
        <v>279</v>
      </c>
      <c r="F27" s="41" t="s">
        <v>277</v>
      </c>
      <c r="G27" s="41" t="s">
        <v>275</v>
      </c>
      <c r="H27" s="41" t="s">
        <v>271</v>
      </c>
      <c r="I27" s="41" t="s">
        <v>263</v>
      </c>
      <c r="J27" s="41" t="s">
        <v>279</v>
      </c>
      <c r="K27" s="41" t="s">
        <v>277</v>
      </c>
      <c r="L27" s="41" t="s">
        <v>275</v>
      </c>
      <c r="M27" s="41" t="s">
        <v>271</v>
      </c>
      <c r="N27" s="41" t="s">
        <v>290</v>
      </c>
      <c r="O27" s="41" t="s">
        <v>558</v>
      </c>
      <c r="P27" s="41" t="str">
        <f t="shared" si="0"/>
        <v>F1-hybridXhybrid</v>
      </c>
      <c r="Q27" s="46">
        <v>42638</v>
      </c>
      <c r="R27" s="100">
        <v>5.1100000000000003</v>
      </c>
      <c r="S27" s="100">
        <v>3.3</v>
      </c>
      <c r="T27" s="41" t="str">
        <f t="shared" si="1"/>
        <v>3.3X5.11</v>
      </c>
      <c r="U27" s="41" t="str">
        <f t="shared" si="2"/>
        <v>F1-hybridXhybrid-BelgiumXBelgium</v>
      </c>
      <c r="V27" s="41">
        <v>1</v>
      </c>
      <c r="W27" s="41">
        <v>0</v>
      </c>
      <c r="X27" s="41">
        <v>0</v>
      </c>
      <c r="Y27" s="41">
        <v>0</v>
      </c>
      <c r="Z27" s="41"/>
      <c r="AA27" s="41"/>
      <c r="AB27" s="41"/>
      <c r="AC27" s="41"/>
      <c r="AD27" s="44">
        <v>0</v>
      </c>
      <c r="AE27" s="44">
        <v>0</v>
      </c>
      <c r="AF27" s="44" t="s">
        <v>6</v>
      </c>
      <c r="AG27" s="44" t="s">
        <v>6</v>
      </c>
      <c r="AH27" s="44" t="s">
        <v>6</v>
      </c>
      <c r="AI27" s="43"/>
      <c r="AJ27" s="42"/>
      <c r="AK27" s="42"/>
      <c r="AL27" s="42"/>
      <c r="AM27" s="42"/>
    </row>
    <row r="28" spans="1:42" ht="15.75" x14ac:dyDescent="0.25">
      <c r="A28" s="41" t="s">
        <v>43</v>
      </c>
      <c r="B28" s="41">
        <v>2015</v>
      </c>
      <c r="C28" s="41" t="s">
        <v>47</v>
      </c>
      <c r="D28" s="41" t="s">
        <v>47</v>
      </c>
      <c r="E28" s="41" t="s">
        <v>67</v>
      </c>
      <c r="F28" s="41" t="s">
        <v>41</v>
      </c>
      <c r="G28" s="41" t="s">
        <v>264</v>
      </c>
      <c r="H28" s="41" t="s">
        <v>130</v>
      </c>
      <c r="I28" s="41" t="s">
        <v>263</v>
      </c>
      <c r="J28" s="41" t="s">
        <v>279</v>
      </c>
      <c r="K28" s="41" t="s">
        <v>277</v>
      </c>
      <c r="L28" s="41" t="s">
        <v>275</v>
      </c>
      <c r="M28" s="41" t="s">
        <v>271</v>
      </c>
      <c r="N28" s="41" t="s">
        <v>257</v>
      </c>
      <c r="O28" s="41" t="s">
        <v>560</v>
      </c>
      <c r="P28" s="41" t="str">
        <f t="shared" si="0"/>
        <v>F1-hybridXgraellsii</v>
      </c>
      <c r="Q28" s="46">
        <v>42643</v>
      </c>
      <c r="R28" s="100" t="s">
        <v>86</v>
      </c>
      <c r="S28" s="100">
        <v>3.3</v>
      </c>
      <c r="T28" s="41" t="str">
        <f t="shared" si="1"/>
        <v>3.3XA.6</v>
      </c>
      <c r="U28" s="41" t="str">
        <f t="shared" si="2"/>
        <v>F1-hybridXgraellsii-BelgiumXCachadas</v>
      </c>
      <c r="V28" s="41">
        <v>3</v>
      </c>
      <c r="W28" s="41">
        <v>3</v>
      </c>
      <c r="X28" s="41">
        <v>0</v>
      </c>
      <c r="Y28" s="41">
        <v>7</v>
      </c>
      <c r="Z28" s="41">
        <v>0</v>
      </c>
      <c r="AA28" s="41">
        <v>7</v>
      </c>
      <c r="AB28" s="41">
        <v>0</v>
      </c>
      <c r="AC28" s="41">
        <v>9</v>
      </c>
      <c r="AD28" s="49">
        <v>0</v>
      </c>
      <c r="AE28" s="49">
        <v>23</v>
      </c>
      <c r="AF28" s="44">
        <f t="shared" ref="AF28:AF34" si="9">AD28+AE28</f>
        <v>23</v>
      </c>
      <c r="AG28" s="72">
        <f t="shared" ref="AG28:AG34" si="10">AF28/V28</f>
        <v>7.666666666666667</v>
      </c>
      <c r="AH28" s="43">
        <f t="shared" ref="AH28:AH34" si="11">AD28/AF28</f>
        <v>0</v>
      </c>
      <c r="AI28" s="43"/>
      <c r="AJ28" s="42"/>
      <c r="AK28" s="42"/>
      <c r="AL28" s="42"/>
      <c r="AM28" s="42"/>
    </row>
    <row r="29" spans="1:42" ht="15.75" x14ac:dyDescent="0.25">
      <c r="A29" s="41" t="s">
        <v>282</v>
      </c>
      <c r="B29" s="41">
        <v>2015</v>
      </c>
      <c r="C29" s="41" t="s">
        <v>47</v>
      </c>
      <c r="D29" s="41" t="s">
        <v>47</v>
      </c>
      <c r="E29" s="41" t="s">
        <v>279</v>
      </c>
      <c r="F29" s="41" t="s">
        <v>277</v>
      </c>
      <c r="G29" s="41" t="s">
        <v>275</v>
      </c>
      <c r="H29" s="41" t="s">
        <v>271</v>
      </c>
      <c r="I29" s="41" t="s">
        <v>272</v>
      </c>
      <c r="J29" s="41" t="s">
        <v>279</v>
      </c>
      <c r="K29" s="41" t="s">
        <v>277</v>
      </c>
      <c r="L29" s="41" t="s">
        <v>275</v>
      </c>
      <c r="M29" s="41" t="s">
        <v>271</v>
      </c>
      <c r="N29" s="41" t="s">
        <v>290</v>
      </c>
      <c r="O29" s="41" t="s">
        <v>558</v>
      </c>
      <c r="P29" s="41" t="str">
        <f t="shared" si="0"/>
        <v>F1-hybridXhybrid</v>
      </c>
      <c r="Q29" s="46">
        <v>42638</v>
      </c>
      <c r="R29" s="100">
        <v>5.3</v>
      </c>
      <c r="S29" s="100">
        <v>4.0999999999999996</v>
      </c>
      <c r="T29" s="41" t="str">
        <f t="shared" si="1"/>
        <v>4.1X5.3</v>
      </c>
      <c r="U29" s="41" t="str">
        <f t="shared" si="2"/>
        <v>F1-hybridXhybrid-BelgiumXBelgium</v>
      </c>
      <c r="V29" s="41">
        <v>3</v>
      </c>
      <c r="W29" s="41">
        <v>3</v>
      </c>
      <c r="X29" s="41">
        <v>0</v>
      </c>
      <c r="Y29" s="41">
        <v>11</v>
      </c>
      <c r="Z29" s="41">
        <v>0</v>
      </c>
      <c r="AA29" s="41">
        <v>13</v>
      </c>
      <c r="AB29" s="41">
        <v>0</v>
      </c>
      <c r="AC29" s="41">
        <v>20</v>
      </c>
      <c r="AD29" s="49">
        <v>0</v>
      </c>
      <c r="AE29" s="49">
        <v>44</v>
      </c>
      <c r="AF29" s="44">
        <f t="shared" si="9"/>
        <v>44</v>
      </c>
      <c r="AG29" s="72">
        <f t="shared" si="10"/>
        <v>14.666666666666666</v>
      </c>
      <c r="AH29" s="43">
        <f t="shared" si="11"/>
        <v>0</v>
      </c>
      <c r="AI29" s="43"/>
      <c r="AJ29" s="42"/>
      <c r="AK29" s="42"/>
      <c r="AL29" s="42"/>
      <c r="AM29" s="42"/>
    </row>
    <row r="30" spans="1:42" ht="15.75" x14ac:dyDescent="0.25">
      <c r="A30" s="41" t="s">
        <v>43</v>
      </c>
      <c r="B30" s="41">
        <v>2015</v>
      </c>
      <c r="C30" s="41" t="s">
        <v>47</v>
      </c>
      <c r="D30" s="41" t="s">
        <v>47</v>
      </c>
      <c r="E30" s="41" t="s">
        <v>67</v>
      </c>
      <c r="F30" s="41" t="s">
        <v>41</v>
      </c>
      <c r="G30" s="41" t="s">
        <v>264</v>
      </c>
      <c r="H30" s="41" t="s">
        <v>130</v>
      </c>
      <c r="I30" s="41" t="s">
        <v>263</v>
      </c>
      <c r="J30" s="41" t="s">
        <v>279</v>
      </c>
      <c r="K30" s="41" t="s">
        <v>277</v>
      </c>
      <c r="L30" s="41" t="s">
        <v>275</v>
      </c>
      <c r="M30" s="41" t="s">
        <v>271</v>
      </c>
      <c r="N30" s="41" t="s">
        <v>257</v>
      </c>
      <c r="O30" s="41" t="s">
        <v>560</v>
      </c>
      <c r="P30" s="41" t="str">
        <f t="shared" si="0"/>
        <v>F1-hybridXgraellsii</v>
      </c>
      <c r="Q30" s="46">
        <v>42641</v>
      </c>
      <c r="R30" s="100" t="s">
        <v>97</v>
      </c>
      <c r="S30" s="100">
        <v>4.0999999999999996</v>
      </c>
      <c r="T30" s="41" t="str">
        <f t="shared" si="1"/>
        <v>4.1XA.5</v>
      </c>
      <c r="U30" s="41" t="str">
        <f t="shared" si="2"/>
        <v>F1-hybridXgraellsii-BelgiumXCachadas</v>
      </c>
      <c r="V30" s="41">
        <v>3</v>
      </c>
      <c r="W30" s="41">
        <v>1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2</v>
      </c>
      <c r="AD30" s="49">
        <v>0</v>
      </c>
      <c r="AE30" s="49">
        <v>2</v>
      </c>
      <c r="AF30" s="44">
        <f t="shared" si="9"/>
        <v>2</v>
      </c>
      <c r="AG30" s="72">
        <f t="shared" si="10"/>
        <v>0.66666666666666663</v>
      </c>
      <c r="AH30" s="43">
        <f t="shared" si="11"/>
        <v>0</v>
      </c>
      <c r="AI30" s="43"/>
      <c r="AJ30" s="41"/>
      <c r="AK30" s="41"/>
      <c r="AL30" s="41"/>
      <c r="AM30" s="41"/>
      <c r="AN30" s="41"/>
      <c r="AO30" s="41"/>
      <c r="AP30" s="41"/>
    </row>
    <row r="31" spans="1:42" ht="15.75" x14ac:dyDescent="0.25">
      <c r="A31" s="41" t="s">
        <v>282</v>
      </c>
      <c r="B31" s="41">
        <v>2015</v>
      </c>
      <c r="C31" s="41" t="s">
        <v>47</v>
      </c>
      <c r="D31" s="41" t="s">
        <v>47</v>
      </c>
      <c r="E31" s="41" t="s">
        <v>279</v>
      </c>
      <c r="F31" s="41" t="s">
        <v>277</v>
      </c>
      <c r="G31" s="41" t="s">
        <v>275</v>
      </c>
      <c r="H31" s="41" t="s">
        <v>271</v>
      </c>
      <c r="I31" s="41" t="s">
        <v>273</v>
      </c>
      <c r="J31" s="41" t="s">
        <v>279</v>
      </c>
      <c r="K31" s="41" t="s">
        <v>277</v>
      </c>
      <c r="L31" s="41" t="s">
        <v>275</v>
      </c>
      <c r="M31" s="41" t="s">
        <v>271</v>
      </c>
      <c r="N31" s="41" t="s">
        <v>290</v>
      </c>
      <c r="O31" s="41" t="s">
        <v>558</v>
      </c>
      <c r="P31" s="41" t="str">
        <f t="shared" si="0"/>
        <v>F1-hybridXhybrid</v>
      </c>
      <c r="Q31" s="46">
        <v>42681</v>
      </c>
      <c r="R31" s="100">
        <v>1.47</v>
      </c>
      <c r="S31" s="100">
        <v>4.1399999999999997</v>
      </c>
      <c r="T31" s="41" t="str">
        <f t="shared" si="1"/>
        <v>4.14X1.47</v>
      </c>
      <c r="U31" s="41" t="str">
        <f t="shared" si="2"/>
        <v>F1-hybridXhybrid-BelgiumXBelgium</v>
      </c>
      <c r="V31" s="41">
        <v>3</v>
      </c>
      <c r="W31" s="41">
        <v>3</v>
      </c>
      <c r="X31" s="41">
        <v>0</v>
      </c>
      <c r="Y31" s="41">
        <v>4</v>
      </c>
      <c r="Z31" s="41">
        <v>0</v>
      </c>
      <c r="AA31" s="41">
        <v>6</v>
      </c>
      <c r="AB31" s="41">
        <v>0</v>
      </c>
      <c r="AC31" s="41">
        <v>3</v>
      </c>
      <c r="AD31" s="49">
        <v>0</v>
      </c>
      <c r="AE31" s="49">
        <v>13</v>
      </c>
      <c r="AF31" s="44">
        <f t="shared" si="9"/>
        <v>13</v>
      </c>
      <c r="AG31" s="72">
        <f t="shared" si="10"/>
        <v>4.333333333333333</v>
      </c>
      <c r="AH31" s="43">
        <f t="shared" si="11"/>
        <v>0</v>
      </c>
      <c r="AI31" s="43"/>
      <c r="AJ31" s="42"/>
      <c r="AK31" s="42"/>
      <c r="AL31" s="42"/>
      <c r="AM31" s="42"/>
    </row>
    <row r="32" spans="1:42" ht="15.75" x14ac:dyDescent="0.25">
      <c r="A32" s="41" t="s">
        <v>43</v>
      </c>
      <c r="B32" s="41">
        <v>2015</v>
      </c>
      <c r="C32" s="41" t="s">
        <v>47</v>
      </c>
      <c r="D32" s="41" t="s">
        <v>47</v>
      </c>
      <c r="E32" s="41" t="s">
        <v>40</v>
      </c>
      <c r="F32" s="41" t="s">
        <v>41</v>
      </c>
      <c r="G32" s="41" t="s">
        <v>284</v>
      </c>
      <c r="H32" s="41" t="s">
        <v>611</v>
      </c>
      <c r="I32" s="41" t="s">
        <v>273</v>
      </c>
      <c r="J32" s="41" t="s">
        <v>278</v>
      </c>
      <c r="K32" s="41" t="s">
        <v>277</v>
      </c>
      <c r="L32" s="41" t="s">
        <v>275</v>
      </c>
      <c r="M32" s="41" t="s">
        <v>271</v>
      </c>
      <c r="N32" s="41" t="s">
        <v>258</v>
      </c>
      <c r="O32" s="41" t="s">
        <v>441</v>
      </c>
      <c r="P32" s="41" t="str">
        <f t="shared" si="0"/>
        <v>F1-hybridXelegans</v>
      </c>
      <c r="Q32" s="46">
        <v>42641</v>
      </c>
      <c r="R32" s="100" t="s">
        <v>320</v>
      </c>
      <c r="S32" s="100">
        <v>4.2</v>
      </c>
      <c r="T32" s="41" t="str">
        <f t="shared" si="1"/>
        <v>4.2XP.1</v>
      </c>
      <c r="U32" s="41" t="str">
        <f t="shared" si="2"/>
        <v>F1-hybridXelegans-BelgiumXAlloEle</v>
      </c>
      <c r="V32" s="41">
        <v>2</v>
      </c>
      <c r="W32" s="41">
        <v>1</v>
      </c>
      <c r="X32" s="41">
        <v>0</v>
      </c>
      <c r="Y32" s="41">
        <v>9</v>
      </c>
      <c r="Z32" s="41">
        <v>0</v>
      </c>
      <c r="AA32" s="41">
        <v>0</v>
      </c>
      <c r="AB32" s="41"/>
      <c r="AC32" s="41"/>
      <c r="AD32" s="49">
        <v>0</v>
      </c>
      <c r="AE32" s="49">
        <v>9</v>
      </c>
      <c r="AF32" s="44">
        <f t="shared" si="9"/>
        <v>9</v>
      </c>
      <c r="AG32" s="72">
        <f t="shared" si="10"/>
        <v>4.5</v>
      </c>
      <c r="AH32" s="43">
        <f t="shared" si="11"/>
        <v>0</v>
      </c>
      <c r="AI32" s="43"/>
      <c r="AJ32" s="42"/>
      <c r="AK32" s="42"/>
      <c r="AL32" s="42"/>
      <c r="AM32" s="42"/>
    </row>
    <row r="33" spans="1:42" ht="15.75" x14ac:dyDescent="0.25">
      <c r="A33" s="41" t="s">
        <v>282</v>
      </c>
      <c r="B33" s="41">
        <v>2015</v>
      </c>
      <c r="C33" s="41" t="s">
        <v>47</v>
      </c>
      <c r="D33" s="41" t="s">
        <v>47</v>
      </c>
      <c r="E33" s="41" t="s">
        <v>279</v>
      </c>
      <c r="F33" s="41" t="s">
        <v>277</v>
      </c>
      <c r="G33" s="41" t="s">
        <v>275</v>
      </c>
      <c r="H33" s="41" t="s">
        <v>271</v>
      </c>
      <c r="I33" s="41" t="s">
        <v>273</v>
      </c>
      <c r="J33" s="41" t="s">
        <v>279</v>
      </c>
      <c r="K33" s="41" t="s">
        <v>277</v>
      </c>
      <c r="L33" s="41" t="s">
        <v>275</v>
      </c>
      <c r="M33" s="41" t="s">
        <v>271</v>
      </c>
      <c r="N33" s="41" t="s">
        <v>290</v>
      </c>
      <c r="O33" s="41" t="s">
        <v>558</v>
      </c>
      <c r="P33" s="41" t="str">
        <f t="shared" si="0"/>
        <v>F1-hybridXhybrid</v>
      </c>
      <c r="Q33" s="46">
        <v>42675</v>
      </c>
      <c r="R33" s="100">
        <v>4.8</v>
      </c>
      <c r="S33" s="100">
        <v>4.4000000000000004</v>
      </c>
      <c r="T33" s="41" t="str">
        <f t="shared" si="1"/>
        <v>4.4X4.8</v>
      </c>
      <c r="U33" s="41" t="str">
        <f t="shared" si="2"/>
        <v>F1-hybridXhybrid-BelgiumXBelgium</v>
      </c>
      <c r="V33" s="41">
        <v>3</v>
      </c>
      <c r="W33" s="41">
        <v>2</v>
      </c>
      <c r="X33" s="41">
        <v>0</v>
      </c>
      <c r="Y33" s="41">
        <v>81</v>
      </c>
      <c r="Z33" s="41">
        <v>0</v>
      </c>
      <c r="AA33" s="41">
        <v>0</v>
      </c>
      <c r="AB33" s="41">
        <v>0</v>
      </c>
      <c r="AC33" s="41">
        <v>6</v>
      </c>
      <c r="AD33" s="49">
        <v>0</v>
      </c>
      <c r="AE33" s="49">
        <v>87</v>
      </c>
      <c r="AF33" s="44">
        <f t="shared" si="9"/>
        <v>87</v>
      </c>
      <c r="AG33" s="72">
        <f t="shared" si="10"/>
        <v>29</v>
      </c>
      <c r="AH33" s="43">
        <f t="shared" si="11"/>
        <v>0</v>
      </c>
      <c r="AI33" s="43"/>
      <c r="AJ33" s="42"/>
      <c r="AK33" s="42"/>
      <c r="AL33" s="42"/>
      <c r="AM33" s="42"/>
    </row>
    <row r="34" spans="1:42" ht="15.75" x14ac:dyDescent="0.25">
      <c r="A34" s="41" t="s">
        <v>282</v>
      </c>
      <c r="B34" s="41">
        <v>2015</v>
      </c>
      <c r="C34" s="41" t="s">
        <v>47</v>
      </c>
      <c r="D34" s="41" t="s">
        <v>47</v>
      </c>
      <c r="E34" s="41" t="s">
        <v>279</v>
      </c>
      <c r="F34" s="41" t="s">
        <v>277</v>
      </c>
      <c r="G34" s="41" t="s">
        <v>275</v>
      </c>
      <c r="H34" s="41" t="s">
        <v>271</v>
      </c>
      <c r="I34" s="41" t="s">
        <v>273</v>
      </c>
      <c r="J34" s="41" t="s">
        <v>279</v>
      </c>
      <c r="K34" s="41" t="s">
        <v>277</v>
      </c>
      <c r="L34" s="41" t="s">
        <v>275</v>
      </c>
      <c r="M34" s="41" t="s">
        <v>271</v>
      </c>
      <c r="N34" s="41" t="s">
        <v>290</v>
      </c>
      <c r="O34" s="41" t="s">
        <v>558</v>
      </c>
      <c r="P34" s="41" t="str">
        <f t="shared" ref="P34:P65" si="12">CONCATENATE(C34,"-",O34)</f>
        <v>F1-hybridXhybrid</v>
      </c>
      <c r="Q34" s="46">
        <v>42665</v>
      </c>
      <c r="R34" s="100">
        <v>1.1000000000000001</v>
      </c>
      <c r="S34" s="100">
        <v>5.1100000000000003</v>
      </c>
      <c r="T34" s="41" t="str">
        <f t="shared" ref="T34:T65" si="13">CONCATENATE(S34,"X",R34)</f>
        <v>5.11X1.1</v>
      </c>
      <c r="U34" s="41" t="str">
        <f t="shared" si="2"/>
        <v>F1-hybridXhybrid-BelgiumXBelgium</v>
      </c>
      <c r="V34" s="41">
        <v>3</v>
      </c>
      <c r="W34" s="41">
        <v>2</v>
      </c>
      <c r="X34" s="41">
        <v>0</v>
      </c>
      <c r="Y34" s="41">
        <v>5</v>
      </c>
      <c r="Z34" s="41">
        <v>0</v>
      </c>
      <c r="AA34" s="41">
        <v>8</v>
      </c>
      <c r="AB34" s="41">
        <v>0</v>
      </c>
      <c r="AC34" s="41">
        <v>0</v>
      </c>
      <c r="AD34" s="49">
        <v>0</v>
      </c>
      <c r="AE34" s="49">
        <v>13</v>
      </c>
      <c r="AF34" s="44">
        <f t="shared" si="9"/>
        <v>13</v>
      </c>
      <c r="AG34" s="72">
        <f t="shared" si="10"/>
        <v>4.333333333333333</v>
      </c>
      <c r="AH34" s="43">
        <f t="shared" si="11"/>
        <v>0</v>
      </c>
      <c r="AI34" s="43"/>
      <c r="AJ34" s="42"/>
      <c r="AK34" s="42"/>
      <c r="AL34" s="42"/>
      <c r="AM34" s="42"/>
    </row>
    <row r="35" spans="1:42" ht="15.75" x14ac:dyDescent="0.25">
      <c r="A35" s="41" t="s">
        <v>265</v>
      </c>
      <c r="B35" s="41">
        <v>2015</v>
      </c>
      <c r="C35" s="41" t="s">
        <v>47</v>
      </c>
      <c r="D35" s="41" t="s">
        <v>47</v>
      </c>
      <c r="E35" s="41" t="s">
        <v>279</v>
      </c>
      <c r="F35" s="41" t="s">
        <v>277</v>
      </c>
      <c r="G35" s="41" t="s">
        <v>275</v>
      </c>
      <c r="H35" s="41" t="s">
        <v>271</v>
      </c>
      <c r="I35" s="41" t="s">
        <v>263</v>
      </c>
      <c r="J35" s="41" t="s">
        <v>279</v>
      </c>
      <c r="K35" s="41" t="s">
        <v>277</v>
      </c>
      <c r="L35" s="41" t="s">
        <v>275</v>
      </c>
      <c r="M35" s="41" t="s">
        <v>271</v>
      </c>
      <c r="N35" s="41" t="s">
        <v>290</v>
      </c>
      <c r="O35" s="41" t="s">
        <v>558</v>
      </c>
      <c r="P35" s="41" t="str">
        <f t="shared" si="12"/>
        <v>F1-hybridXhybrid</v>
      </c>
      <c r="Q35" s="46">
        <v>42663</v>
      </c>
      <c r="R35" s="100">
        <v>3.41</v>
      </c>
      <c r="S35" s="100">
        <v>5.1100000000000003</v>
      </c>
      <c r="T35" s="41" t="str">
        <f t="shared" si="13"/>
        <v>5.11X3.41</v>
      </c>
      <c r="U35" s="41" t="str">
        <f t="shared" si="2"/>
        <v>F1-hybridXhybrid-BelgiumXBelgium</v>
      </c>
      <c r="V35" s="41">
        <v>3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4">
        <v>0</v>
      </c>
      <c r="AE35" s="44">
        <v>0</v>
      </c>
      <c r="AF35" s="44" t="s">
        <v>6</v>
      </c>
      <c r="AG35" s="44" t="s">
        <v>6</v>
      </c>
      <c r="AH35" s="44" t="s">
        <v>6</v>
      </c>
      <c r="AI35" s="43"/>
      <c r="AJ35" s="42"/>
      <c r="AK35" s="42"/>
      <c r="AL35" s="42"/>
      <c r="AM35" s="42"/>
    </row>
    <row r="36" spans="1:42" ht="15.75" x14ac:dyDescent="0.25">
      <c r="A36" s="41" t="s">
        <v>265</v>
      </c>
      <c r="B36" s="41">
        <v>2015</v>
      </c>
      <c r="C36" s="41" t="s">
        <v>47</v>
      </c>
      <c r="D36" s="41" t="s">
        <v>47</v>
      </c>
      <c r="E36" s="41" t="s">
        <v>279</v>
      </c>
      <c r="F36" s="41" t="s">
        <v>277</v>
      </c>
      <c r="G36" s="41" t="s">
        <v>275</v>
      </c>
      <c r="H36" s="41" t="s">
        <v>271</v>
      </c>
      <c r="I36" s="41" t="s">
        <v>272</v>
      </c>
      <c r="J36" s="41" t="s">
        <v>279</v>
      </c>
      <c r="K36" s="41" t="s">
        <v>277</v>
      </c>
      <c r="L36" s="41" t="s">
        <v>275</v>
      </c>
      <c r="M36" s="41" t="s">
        <v>271</v>
      </c>
      <c r="N36" s="41" t="s">
        <v>290</v>
      </c>
      <c r="O36" s="41" t="s">
        <v>558</v>
      </c>
      <c r="P36" s="41" t="str">
        <f t="shared" si="12"/>
        <v>F1-hybridXhybrid</v>
      </c>
      <c r="Q36" s="46">
        <v>42664</v>
      </c>
      <c r="R36" s="100" t="s">
        <v>624</v>
      </c>
      <c r="S36" s="100">
        <v>5.1100000000000003</v>
      </c>
      <c r="T36" s="41" t="str">
        <f t="shared" si="13"/>
        <v>5.11X3.5</v>
      </c>
      <c r="U36" s="41" t="str">
        <f t="shared" si="2"/>
        <v>F1-hybridXhybrid-BelgiumXBelgium</v>
      </c>
      <c r="V36" s="41">
        <v>3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4">
        <v>0</v>
      </c>
      <c r="AE36" s="44">
        <v>0</v>
      </c>
      <c r="AF36" s="44" t="s">
        <v>6</v>
      </c>
      <c r="AG36" s="44" t="s">
        <v>6</v>
      </c>
      <c r="AH36" s="44" t="s">
        <v>6</v>
      </c>
      <c r="AI36" s="43"/>
      <c r="AJ36" s="42"/>
      <c r="AK36" s="42"/>
      <c r="AL36" s="42"/>
      <c r="AM36" s="42"/>
    </row>
    <row r="37" spans="1:42" ht="15.75" x14ac:dyDescent="0.25">
      <c r="A37" s="41" t="s">
        <v>43</v>
      </c>
      <c r="B37" s="41">
        <v>2015</v>
      </c>
      <c r="C37" s="41" t="s">
        <v>47</v>
      </c>
      <c r="D37" s="41" t="s">
        <v>47</v>
      </c>
      <c r="E37" s="41" t="s">
        <v>67</v>
      </c>
      <c r="F37" s="41" t="s">
        <v>41</v>
      </c>
      <c r="G37" s="41" t="s">
        <v>264</v>
      </c>
      <c r="H37" s="41" t="s">
        <v>130</v>
      </c>
      <c r="I37" s="41" t="s">
        <v>263</v>
      </c>
      <c r="J37" s="41" t="s">
        <v>279</v>
      </c>
      <c r="K37" s="41" t="s">
        <v>277</v>
      </c>
      <c r="L37" s="41" t="s">
        <v>275</v>
      </c>
      <c r="M37" s="41" t="s">
        <v>271</v>
      </c>
      <c r="N37" s="41" t="s">
        <v>257</v>
      </c>
      <c r="O37" s="41" t="s">
        <v>560</v>
      </c>
      <c r="P37" s="41" t="str">
        <f t="shared" si="12"/>
        <v>F1-hybridXgraellsii</v>
      </c>
      <c r="Q37" s="46">
        <v>42657</v>
      </c>
      <c r="R37" s="100" t="s">
        <v>573</v>
      </c>
      <c r="S37" s="100">
        <v>5.1100000000000003</v>
      </c>
      <c r="T37" s="41" t="str">
        <f t="shared" si="13"/>
        <v>5.11XA.15</v>
      </c>
      <c r="U37" s="41" t="str">
        <f t="shared" si="2"/>
        <v>F1-hybridXgraellsii-BelgiumXCachadas</v>
      </c>
      <c r="V37" s="41">
        <v>3</v>
      </c>
      <c r="W37" s="41">
        <v>2</v>
      </c>
      <c r="X37" s="41">
        <v>0</v>
      </c>
      <c r="Y37" s="41">
        <v>6</v>
      </c>
      <c r="Z37" s="41">
        <v>0</v>
      </c>
      <c r="AA37" s="41">
        <v>4</v>
      </c>
      <c r="AB37" s="41">
        <v>0</v>
      </c>
      <c r="AC37" s="41">
        <v>0</v>
      </c>
      <c r="AD37" s="49">
        <v>0</v>
      </c>
      <c r="AE37" s="49">
        <v>10</v>
      </c>
      <c r="AF37" s="44">
        <f>AD37+AE37</f>
        <v>10</v>
      </c>
      <c r="AG37" s="72">
        <f>AF37/V37</f>
        <v>3.3333333333333335</v>
      </c>
      <c r="AH37" s="43">
        <f>AD37/AF37</f>
        <v>0</v>
      </c>
      <c r="AI37" s="43"/>
      <c r="AJ37" s="42"/>
      <c r="AK37" s="42"/>
      <c r="AL37" s="42"/>
      <c r="AM37" s="42"/>
    </row>
    <row r="38" spans="1:42" ht="15.75" x14ac:dyDescent="0.25">
      <c r="A38" s="41" t="s">
        <v>43</v>
      </c>
      <c r="B38" s="41">
        <v>2015</v>
      </c>
      <c r="C38" s="41" t="s">
        <v>47</v>
      </c>
      <c r="D38" s="41" t="s">
        <v>47</v>
      </c>
      <c r="E38" s="41" t="s">
        <v>67</v>
      </c>
      <c r="F38" s="41" t="s">
        <v>41</v>
      </c>
      <c r="G38" s="41" t="s">
        <v>264</v>
      </c>
      <c r="H38" s="41" t="s">
        <v>130</v>
      </c>
      <c r="I38" s="41" t="s">
        <v>263</v>
      </c>
      <c r="J38" s="41" t="s">
        <v>279</v>
      </c>
      <c r="K38" s="41" t="s">
        <v>277</v>
      </c>
      <c r="L38" s="41" t="s">
        <v>275</v>
      </c>
      <c r="M38" s="41" t="s">
        <v>271</v>
      </c>
      <c r="N38" s="41" t="s">
        <v>257</v>
      </c>
      <c r="O38" s="41" t="s">
        <v>560</v>
      </c>
      <c r="P38" s="41" t="str">
        <f t="shared" si="12"/>
        <v>F1-hybridXgraellsii</v>
      </c>
      <c r="Q38" s="46">
        <v>42661</v>
      </c>
      <c r="R38" s="100" t="s">
        <v>574</v>
      </c>
      <c r="S38" s="100">
        <v>5.1100000000000003</v>
      </c>
      <c r="T38" s="41" t="str">
        <f t="shared" si="13"/>
        <v>5.11XA.17</v>
      </c>
      <c r="U38" s="41" t="str">
        <f t="shared" si="2"/>
        <v>F1-hybridXgraellsii-BelgiumXCachadas</v>
      </c>
      <c r="V38" s="41">
        <v>3</v>
      </c>
      <c r="W38" s="41">
        <v>2</v>
      </c>
      <c r="X38" s="41">
        <v>0</v>
      </c>
      <c r="Y38" s="41">
        <v>2</v>
      </c>
      <c r="Z38" s="41">
        <v>0</v>
      </c>
      <c r="AA38" s="41">
        <v>0</v>
      </c>
      <c r="AB38" s="41">
        <v>0</v>
      </c>
      <c r="AC38" s="41">
        <v>0</v>
      </c>
      <c r="AD38" s="49">
        <v>0</v>
      </c>
      <c r="AE38" s="49">
        <v>2</v>
      </c>
      <c r="AF38" s="44">
        <f>AD38+AE38</f>
        <v>2</v>
      </c>
      <c r="AG38" s="72">
        <f>AF38/V38</f>
        <v>0.66666666666666663</v>
      </c>
      <c r="AH38" s="43">
        <f>AD38/AF38</f>
        <v>0</v>
      </c>
      <c r="AI38" s="43"/>
      <c r="AJ38" s="42"/>
      <c r="AK38" s="42"/>
      <c r="AL38" s="42"/>
      <c r="AM38" s="42"/>
    </row>
    <row r="39" spans="1:42" ht="15.75" x14ac:dyDescent="0.25">
      <c r="A39" s="41" t="s">
        <v>43</v>
      </c>
      <c r="B39" s="41">
        <v>2015</v>
      </c>
      <c r="C39" s="41" t="s">
        <v>47</v>
      </c>
      <c r="D39" s="41" t="s">
        <v>47</v>
      </c>
      <c r="E39" s="41" t="s">
        <v>40</v>
      </c>
      <c r="F39" s="41" t="s">
        <v>41</v>
      </c>
      <c r="G39" s="41" t="s">
        <v>281</v>
      </c>
      <c r="H39" s="41" t="s">
        <v>611</v>
      </c>
      <c r="I39" s="41" t="s">
        <v>272</v>
      </c>
      <c r="J39" s="41" t="s">
        <v>278</v>
      </c>
      <c r="K39" s="41" t="s">
        <v>277</v>
      </c>
      <c r="L39" s="41" t="s">
        <v>275</v>
      </c>
      <c r="M39" s="41" t="s">
        <v>271</v>
      </c>
      <c r="N39" s="41" t="s">
        <v>258</v>
      </c>
      <c r="O39" s="41" t="s">
        <v>441</v>
      </c>
      <c r="P39" s="41" t="str">
        <f t="shared" si="12"/>
        <v>F1-hybridXelegans</v>
      </c>
      <c r="Q39" s="46">
        <v>42659</v>
      </c>
      <c r="R39" s="100" t="s">
        <v>604</v>
      </c>
      <c r="S39" s="100">
        <v>5.14</v>
      </c>
      <c r="T39" s="41" t="str">
        <f t="shared" si="13"/>
        <v>5.14XL.9</v>
      </c>
      <c r="U39" s="41" t="str">
        <f t="shared" si="2"/>
        <v>F1-hybridXelegans-BelgiumXAlloEle</v>
      </c>
      <c r="V39" s="41">
        <v>3</v>
      </c>
      <c r="W39" s="41">
        <v>3</v>
      </c>
      <c r="X39" s="41">
        <v>0</v>
      </c>
      <c r="Y39" s="41">
        <v>8</v>
      </c>
      <c r="Z39" s="41">
        <v>0</v>
      </c>
      <c r="AA39" s="41">
        <v>42</v>
      </c>
      <c r="AB39" s="41">
        <v>0</v>
      </c>
      <c r="AC39" s="41">
        <v>53</v>
      </c>
      <c r="AD39" s="49">
        <v>0</v>
      </c>
      <c r="AE39" s="49">
        <v>103</v>
      </c>
      <c r="AF39" s="44">
        <f>AD39+AE39</f>
        <v>103</v>
      </c>
      <c r="AG39" s="72">
        <f>AF39/V39</f>
        <v>34.333333333333336</v>
      </c>
      <c r="AH39" s="43">
        <f>AD39/AF39</f>
        <v>0</v>
      </c>
      <c r="AI39" s="43"/>
      <c r="AJ39" s="42"/>
      <c r="AK39" s="42"/>
      <c r="AL39" s="42"/>
      <c r="AM39" s="42"/>
    </row>
    <row r="40" spans="1:42" ht="15.75" x14ac:dyDescent="0.25">
      <c r="A40" s="41" t="s">
        <v>265</v>
      </c>
      <c r="B40" s="41">
        <v>2015</v>
      </c>
      <c r="C40" s="41" t="s">
        <v>47</v>
      </c>
      <c r="D40" s="41" t="s">
        <v>47</v>
      </c>
      <c r="E40" s="41" t="s">
        <v>40</v>
      </c>
      <c r="F40" s="41" t="s">
        <v>41</v>
      </c>
      <c r="G40" s="41" t="s">
        <v>284</v>
      </c>
      <c r="H40" s="41" t="s">
        <v>611</v>
      </c>
      <c r="I40" s="41" t="s">
        <v>272</v>
      </c>
      <c r="J40" s="41" t="s">
        <v>278</v>
      </c>
      <c r="K40" s="41" t="s">
        <v>277</v>
      </c>
      <c r="L40" s="41" t="s">
        <v>275</v>
      </c>
      <c r="M40" s="41" t="s">
        <v>271</v>
      </c>
      <c r="N40" s="41" t="s">
        <v>258</v>
      </c>
      <c r="O40" s="41" t="s">
        <v>441</v>
      </c>
      <c r="P40" s="41" t="str">
        <f t="shared" si="12"/>
        <v>F1-hybridXelegans</v>
      </c>
      <c r="Q40" s="46">
        <v>42657</v>
      </c>
      <c r="R40" s="100" t="s">
        <v>608</v>
      </c>
      <c r="S40" s="100">
        <v>5.14</v>
      </c>
      <c r="T40" s="41" t="str">
        <f t="shared" si="13"/>
        <v>5.14XP.14</v>
      </c>
      <c r="U40" s="41" t="str">
        <f t="shared" si="2"/>
        <v>F1-hybridXelegans-BelgiumXAlloEle</v>
      </c>
      <c r="V40" s="41">
        <v>3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4">
        <v>0</v>
      </c>
      <c r="AE40" s="44">
        <v>0</v>
      </c>
      <c r="AF40" s="44" t="s">
        <v>6</v>
      </c>
      <c r="AG40" s="44" t="s">
        <v>6</v>
      </c>
      <c r="AH40" s="44" t="s">
        <v>6</v>
      </c>
      <c r="AI40" s="43"/>
      <c r="AJ40" s="42"/>
      <c r="AK40" s="42"/>
      <c r="AL40" s="42"/>
      <c r="AM40" s="42"/>
      <c r="AN40" s="41"/>
      <c r="AO40" s="41"/>
      <c r="AP40" s="41"/>
    </row>
    <row r="41" spans="1:42" ht="15.75" x14ac:dyDescent="0.25">
      <c r="A41" s="41" t="s">
        <v>282</v>
      </c>
      <c r="B41" s="41">
        <v>2015</v>
      </c>
      <c r="C41" s="41" t="s">
        <v>47</v>
      </c>
      <c r="D41" s="41" t="s">
        <v>47</v>
      </c>
      <c r="E41" s="41" t="s">
        <v>279</v>
      </c>
      <c r="F41" s="41" t="s">
        <v>277</v>
      </c>
      <c r="G41" s="41" t="s">
        <v>275</v>
      </c>
      <c r="H41" s="41" t="s">
        <v>271</v>
      </c>
      <c r="I41" s="41" t="s">
        <v>273</v>
      </c>
      <c r="J41" s="41" t="s">
        <v>279</v>
      </c>
      <c r="K41" s="41" t="s">
        <v>277</v>
      </c>
      <c r="L41" s="41" t="s">
        <v>275</v>
      </c>
      <c r="M41" s="41" t="s">
        <v>271</v>
      </c>
      <c r="N41" s="41" t="s">
        <v>290</v>
      </c>
      <c r="O41" s="41" t="s">
        <v>558</v>
      </c>
      <c r="P41" s="41" t="str">
        <f t="shared" si="12"/>
        <v>F1-hybridXhybrid</v>
      </c>
      <c r="Q41" s="46">
        <v>42666</v>
      </c>
      <c r="R41" s="100">
        <v>5.18</v>
      </c>
      <c r="S41" s="100">
        <v>5.16</v>
      </c>
      <c r="T41" s="41" t="str">
        <f t="shared" si="13"/>
        <v>5.16X5.18</v>
      </c>
      <c r="U41" s="41" t="str">
        <f t="shared" si="2"/>
        <v>F1-hybridXhybrid-BelgiumXBelgium</v>
      </c>
      <c r="V41" s="41">
        <v>3</v>
      </c>
      <c r="W41" s="41">
        <v>3</v>
      </c>
      <c r="X41" s="41">
        <v>0</v>
      </c>
      <c r="Y41" s="41">
        <v>8</v>
      </c>
      <c r="Z41" s="41">
        <v>0</v>
      </c>
      <c r="AA41" s="41">
        <v>8</v>
      </c>
      <c r="AB41" s="41">
        <v>0</v>
      </c>
      <c r="AC41" s="41">
        <v>5</v>
      </c>
      <c r="AD41" s="49">
        <v>0</v>
      </c>
      <c r="AE41" s="49">
        <v>21</v>
      </c>
      <c r="AF41" s="44">
        <f>AD41+AE41</f>
        <v>21</v>
      </c>
      <c r="AG41" s="72">
        <f>AF41/V41</f>
        <v>7</v>
      </c>
      <c r="AH41" s="43">
        <f>AD41/AF41</f>
        <v>0</v>
      </c>
      <c r="AI41" s="43"/>
      <c r="AJ41" s="42"/>
      <c r="AK41" s="42"/>
      <c r="AL41" s="42"/>
      <c r="AM41" s="42"/>
      <c r="AN41" s="41"/>
      <c r="AO41" s="41"/>
      <c r="AP41" s="41"/>
    </row>
    <row r="42" spans="1:42" ht="15.75" x14ac:dyDescent="0.25">
      <c r="A42" s="41" t="s">
        <v>43</v>
      </c>
      <c r="B42" s="41">
        <v>2015</v>
      </c>
      <c r="C42" s="41" t="s">
        <v>47</v>
      </c>
      <c r="D42" s="41" t="s">
        <v>47</v>
      </c>
      <c r="E42" s="41" t="s">
        <v>40</v>
      </c>
      <c r="F42" s="41" t="s">
        <v>41</v>
      </c>
      <c r="G42" s="41" t="s">
        <v>284</v>
      </c>
      <c r="H42" s="41" t="s">
        <v>611</v>
      </c>
      <c r="I42" s="41" t="s">
        <v>273</v>
      </c>
      <c r="J42" s="41" t="s">
        <v>278</v>
      </c>
      <c r="K42" s="41" t="s">
        <v>277</v>
      </c>
      <c r="L42" s="41" t="s">
        <v>275</v>
      </c>
      <c r="M42" s="41" t="s">
        <v>271</v>
      </c>
      <c r="N42" s="41" t="s">
        <v>258</v>
      </c>
      <c r="O42" s="41" t="s">
        <v>441</v>
      </c>
      <c r="P42" s="41" t="str">
        <f t="shared" si="12"/>
        <v>F1-hybridXelegans</v>
      </c>
      <c r="Q42" s="46">
        <v>42641</v>
      </c>
      <c r="R42" s="100" t="s">
        <v>607</v>
      </c>
      <c r="S42" s="100">
        <v>5.4</v>
      </c>
      <c r="T42" s="41" t="str">
        <f t="shared" si="13"/>
        <v>5.4XP.3</v>
      </c>
      <c r="U42" s="41" t="str">
        <f t="shared" si="2"/>
        <v>F1-hybridXelegans-BelgiumXAlloEle</v>
      </c>
      <c r="V42" s="41">
        <v>3</v>
      </c>
      <c r="W42" s="41">
        <v>2</v>
      </c>
      <c r="X42" s="41">
        <v>0</v>
      </c>
      <c r="Y42" s="41">
        <v>0</v>
      </c>
      <c r="Z42" s="41">
        <v>0</v>
      </c>
      <c r="AA42" s="41">
        <v>7</v>
      </c>
      <c r="AB42" s="41">
        <v>0</v>
      </c>
      <c r="AC42" s="41">
        <v>0</v>
      </c>
      <c r="AD42" s="49">
        <v>0</v>
      </c>
      <c r="AE42" s="49">
        <v>7</v>
      </c>
      <c r="AF42" s="44">
        <f>AD42+AE42</f>
        <v>7</v>
      </c>
      <c r="AG42" s="72">
        <f>AF42/V42</f>
        <v>2.3333333333333335</v>
      </c>
      <c r="AH42" s="43">
        <f>AD42/AF42</f>
        <v>0</v>
      </c>
      <c r="AI42" s="43"/>
      <c r="AJ42" s="42"/>
      <c r="AK42" s="42"/>
      <c r="AL42" s="42"/>
      <c r="AM42" s="42"/>
      <c r="AN42" s="41"/>
      <c r="AO42" s="41"/>
      <c r="AP42" s="41"/>
    </row>
    <row r="43" spans="1:42" ht="15.75" x14ac:dyDescent="0.25">
      <c r="A43" s="41" t="s">
        <v>43</v>
      </c>
      <c r="B43" s="41">
        <v>2015</v>
      </c>
      <c r="C43" s="41" t="s">
        <v>47</v>
      </c>
      <c r="D43" s="41" t="s">
        <v>47</v>
      </c>
      <c r="E43" s="41" t="s">
        <v>67</v>
      </c>
      <c r="F43" s="41" t="s">
        <v>41</v>
      </c>
      <c r="G43" s="41" t="s">
        <v>264</v>
      </c>
      <c r="H43" s="41" t="s">
        <v>130</v>
      </c>
      <c r="I43" s="41" t="s">
        <v>263</v>
      </c>
      <c r="J43" s="41" t="s">
        <v>279</v>
      </c>
      <c r="K43" s="41" t="s">
        <v>277</v>
      </c>
      <c r="L43" s="41" t="s">
        <v>275</v>
      </c>
      <c r="M43" s="41" t="s">
        <v>271</v>
      </c>
      <c r="N43" s="41" t="s">
        <v>257</v>
      </c>
      <c r="O43" s="41" t="s">
        <v>560</v>
      </c>
      <c r="P43" s="41" t="str">
        <f t="shared" si="12"/>
        <v>F1-hybridXgraellsii</v>
      </c>
      <c r="Q43" s="46">
        <v>42667</v>
      </c>
      <c r="R43" s="100" t="s">
        <v>119</v>
      </c>
      <c r="S43" s="100">
        <v>5.6</v>
      </c>
      <c r="T43" s="41" t="str">
        <f t="shared" si="13"/>
        <v>5.6XA.26</v>
      </c>
      <c r="U43" s="41" t="str">
        <f t="shared" si="2"/>
        <v>F1-hybridXgraellsii-BelgiumXCachadas</v>
      </c>
      <c r="V43" s="41">
        <v>3</v>
      </c>
      <c r="W43" s="41">
        <v>2</v>
      </c>
      <c r="X43" s="41">
        <v>0</v>
      </c>
      <c r="Y43" s="41">
        <v>0</v>
      </c>
      <c r="Z43" s="41">
        <v>0</v>
      </c>
      <c r="AA43" s="41">
        <v>4</v>
      </c>
      <c r="AB43" s="41">
        <v>0</v>
      </c>
      <c r="AC43" s="41">
        <v>0</v>
      </c>
      <c r="AD43" s="49">
        <v>0</v>
      </c>
      <c r="AE43" s="49">
        <v>4</v>
      </c>
      <c r="AF43" s="44">
        <f>AD43+AE43</f>
        <v>4</v>
      </c>
      <c r="AG43" s="72">
        <f>AF43/V43</f>
        <v>1.3333333333333333</v>
      </c>
      <c r="AH43" s="43">
        <f>AD43/AF43</f>
        <v>0</v>
      </c>
      <c r="AI43" s="43"/>
      <c r="AJ43" s="42"/>
      <c r="AK43" s="42"/>
      <c r="AL43" s="42"/>
      <c r="AM43" s="42"/>
    </row>
    <row r="44" spans="1:42" ht="15.75" x14ac:dyDescent="0.25">
      <c r="A44" s="41" t="s">
        <v>265</v>
      </c>
      <c r="B44" s="41">
        <v>2015</v>
      </c>
      <c r="C44" s="41" t="s">
        <v>47</v>
      </c>
      <c r="D44" s="41" t="s">
        <v>47</v>
      </c>
      <c r="E44" s="41" t="s">
        <v>40</v>
      </c>
      <c r="F44" s="41" t="s">
        <v>41</v>
      </c>
      <c r="G44" s="41" t="s">
        <v>274</v>
      </c>
      <c r="H44" s="41" t="s">
        <v>611</v>
      </c>
      <c r="I44" s="41" t="s">
        <v>263</v>
      </c>
      <c r="J44" s="41" t="s">
        <v>278</v>
      </c>
      <c r="K44" s="41" t="s">
        <v>277</v>
      </c>
      <c r="L44" s="41" t="s">
        <v>275</v>
      </c>
      <c r="M44" s="41" t="s">
        <v>271</v>
      </c>
      <c r="N44" s="41" t="s">
        <v>258</v>
      </c>
      <c r="O44" s="41" t="s">
        <v>441</v>
      </c>
      <c r="P44" s="41" t="str">
        <f t="shared" si="12"/>
        <v>F1-hybridXelegans</v>
      </c>
      <c r="Q44" s="46">
        <v>42654</v>
      </c>
      <c r="R44" s="100" t="s">
        <v>188</v>
      </c>
      <c r="S44" s="100">
        <v>5.6</v>
      </c>
      <c r="T44" s="41" t="str">
        <f t="shared" si="13"/>
        <v>5.6XB.5</v>
      </c>
      <c r="U44" s="41" t="str">
        <f t="shared" si="2"/>
        <v>F1-hybridXelegans-BelgiumXAlloEle</v>
      </c>
      <c r="V44" s="41">
        <v>3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  <c r="AC44" s="41">
        <v>0</v>
      </c>
      <c r="AD44" s="44">
        <v>0</v>
      </c>
      <c r="AE44" s="44">
        <v>0</v>
      </c>
      <c r="AF44" s="44" t="s">
        <v>6</v>
      </c>
      <c r="AG44" s="44" t="s">
        <v>6</v>
      </c>
      <c r="AH44" s="44" t="s">
        <v>6</v>
      </c>
      <c r="AI44" s="43"/>
      <c r="AJ44" s="42"/>
      <c r="AK44" s="42"/>
      <c r="AL44" s="42"/>
      <c r="AM44" s="42"/>
    </row>
    <row r="45" spans="1:42" ht="15.75" x14ac:dyDescent="0.25">
      <c r="A45" s="41" t="s">
        <v>265</v>
      </c>
      <c r="B45" s="41">
        <v>2015</v>
      </c>
      <c r="C45" s="41" t="s">
        <v>47</v>
      </c>
      <c r="D45" s="41" t="s">
        <v>47</v>
      </c>
      <c r="E45" s="41" t="s">
        <v>40</v>
      </c>
      <c r="F45" s="41" t="s">
        <v>41</v>
      </c>
      <c r="G45" s="41" t="s">
        <v>281</v>
      </c>
      <c r="H45" s="41" t="s">
        <v>611</v>
      </c>
      <c r="I45" s="41" t="s">
        <v>272</v>
      </c>
      <c r="J45" s="41" t="s">
        <v>278</v>
      </c>
      <c r="K45" s="41" t="s">
        <v>277</v>
      </c>
      <c r="L45" s="41" t="s">
        <v>275</v>
      </c>
      <c r="M45" s="41" t="s">
        <v>271</v>
      </c>
      <c r="N45" s="41" t="s">
        <v>258</v>
      </c>
      <c r="O45" s="41" t="s">
        <v>441</v>
      </c>
      <c r="P45" s="41" t="str">
        <f t="shared" si="12"/>
        <v>F1-hybridXelegans</v>
      </c>
      <c r="Q45" s="46">
        <v>42646</v>
      </c>
      <c r="R45" s="100" t="s">
        <v>230</v>
      </c>
      <c r="S45" s="100">
        <v>5.6</v>
      </c>
      <c r="T45" s="41" t="str">
        <f t="shared" si="13"/>
        <v>5.6XL.3</v>
      </c>
      <c r="U45" s="41" t="str">
        <f t="shared" si="2"/>
        <v>F1-hybridXelegans-BelgiumXAlloEle</v>
      </c>
      <c r="V45" s="41">
        <v>3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4">
        <v>0</v>
      </c>
      <c r="AE45" s="44">
        <v>0</v>
      </c>
      <c r="AF45" s="44" t="s">
        <v>6</v>
      </c>
      <c r="AG45" s="44" t="s">
        <v>6</v>
      </c>
      <c r="AH45" s="44" t="s">
        <v>6</v>
      </c>
      <c r="AI45" s="43"/>
      <c r="AJ45" s="42"/>
      <c r="AK45" s="42"/>
      <c r="AL45" s="42"/>
      <c r="AM45" s="42"/>
    </row>
    <row r="46" spans="1:42" ht="15.75" x14ac:dyDescent="0.25">
      <c r="A46" s="41" t="s">
        <v>282</v>
      </c>
      <c r="B46" s="41">
        <v>2015</v>
      </c>
      <c r="C46" s="41" t="s">
        <v>47</v>
      </c>
      <c r="D46" s="41" t="s">
        <v>47</v>
      </c>
      <c r="E46" s="41" t="s">
        <v>279</v>
      </c>
      <c r="F46" s="41" t="s">
        <v>277</v>
      </c>
      <c r="G46" s="41" t="s">
        <v>275</v>
      </c>
      <c r="H46" s="41" t="s">
        <v>271</v>
      </c>
      <c r="I46" s="41" t="s">
        <v>263</v>
      </c>
      <c r="J46" s="41" t="s">
        <v>279</v>
      </c>
      <c r="K46" s="41" t="s">
        <v>277</v>
      </c>
      <c r="L46" s="41" t="s">
        <v>275</v>
      </c>
      <c r="M46" s="41" t="s">
        <v>271</v>
      </c>
      <c r="N46" s="41" t="s">
        <v>290</v>
      </c>
      <c r="O46" s="41" t="s">
        <v>558</v>
      </c>
      <c r="P46" s="41" t="str">
        <f t="shared" si="12"/>
        <v>F1-hybridXhybrid</v>
      </c>
      <c r="Q46" s="46">
        <v>42651</v>
      </c>
      <c r="R46" s="100">
        <v>5.9</v>
      </c>
      <c r="S46" s="100">
        <v>5.8</v>
      </c>
      <c r="T46" s="41" t="str">
        <f t="shared" si="13"/>
        <v>5.8X5.9</v>
      </c>
      <c r="U46" s="41" t="str">
        <f t="shared" si="2"/>
        <v>F1-hybridXhybrid-BelgiumXBelgium</v>
      </c>
      <c r="V46" s="41">
        <v>3</v>
      </c>
      <c r="W46" s="41">
        <v>1</v>
      </c>
      <c r="X46" s="41">
        <v>0</v>
      </c>
      <c r="Y46" s="41">
        <v>0</v>
      </c>
      <c r="Z46" s="41">
        <v>0</v>
      </c>
      <c r="AA46" s="41">
        <v>2</v>
      </c>
      <c r="AB46" s="41">
        <v>0</v>
      </c>
      <c r="AC46" s="41">
        <v>0</v>
      </c>
      <c r="AD46" s="49">
        <v>0</v>
      </c>
      <c r="AE46" s="49">
        <v>2</v>
      </c>
      <c r="AF46" s="44">
        <f t="shared" ref="AF46:AF51" si="14">AD46+AE46</f>
        <v>2</v>
      </c>
      <c r="AG46" s="72">
        <f t="shared" ref="AG46:AG51" si="15">AF46/V46</f>
        <v>0.66666666666666663</v>
      </c>
      <c r="AH46" s="43">
        <f t="shared" ref="AH46:AH51" si="16">AD46/AF46</f>
        <v>0</v>
      </c>
      <c r="AI46" s="43"/>
      <c r="AJ46" s="42"/>
      <c r="AK46" s="42"/>
      <c r="AL46" s="42"/>
      <c r="AM46" s="42"/>
    </row>
    <row r="47" spans="1:42" ht="15.75" x14ac:dyDescent="0.25">
      <c r="A47" s="41" t="s">
        <v>43</v>
      </c>
      <c r="B47" s="41">
        <v>2015</v>
      </c>
      <c r="C47" s="41" t="s">
        <v>47</v>
      </c>
      <c r="D47" s="41" t="s">
        <v>47</v>
      </c>
      <c r="E47" s="41" t="s">
        <v>40</v>
      </c>
      <c r="F47" s="41" t="s">
        <v>41</v>
      </c>
      <c r="G47" s="41" t="s">
        <v>270</v>
      </c>
      <c r="H47" s="41" t="s">
        <v>611</v>
      </c>
      <c r="I47" s="41" t="s">
        <v>263</v>
      </c>
      <c r="J47" s="41" t="s">
        <v>278</v>
      </c>
      <c r="K47" s="41" t="s">
        <v>277</v>
      </c>
      <c r="L47" s="41" t="s">
        <v>275</v>
      </c>
      <c r="M47" s="41" t="s">
        <v>271</v>
      </c>
      <c r="N47" s="41" t="s">
        <v>258</v>
      </c>
      <c r="O47" s="41" t="s">
        <v>441</v>
      </c>
      <c r="P47" s="41" t="str">
        <f t="shared" si="12"/>
        <v>F1-hybridXelegans</v>
      </c>
      <c r="Q47" s="46">
        <v>42654</v>
      </c>
      <c r="R47" s="100" t="s">
        <v>599</v>
      </c>
      <c r="S47" s="100">
        <v>5.8</v>
      </c>
      <c r="T47" s="41" t="str">
        <f t="shared" si="13"/>
        <v>5.8XE.2</v>
      </c>
      <c r="U47" s="41" t="str">
        <f t="shared" si="2"/>
        <v>F1-hybridXelegans-BelgiumXAlloEle</v>
      </c>
      <c r="V47" s="41">
        <v>3</v>
      </c>
      <c r="W47" s="41">
        <v>2</v>
      </c>
      <c r="X47" s="41">
        <v>0</v>
      </c>
      <c r="Y47" s="41">
        <v>18</v>
      </c>
      <c r="Z47" s="41">
        <v>0</v>
      </c>
      <c r="AA47" s="41">
        <v>0</v>
      </c>
      <c r="AB47" s="41">
        <v>0</v>
      </c>
      <c r="AC47" s="41">
        <v>56</v>
      </c>
      <c r="AD47" s="49">
        <v>0</v>
      </c>
      <c r="AE47" s="49">
        <v>74</v>
      </c>
      <c r="AF47" s="44">
        <f t="shared" si="14"/>
        <v>74</v>
      </c>
      <c r="AG47" s="72">
        <f t="shared" si="15"/>
        <v>24.666666666666668</v>
      </c>
      <c r="AH47" s="43">
        <f t="shared" si="16"/>
        <v>0</v>
      </c>
      <c r="AI47" s="43"/>
      <c r="AJ47" s="42"/>
      <c r="AK47" s="42"/>
      <c r="AL47" s="42"/>
      <c r="AM47" s="42"/>
    </row>
    <row r="48" spans="1:42" ht="15.75" x14ac:dyDescent="0.25">
      <c r="A48" s="41" t="s">
        <v>251</v>
      </c>
      <c r="B48" s="41">
        <v>2002</v>
      </c>
      <c r="C48" s="41" t="s">
        <v>39</v>
      </c>
      <c r="D48" s="41" t="s">
        <v>561</v>
      </c>
      <c r="E48" s="41" t="s">
        <v>67</v>
      </c>
      <c r="F48" s="41" t="s">
        <v>41</v>
      </c>
      <c r="G48" s="41" t="s">
        <v>254</v>
      </c>
      <c r="H48" s="41" t="s">
        <v>612</v>
      </c>
      <c r="I48" s="41" t="s">
        <v>42</v>
      </c>
      <c r="J48" s="41" t="s">
        <v>67</v>
      </c>
      <c r="K48" s="41" t="s">
        <v>41</v>
      </c>
      <c r="L48" s="41" t="s">
        <v>254</v>
      </c>
      <c r="M48" s="41" t="s">
        <v>612</v>
      </c>
      <c r="N48" s="41" t="s">
        <v>255</v>
      </c>
      <c r="O48" s="41" t="s">
        <v>409</v>
      </c>
      <c r="P48" s="41" t="str">
        <f t="shared" si="12"/>
        <v>F0-graellsiiXgraellsii</v>
      </c>
      <c r="Q48" s="41">
        <v>2003</v>
      </c>
      <c r="R48" s="41" t="s">
        <v>639</v>
      </c>
      <c r="S48" s="41">
        <v>54</v>
      </c>
      <c r="T48" s="41" t="str">
        <f t="shared" si="13"/>
        <v>54XA.68</v>
      </c>
      <c r="U48" s="41" t="str">
        <f t="shared" si="2"/>
        <v>Pures-graellsiiXgraellsii-AlloGraXAlloGra</v>
      </c>
      <c r="V48" s="41">
        <v>3</v>
      </c>
      <c r="W48" s="41">
        <v>3</v>
      </c>
      <c r="X48" s="41">
        <v>179</v>
      </c>
      <c r="Y48" s="41">
        <v>14</v>
      </c>
      <c r="Z48" s="41">
        <v>126</v>
      </c>
      <c r="AA48" s="41">
        <v>0</v>
      </c>
      <c r="AB48" s="41">
        <v>72</v>
      </c>
      <c r="AC48" s="41">
        <v>2</v>
      </c>
      <c r="AD48" s="41">
        <v>377</v>
      </c>
      <c r="AE48" s="41">
        <v>16</v>
      </c>
      <c r="AF48" s="44">
        <f t="shared" si="14"/>
        <v>393</v>
      </c>
      <c r="AG48" s="72">
        <f t="shared" si="15"/>
        <v>131</v>
      </c>
      <c r="AH48" s="43">
        <f t="shared" si="16"/>
        <v>0.95928753180661575</v>
      </c>
      <c r="AI48" s="43"/>
      <c r="AJ48" s="42"/>
      <c r="AK48" s="42"/>
      <c r="AL48" s="42"/>
      <c r="AM48" s="42"/>
    </row>
    <row r="49" spans="1:39" ht="15.75" x14ac:dyDescent="0.25">
      <c r="A49" s="41" t="s">
        <v>251</v>
      </c>
      <c r="B49" s="41">
        <v>2002</v>
      </c>
      <c r="C49" s="41" t="s">
        <v>39</v>
      </c>
      <c r="D49" s="41" t="s">
        <v>561</v>
      </c>
      <c r="E49" s="41" t="s">
        <v>67</v>
      </c>
      <c r="F49" s="41" t="s">
        <v>41</v>
      </c>
      <c r="G49" s="41" t="s">
        <v>254</v>
      </c>
      <c r="H49" s="41" t="s">
        <v>612</v>
      </c>
      <c r="I49" s="41" t="s">
        <v>42</v>
      </c>
      <c r="J49" s="41" t="s">
        <v>67</v>
      </c>
      <c r="K49" s="41" t="s">
        <v>41</v>
      </c>
      <c r="L49" s="41" t="s">
        <v>254</v>
      </c>
      <c r="M49" s="41" t="s">
        <v>612</v>
      </c>
      <c r="N49" s="41" t="s">
        <v>255</v>
      </c>
      <c r="O49" s="41" t="s">
        <v>409</v>
      </c>
      <c r="P49" s="41" t="str">
        <f t="shared" si="12"/>
        <v>F0-graellsiiXgraellsii</v>
      </c>
      <c r="Q49" s="41">
        <v>2003</v>
      </c>
      <c r="R49" s="41" t="s">
        <v>638</v>
      </c>
      <c r="S49" s="41">
        <v>63</v>
      </c>
      <c r="T49" s="41" t="str">
        <f t="shared" si="13"/>
        <v>63XA.66</v>
      </c>
      <c r="U49" s="41" t="str">
        <f t="shared" si="2"/>
        <v>Pures-graellsiiXgraellsii-AlloGraXAlloGra</v>
      </c>
      <c r="V49" s="41">
        <v>3</v>
      </c>
      <c r="W49" s="41">
        <v>2</v>
      </c>
      <c r="X49" s="41">
        <v>491</v>
      </c>
      <c r="Y49" s="41">
        <v>14</v>
      </c>
      <c r="Z49" s="41">
        <v>0</v>
      </c>
      <c r="AA49" s="41">
        <v>0</v>
      </c>
      <c r="AB49" s="41">
        <v>137</v>
      </c>
      <c r="AC49" s="41">
        <v>1</v>
      </c>
      <c r="AD49" s="41">
        <v>628</v>
      </c>
      <c r="AE49" s="41">
        <v>15</v>
      </c>
      <c r="AF49" s="44">
        <f t="shared" si="14"/>
        <v>643</v>
      </c>
      <c r="AG49" s="72">
        <f t="shared" si="15"/>
        <v>214.33333333333334</v>
      </c>
      <c r="AH49" s="43">
        <f t="shared" si="16"/>
        <v>0.97667185069984452</v>
      </c>
      <c r="AI49" s="43"/>
      <c r="AJ49" s="42"/>
      <c r="AK49" s="42"/>
      <c r="AL49" s="42"/>
      <c r="AM49" s="42"/>
    </row>
    <row r="50" spans="1:39" ht="15.75" x14ac:dyDescent="0.25">
      <c r="A50" s="41" t="s">
        <v>251</v>
      </c>
      <c r="B50" s="41">
        <v>2002</v>
      </c>
      <c r="C50" s="41" t="s">
        <v>39</v>
      </c>
      <c r="D50" s="41" t="s">
        <v>561</v>
      </c>
      <c r="E50" s="41" t="s">
        <v>67</v>
      </c>
      <c r="F50" s="41" t="s">
        <v>41</v>
      </c>
      <c r="G50" s="41" t="s">
        <v>254</v>
      </c>
      <c r="H50" s="41" t="s">
        <v>612</v>
      </c>
      <c r="I50" s="41" t="s">
        <v>42</v>
      </c>
      <c r="J50" s="41" t="s">
        <v>67</v>
      </c>
      <c r="K50" s="41" t="s">
        <v>41</v>
      </c>
      <c r="L50" s="41" t="s">
        <v>254</v>
      </c>
      <c r="M50" s="41" t="s">
        <v>612</v>
      </c>
      <c r="N50" s="41" t="s">
        <v>255</v>
      </c>
      <c r="O50" s="41" t="s">
        <v>409</v>
      </c>
      <c r="P50" s="41" t="str">
        <f t="shared" si="12"/>
        <v>F0-graellsiiXgraellsii</v>
      </c>
      <c r="Q50" s="41">
        <v>2003</v>
      </c>
      <c r="R50" s="41" t="s">
        <v>630</v>
      </c>
      <c r="S50" s="41">
        <v>166</v>
      </c>
      <c r="T50" s="41" t="str">
        <f t="shared" si="13"/>
        <v>166XA.235</v>
      </c>
      <c r="U50" s="41" t="str">
        <f t="shared" si="2"/>
        <v>Pures-graellsiiXgraellsii-AlloGraXAlloGra</v>
      </c>
      <c r="V50" s="41">
        <v>3</v>
      </c>
      <c r="W50" s="41">
        <v>3</v>
      </c>
      <c r="X50" s="41">
        <v>430</v>
      </c>
      <c r="Y50" s="41">
        <v>6</v>
      </c>
      <c r="Z50" s="41">
        <v>157</v>
      </c>
      <c r="AA50" s="41">
        <v>3</v>
      </c>
      <c r="AB50" s="41">
        <v>317</v>
      </c>
      <c r="AC50" s="41">
        <v>4</v>
      </c>
      <c r="AD50" s="41">
        <v>904</v>
      </c>
      <c r="AE50" s="41">
        <v>13</v>
      </c>
      <c r="AF50" s="44">
        <f t="shared" si="14"/>
        <v>917</v>
      </c>
      <c r="AG50" s="72">
        <f t="shared" si="15"/>
        <v>305.66666666666669</v>
      </c>
      <c r="AH50" s="43">
        <f t="shared" si="16"/>
        <v>0.9858233369683751</v>
      </c>
      <c r="AI50" s="43"/>
      <c r="AJ50" s="42"/>
      <c r="AK50" s="42"/>
      <c r="AL50" s="42"/>
      <c r="AM50" s="42"/>
    </row>
    <row r="51" spans="1:39" ht="15.75" x14ac:dyDescent="0.25">
      <c r="A51" s="41" t="s">
        <v>251</v>
      </c>
      <c r="B51" s="41">
        <v>2002</v>
      </c>
      <c r="C51" s="41" t="s">
        <v>39</v>
      </c>
      <c r="D51" s="41" t="s">
        <v>561</v>
      </c>
      <c r="E51" s="41" t="s">
        <v>67</v>
      </c>
      <c r="F51" s="41" t="s">
        <v>41</v>
      </c>
      <c r="G51" s="41" t="s">
        <v>254</v>
      </c>
      <c r="H51" s="41" t="s">
        <v>612</v>
      </c>
      <c r="I51" s="41" t="s">
        <v>42</v>
      </c>
      <c r="J51" s="41" t="s">
        <v>67</v>
      </c>
      <c r="K51" s="41" t="s">
        <v>41</v>
      </c>
      <c r="L51" s="41" t="s">
        <v>254</v>
      </c>
      <c r="M51" s="41" t="s">
        <v>612</v>
      </c>
      <c r="N51" s="41" t="s">
        <v>255</v>
      </c>
      <c r="O51" s="41" t="s">
        <v>409</v>
      </c>
      <c r="P51" s="41" t="str">
        <f t="shared" si="12"/>
        <v>F0-graellsiiXgraellsii</v>
      </c>
      <c r="Q51" s="41">
        <v>2003</v>
      </c>
      <c r="R51" s="41" t="s">
        <v>634</v>
      </c>
      <c r="S51" s="41">
        <v>166</v>
      </c>
      <c r="T51" s="41" t="str">
        <f t="shared" si="13"/>
        <v>166XA.259</v>
      </c>
      <c r="U51" s="41" t="str">
        <f t="shared" si="2"/>
        <v>Pures-graellsiiXgraellsii-AlloGraXAlloGra</v>
      </c>
      <c r="V51" s="41">
        <v>3</v>
      </c>
      <c r="W51" s="41">
        <v>3</v>
      </c>
      <c r="X51" s="41">
        <v>338</v>
      </c>
      <c r="Y51" s="41">
        <v>11</v>
      </c>
      <c r="Z51" s="41">
        <v>53</v>
      </c>
      <c r="AA51" s="41">
        <v>1</v>
      </c>
      <c r="AB51" s="41">
        <v>270</v>
      </c>
      <c r="AC51" s="41">
        <v>4</v>
      </c>
      <c r="AD51" s="41">
        <v>661</v>
      </c>
      <c r="AE51" s="41">
        <v>16</v>
      </c>
      <c r="AF51" s="44">
        <f t="shared" si="14"/>
        <v>677</v>
      </c>
      <c r="AG51" s="72">
        <f t="shared" si="15"/>
        <v>225.66666666666666</v>
      </c>
      <c r="AH51" s="43">
        <f t="shared" si="16"/>
        <v>0.97636632200886264</v>
      </c>
      <c r="AI51" s="43"/>
      <c r="AJ51" s="42"/>
      <c r="AK51" s="42"/>
      <c r="AL51" s="42"/>
      <c r="AM51" s="42"/>
    </row>
    <row r="52" spans="1:39" ht="15.75" x14ac:dyDescent="0.25">
      <c r="A52" s="41" t="s">
        <v>251</v>
      </c>
      <c r="B52" s="41">
        <v>2002</v>
      </c>
      <c r="C52" s="41" t="s">
        <v>39</v>
      </c>
      <c r="D52" s="41" t="s">
        <v>561</v>
      </c>
      <c r="E52" s="41" t="s">
        <v>67</v>
      </c>
      <c r="F52" s="41" t="s">
        <v>41</v>
      </c>
      <c r="G52" s="41" t="s">
        <v>254</v>
      </c>
      <c r="H52" s="41" t="s">
        <v>612</v>
      </c>
      <c r="I52" s="41" t="s">
        <v>42</v>
      </c>
      <c r="J52" s="41" t="s">
        <v>67</v>
      </c>
      <c r="K52" s="41" t="s">
        <v>41</v>
      </c>
      <c r="L52" s="41" t="s">
        <v>254</v>
      </c>
      <c r="M52" s="41" t="s">
        <v>612</v>
      </c>
      <c r="N52" s="41" t="s">
        <v>255</v>
      </c>
      <c r="O52" s="41" t="s">
        <v>409</v>
      </c>
      <c r="P52" s="41" t="str">
        <f t="shared" si="12"/>
        <v>F0-graellsiiXgraellsii</v>
      </c>
      <c r="Q52" s="41">
        <v>2003</v>
      </c>
      <c r="R52" s="41" t="s">
        <v>626</v>
      </c>
      <c r="S52" s="41">
        <v>171</v>
      </c>
      <c r="T52" s="41" t="str">
        <f t="shared" si="13"/>
        <v>171XA.224</v>
      </c>
      <c r="U52" s="41" t="str">
        <f t="shared" si="2"/>
        <v>Pures-graellsiiXgraellsii-AlloGraXAlloGra</v>
      </c>
      <c r="V52" s="41">
        <v>1</v>
      </c>
      <c r="W52" s="41">
        <v>0</v>
      </c>
      <c r="X52" s="41">
        <v>0</v>
      </c>
      <c r="Y52" s="41">
        <v>0</v>
      </c>
      <c r="Z52" s="41"/>
      <c r="AA52" s="41"/>
      <c r="AB52" s="41"/>
      <c r="AC52" s="41"/>
      <c r="AD52" s="41"/>
      <c r="AE52" s="41"/>
      <c r="AF52" s="44" t="s">
        <v>6</v>
      </c>
      <c r="AG52" s="44" t="s">
        <v>6</v>
      </c>
      <c r="AH52" s="44" t="s">
        <v>6</v>
      </c>
      <c r="AI52" s="43"/>
      <c r="AJ52" s="42"/>
      <c r="AK52" s="42"/>
      <c r="AL52" s="42"/>
      <c r="AM52" s="42"/>
    </row>
    <row r="53" spans="1:39" ht="15.75" x14ac:dyDescent="0.25">
      <c r="A53" s="41" t="s">
        <v>251</v>
      </c>
      <c r="B53" s="41">
        <v>2002</v>
      </c>
      <c r="C53" s="41" t="s">
        <v>39</v>
      </c>
      <c r="D53" s="41" t="s">
        <v>561</v>
      </c>
      <c r="E53" s="41" t="s">
        <v>67</v>
      </c>
      <c r="F53" s="41" t="s">
        <v>41</v>
      </c>
      <c r="G53" s="41" t="s">
        <v>254</v>
      </c>
      <c r="H53" s="41" t="s">
        <v>612</v>
      </c>
      <c r="I53" s="41" t="s">
        <v>42</v>
      </c>
      <c r="J53" s="41" t="s">
        <v>67</v>
      </c>
      <c r="K53" s="41" t="s">
        <v>41</v>
      </c>
      <c r="L53" s="41" t="s">
        <v>254</v>
      </c>
      <c r="M53" s="41" t="s">
        <v>612</v>
      </c>
      <c r="N53" s="41" t="s">
        <v>255</v>
      </c>
      <c r="O53" s="41" t="s">
        <v>409</v>
      </c>
      <c r="P53" s="41" t="str">
        <f t="shared" si="12"/>
        <v>F0-graellsiiXgraellsii</v>
      </c>
      <c r="Q53" s="41">
        <v>2003</v>
      </c>
      <c r="R53" s="41" t="s">
        <v>631</v>
      </c>
      <c r="S53" s="41">
        <v>192</v>
      </c>
      <c r="T53" s="41" t="str">
        <f t="shared" si="13"/>
        <v>192XA.253</v>
      </c>
      <c r="U53" s="41" t="str">
        <f t="shared" si="2"/>
        <v>Pures-graellsiiXgraellsii-AlloGraXAlloGra</v>
      </c>
      <c r="V53" s="41">
        <v>3</v>
      </c>
      <c r="W53" s="41">
        <v>3</v>
      </c>
      <c r="X53" s="41">
        <v>146</v>
      </c>
      <c r="Y53" s="41">
        <v>1</v>
      </c>
      <c r="Z53" s="41">
        <v>259</v>
      </c>
      <c r="AA53" s="41">
        <v>6</v>
      </c>
      <c r="AB53" s="41">
        <v>57</v>
      </c>
      <c r="AC53" s="41">
        <v>2</v>
      </c>
      <c r="AD53" s="41">
        <v>462</v>
      </c>
      <c r="AE53" s="41">
        <v>9</v>
      </c>
      <c r="AF53" s="44">
        <f t="shared" ref="AF53:AF67" si="17">AD53+AE53</f>
        <v>471</v>
      </c>
      <c r="AG53" s="72">
        <f t="shared" ref="AG53:AG67" si="18">AF53/V53</f>
        <v>157</v>
      </c>
      <c r="AH53" s="43">
        <f t="shared" ref="AH53:AH67" si="19">AD53/AF53</f>
        <v>0.98089171974522293</v>
      </c>
      <c r="AI53" s="43"/>
      <c r="AJ53" s="42"/>
      <c r="AK53" s="42"/>
      <c r="AL53" s="42"/>
      <c r="AM53" s="42"/>
    </row>
    <row r="54" spans="1:39" ht="15.75" x14ac:dyDescent="0.25">
      <c r="A54" s="41" t="s">
        <v>251</v>
      </c>
      <c r="B54" s="41">
        <v>2002</v>
      </c>
      <c r="C54" s="41" t="s">
        <v>39</v>
      </c>
      <c r="D54" s="41" t="s">
        <v>561</v>
      </c>
      <c r="E54" s="41" t="s">
        <v>67</v>
      </c>
      <c r="F54" s="41" t="s">
        <v>41</v>
      </c>
      <c r="G54" s="41" t="s">
        <v>254</v>
      </c>
      <c r="H54" s="41" t="s">
        <v>612</v>
      </c>
      <c r="I54" s="41" t="s">
        <v>42</v>
      </c>
      <c r="J54" s="41" t="s">
        <v>67</v>
      </c>
      <c r="K54" s="41" t="s">
        <v>41</v>
      </c>
      <c r="L54" s="41" t="s">
        <v>254</v>
      </c>
      <c r="M54" s="41" t="s">
        <v>612</v>
      </c>
      <c r="N54" s="41" t="s">
        <v>255</v>
      </c>
      <c r="O54" s="41" t="s">
        <v>409</v>
      </c>
      <c r="P54" s="41" t="str">
        <f t="shared" si="12"/>
        <v>F0-graellsiiXgraellsii</v>
      </c>
      <c r="Q54" s="41">
        <v>2003</v>
      </c>
      <c r="R54" s="41" t="s">
        <v>627</v>
      </c>
      <c r="S54" s="41">
        <v>196</v>
      </c>
      <c r="T54" s="41" t="str">
        <f t="shared" si="13"/>
        <v>196XA.226</v>
      </c>
      <c r="U54" s="41" t="str">
        <f t="shared" si="2"/>
        <v>Pures-graellsiiXgraellsii-AlloGraXAlloGra</v>
      </c>
      <c r="V54" s="41">
        <v>3</v>
      </c>
      <c r="W54" s="41">
        <v>3</v>
      </c>
      <c r="X54" s="41">
        <v>248</v>
      </c>
      <c r="Y54" s="41">
        <v>4</v>
      </c>
      <c r="Z54" s="41">
        <v>147</v>
      </c>
      <c r="AA54" s="41">
        <v>1</v>
      </c>
      <c r="AB54" s="41">
        <v>175</v>
      </c>
      <c r="AC54" s="41">
        <v>0</v>
      </c>
      <c r="AD54" s="41">
        <v>570</v>
      </c>
      <c r="AE54" s="41">
        <v>5</v>
      </c>
      <c r="AF54" s="44">
        <f t="shared" si="17"/>
        <v>575</v>
      </c>
      <c r="AG54" s="72">
        <f t="shared" si="18"/>
        <v>191.66666666666666</v>
      </c>
      <c r="AH54" s="43">
        <f t="shared" si="19"/>
        <v>0.99130434782608701</v>
      </c>
      <c r="AI54" s="43"/>
      <c r="AJ54" s="42"/>
      <c r="AK54" s="42"/>
      <c r="AL54" s="42"/>
      <c r="AM54" s="42"/>
    </row>
    <row r="55" spans="1:39" ht="15.75" x14ac:dyDescent="0.25">
      <c r="A55" s="41" t="s">
        <v>251</v>
      </c>
      <c r="B55" s="41">
        <v>2002</v>
      </c>
      <c r="C55" s="41" t="s">
        <v>39</v>
      </c>
      <c r="D55" s="41" t="s">
        <v>561</v>
      </c>
      <c r="E55" s="41" t="s">
        <v>67</v>
      </c>
      <c r="F55" s="41" t="s">
        <v>41</v>
      </c>
      <c r="G55" s="41" t="s">
        <v>254</v>
      </c>
      <c r="H55" s="41" t="s">
        <v>612</v>
      </c>
      <c r="I55" s="41" t="s">
        <v>44</v>
      </c>
      <c r="J55" s="41" t="s">
        <v>67</v>
      </c>
      <c r="K55" s="41" t="s">
        <v>41</v>
      </c>
      <c r="L55" s="41" t="s">
        <v>254</v>
      </c>
      <c r="M55" s="41" t="s">
        <v>612</v>
      </c>
      <c r="N55" s="41" t="s">
        <v>255</v>
      </c>
      <c r="O55" s="41" t="s">
        <v>409</v>
      </c>
      <c r="P55" s="41" t="str">
        <f t="shared" si="12"/>
        <v>F0-graellsiiXgraellsii</v>
      </c>
      <c r="Q55" s="41">
        <v>2003</v>
      </c>
      <c r="R55" s="41" t="s">
        <v>628</v>
      </c>
      <c r="S55" s="41">
        <v>196</v>
      </c>
      <c r="T55" s="41" t="str">
        <f t="shared" si="13"/>
        <v>196XA.231</v>
      </c>
      <c r="U55" s="41" t="str">
        <f t="shared" si="2"/>
        <v>Pures-graellsiiXgraellsii-AlloGraXAlloGra</v>
      </c>
      <c r="V55" s="41">
        <v>3</v>
      </c>
      <c r="W55" s="41">
        <v>3</v>
      </c>
      <c r="X55" s="41">
        <v>255</v>
      </c>
      <c r="Y55" s="41">
        <v>3</v>
      </c>
      <c r="Z55" s="41">
        <v>112</v>
      </c>
      <c r="AA55" s="41">
        <v>1</v>
      </c>
      <c r="AB55" s="41">
        <v>130</v>
      </c>
      <c r="AC55" s="41">
        <v>0</v>
      </c>
      <c r="AD55" s="41">
        <v>497</v>
      </c>
      <c r="AE55" s="41">
        <v>4</v>
      </c>
      <c r="AF55" s="44">
        <f t="shared" si="17"/>
        <v>501</v>
      </c>
      <c r="AG55" s="72">
        <f t="shared" si="18"/>
        <v>167</v>
      </c>
      <c r="AH55" s="43">
        <f t="shared" si="19"/>
        <v>0.99201596806387227</v>
      </c>
      <c r="AI55" s="43"/>
      <c r="AJ55" s="42"/>
      <c r="AK55" s="42"/>
      <c r="AL55" s="42"/>
      <c r="AM55" s="42"/>
    </row>
    <row r="56" spans="1:39" ht="15.75" x14ac:dyDescent="0.25">
      <c r="A56" s="41" t="s">
        <v>251</v>
      </c>
      <c r="B56" s="41">
        <v>2002</v>
      </c>
      <c r="C56" s="41" t="s">
        <v>39</v>
      </c>
      <c r="D56" s="41" t="s">
        <v>561</v>
      </c>
      <c r="E56" s="41" t="s">
        <v>67</v>
      </c>
      <c r="F56" s="41" t="s">
        <v>41</v>
      </c>
      <c r="G56" s="41" t="s">
        <v>254</v>
      </c>
      <c r="H56" s="41" t="s">
        <v>612</v>
      </c>
      <c r="I56" s="41" t="s">
        <v>44</v>
      </c>
      <c r="J56" s="41" t="s">
        <v>67</v>
      </c>
      <c r="K56" s="41" t="s">
        <v>41</v>
      </c>
      <c r="L56" s="41" t="s">
        <v>254</v>
      </c>
      <c r="M56" s="41" t="s">
        <v>612</v>
      </c>
      <c r="N56" s="41" t="s">
        <v>255</v>
      </c>
      <c r="O56" s="41" t="s">
        <v>409</v>
      </c>
      <c r="P56" s="41" t="str">
        <f t="shared" si="12"/>
        <v>F0-graellsiiXgraellsii</v>
      </c>
      <c r="Q56" s="41">
        <v>2003</v>
      </c>
      <c r="R56" s="41" t="s">
        <v>629</v>
      </c>
      <c r="S56" s="41">
        <v>209</v>
      </c>
      <c r="T56" s="41" t="str">
        <f t="shared" si="13"/>
        <v>209XA.234</v>
      </c>
      <c r="U56" s="41" t="str">
        <f t="shared" si="2"/>
        <v>Pures-graellsiiXgraellsii-AlloGraXAlloGra</v>
      </c>
      <c r="V56" s="41">
        <v>3</v>
      </c>
      <c r="W56" s="41">
        <v>3</v>
      </c>
      <c r="X56" s="41">
        <v>273</v>
      </c>
      <c r="Y56" s="41">
        <v>13</v>
      </c>
      <c r="Z56" s="41">
        <v>138</v>
      </c>
      <c r="AA56" s="41">
        <v>4</v>
      </c>
      <c r="AB56" s="41">
        <v>218</v>
      </c>
      <c r="AC56" s="41">
        <v>11</v>
      </c>
      <c r="AD56" s="41">
        <v>629</v>
      </c>
      <c r="AE56" s="41">
        <v>28</v>
      </c>
      <c r="AF56" s="44">
        <f t="shared" si="17"/>
        <v>657</v>
      </c>
      <c r="AG56" s="72">
        <f t="shared" si="18"/>
        <v>219</v>
      </c>
      <c r="AH56" s="43">
        <f t="shared" si="19"/>
        <v>0.9573820395738204</v>
      </c>
      <c r="AI56" s="43"/>
      <c r="AJ56" s="43"/>
      <c r="AK56" s="42"/>
      <c r="AL56" s="42"/>
      <c r="AM56" s="42"/>
    </row>
    <row r="57" spans="1:39" ht="15.75" x14ac:dyDescent="0.25">
      <c r="A57" s="41" t="s">
        <v>251</v>
      </c>
      <c r="B57" s="41">
        <v>2002</v>
      </c>
      <c r="C57" s="41" t="s">
        <v>39</v>
      </c>
      <c r="D57" s="41" t="s">
        <v>561</v>
      </c>
      <c r="E57" s="41" t="s">
        <v>67</v>
      </c>
      <c r="F57" s="41" t="s">
        <v>41</v>
      </c>
      <c r="G57" s="41" t="s">
        <v>254</v>
      </c>
      <c r="H57" s="41" t="s">
        <v>612</v>
      </c>
      <c r="I57" s="41" t="s">
        <v>42</v>
      </c>
      <c r="J57" s="41" t="s">
        <v>67</v>
      </c>
      <c r="K57" s="41" t="s">
        <v>41</v>
      </c>
      <c r="L57" s="41" t="s">
        <v>254</v>
      </c>
      <c r="M57" s="41" t="s">
        <v>612</v>
      </c>
      <c r="N57" s="41" t="s">
        <v>255</v>
      </c>
      <c r="O57" s="41" t="s">
        <v>409</v>
      </c>
      <c r="P57" s="41" t="str">
        <f t="shared" si="12"/>
        <v>F0-graellsiiXgraellsii</v>
      </c>
      <c r="Q57" s="41">
        <v>2003</v>
      </c>
      <c r="R57" s="41" t="s">
        <v>636</v>
      </c>
      <c r="S57" s="41">
        <v>214</v>
      </c>
      <c r="T57" s="41" t="str">
        <f t="shared" si="13"/>
        <v>214XA.300</v>
      </c>
      <c r="U57" s="41" t="str">
        <f t="shared" si="2"/>
        <v>Pures-graellsiiXgraellsii-AlloGraXAlloGra</v>
      </c>
      <c r="V57" s="41">
        <v>3</v>
      </c>
      <c r="W57" s="41">
        <v>3</v>
      </c>
      <c r="X57" s="41">
        <v>408</v>
      </c>
      <c r="Y57" s="41">
        <v>0</v>
      </c>
      <c r="Z57" s="41">
        <v>295</v>
      </c>
      <c r="AA57" s="41">
        <v>1</v>
      </c>
      <c r="AB57" s="41">
        <v>248</v>
      </c>
      <c r="AC57" s="41">
        <v>1</v>
      </c>
      <c r="AD57" s="41">
        <v>951</v>
      </c>
      <c r="AE57" s="41">
        <v>2</v>
      </c>
      <c r="AF57" s="44">
        <f t="shared" si="17"/>
        <v>953</v>
      </c>
      <c r="AG57" s="72">
        <f t="shared" si="18"/>
        <v>317.66666666666669</v>
      </c>
      <c r="AH57" s="43">
        <f t="shared" si="19"/>
        <v>0.99790136411332631</v>
      </c>
      <c r="AI57" s="43"/>
      <c r="AJ57" s="42"/>
      <c r="AK57" s="42"/>
      <c r="AL57" s="42"/>
      <c r="AM57" s="42"/>
    </row>
    <row r="58" spans="1:39" ht="15.75" x14ac:dyDescent="0.25">
      <c r="A58" s="41" t="s">
        <v>251</v>
      </c>
      <c r="B58" s="41">
        <v>2002</v>
      </c>
      <c r="C58" s="41" t="s">
        <v>39</v>
      </c>
      <c r="D58" s="41" t="s">
        <v>561</v>
      </c>
      <c r="E58" s="41" t="s">
        <v>67</v>
      </c>
      <c r="F58" s="41" t="s">
        <v>41</v>
      </c>
      <c r="G58" s="41" t="s">
        <v>254</v>
      </c>
      <c r="H58" s="41" t="s">
        <v>612</v>
      </c>
      <c r="I58" s="41" t="s">
        <v>44</v>
      </c>
      <c r="J58" s="41" t="s">
        <v>67</v>
      </c>
      <c r="K58" s="41" t="s">
        <v>41</v>
      </c>
      <c r="L58" s="41" t="s">
        <v>254</v>
      </c>
      <c r="M58" s="41" t="s">
        <v>612</v>
      </c>
      <c r="N58" s="41" t="s">
        <v>255</v>
      </c>
      <c r="O58" s="41" t="s">
        <v>409</v>
      </c>
      <c r="P58" s="41" t="str">
        <f t="shared" si="12"/>
        <v>F0-graellsiiXgraellsii</v>
      </c>
      <c r="Q58" s="41">
        <v>2003</v>
      </c>
      <c r="R58" s="41" t="s">
        <v>637</v>
      </c>
      <c r="S58" s="41">
        <v>265</v>
      </c>
      <c r="T58" s="41" t="str">
        <f t="shared" si="13"/>
        <v>265XA.301</v>
      </c>
      <c r="U58" s="41" t="str">
        <f t="shared" si="2"/>
        <v>Pures-graellsiiXgraellsii-AlloGraXAlloGra</v>
      </c>
      <c r="V58" s="41">
        <v>3</v>
      </c>
      <c r="W58" s="41">
        <v>2</v>
      </c>
      <c r="X58" s="41">
        <v>413</v>
      </c>
      <c r="Y58" s="41">
        <v>7</v>
      </c>
      <c r="Z58" s="41">
        <v>77</v>
      </c>
      <c r="AA58" s="41">
        <v>0</v>
      </c>
      <c r="AB58" s="41">
        <v>0</v>
      </c>
      <c r="AC58" s="41">
        <v>0</v>
      </c>
      <c r="AD58" s="41">
        <v>490</v>
      </c>
      <c r="AE58" s="41">
        <v>7</v>
      </c>
      <c r="AF58" s="44">
        <f t="shared" si="17"/>
        <v>497</v>
      </c>
      <c r="AG58" s="72">
        <f t="shared" si="18"/>
        <v>165.66666666666666</v>
      </c>
      <c r="AH58" s="43">
        <f t="shared" si="19"/>
        <v>0.9859154929577465</v>
      </c>
      <c r="AI58" s="43"/>
      <c r="AJ58" s="42"/>
      <c r="AK58" s="42"/>
      <c r="AL58" s="42"/>
      <c r="AM58" s="42"/>
    </row>
    <row r="59" spans="1:39" ht="15.75" x14ac:dyDescent="0.25">
      <c r="A59" s="41" t="s">
        <v>251</v>
      </c>
      <c r="B59" s="41">
        <v>2002</v>
      </c>
      <c r="C59" s="41" t="s">
        <v>39</v>
      </c>
      <c r="D59" s="41" t="s">
        <v>561</v>
      </c>
      <c r="E59" s="41" t="s">
        <v>67</v>
      </c>
      <c r="F59" s="41" t="s">
        <v>41</v>
      </c>
      <c r="G59" s="41" t="s">
        <v>254</v>
      </c>
      <c r="H59" s="41" t="s">
        <v>612</v>
      </c>
      <c r="I59" s="41" t="s">
        <v>42</v>
      </c>
      <c r="J59" s="41" t="s">
        <v>67</v>
      </c>
      <c r="K59" s="41" t="s">
        <v>41</v>
      </c>
      <c r="L59" s="41" t="s">
        <v>254</v>
      </c>
      <c r="M59" s="41" t="s">
        <v>612</v>
      </c>
      <c r="N59" s="41" t="s">
        <v>255</v>
      </c>
      <c r="O59" s="41" t="s">
        <v>409</v>
      </c>
      <c r="P59" s="41" t="str">
        <f t="shared" si="12"/>
        <v>F0-graellsiiXgraellsii</v>
      </c>
      <c r="Q59" s="41">
        <v>2003</v>
      </c>
      <c r="R59" s="41" t="s">
        <v>632</v>
      </c>
      <c r="S59" s="41">
        <v>271</v>
      </c>
      <c r="T59" s="41" t="str">
        <f t="shared" si="13"/>
        <v>271XA.255</v>
      </c>
      <c r="U59" s="41" t="str">
        <f t="shared" si="2"/>
        <v>Pures-graellsiiXgraellsii-AlloGraXAlloGra</v>
      </c>
      <c r="V59" s="41">
        <v>3</v>
      </c>
      <c r="W59" s="41">
        <v>3</v>
      </c>
      <c r="X59" s="41">
        <v>487</v>
      </c>
      <c r="Y59" s="41">
        <v>14</v>
      </c>
      <c r="Z59" s="41">
        <v>110</v>
      </c>
      <c r="AA59" s="41">
        <v>1</v>
      </c>
      <c r="AB59" s="41">
        <v>134</v>
      </c>
      <c r="AC59" s="41">
        <v>3</v>
      </c>
      <c r="AD59" s="41">
        <v>731</v>
      </c>
      <c r="AE59" s="41">
        <v>18</v>
      </c>
      <c r="AF59" s="44">
        <f t="shared" si="17"/>
        <v>749</v>
      </c>
      <c r="AG59" s="72">
        <f t="shared" si="18"/>
        <v>249.66666666666666</v>
      </c>
      <c r="AH59" s="43">
        <f t="shared" si="19"/>
        <v>0.97596795727636854</v>
      </c>
      <c r="AI59" s="43"/>
      <c r="AJ59" s="42"/>
      <c r="AK59" s="42"/>
      <c r="AL59" s="42"/>
      <c r="AM59" s="42"/>
    </row>
    <row r="60" spans="1:39" ht="15.75" x14ac:dyDescent="0.25">
      <c r="A60" s="41" t="s">
        <v>251</v>
      </c>
      <c r="B60" s="41">
        <v>2002</v>
      </c>
      <c r="C60" s="41" t="s">
        <v>39</v>
      </c>
      <c r="D60" s="41" t="s">
        <v>561</v>
      </c>
      <c r="E60" s="41" t="s">
        <v>67</v>
      </c>
      <c r="F60" s="41" t="s">
        <v>41</v>
      </c>
      <c r="G60" s="41" t="s">
        <v>254</v>
      </c>
      <c r="H60" s="41" t="s">
        <v>612</v>
      </c>
      <c r="I60" s="41" t="s">
        <v>42</v>
      </c>
      <c r="J60" s="41" t="s">
        <v>67</v>
      </c>
      <c r="K60" s="41" t="s">
        <v>41</v>
      </c>
      <c r="L60" s="41" t="s">
        <v>254</v>
      </c>
      <c r="M60" s="41" t="s">
        <v>612</v>
      </c>
      <c r="N60" s="41" t="s">
        <v>255</v>
      </c>
      <c r="O60" s="41" t="s">
        <v>409</v>
      </c>
      <c r="P60" s="41" t="str">
        <f t="shared" si="12"/>
        <v>F0-graellsiiXgraellsii</v>
      </c>
      <c r="Q60" s="41">
        <v>2003</v>
      </c>
      <c r="R60" s="41" t="s">
        <v>633</v>
      </c>
      <c r="S60" s="41">
        <v>272</v>
      </c>
      <c r="T60" s="41" t="str">
        <f t="shared" si="13"/>
        <v>272XA.257</v>
      </c>
      <c r="U60" s="41" t="str">
        <f t="shared" si="2"/>
        <v>Pures-graellsiiXgraellsii-AlloGraXAlloGra</v>
      </c>
      <c r="V60" s="41">
        <v>3</v>
      </c>
      <c r="W60" s="41">
        <v>3</v>
      </c>
      <c r="X60" s="41">
        <v>731</v>
      </c>
      <c r="Y60" s="41">
        <v>20</v>
      </c>
      <c r="Z60" s="41">
        <v>107</v>
      </c>
      <c r="AA60" s="41">
        <v>0</v>
      </c>
      <c r="AB60" s="41">
        <v>202</v>
      </c>
      <c r="AC60" s="41">
        <v>1</v>
      </c>
      <c r="AD60" s="41">
        <v>1040</v>
      </c>
      <c r="AE60" s="41">
        <v>21</v>
      </c>
      <c r="AF60" s="44">
        <f t="shared" si="17"/>
        <v>1061</v>
      </c>
      <c r="AG60" s="72">
        <f t="shared" si="18"/>
        <v>353.66666666666669</v>
      </c>
      <c r="AH60" s="43">
        <f t="shared" si="19"/>
        <v>0.98020735155513672</v>
      </c>
      <c r="AI60" s="43"/>
      <c r="AJ60" s="42"/>
      <c r="AK60" s="42"/>
      <c r="AL60" s="42"/>
      <c r="AM60" s="42"/>
    </row>
    <row r="61" spans="1:39" ht="15.75" x14ac:dyDescent="0.25">
      <c r="A61" s="41" t="s">
        <v>251</v>
      </c>
      <c r="B61" s="41">
        <v>2002</v>
      </c>
      <c r="C61" s="41" t="s">
        <v>39</v>
      </c>
      <c r="D61" s="41" t="s">
        <v>561</v>
      </c>
      <c r="E61" s="41" t="s">
        <v>67</v>
      </c>
      <c r="F61" s="41" t="s">
        <v>41</v>
      </c>
      <c r="G61" s="41" t="s">
        <v>254</v>
      </c>
      <c r="H61" s="41" t="s">
        <v>612</v>
      </c>
      <c r="I61" s="41" t="s">
        <v>42</v>
      </c>
      <c r="J61" s="41" t="s">
        <v>67</v>
      </c>
      <c r="K61" s="41" t="s">
        <v>41</v>
      </c>
      <c r="L61" s="41" t="s">
        <v>254</v>
      </c>
      <c r="M61" s="41" t="s">
        <v>612</v>
      </c>
      <c r="N61" s="41" t="s">
        <v>255</v>
      </c>
      <c r="O61" s="41" t="s">
        <v>409</v>
      </c>
      <c r="P61" s="41" t="str">
        <f t="shared" si="12"/>
        <v>F0-graellsiiXgraellsii</v>
      </c>
      <c r="Q61" s="41">
        <v>2003</v>
      </c>
      <c r="R61" s="41" t="s">
        <v>635</v>
      </c>
      <c r="S61" s="41">
        <v>414</v>
      </c>
      <c r="T61" s="41" t="str">
        <f t="shared" si="13"/>
        <v>414XA.285</v>
      </c>
      <c r="U61" s="41" t="str">
        <f t="shared" si="2"/>
        <v>Pures-graellsiiXgraellsii-AlloGraXAlloGra</v>
      </c>
      <c r="V61" s="41">
        <v>3</v>
      </c>
      <c r="W61" s="41">
        <v>3</v>
      </c>
      <c r="X61" s="41">
        <v>338</v>
      </c>
      <c r="Y61" s="41">
        <v>12</v>
      </c>
      <c r="Z61" s="41">
        <v>173</v>
      </c>
      <c r="AA61" s="41">
        <v>2</v>
      </c>
      <c r="AB61" s="41">
        <v>123</v>
      </c>
      <c r="AC61" s="41">
        <v>3</v>
      </c>
      <c r="AD61" s="41">
        <v>634</v>
      </c>
      <c r="AE61" s="41">
        <v>17</v>
      </c>
      <c r="AF61" s="44">
        <f t="shared" si="17"/>
        <v>651</v>
      </c>
      <c r="AG61" s="72">
        <f t="shared" si="18"/>
        <v>217</v>
      </c>
      <c r="AH61" s="43">
        <f t="shared" si="19"/>
        <v>0.97388632872503844</v>
      </c>
      <c r="AI61" s="43"/>
      <c r="AJ61" s="42"/>
      <c r="AK61" s="42"/>
      <c r="AL61" s="42"/>
      <c r="AM61" s="42"/>
    </row>
    <row r="62" spans="1:39" ht="15.75" x14ac:dyDescent="0.25">
      <c r="A62" s="41" t="s">
        <v>265</v>
      </c>
      <c r="B62" s="41">
        <v>2015</v>
      </c>
      <c r="C62" s="41" t="s">
        <v>39</v>
      </c>
      <c r="D62" s="41" t="s">
        <v>39</v>
      </c>
      <c r="E62" s="41" t="s">
        <v>67</v>
      </c>
      <c r="F62" s="41" t="s">
        <v>41</v>
      </c>
      <c r="G62" s="41" t="s">
        <v>130</v>
      </c>
      <c r="H62" s="41" t="s">
        <v>130</v>
      </c>
      <c r="I62" s="41" t="s">
        <v>263</v>
      </c>
      <c r="J62" s="41" t="s">
        <v>40</v>
      </c>
      <c r="K62" s="41" t="s">
        <v>41</v>
      </c>
      <c r="L62" s="41" t="s">
        <v>271</v>
      </c>
      <c r="M62" s="41" t="s">
        <v>271</v>
      </c>
      <c r="N62" s="48" t="s">
        <v>252</v>
      </c>
      <c r="O62" s="41" t="s">
        <v>373</v>
      </c>
      <c r="P62" s="41" t="str">
        <f t="shared" si="12"/>
        <v>F0-elegansXgraellsii</v>
      </c>
      <c r="Q62" s="46">
        <v>42552</v>
      </c>
      <c r="R62" s="41" t="s">
        <v>570</v>
      </c>
      <c r="S62" s="41" t="s">
        <v>126</v>
      </c>
      <c r="T62" s="41" t="str">
        <f t="shared" si="13"/>
        <v>A.30XB.48</v>
      </c>
      <c r="U62" s="41" t="str">
        <f t="shared" si="2"/>
        <v>F0-elegansXgraellsii-BelgiumXCachadas</v>
      </c>
      <c r="V62" s="41">
        <v>3</v>
      </c>
      <c r="W62" s="41">
        <v>3</v>
      </c>
      <c r="X62" s="41">
        <v>0</v>
      </c>
      <c r="Y62" s="41">
        <v>22</v>
      </c>
      <c r="Z62" s="41">
        <v>0</v>
      </c>
      <c r="AA62" s="41">
        <v>42</v>
      </c>
      <c r="AB62" s="41">
        <v>0</v>
      </c>
      <c r="AC62" s="41">
        <v>19</v>
      </c>
      <c r="AD62" s="49">
        <v>0</v>
      </c>
      <c r="AE62" s="49">
        <v>83</v>
      </c>
      <c r="AF62" s="44">
        <f t="shared" si="17"/>
        <v>83</v>
      </c>
      <c r="AG62" s="72">
        <f t="shared" si="18"/>
        <v>27.666666666666668</v>
      </c>
      <c r="AH62" s="43">
        <f t="shared" si="19"/>
        <v>0</v>
      </c>
      <c r="AI62" s="43"/>
      <c r="AJ62" s="42"/>
      <c r="AK62" s="42"/>
      <c r="AL62" s="42"/>
      <c r="AM62" s="42"/>
    </row>
    <row r="63" spans="1:39" ht="15.75" x14ac:dyDescent="0.25">
      <c r="A63" s="41" t="s">
        <v>265</v>
      </c>
      <c r="B63" s="41">
        <v>2015</v>
      </c>
      <c r="C63" s="41" t="s">
        <v>39</v>
      </c>
      <c r="D63" s="41" t="s">
        <v>39</v>
      </c>
      <c r="E63" s="41" t="s">
        <v>67</v>
      </c>
      <c r="F63" s="41" t="s">
        <v>41</v>
      </c>
      <c r="G63" s="41" t="s">
        <v>130</v>
      </c>
      <c r="H63" s="41" t="s">
        <v>130</v>
      </c>
      <c r="I63" s="41" t="s">
        <v>263</v>
      </c>
      <c r="J63" s="41" t="s">
        <v>40</v>
      </c>
      <c r="K63" s="41" t="s">
        <v>41</v>
      </c>
      <c r="L63" s="41" t="s">
        <v>271</v>
      </c>
      <c r="M63" s="41" t="s">
        <v>271</v>
      </c>
      <c r="N63" s="48" t="s">
        <v>252</v>
      </c>
      <c r="O63" s="41" t="s">
        <v>373</v>
      </c>
      <c r="P63" s="41" t="str">
        <f t="shared" si="12"/>
        <v>F0-elegansXgraellsii</v>
      </c>
      <c r="Q63" s="46">
        <v>42549</v>
      </c>
      <c r="R63" s="41" t="s">
        <v>82</v>
      </c>
      <c r="S63" s="41" t="s">
        <v>232</v>
      </c>
      <c r="T63" s="41" t="str">
        <f t="shared" si="13"/>
        <v>A.10XB.7</v>
      </c>
      <c r="U63" s="41" t="str">
        <f t="shared" si="2"/>
        <v>F0-elegansXgraellsii-BelgiumXCachadas</v>
      </c>
      <c r="V63" s="41">
        <v>3</v>
      </c>
      <c r="W63" s="47">
        <v>1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24</v>
      </c>
      <c r="AD63" s="49">
        <v>0</v>
      </c>
      <c r="AE63" s="49">
        <v>24</v>
      </c>
      <c r="AF63" s="44">
        <f t="shared" si="17"/>
        <v>24</v>
      </c>
      <c r="AG63" s="72">
        <f t="shared" si="18"/>
        <v>8</v>
      </c>
      <c r="AH63" s="43">
        <f t="shared" si="19"/>
        <v>0</v>
      </c>
      <c r="AI63" s="43"/>
      <c r="AJ63" s="42"/>
      <c r="AK63" s="42"/>
      <c r="AL63" s="42"/>
      <c r="AM63" s="42"/>
    </row>
    <row r="64" spans="1:39" ht="15.75" x14ac:dyDescent="0.25">
      <c r="A64" s="41" t="s">
        <v>265</v>
      </c>
      <c r="B64" s="41">
        <v>2015</v>
      </c>
      <c r="C64" s="41" t="s">
        <v>39</v>
      </c>
      <c r="D64" s="41" t="s">
        <v>561</v>
      </c>
      <c r="E64" s="41" t="s">
        <v>40</v>
      </c>
      <c r="F64" s="41" t="s">
        <v>41</v>
      </c>
      <c r="G64" s="41" t="s">
        <v>268</v>
      </c>
      <c r="H64" s="41" t="s">
        <v>611</v>
      </c>
      <c r="I64" s="41" t="s">
        <v>272</v>
      </c>
      <c r="J64" s="41" t="s">
        <v>40</v>
      </c>
      <c r="K64" s="41" t="s">
        <v>41</v>
      </c>
      <c r="L64" s="41" t="s">
        <v>270</v>
      </c>
      <c r="M64" s="41" t="s">
        <v>611</v>
      </c>
      <c r="N64" s="48" t="s">
        <v>256</v>
      </c>
      <c r="O64" s="41" t="s">
        <v>431</v>
      </c>
      <c r="P64" s="41" t="str">
        <f t="shared" si="12"/>
        <v>F0-elegansXelegans</v>
      </c>
      <c r="Q64" s="46">
        <v>42548</v>
      </c>
      <c r="R64" s="41" t="s">
        <v>143</v>
      </c>
      <c r="S64" s="41" t="s">
        <v>232</v>
      </c>
      <c r="T64" s="41" t="str">
        <f t="shared" si="13"/>
        <v>A.10XC.1</v>
      </c>
      <c r="U64" s="41" t="str">
        <f t="shared" si="2"/>
        <v>Pures-elegansXelegans-AlloEleXAlloEle</v>
      </c>
      <c r="V64" s="41">
        <v>3</v>
      </c>
      <c r="W64" s="45">
        <v>3</v>
      </c>
      <c r="X64" s="45">
        <v>645</v>
      </c>
      <c r="Y64" s="45">
        <v>17</v>
      </c>
      <c r="Z64" s="45">
        <v>84</v>
      </c>
      <c r="AA64" s="45">
        <v>7</v>
      </c>
      <c r="AB64" s="45">
        <v>49</v>
      </c>
      <c r="AC64" s="45">
        <v>16</v>
      </c>
      <c r="AD64" s="44">
        <v>778</v>
      </c>
      <c r="AE64" s="44">
        <v>40</v>
      </c>
      <c r="AF64" s="44">
        <f t="shared" si="17"/>
        <v>818</v>
      </c>
      <c r="AG64" s="72">
        <f t="shared" si="18"/>
        <v>272.66666666666669</v>
      </c>
      <c r="AH64" s="43">
        <f t="shared" si="19"/>
        <v>0.9511002444987775</v>
      </c>
      <c r="AI64" s="43"/>
      <c r="AJ64" s="42"/>
      <c r="AK64" s="42"/>
      <c r="AL64" s="42"/>
      <c r="AM64" s="42"/>
    </row>
    <row r="65" spans="1:39" ht="15.75" x14ac:dyDescent="0.25">
      <c r="A65" s="41" t="s">
        <v>282</v>
      </c>
      <c r="B65" s="41">
        <v>2015</v>
      </c>
      <c r="C65" s="41" t="s">
        <v>47</v>
      </c>
      <c r="D65" s="41" t="s">
        <v>39</v>
      </c>
      <c r="E65" s="41" t="s">
        <v>40</v>
      </c>
      <c r="F65" s="41" t="s">
        <v>41</v>
      </c>
      <c r="G65" s="41" t="s">
        <v>281</v>
      </c>
      <c r="H65" s="41" t="s">
        <v>564</v>
      </c>
      <c r="I65" s="41" t="s">
        <v>273</v>
      </c>
      <c r="J65" s="41" t="s">
        <v>67</v>
      </c>
      <c r="K65" s="41" t="s">
        <v>41</v>
      </c>
      <c r="L65" s="41" t="s">
        <v>280</v>
      </c>
      <c r="M65" s="41" t="s">
        <v>130</v>
      </c>
      <c r="N65" s="41" t="s">
        <v>253</v>
      </c>
      <c r="O65" s="41" t="s">
        <v>370</v>
      </c>
      <c r="P65" s="41" t="str">
        <f t="shared" si="12"/>
        <v>F1-graellsiiXelegans</v>
      </c>
      <c r="Q65" s="46">
        <v>42654</v>
      </c>
      <c r="R65" s="41" t="s">
        <v>605</v>
      </c>
      <c r="S65" s="41" t="s">
        <v>74</v>
      </c>
      <c r="T65" s="41" t="str">
        <f t="shared" si="13"/>
        <v>A.13XL.18</v>
      </c>
      <c r="U65" s="41" t="str">
        <f t="shared" si="2"/>
        <v>F0-graellsiiXelegans-CachadasXMaraixDorx</v>
      </c>
      <c r="V65" s="41">
        <v>3</v>
      </c>
      <c r="W65" s="41">
        <v>2</v>
      </c>
      <c r="X65" s="41">
        <v>60</v>
      </c>
      <c r="Y65" s="41">
        <v>320</v>
      </c>
      <c r="Z65" s="41">
        <v>0</v>
      </c>
      <c r="AA65" s="41">
        <v>0</v>
      </c>
      <c r="AB65" s="41">
        <v>0</v>
      </c>
      <c r="AC65" s="41">
        <v>121</v>
      </c>
      <c r="AD65" s="49">
        <v>60</v>
      </c>
      <c r="AE65" s="49">
        <v>441</v>
      </c>
      <c r="AF65" s="44">
        <f t="shared" si="17"/>
        <v>501</v>
      </c>
      <c r="AG65" s="72">
        <f t="shared" si="18"/>
        <v>167</v>
      </c>
      <c r="AH65" s="43">
        <f t="shared" si="19"/>
        <v>0.11976047904191617</v>
      </c>
      <c r="AI65" s="43"/>
      <c r="AJ65" s="42"/>
      <c r="AK65" s="42"/>
      <c r="AL65" s="42"/>
      <c r="AM65" s="42"/>
    </row>
    <row r="66" spans="1:39" ht="15.75" x14ac:dyDescent="0.25">
      <c r="A66" s="41" t="s">
        <v>265</v>
      </c>
      <c r="B66" s="41">
        <v>2015</v>
      </c>
      <c r="C66" s="41" t="s">
        <v>39</v>
      </c>
      <c r="D66" s="41" t="s">
        <v>561</v>
      </c>
      <c r="E66" s="41" t="s">
        <v>40</v>
      </c>
      <c r="F66" s="41" t="s">
        <v>41</v>
      </c>
      <c r="G66" s="41" t="s">
        <v>268</v>
      </c>
      <c r="H66" s="41" t="s">
        <v>611</v>
      </c>
      <c r="I66" s="41" t="s">
        <v>272</v>
      </c>
      <c r="J66" s="41" t="s">
        <v>40</v>
      </c>
      <c r="K66" s="41" t="s">
        <v>41</v>
      </c>
      <c r="L66" s="41" t="s">
        <v>270</v>
      </c>
      <c r="M66" s="41" t="s">
        <v>611</v>
      </c>
      <c r="N66" s="48" t="s">
        <v>256</v>
      </c>
      <c r="O66" s="41" t="s">
        <v>431</v>
      </c>
      <c r="P66" s="41" t="str">
        <f t="shared" ref="P66:P97" si="20">CONCATENATE(C66,"-",O66)</f>
        <v>F0-elegansXelegans</v>
      </c>
      <c r="Q66" s="46">
        <v>42550</v>
      </c>
      <c r="R66" s="41" t="s">
        <v>131</v>
      </c>
      <c r="S66" s="41" t="s">
        <v>244</v>
      </c>
      <c r="T66" s="41" t="str">
        <f t="shared" ref="T66:T97" si="21">CONCATENATE(S66,"X",R66)</f>
        <v>A.19XC.10</v>
      </c>
      <c r="U66" s="41" t="str">
        <f t="shared" si="2"/>
        <v>Pures-elegansXelegans-AlloEleXAlloEle</v>
      </c>
      <c r="V66" s="41">
        <v>3</v>
      </c>
      <c r="W66" s="45">
        <v>3</v>
      </c>
      <c r="X66" s="45">
        <v>568</v>
      </c>
      <c r="Y66" s="45">
        <v>19</v>
      </c>
      <c r="Z66" s="45">
        <v>330</v>
      </c>
      <c r="AA66" s="45">
        <v>37</v>
      </c>
      <c r="AB66" s="45">
        <v>244</v>
      </c>
      <c r="AC66" s="45">
        <v>22</v>
      </c>
      <c r="AD66" s="44">
        <v>1142</v>
      </c>
      <c r="AE66" s="44">
        <v>78</v>
      </c>
      <c r="AF66" s="44">
        <f t="shared" si="17"/>
        <v>1220</v>
      </c>
      <c r="AG66" s="72">
        <f t="shared" si="18"/>
        <v>406.66666666666669</v>
      </c>
      <c r="AH66" s="43">
        <f t="shared" si="19"/>
        <v>0.93606557377049182</v>
      </c>
      <c r="AI66" s="43"/>
      <c r="AJ66" s="42"/>
      <c r="AK66" s="42"/>
      <c r="AL66" s="42"/>
      <c r="AM66" s="42"/>
    </row>
    <row r="67" spans="1:39" ht="15.75" x14ac:dyDescent="0.25">
      <c r="A67" s="41" t="s">
        <v>265</v>
      </c>
      <c r="B67" s="41">
        <v>2015</v>
      </c>
      <c r="C67" s="41" t="s">
        <v>39</v>
      </c>
      <c r="D67" s="41" t="s">
        <v>561</v>
      </c>
      <c r="E67" s="41" t="s">
        <v>40</v>
      </c>
      <c r="F67" s="41" t="s">
        <v>41</v>
      </c>
      <c r="G67" s="41" t="s">
        <v>268</v>
      </c>
      <c r="H67" s="41" t="s">
        <v>611</v>
      </c>
      <c r="I67" s="41" t="s">
        <v>263</v>
      </c>
      <c r="J67" s="41" t="s">
        <v>40</v>
      </c>
      <c r="K67" s="41" t="s">
        <v>41</v>
      </c>
      <c r="L67" s="41" t="s">
        <v>270</v>
      </c>
      <c r="M67" s="41" t="s">
        <v>611</v>
      </c>
      <c r="N67" s="48" t="s">
        <v>256</v>
      </c>
      <c r="O67" s="41" t="s">
        <v>431</v>
      </c>
      <c r="P67" s="41" t="str">
        <f t="shared" si="20"/>
        <v>F0-elegansXelegans</v>
      </c>
      <c r="Q67" s="46">
        <v>42549</v>
      </c>
      <c r="R67" s="41" t="s">
        <v>72</v>
      </c>
      <c r="S67" s="41" t="s">
        <v>79</v>
      </c>
      <c r="T67" s="41" t="str">
        <f t="shared" si="21"/>
        <v>A.2XA.12</v>
      </c>
      <c r="U67" s="41" t="str">
        <f t="shared" ref="U67:U130" si="22">_xlfn.CONCAT(D67,"-",O67,"-",M67,"X",H67)</f>
        <v>Pures-elegansXelegans-AlloEleXAlloEle</v>
      </c>
      <c r="V67" s="41">
        <v>3</v>
      </c>
      <c r="W67" s="45">
        <v>3</v>
      </c>
      <c r="X67" s="45">
        <v>270</v>
      </c>
      <c r="Y67" s="45">
        <v>31</v>
      </c>
      <c r="Z67" s="45">
        <v>222</v>
      </c>
      <c r="AA67" s="45">
        <v>22</v>
      </c>
      <c r="AB67" s="45" t="s">
        <v>289</v>
      </c>
      <c r="AC67" s="45" t="s">
        <v>289</v>
      </c>
      <c r="AD67" s="44">
        <v>492</v>
      </c>
      <c r="AE67" s="44">
        <v>53</v>
      </c>
      <c r="AF67" s="44">
        <f t="shared" si="17"/>
        <v>545</v>
      </c>
      <c r="AG67" s="72">
        <f t="shared" si="18"/>
        <v>181.66666666666666</v>
      </c>
      <c r="AH67" s="43">
        <f t="shared" si="19"/>
        <v>0.9027522935779817</v>
      </c>
      <c r="AI67" s="43"/>
      <c r="AJ67" s="42"/>
      <c r="AK67" s="42"/>
      <c r="AL67" s="42"/>
      <c r="AM67" s="42"/>
    </row>
    <row r="68" spans="1:39" ht="15.75" x14ac:dyDescent="0.25">
      <c r="A68" s="41" t="s">
        <v>43</v>
      </c>
      <c r="B68" s="41">
        <v>2015</v>
      </c>
      <c r="C68" s="41" t="s">
        <v>39</v>
      </c>
      <c r="D68" s="41" t="s">
        <v>39</v>
      </c>
      <c r="E68" s="41" t="s">
        <v>67</v>
      </c>
      <c r="F68" s="41" t="s">
        <v>41</v>
      </c>
      <c r="G68" s="41" t="s">
        <v>130</v>
      </c>
      <c r="H68" s="41" t="s">
        <v>130</v>
      </c>
      <c r="I68" s="41" t="s">
        <v>263</v>
      </c>
      <c r="J68" s="41" t="s">
        <v>40</v>
      </c>
      <c r="K68" s="41" t="s">
        <v>41</v>
      </c>
      <c r="L68" s="41" t="s">
        <v>271</v>
      </c>
      <c r="M68" s="41" t="s">
        <v>271</v>
      </c>
      <c r="N68" s="48" t="s">
        <v>252</v>
      </c>
      <c r="O68" s="41" t="s">
        <v>373</v>
      </c>
      <c r="P68" s="41" t="str">
        <f t="shared" si="20"/>
        <v>F0-elegansXgraellsii</v>
      </c>
      <c r="Q68" s="46">
        <v>42548</v>
      </c>
      <c r="R68" s="41" t="s">
        <v>78</v>
      </c>
      <c r="S68" s="41" t="s">
        <v>79</v>
      </c>
      <c r="T68" s="41" t="str">
        <f t="shared" si="21"/>
        <v>A.2XB.2</v>
      </c>
      <c r="U68" s="41" t="str">
        <f t="shared" si="22"/>
        <v>F0-elegansXgraellsii-BelgiumXCachadas</v>
      </c>
      <c r="V68" s="41">
        <v>3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44">
        <v>0</v>
      </c>
      <c r="AE68" s="44">
        <v>0</v>
      </c>
      <c r="AF68" s="44" t="s">
        <v>6</v>
      </c>
      <c r="AG68" s="44" t="s">
        <v>6</v>
      </c>
      <c r="AH68" s="44" t="s">
        <v>6</v>
      </c>
      <c r="AI68" s="43"/>
      <c r="AJ68" s="42"/>
      <c r="AK68" s="42"/>
      <c r="AL68" s="42"/>
      <c r="AM68" s="42"/>
    </row>
    <row r="69" spans="1:39" ht="15.75" x14ac:dyDescent="0.25">
      <c r="A69" s="41" t="s">
        <v>265</v>
      </c>
      <c r="B69" s="41">
        <v>2015</v>
      </c>
      <c r="C69" s="41" t="s">
        <v>39</v>
      </c>
      <c r="D69" s="41" t="s">
        <v>561</v>
      </c>
      <c r="E69" s="41" t="s">
        <v>40</v>
      </c>
      <c r="F69" s="41" t="s">
        <v>41</v>
      </c>
      <c r="G69" s="41" t="s">
        <v>270</v>
      </c>
      <c r="H69" s="41" t="s">
        <v>611</v>
      </c>
      <c r="I69" s="41" t="s">
        <v>272</v>
      </c>
      <c r="J69" s="41" t="s">
        <v>40</v>
      </c>
      <c r="K69" s="41" t="s">
        <v>41</v>
      </c>
      <c r="L69" s="41" t="s">
        <v>270</v>
      </c>
      <c r="M69" s="41" t="s">
        <v>611</v>
      </c>
      <c r="N69" s="48" t="s">
        <v>256</v>
      </c>
      <c r="O69" s="41" t="s">
        <v>431</v>
      </c>
      <c r="P69" s="41" t="str">
        <f t="shared" si="20"/>
        <v>F0-elegansXelegans</v>
      </c>
      <c r="Q69" s="46">
        <v>42552</v>
      </c>
      <c r="R69" s="41" t="s">
        <v>85</v>
      </c>
      <c r="S69" s="41" t="s">
        <v>90</v>
      </c>
      <c r="T69" s="41" t="str">
        <f t="shared" si="21"/>
        <v>A.23XA.22</v>
      </c>
      <c r="U69" s="41" t="str">
        <f t="shared" si="22"/>
        <v>Pures-elegansXelegans-AlloEleXAlloEle</v>
      </c>
      <c r="V69" s="41">
        <v>3</v>
      </c>
      <c r="W69" s="45">
        <v>3</v>
      </c>
      <c r="X69" s="45">
        <v>553</v>
      </c>
      <c r="Y69" s="45">
        <v>33</v>
      </c>
      <c r="Z69" s="45">
        <v>61</v>
      </c>
      <c r="AA69" s="45">
        <v>3</v>
      </c>
      <c r="AB69" s="45">
        <v>298</v>
      </c>
      <c r="AC69" s="45">
        <v>9</v>
      </c>
      <c r="AD69" s="44">
        <v>912</v>
      </c>
      <c r="AE69" s="44">
        <v>45</v>
      </c>
      <c r="AF69" s="44">
        <f>AD69+AE69</f>
        <v>957</v>
      </c>
      <c r="AG69" s="72">
        <f>AF69/V69</f>
        <v>319</v>
      </c>
      <c r="AH69" s="43">
        <f>AD69/AF69</f>
        <v>0.95297805642633227</v>
      </c>
      <c r="AI69" s="43"/>
      <c r="AJ69" s="42"/>
      <c r="AK69" s="42"/>
      <c r="AL69" s="42"/>
      <c r="AM69" s="42"/>
    </row>
    <row r="70" spans="1:39" ht="15.75" x14ac:dyDescent="0.25">
      <c r="A70" s="41" t="s">
        <v>265</v>
      </c>
      <c r="B70" s="41">
        <v>2015</v>
      </c>
      <c r="C70" s="41" t="s">
        <v>39</v>
      </c>
      <c r="D70" s="41" t="s">
        <v>39</v>
      </c>
      <c r="E70" s="41" t="s">
        <v>67</v>
      </c>
      <c r="F70" s="41" t="s">
        <v>41</v>
      </c>
      <c r="G70" s="41" t="s">
        <v>130</v>
      </c>
      <c r="H70" s="41" t="s">
        <v>130</v>
      </c>
      <c r="I70" s="41" t="s">
        <v>273</v>
      </c>
      <c r="J70" s="41" t="s">
        <v>40</v>
      </c>
      <c r="K70" s="41" t="s">
        <v>41</v>
      </c>
      <c r="L70" s="41" t="s">
        <v>271</v>
      </c>
      <c r="M70" s="41" t="s">
        <v>271</v>
      </c>
      <c r="N70" s="48" t="s">
        <v>252</v>
      </c>
      <c r="O70" s="41" t="s">
        <v>373</v>
      </c>
      <c r="P70" s="41" t="str">
        <f t="shared" si="20"/>
        <v>F0-elegansXgraellsii</v>
      </c>
      <c r="Q70" s="46">
        <v>42552</v>
      </c>
      <c r="R70" s="41" t="s">
        <v>589</v>
      </c>
      <c r="S70" s="41" t="s">
        <v>116</v>
      </c>
      <c r="T70" s="41" t="str">
        <f t="shared" si="21"/>
        <v>A.25XB.54</v>
      </c>
      <c r="U70" s="41" t="str">
        <f t="shared" si="22"/>
        <v>F0-elegansXgraellsii-BelgiumXCachadas</v>
      </c>
      <c r="V70" s="41">
        <v>2</v>
      </c>
      <c r="W70" s="41">
        <v>2</v>
      </c>
      <c r="X70" s="41">
        <v>0</v>
      </c>
      <c r="Y70" s="41">
        <v>14</v>
      </c>
      <c r="Z70" s="41">
        <v>0</v>
      </c>
      <c r="AA70" s="41">
        <v>28</v>
      </c>
      <c r="AB70" s="41"/>
      <c r="AC70" s="41"/>
      <c r="AD70" s="49">
        <v>0</v>
      </c>
      <c r="AE70" s="49">
        <v>42</v>
      </c>
      <c r="AF70" s="44">
        <f>AD70+AE70</f>
        <v>42</v>
      </c>
      <c r="AG70" s="72">
        <f>AF70/V70</f>
        <v>21</v>
      </c>
      <c r="AH70" s="43">
        <f>AD70/AF70</f>
        <v>0</v>
      </c>
      <c r="AI70" s="43"/>
      <c r="AJ70" s="42"/>
      <c r="AK70" s="42"/>
      <c r="AL70" s="42"/>
      <c r="AM70" s="42"/>
    </row>
    <row r="71" spans="1:39" ht="15.75" x14ac:dyDescent="0.25">
      <c r="A71" s="41" t="s">
        <v>265</v>
      </c>
      <c r="B71" s="41">
        <v>2015</v>
      </c>
      <c r="C71" s="41" t="s">
        <v>39</v>
      </c>
      <c r="D71" s="41" t="s">
        <v>39</v>
      </c>
      <c r="E71" s="41" t="s">
        <v>67</v>
      </c>
      <c r="F71" s="41" t="s">
        <v>41</v>
      </c>
      <c r="G71" s="41" t="s">
        <v>130</v>
      </c>
      <c r="H71" s="41" t="s">
        <v>130</v>
      </c>
      <c r="I71" s="41" t="s">
        <v>263</v>
      </c>
      <c r="J71" s="41" t="s">
        <v>40</v>
      </c>
      <c r="K71" s="41" t="s">
        <v>41</v>
      </c>
      <c r="L71" s="41" t="s">
        <v>271</v>
      </c>
      <c r="M71" s="41" t="s">
        <v>271</v>
      </c>
      <c r="N71" s="48" t="s">
        <v>252</v>
      </c>
      <c r="O71" s="41" t="s">
        <v>373</v>
      </c>
      <c r="P71" s="41" t="str">
        <f t="shared" si="20"/>
        <v>F0-elegansXgraellsii</v>
      </c>
      <c r="Q71" s="46">
        <v>42552</v>
      </c>
      <c r="R71" s="41" t="s">
        <v>136</v>
      </c>
      <c r="S71" s="41" t="s">
        <v>119</v>
      </c>
      <c r="T71" s="41" t="str">
        <f t="shared" si="21"/>
        <v>A.26XB.50</v>
      </c>
      <c r="U71" s="41" t="str">
        <f t="shared" si="22"/>
        <v>F0-elegansXgraellsii-BelgiumXCachadas</v>
      </c>
      <c r="V71" s="41">
        <v>3</v>
      </c>
      <c r="W71" s="41">
        <v>2</v>
      </c>
      <c r="X71" s="41">
        <v>0</v>
      </c>
      <c r="Y71" s="41">
        <v>0</v>
      </c>
      <c r="Z71" s="41">
        <v>0</v>
      </c>
      <c r="AA71" s="41">
        <v>10</v>
      </c>
      <c r="AB71" s="41">
        <v>0</v>
      </c>
      <c r="AC71" s="41">
        <v>30</v>
      </c>
      <c r="AD71" s="49">
        <v>0</v>
      </c>
      <c r="AE71" s="49">
        <v>40</v>
      </c>
      <c r="AF71" s="44">
        <f>AD71+AE71</f>
        <v>40</v>
      </c>
      <c r="AG71" s="72">
        <f>AF71/V71</f>
        <v>13.333333333333334</v>
      </c>
      <c r="AH71" s="43">
        <f>AD71/AF71</f>
        <v>0</v>
      </c>
      <c r="AI71" s="43"/>
      <c r="AJ71" s="42"/>
      <c r="AK71" s="42"/>
      <c r="AL71" s="42"/>
      <c r="AM71" s="42"/>
    </row>
    <row r="72" spans="1:39" ht="15.75" x14ac:dyDescent="0.25">
      <c r="A72" s="41" t="s">
        <v>265</v>
      </c>
      <c r="B72" s="41">
        <v>2015</v>
      </c>
      <c r="C72" s="41" t="s">
        <v>39</v>
      </c>
      <c r="D72" s="41" t="s">
        <v>39</v>
      </c>
      <c r="E72" s="41" t="s">
        <v>67</v>
      </c>
      <c r="F72" s="41" t="s">
        <v>41</v>
      </c>
      <c r="G72" s="41" t="s">
        <v>130</v>
      </c>
      <c r="H72" s="41" t="s">
        <v>130</v>
      </c>
      <c r="I72" s="41" t="s">
        <v>263</v>
      </c>
      <c r="J72" s="41" t="s">
        <v>40</v>
      </c>
      <c r="K72" s="41" t="s">
        <v>41</v>
      </c>
      <c r="L72" s="41" t="s">
        <v>271</v>
      </c>
      <c r="M72" s="41" t="s">
        <v>271</v>
      </c>
      <c r="N72" s="48" t="s">
        <v>252</v>
      </c>
      <c r="O72" s="41" t="s">
        <v>373</v>
      </c>
      <c r="P72" s="41" t="str">
        <f t="shared" si="20"/>
        <v>F0-elegansXgraellsii</v>
      </c>
      <c r="Q72" s="46">
        <v>42553</v>
      </c>
      <c r="R72" s="41" t="s">
        <v>140</v>
      </c>
      <c r="S72" s="41" t="s">
        <v>119</v>
      </c>
      <c r="T72" s="41" t="str">
        <f t="shared" si="21"/>
        <v>A.26XB.55</v>
      </c>
      <c r="U72" s="41" t="str">
        <f t="shared" si="22"/>
        <v>F0-elegansXgraellsii-BelgiumXCachadas</v>
      </c>
      <c r="V72" s="41">
        <v>1</v>
      </c>
      <c r="W72" s="41">
        <v>1</v>
      </c>
      <c r="X72" s="41">
        <v>0</v>
      </c>
      <c r="Y72" s="41">
        <v>40</v>
      </c>
      <c r="Z72" s="41"/>
      <c r="AA72" s="41"/>
      <c r="AB72" s="41"/>
      <c r="AC72" s="41"/>
      <c r="AD72" s="49">
        <v>0</v>
      </c>
      <c r="AE72" s="49">
        <v>40</v>
      </c>
      <c r="AF72" s="44">
        <f>AD72+AE72</f>
        <v>40</v>
      </c>
      <c r="AG72" s="72">
        <f>AF72/V72</f>
        <v>40</v>
      </c>
      <c r="AH72" s="43">
        <f>AD72/AF72</f>
        <v>0</v>
      </c>
      <c r="AI72" s="43"/>
      <c r="AJ72" s="42"/>
      <c r="AK72" s="42"/>
      <c r="AL72" s="42"/>
      <c r="AM72" s="42"/>
    </row>
    <row r="73" spans="1:39" ht="15.75" x14ac:dyDescent="0.25">
      <c r="A73" s="41" t="s">
        <v>265</v>
      </c>
      <c r="B73" s="41">
        <v>2015</v>
      </c>
      <c r="C73" s="41" t="s">
        <v>39</v>
      </c>
      <c r="D73" s="41" t="s">
        <v>561</v>
      </c>
      <c r="E73" s="41" t="s">
        <v>40</v>
      </c>
      <c r="F73" s="41" t="s">
        <v>41</v>
      </c>
      <c r="G73" s="41" t="s">
        <v>270</v>
      </c>
      <c r="H73" s="41" t="s">
        <v>611</v>
      </c>
      <c r="I73" s="41" t="s">
        <v>272</v>
      </c>
      <c r="J73" s="41" t="s">
        <v>40</v>
      </c>
      <c r="K73" s="41" t="s">
        <v>41</v>
      </c>
      <c r="L73" s="41" t="s">
        <v>270</v>
      </c>
      <c r="M73" s="41" t="s">
        <v>611</v>
      </c>
      <c r="N73" s="48" t="s">
        <v>256</v>
      </c>
      <c r="O73" s="41" t="s">
        <v>431</v>
      </c>
      <c r="P73" s="41" t="str">
        <f t="shared" si="20"/>
        <v>F0-elegansXelegans</v>
      </c>
      <c r="Q73" s="46">
        <v>42552</v>
      </c>
      <c r="R73" s="41" t="s">
        <v>125</v>
      </c>
      <c r="S73" s="41" t="s">
        <v>120</v>
      </c>
      <c r="T73" s="41" t="str">
        <f t="shared" si="21"/>
        <v>A.27XA.29</v>
      </c>
      <c r="U73" s="41" t="str">
        <f t="shared" si="22"/>
        <v>Pures-elegansXelegans-AlloEleXAlloEle</v>
      </c>
      <c r="V73" s="41">
        <v>3</v>
      </c>
      <c r="W73" s="45">
        <v>3</v>
      </c>
      <c r="X73" s="45">
        <v>328</v>
      </c>
      <c r="Y73" s="45">
        <v>40</v>
      </c>
      <c r="Z73" s="45">
        <v>75</v>
      </c>
      <c r="AA73" s="45">
        <v>24</v>
      </c>
      <c r="AB73" s="45">
        <v>134</v>
      </c>
      <c r="AC73" s="45">
        <v>41</v>
      </c>
      <c r="AD73" s="44">
        <v>537</v>
      </c>
      <c r="AE73" s="44">
        <v>105</v>
      </c>
      <c r="AF73" s="44">
        <f>AD73+AE73</f>
        <v>642</v>
      </c>
      <c r="AG73" s="72">
        <f>AF73/V73</f>
        <v>214</v>
      </c>
      <c r="AH73" s="43">
        <f>AD73/AF73</f>
        <v>0.83644859813084116</v>
      </c>
      <c r="AI73" s="43"/>
      <c r="AJ73" s="42"/>
      <c r="AK73" s="42"/>
      <c r="AL73" s="42"/>
      <c r="AM73" s="42"/>
    </row>
    <row r="74" spans="1:39" ht="15.75" x14ac:dyDescent="0.25">
      <c r="A74" s="41" t="s">
        <v>265</v>
      </c>
      <c r="B74" s="41">
        <v>2015</v>
      </c>
      <c r="C74" s="41" t="s">
        <v>39</v>
      </c>
      <c r="D74" s="41" t="s">
        <v>39</v>
      </c>
      <c r="E74" s="41" t="s">
        <v>67</v>
      </c>
      <c r="F74" s="41" t="s">
        <v>41</v>
      </c>
      <c r="G74" s="41" t="s">
        <v>130</v>
      </c>
      <c r="H74" s="41" t="s">
        <v>130</v>
      </c>
      <c r="I74" s="41" t="s">
        <v>263</v>
      </c>
      <c r="J74" s="41" t="s">
        <v>40</v>
      </c>
      <c r="K74" s="41" t="s">
        <v>41</v>
      </c>
      <c r="L74" s="41" t="s">
        <v>271</v>
      </c>
      <c r="M74" s="41" t="s">
        <v>271</v>
      </c>
      <c r="N74" s="48" t="s">
        <v>252</v>
      </c>
      <c r="O74" s="41" t="s">
        <v>373</v>
      </c>
      <c r="P74" s="41" t="str">
        <f t="shared" si="20"/>
        <v>F0-elegansXgraellsii</v>
      </c>
      <c r="Q74" s="46">
        <v>42551</v>
      </c>
      <c r="R74" s="41" t="s">
        <v>586</v>
      </c>
      <c r="S74" s="41" t="s">
        <v>120</v>
      </c>
      <c r="T74" s="41" t="str">
        <f t="shared" si="21"/>
        <v>A.27XB.29</v>
      </c>
      <c r="U74" s="41" t="str">
        <f t="shared" si="22"/>
        <v>F0-elegansXgraellsii-BelgiumXCachadas</v>
      </c>
      <c r="V74" s="41">
        <v>3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4">
        <v>0</v>
      </c>
      <c r="AE74" s="44">
        <v>0</v>
      </c>
      <c r="AF74" s="44" t="s">
        <v>6</v>
      </c>
      <c r="AG74" s="44" t="s">
        <v>6</v>
      </c>
      <c r="AH74" s="44" t="s">
        <v>6</v>
      </c>
      <c r="AI74" s="43"/>
      <c r="AJ74" s="42"/>
      <c r="AK74" s="42"/>
      <c r="AL74" s="42"/>
      <c r="AM74" s="42"/>
    </row>
    <row r="75" spans="1:39" ht="15.75" x14ac:dyDescent="0.25">
      <c r="A75" s="41" t="s">
        <v>265</v>
      </c>
      <c r="B75" s="41">
        <v>2015</v>
      </c>
      <c r="C75" s="41" t="s">
        <v>39</v>
      </c>
      <c r="D75" s="41" t="s">
        <v>39</v>
      </c>
      <c r="E75" s="41" t="s">
        <v>67</v>
      </c>
      <c r="F75" s="41" t="s">
        <v>41</v>
      </c>
      <c r="G75" s="41" t="s">
        <v>130</v>
      </c>
      <c r="H75" s="41" t="s">
        <v>130</v>
      </c>
      <c r="I75" s="41" t="s">
        <v>272</v>
      </c>
      <c r="J75" s="41" t="s">
        <v>40</v>
      </c>
      <c r="K75" s="41" t="s">
        <v>41</v>
      </c>
      <c r="L75" s="41" t="s">
        <v>271</v>
      </c>
      <c r="M75" s="41" t="s">
        <v>271</v>
      </c>
      <c r="N75" s="48" t="s">
        <v>252</v>
      </c>
      <c r="O75" s="41" t="s">
        <v>373</v>
      </c>
      <c r="P75" s="41" t="str">
        <f t="shared" si="20"/>
        <v>F0-elegansXgraellsii</v>
      </c>
      <c r="Q75" s="46">
        <v>42557</v>
      </c>
      <c r="R75" s="41" t="s">
        <v>593</v>
      </c>
      <c r="S75" s="41" t="s">
        <v>592</v>
      </c>
      <c r="T75" s="41" t="str">
        <f t="shared" si="21"/>
        <v>A.32XB.74</v>
      </c>
      <c r="U75" s="41" t="str">
        <f t="shared" si="22"/>
        <v>F0-elegansXgraellsii-BelgiumXCachadas</v>
      </c>
      <c r="V75" s="41">
        <v>1</v>
      </c>
      <c r="W75" s="47">
        <v>1</v>
      </c>
      <c r="X75" s="41">
        <v>0</v>
      </c>
      <c r="Y75" s="41">
        <v>16</v>
      </c>
      <c r="Z75" s="41"/>
      <c r="AA75" s="41"/>
      <c r="AB75" s="41"/>
      <c r="AC75" s="41"/>
      <c r="AD75" s="49">
        <v>0</v>
      </c>
      <c r="AE75" s="49">
        <v>16</v>
      </c>
      <c r="AF75" s="44">
        <f>AD75+AE75</f>
        <v>16</v>
      </c>
      <c r="AG75" s="72">
        <f>AF75/V75</f>
        <v>16</v>
      </c>
      <c r="AH75" s="43">
        <f>AD75/AF75</f>
        <v>0</v>
      </c>
      <c r="AI75" s="43"/>
      <c r="AJ75" s="42"/>
      <c r="AK75" s="42"/>
      <c r="AL75" s="42"/>
      <c r="AM75" s="42"/>
    </row>
    <row r="76" spans="1:39" ht="15.75" x14ac:dyDescent="0.25">
      <c r="A76" s="41" t="s">
        <v>265</v>
      </c>
      <c r="B76" s="41">
        <v>2015</v>
      </c>
      <c r="C76" s="41" t="s">
        <v>39</v>
      </c>
      <c r="D76" s="41" t="s">
        <v>39</v>
      </c>
      <c r="E76" s="41" t="s">
        <v>67</v>
      </c>
      <c r="F76" s="41" t="s">
        <v>41</v>
      </c>
      <c r="G76" s="41" t="s">
        <v>130</v>
      </c>
      <c r="H76" s="41" t="s">
        <v>130</v>
      </c>
      <c r="I76" s="41" t="s">
        <v>272</v>
      </c>
      <c r="J76" s="41" t="s">
        <v>40</v>
      </c>
      <c r="K76" s="41" t="s">
        <v>41</v>
      </c>
      <c r="L76" s="41" t="s">
        <v>271</v>
      </c>
      <c r="M76" s="41" t="s">
        <v>271</v>
      </c>
      <c r="N76" s="48" t="s">
        <v>252</v>
      </c>
      <c r="O76" s="41" t="s">
        <v>373</v>
      </c>
      <c r="P76" s="41" t="str">
        <f t="shared" si="20"/>
        <v>F0-elegansXgraellsii</v>
      </c>
      <c r="Q76" s="46">
        <v>42556</v>
      </c>
      <c r="R76" s="41" t="s">
        <v>171</v>
      </c>
      <c r="S76" s="41" t="s">
        <v>591</v>
      </c>
      <c r="T76" s="41" t="str">
        <f t="shared" si="21"/>
        <v>A.36XB.72</v>
      </c>
      <c r="U76" s="41" t="str">
        <f t="shared" si="22"/>
        <v>F0-elegansXgraellsii-BelgiumXCachadas</v>
      </c>
      <c r="V76" s="41">
        <v>3</v>
      </c>
      <c r="W76" s="41">
        <v>3</v>
      </c>
      <c r="X76" s="41">
        <v>0</v>
      </c>
      <c r="Y76" s="41">
        <v>16</v>
      </c>
      <c r="Z76" s="41">
        <v>0</v>
      </c>
      <c r="AA76" s="41">
        <v>11</v>
      </c>
      <c r="AB76" s="41">
        <v>0</v>
      </c>
      <c r="AC76" s="41">
        <v>43</v>
      </c>
      <c r="AD76" s="49">
        <v>0</v>
      </c>
      <c r="AE76" s="49">
        <v>70</v>
      </c>
      <c r="AF76" s="44">
        <f>AD76+AE76</f>
        <v>70</v>
      </c>
      <c r="AG76" s="72">
        <f>AF76/V76</f>
        <v>23.333333333333332</v>
      </c>
      <c r="AH76" s="43">
        <f>AD76/AF76</f>
        <v>0</v>
      </c>
      <c r="AI76" s="43"/>
      <c r="AJ76" s="42"/>
      <c r="AK76" s="42"/>
      <c r="AL76" s="42"/>
      <c r="AM76" s="42"/>
    </row>
    <row r="77" spans="1:39" ht="15.75" x14ac:dyDescent="0.25">
      <c r="A77" s="41" t="s">
        <v>265</v>
      </c>
      <c r="B77" s="41">
        <v>2015</v>
      </c>
      <c r="C77" s="41" t="s">
        <v>39</v>
      </c>
      <c r="D77" s="41" t="s">
        <v>561</v>
      </c>
      <c r="E77" s="41" t="s">
        <v>40</v>
      </c>
      <c r="F77" s="41" t="s">
        <v>41</v>
      </c>
      <c r="G77" s="41" t="s">
        <v>268</v>
      </c>
      <c r="H77" s="41" t="s">
        <v>611</v>
      </c>
      <c r="I77" s="41" t="s">
        <v>272</v>
      </c>
      <c r="J77" s="41" t="s">
        <v>40</v>
      </c>
      <c r="K77" s="41" t="s">
        <v>41</v>
      </c>
      <c r="L77" s="41" t="s">
        <v>270</v>
      </c>
      <c r="M77" s="41" t="s">
        <v>611</v>
      </c>
      <c r="N77" s="48" t="s">
        <v>256</v>
      </c>
      <c r="O77" s="41" t="s">
        <v>431</v>
      </c>
      <c r="P77" s="41" t="str">
        <f t="shared" si="20"/>
        <v>F0-elegansXelegans</v>
      </c>
      <c r="Q77" s="46">
        <v>42561</v>
      </c>
      <c r="R77" s="41" t="s">
        <v>161</v>
      </c>
      <c r="S77" s="41" t="s">
        <v>598</v>
      </c>
      <c r="T77" s="41" t="str">
        <f t="shared" si="21"/>
        <v>A.46XC.25</v>
      </c>
      <c r="U77" s="41" t="str">
        <f t="shared" si="22"/>
        <v>Pures-elegansXelegans-AlloEleXAlloEle</v>
      </c>
      <c r="V77" s="41">
        <v>3</v>
      </c>
      <c r="W77" s="45">
        <v>3</v>
      </c>
      <c r="X77" s="45">
        <v>618</v>
      </c>
      <c r="Y77" s="45">
        <v>38</v>
      </c>
      <c r="Z77" s="45">
        <v>117</v>
      </c>
      <c r="AA77" s="45">
        <v>12</v>
      </c>
      <c r="AB77" s="45">
        <v>296</v>
      </c>
      <c r="AC77" s="45">
        <v>29</v>
      </c>
      <c r="AD77" s="44">
        <v>1031</v>
      </c>
      <c r="AE77" s="44">
        <v>79</v>
      </c>
      <c r="AF77" s="44">
        <f>AD77+AE77</f>
        <v>1110</v>
      </c>
      <c r="AG77" s="72">
        <f>AF77/V77</f>
        <v>370</v>
      </c>
      <c r="AH77" s="43">
        <f>AD77/AF77</f>
        <v>0.92882882882882878</v>
      </c>
      <c r="AI77" s="43"/>
      <c r="AJ77" s="42"/>
      <c r="AK77" s="42"/>
      <c r="AL77" s="42"/>
      <c r="AM77" s="42"/>
    </row>
    <row r="78" spans="1:39" ht="15.75" x14ac:dyDescent="0.25">
      <c r="A78" s="41" t="s">
        <v>265</v>
      </c>
      <c r="B78" s="41">
        <v>2015</v>
      </c>
      <c r="C78" s="41" t="s">
        <v>39</v>
      </c>
      <c r="D78" s="41" t="s">
        <v>39</v>
      </c>
      <c r="E78" s="41" t="s">
        <v>67</v>
      </c>
      <c r="F78" s="41" t="s">
        <v>41</v>
      </c>
      <c r="G78" s="41" t="s">
        <v>130</v>
      </c>
      <c r="H78" s="41" t="s">
        <v>130</v>
      </c>
      <c r="I78" s="41" t="s">
        <v>263</v>
      </c>
      <c r="J78" s="41" t="s">
        <v>40</v>
      </c>
      <c r="K78" s="41" t="s">
        <v>41</v>
      </c>
      <c r="L78" s="41" t="s">
        <v>271</v>
      </c>
      <c r="M78" s="41" t="s">
        <v>271</v>
      </c>
      <c r="N78" s="48" t="s">
        <v>252</v>
      </c>
      <c r="O78" s="41" t="s">
        <v>373</v>
      </c>
      <c r="P78" s="41" t="str">
        <f t="shared" si="20"/>
        <v>F0-elegansXgraellsii</v>
      </c>
      <c r="Q78" s="46">
        <v>42549</v>
      </c>
      <c r="R78" s="41" t="s">
        <v>87</v>
      </c>
      <c r="S78" s="41" t="s">
        <v>89</v>
      </c>
      <c r="T78" s="41" t="str">
        <f t="shared" si="21"/>
        <v>A.7XB.4</v>
      </c>
      <c r="U78" s="41" t="str">
        <f t="shared" si="22"/>
        <v>F0-elegansXgraellsii-BelgiumXCachadas</v>
      </c>
      <c r="V78" s="41">
        <v>1</v>
      </c>
      <c r="W78" s="41">
        <v>0</v>
      </c>
      <c r="X78" s="41">
        <v>0</v>
      </c>
      <c r="Y78" s="41">
        <v>0</v>
      </c>
      <c r="Z78" s="41"/>
      <c r="AA78" s="41"/>
      <c r="AB78" s="41"/>
      <c r="AC78" s="41"/>
      <c r="AD78" s="44">
        <v>0</v>
      </c>
      <c r="AE78" s="44">
        <v>0</v>
      </c>
      <c r="AF78" s="44" t="s">
        <v>6</v>
      </c>
      <c r="AG78" s="44" t="s">
        <v>6</v>
      </c>
      <c r="AH78" s="44" t="s">
        <v>6</v>
      </c>
      <c r="AI78" s="43"/>
      <c r="AJ78" s="42"/>
      <c r="AK78" s="42"/>
      <c r="AL78" s="42"/>
      <c r="AM78" s="42"/>
    </row>
    <row r="79" spans="1:39" ht="15.75" x14ac:dyDescent="0.25">
      <c r="A79" s="41" t="s">
        <v>43</v>
      </c>
      <c r="B79" s="41">
        <v>2015</v>
      </c>
      <c r="C79" s="41" t="s">
        <v>47</v>
      </c>
      <c r="D79" s="41" t="s">
        <v>561</v>
      </c>
      <c r="E79" s="41" t="s">
        <v>40</v>
      </c>
      <c r="F79" s="41" t="s">
        <v>41</v>
      </c>
      <c r="G79" s="41" t="s">
        <v>287</v>
      </c>
      <c r="H79" s="41" t="s">
        <v>611</v>
      </c>
      <c r="I79" s="41" t="s">
        <v>272</v>
      </c>
      <c r="J79" s="41" t="s">
        <v>40</v>
      </c>
      <c r="K79" s="41" t="s">
        <v>41</v>
      </c>
      <c r="L79" s="41" t="s">
        <v>274</v>
      </c>
      <c r="M79" s="41" t="s">
        <v>611</v>
      </c>
      <c r="N79" s="48" t="s">
        <v>256</v>
      </c>
      <c r="O79" s="41" t="s">
        <v>431</v>
      </c>
      <c r="P79" s="41" t="str">
        <f t="shared" si="20"/>
        <v>F1-elegansXelegans</v>
      </c>
      <c r="Q79" s="46">
        <v>42672</v>
      </c>
      <c r="R79" s="41" t="s">
        <v>221</v>
      </c>
      <c r="S79" s="41" t="s">
        <v>192</v>
      </c>
      <c r="T79" s="41" t="str">
        <f t="shared" si="21"/>
        <v>B.10XK.9</v>
      </c>
      <c r="U79" s="41" t="str">
        <f t="shared" si="22"/>
        <v>Pures-elegansXelegans-AlloEleXAlloEle</v>
      </c>
      <c r="V79" s="41">
        <v>3</v>
      </c>
      <c r="W79" s="45">
        <v>2</v>
      </c>
      <c r="X79" s="45">
        <v>107</v>
      </c>
      <c r="Y79" s="45">
        <v>100</v>
      </c>
      <c r="Z79" s="45">
        <v>4</v>
      </c>
      <c r="AA79" s="45">
        <v>5</v>
      </c>
      <c r="AB79" s="45">
        <v>0</v>
      </c>
      <c r="AC79" s="45">
        <v>0</v>
      </c>
      <c r="AD79" s="44">
        <v>111</v>
      </c>
      <c r="AE79" s="44">
        <v>105</v>
      </c>
      <c r="AF79" s="44">
        <f t="shared" ref="AF79:AF87" si="23">AD79+AE79</f>
        <v>216</v>
      </c>
      <c r="AG79" s="72">
        <f t="shared" ref="AG79:AG87" si="24">AF79/V79</f>
        <v>72</v>
      </c>
      <c r="AH79" s="43">
        <f t="shared" ref="AH79:AH87" si="25">AD79/AF79</f>
        <v>0.51388888888888884</v>
      </c>
      <c r="AI79" s="43"/>
      <c r="AJ79" s="42"/>
      <c r="AK79" s="42"/>
      <c r="AL79" s="42"/>
      <c r="AM79" s="42"/>
    </row>
    <row r="80" spans="1:39" ht="15.75" x14ac:dyDescent="0.25">
      <c r="A80" s="41" t="s">
        <v>265</v>
      </c>
      <c r="B80" s="41">
        <v>2015</v>
      </c>
      <c r="C80" s="41" t="s">
        <v>39</v>
      </c>
      <c r="D80" s="41" t="s">
        <v>39</v>
      </c>
      <c r="E80" s="41" t="s">
        <v>40</v>
      </c>
      <c r="F80" s="41" t="s">
        <v>41</v>
      </c>
      <c r="G80" s="41" t="s">
        <v>271</v>
      </c>
      <c r="H80" s="41" t="s">
        <v>271</v>
      </c>
      <c r="I80" s="41" t="s">
        <v>272</v>
      </c>
      <c r="J80" s="41" t="s">
        <v>67</v>
      </c>
      <c r="K80" s="41" t="s">
        <v>41</v>
      </c>
      <c r="L80" s="41" t="s">
        <v>130</v>
      </c>
      <c r="M80" s="41" t="s">
        <v>130</v>
      </c>
      <c r="N80" s="41" t="s">
        <v>253</v>
      </c>
      <c r="O80" s="41" t="s">
        <v>370</v>
      </c>
      <c r="P80" s="41" t="str">
        <f t="shared" si="20"/>
        <v>F0-graellsiiXelegans</v>
      </c>
      <c r="Q80" s="46">
        <v>42555</v>
      </c>
      <c r="R80" s="41" t="s">
        <v>579</v>
      </c>
      <c r="S80" s="41" t="s">
        <v>152</v>
      </c>
      <c r="T80" s="41" t="str">
        <f t="shared" si="21"/>
        <v>B.36XA.38</v>
      </c>
      <c r="U80" s="41" t="str">
        <f t="shared" si="22"/>
        <v>F0-graellsiiXelegans-CachadasXBelgium</v>
      </c>
      <c r="V80" s="41">
        <v>2</v>
      </c>
      <c r="W80" s="41">
        <v>2</v>
      </c>
      <c r="X80" s="41">
        <v>454</v>
      </c>
      <c r="Y80" s="41">
        <v>93</v>
      </c>
      <c r="Z80" s="41">
        <v>72</v>
      </c>
      <c r="AA80" s="41">
        <v>32</v>
      </c>
      <c r="AB80" s="41"/>
      <c r="AC80" s="41"/>
      <c r="AD80" s="49">
        <v>526</v>
      </c>
      <c r="AE80" s="49">
        <v>125</v>
      </c>
      <c r="AF80" s="44">
        <f t="shared" si="23"/>
        <v>651</v>
      </c>
      <c r="AG80" s="72">
        <f t="shared" si="24"/>
        <v>325.5</v>
      </c>
      <c r="AH80" s="43">
        <f t="shared" si="25"/>
        <v>0.80798771121351765</v>
      </c>
      <c r="AI80" s="43"/>
      <c r="AJ80" s="42"/>
      <c r="AK80" s="42"/>
      <c r="AL80" s="42"/>
      <c r="AM80" s="42"/>
    </row>
    <row r="81" spans="1:42" ht="15.75" x14ac:dyDescent="0.25">
      <c r="A81" s="41" t="s">
        <v>265</v>
      </c>
      <c r="B81" s="41">
        <v>2015</v>
      </c>
      <c r="C81" s="41" t="s">
        <v>39</v>
      </c>
      <c r="D81" s="41" t="s">
        <v>39</v>
      </c>
      <c r="E81" s="41" t="s">
        <v>40</v>
      </c>
      <c r="F81" s="41" t="s">
        <v>41</v>
      </c>
      <c r="G81" s="41" t="s">
        <v>271</v>
      </c>
      <c r="H81" s="41" t="s">
        <v>271</v>
      </c>
      <c r="I81" s="41" t="s">
        <v>273</v>
      </c>
      <c r="J81" s="41" t="s">
        <v>67</v>
      </c>
      <c r="K81" s="41" t="s">
        <v>41</v>
      </c>
      <c r="L81" s="41" t="s">
        <v>130</v>
      </c>
      <c r="M81" s="41" t="s">
        <v>130</v>
      </c>
      <c r="N81" s="41" t="s">
        <v>253</v>
      </c>
      <c r="O81" s="41" t="s">
        <v>370</v>
      </c>
      <c r="P81" s="41" t="str">
        <f t="shared" si="20"/>
        <v>F0-graellsiiXelegans</v>
      </c>
      <c r="Q81" s="46">
        <v>42551</v>
      </c>
      <c r="R81" s="41" t="s">
        <v>93</v>
      </c>
      <c r="S81" s="41" t="s">
        <v>132</v>
      </c>
      <c r="T81" s="41" t="str">
        <f t="shared" si="21"/>
        <v>B.42XA.21</v>
      </c>
      <c r="U81" s="41" t="str">
        <f t="shared" si="22"/>
        <v>F0-graellsiiXelegans-CachadasXBelgium</v>
      </c>
      <c r="V81" s="41">
        <v>3</v>
      </c>
      <c r="W81" s="41">
        <v>3</v>
      </c>
      <c r="X81" s="41">
        <v>508</v>
      </c>
      <c r="Y81" s="41">
        <v>13</v>
      </c>
      <c r="Z81" s="41">
        <v>32</v>
      </c>
      <c r="AA81" s="41">
        <v>5</v>
      </c>
      <c r="AB81" s="41">
        <v>169</v>
      </c>
      <c r="AC81" s="41">
        <v>4</v>
      </c>
      <c r="AD81" s="49">
        <v>709</v>
      </c>
      <c r="AE81" s="49">
        <v>22</v>
      </c>
      <c r="AF81" s="44">
        <f t="shared" si="23"/>
        <v>731</v>
      </c>
      <c r="AG81" s="72">
        <f t="shared" si="24"/>
        <v>243.66666666666666</v>
      </c>
      <c r="AH81" s="43">
        <f t="shared" si="25"/>
        <v>0.96990424076607384</v>
      </c>
      <c r="AI81" s="43"/>
      <c r="AJ81" s="42"/>
      <c r="AK81" s="42"/>
      <c r="AL81" s="42"/>
      <c r="AM81" s="42"/>
    </row>
    <row r="82" spans="1:42" ht="15.75" x14ac:dyDescent="0.25">
      <c r="A82" s="41" t="s">
        <v>265</v>
      </c>
      <c r="B82" s="41">
        <v>2015</v>
      </c>
      <c r="C82" s="41" t="s">
        <v>39</v>
      </c>
      <c r="D82" s="41" t="s">
        <v>39</v>
      </c>
      <c r="E82" s="41" t="s">
        <v>40</v>
      </c>
      <c r="F82" s="41" t="s">
        <v>41</v>
      </c>
      <c r="G82" s="41" t="s">
        <v>271</v>
      </c>
      <c r="H82" s="41" t="s">
        <v>271</v>
      </c>
      <c r="I82" s="41" t="s">
        <v>263</v>
      </c>
      <c r="J82" s="41" t="s">
        <v>67</v>
      </c>
      <c r="K82" s="41" t="s">
        <v>41</v>
      </c>
      <c r="L82" s="41" t="s">
        <v>130</v>
      </c>
      <c r="M82" s="41" t="s">
        <v>130</v>
      </c>
      <c r="N82" s="41" t="s">
        <v>253</v>
      </c>
      <c r="O82" s="41" t="s">
        <v>370</v>
      </c>
      <c r="P82" s="41" t="str">
        <f t="shared" si="20"/>
        <v>F0-graellsiiXelegans</v>
      </c>
      <c r="Q82" s="46">
        <v>42557</v>
      </c>
      <c r="R82" s="41" t="s">
        <v>582</v>
      </c>
      <c r="S82" s="41" t="s">
        <v>132</v>
      </c>
      <c r="T82" s="41" t="str">
        <f t="shared" si="21"/>
        <v>B.42XA.43</v>
      </c>
      <c r="U82" s="41" t="str">
        <f t="shared" si="22"/>
        <v>F0-graellsiiXelegans-CachadasXBelgium</v>
      </c>
      <c r="V82" s="41">
        <v>3</v>
      </c>
      <c r="W82" s="41">
        <v>3</v>
      </c>
      <c r="X82" s="41">
        <v>295</v>
      </c>
      <c r="Y82" s="41">
        <v>2</v>
      </c>
      <c r="Z82" s="41">
        <v>146</v>
      </c>
      <c r="AA82" s="41">
        <v>11</v>
      </c>
      <c r="AB82" s="41">
        <v>261</v>
      </c>
      <c r="AC82" s="41">
        <v>8</v>
      </c>
      <c r="AD82" s="49">
        <v>702</v>
      </c>
      <c r="AE82" s="49">
        <v>21</v>
      </c>
      <c r="AF82" s="44">
        <f t="shared" si="23"/>
        <v>723</v>
      </c>
      <c r="AG82" s="72">
        <f t="shared" si="24"/>
        <v>241</v>
      </c>
      <c r="AH82" s="43">
        <f t="shared" si="25"/>
        <v>0.97095435684647302</v>
      </c>
      <c r="AI82" s="43"/>
      <c r="AJ82" s="42"/>
      <c r="AK82" s="42"/>
      <c r="AL82" s="42"/>
      <c r="AM82" s="42"/>
    </row>
    <row r="83" spans="1:42" ht="15.75" x14ac:dyDescent="0.25">
      <c r="A83" s="41" t="s">
        <v>265</v>
      </c>
      <c r="B83" s="41">
        <v>2015</v>
      </c>
      <c r="C83" s="41" t="s">
        <v>39</v>
      </c>
      <c r="D83" s="41" t="s">
        <v>39</v>
      </c>
      <c r="E83" s="41" t="s">
        <v>40</v>
      </c>
      <c r="F83" s="41" t="s">
        <v>41</v>
      </c>
      <c r="G83" s="41" t="s">
        <v>271</v>
      </c>
      <c r="H83" s="41" t="s">
        <v>271</v>
      </c>
      <c r="I83" s="41" t="s">
        <v>273</v>
      </c>
      <c r="J83" s="41" t="s">
        <v>67</v>
      </c>
      <c r="K83" s="41" t="s">
        <v>41</v>
      </c>
      <c r="L83" s="41" t="s">
        <v>130</v>
      </c>
      <c r="M83" s="41" t="s">
        <v>130</v>
      </c>
      <c r="N83" s="41" t="s">
        <v>253</v>
      </c>
      <c r="O83" s="41" t="s">
        <v>370</v>
      </c>
      <c r="P83" s="41" t="str">
        <f t="shared" si="20"/>
        <v>F0-graellsiiXelegans</v>
      </c>
      <c r="Q83" s="46">
        <v>42553</v>
      </c>
      <c r="R83" s="41" t="s">
        <v>577</v>
      </c>
      <c r="S83" s="41" t="s">
        <v>578</v>
      </c>
      <c r="T83" s="41" t="str">
        <f t="shared" si="21"/>
        <v>B.44XA.34</v>
      </c>
      <c r="U83" s="41" t="str">
        <f t="shared" si="22"/>
        <v>F0-graellsiiXelegans-CachadasXBelgium</v>
      </c>
      <c r="V83" s="41">
        <v>3</v>
      </c>
      <c r="W83" s="41">
        <v>3</v>
      </c>
      <c r="X83" s="41">
        <v>115</v>
      </c>
      <c r="Y83" s="41">
        <v>18</v>
      </c>
      <c r="Z83" s="41">
        <v>335</v>
      </c>
      <c r="AA83" s="41">
        <v>42</v>
      </c>
      <c r="AB83" s="41">
        <v>109</v>
      </c>
      <c r="AC83" s="41">
        <v>32</v>
      </c>
      <c r="AD83" s="49">
        <v>559</v>
      </c>
      <c r="AE83" s="49">
        <v>92</v>
      </c>
      <c r="AF83" s="44">
        <f t="shared" si="23"/>
        <v>651</v>
      </c>
      <c r="AG83" s="72">
        <f t="shared" si="24"/>
        <v>217</v>
      </c>
      <c r="AH83" s="43">
        <f t="shared" si="25"/>
        <v>0.85867895545314898</v>
      </c>
      <c r="AI83" s="43"/>
      <c r="AJ83" s="43"/>
      <c r="AK83" s="43"/>
      <c r="AL83" s="42"/>
      <c r="AM83" s="42"/>
    </row>
    <row r="84" spans="1:42" ht="15.75" x14ac:dyDescent="0.25">
      <c r="A84" s="41" t="s">
        <v>43</v>
      </c>
      <c r="B84" s="41">
        <v>2015</v>
      </c>
      <c r="C84" s="41" t="s">
        <v>47</v>
      </c>
      <c r="D84" s="41" t="s">
        <v>561</v>
      </c>
      <c r="E84" s="41" t="s">
        <v>40</v>
      </c>
      <c r="F84" s="41" t="s">
        <v>41</v>
      </c>
      <c r="G84" s="41" t="s">
        <v>274</v>
      </c>
      <c r="H84" s="41" t="s">
        <v>611</v>
      </c>
      <c r="I84" s="41" t="s">
        <v>263</v>
      </c>
      <c r="J84" s="41" t="s">
        <v>40</v>
      </c>
      <c r="K84" s="41" t="s">
        <v>41</v>
      </c>
      <c r="L84" s="41" t="s">
        <v>274</v>
      </c>
      <c r="M84" s="41" t="s">
        <v>611</v>
      </c>
      <c r="N84" s="48" t="s">
        <v>256</v>
      </c>
      <c r="O84" s="41" t="s">
        <v>431</v>
      </c>
      <c r="P84" s="41" t="str">
        <f t="shared" si="20"/>
        <v>F1-elegansXelegans</v>
      </c>
      <c r="Q84" s="46">
        <v>42668</v>
      </c>
      <c r="R84" s="41" t="s">
        <v>104</v>
      </c>
      <c r="S84" s="41" t="s">
        <v>81</v>
      </c>
      <c r="T84" s="41" t="str">
        <f t="shared" si="21"/>
        <v>B.6XB.8</v>
      </c>
      <c r="U84" s="41" t="str">
        <f t="shared" si="22"/>
        <v>Pures-elegansXelegans-AlloEleXAlloEle</v>
      </c>
      <c r="V84" s="41">
        <v>3</v>
      </c>
      <c r="W84" s="45">
        <v>3</v>
      </c>
      <c r="X84" s="45">
        <v>384</v>
      </c>
      <c r="Y84" s="45">
        <v>9</v>
      </c>
      <c r="Z84" s="45">
        <v>67</v>
      </c>
      <c r="AA84" s="45">
        <v>11</v>
      </c>
      <c r="AB84" s="45">
        <v>129</v>
      </c>
      <c r="AC84" s="45">
        <v>16</v>
      </c>
      <c r="AD84" s="44">
        <v>580</v>
      </c>
      <c r="AE84" s="44">
        <v>36</v>
      </c>
      <c r="AF84" s="44">
        <f t="shared" si="23"/>
        <v>616</v>
      </c>
      <c r="AG84" s="72">
        <f t="shared" si="24"/>
        <v>205.33333333333334</v>
      </c>
      <c r="AH84" s="43">
        <f t="shared" si="25"/>
        <v>0.94155844155844159</v>
      </c>
      <c r="AI84" s="43"/>
      <c r="AJ84" s="42"/>
      <c r="AK84" s="42"/>
      <c r="AL84" s="42"/>
      <c r="AM84" s="42"/>
    </row>
    <row r="85" spans="1:42" ht="15.75" x14ac:dyDescent="0.25">
      <c r="A85" s="41" t="s">
        <v>43</v>
      </c>
      <c r="B85" s="41">
        <v>2015</v>
      </c>
      <c r="C85" s="41" t="s">
        <v>47</v>
      </c>
      <c r="D85" s="41" t="s">
        <v>561</v>
      </c>
      <c r="E85" s="41" t="s">
        <v>40</v>
      </c>
      <c r="F85" s="41" t="s">
        <v>41</v>
      </c>
      <c r="G85" s="41" t="s">
        <v>274</v>
      </c>
      <c r="H85" s="41" t="s">
        <v>611</v>
      </c>
      <c r="I85" s="41" t="s">
        <v>272</v>
      </c>
      <c r="J85" s="41" t="s">
        <v>40</v>
      </c>
      <c r="K85" s="41" t="s">
        <v>41</v>
      </c>
      <c r="L85" s="41" t="s">
        <v>274</v>
      </c>
      <c r="M85" s="41" t="s">
        <v>611</v>
      </c>
      <c r="N85" s="48" t="s">
        <v>256</v>
      </c>
      <c r="O85" s="41" t="s">
        <v>431</v>
      </c>
      <c r="P85" s="41" t="str">
        <f t="shared" si="20"/>
        <v>F1-elegansXelegans</v>
      </c>
      <c r="Q85" s="46">
        <v>42660</v>
      </c>
      <c r="R85" s="50" t="s">
        <v>249</v>
      </c>
      <c r="S85" s="50" t="s">
        <v>81</v>
      </c>
      <c r="T85" s="41" t="str">
        <f t="shared" si="21"/>
        <v>B.6XE.5</v>
      </c>
      <c r="U85" s="41" t="str">
        <f t="shared" si="22"/>
        <v>Pures-elegansXelegans-AlloEleXAlloEle</v>
      </c>
      <c r="V85" s="41">
        <v>3</v>
      </c>
      <c r="W85" s="45">
        <v>3</v>
      </c>
      <c r="X85" s="45">
        <v>57</v>
      </c>
      <c r="Y85" s="45">
        <v>81</v>
      </c>
      <c r="Z85" s="45">
        <v>6</v>
      </c>
      <c r="AA85" s="45">
        <v>11</v>
      </c>
      <c r="AB85" s="45">
        <v>16</v>
      </c>
      <c r="AC85" s="45">
        <v>172</v>
      </c>
      <c r="AD85" s="44">
        <v>79</v>
      </c>
      <c r="AE85" s="44">
        <v>264</v>
      </c>
      <c r="AF85" s="44">
        <f t="shared" si="23"/>
        <v>343</v>
      </c>
      <c r="AG85" s="72">
        <f t="shared" si="24"/>
        <v>114.33333333333333</v>
      </c>
      <c r="AH85" s="43">
        <f t="shared" si="25"/>
        <v>0.23032069970845481</v>
      </c>
      <c r="AI85" s="43"/>
      <c r="AJ85" s="42"/>
      <c r="AK85" s="42"/>
      <c r="AL85" s="42"/>
      <c r="AM85" s="42"/>
      <c r="AN85" s="41"/>
      <c r="AO85" s="41"/>
      <c r="AP85" s="41"/>
    </row>
    <row r="86" spans="1:42" ht="15.75" x14ac:dyDescent="0.25">
      <c r="A86" s="41" t="s">
        <v>265</v>
      </c>
      <c r="B86" s="41">
        <v>2015</v>
      </c>
      <c r="C86" s="41" t="s">
        <v>39</v>
      </c>
      <c r="D86" s="41" t="s">
        <v>39</v>
      </c>
      <c r="E86" s="41" t="s">
        <v>40</v>
      </c>
      <c r="F86" s="41" t="s">
        <v>41</v>
      </c>
      <c r="G86" s="41" t="s">
        <v>271</v>
      </c>
      <c r="H86" s="41" t="s">
        <v>271</v>
      </c>
      <c r="I86" s="41" t="s">
        <v>273</v>
      </c>
      <c r="J86" s="41" t="s">
        <v>67</v>
      </c>
      <c r="K86" s="41" t="s">
        <v>41</v>
      </c>
      <c r="L86" s="41" t="s">
        <v>130</v>
      </c>
      <c r="M86" s="41" t="s">
        <v>130</v>
      </c>
      <c r="N86" s="41" t="s">
        <v>253</v>
      </c>
      <c r="O86" s="41" t="s">
        <v>370</v>
      </c>
      <c r="P86" s="41" t="str">
        <f t="shared" si="20"/>
        <v>F0-graellsiiXelegans</v>
      </c>
      <c r="Q86" s="46">
        <v>42556</v>
      </c>
      <c r="R86" s="41" t="s">
        <v>580</v>
      </c>
      <c r="S86" s="41" t="s">
        <v>581</v>
      </c>
      <c r="T86" s="41" t="str">
        <f t="shared" si="21"/>
        <v>B.88XA.39</v>
      </c>
      <c r="U86" s="41" t="str">
        <f t="shared" si="22"/>
        <v>F0-graellsiiXelegans-CachadasXBelgium</v>
      </c>
      <c r="V86" s="41">
        <v>3</v>
      </c>
      <c r="W86" s="41">
        <v>3</v>
      </c>
      <c r="X86" s="41">
        <v>313</v>
      </c>
      <c r="Y86" s="41">
        <v>20</v>
      </c>
      <c r="Z86" s="41">
        <v>9</v>
      </c>
      <c r="AA86" s="41">
        <v>219</v>
      </c>
      <c r="AB86" s="41">
        <v>0</v>
      </c>
      <c r="AC86" s="41">
        <v>105</v>
      </c>
      <c r="AD86" s="49">
        <v>322</v>
      </c>
      <c r="AE86" s="49">
        <v>344</v>
      </c>
      <c r="AF86" s="44">
        <f t="shared" si="23"/>
        <v>666</v>
      </c>
      <c r="AG86" s="72">
        <f t="shared" si="24"/>
        <v>222</v>
      </c>
      <c r="AH86" s="43">
        <f t="shared" si="25"/>
        <v>0.48348348348348347</v>
      </c>
    </row>
    <row r="87" spans="1:42" ht="15.75" x14ac:dyDescent="0.25">
      <c r="A87" s="41" t="s">
        <v>43</v>
      </c>
      <c r="B87" s="41">
        <v>2015</v>
      </c>
      <c r="C87" s="41" t="s">
        <v>47</v>
      </c>
      <c r="D87" s="41" t="s">
        <v>561</v>
      </c>
      <c r="E87" s="41" t="s">
        <v>40</v>
      </c>
      <c r="F87" s="41" t="s">
        <v>41</v>
      </c>
      <c r="G87" s="41" t="s">
        <v>274</v>
      </c>
      <c r="H87" s="41" t="s">
        <v>611</v>
      </c>
      <c r="I87" s="41" t="s">
        <v>263</v>
      </c>
      <c r="J87" s="41" t="s">
        <v>40</v>
      </c>
      <c r="K87" s="41" t="s">
        <v>41</v>
      </c>
      <c r="L87" s="41" t="s">
        <v>274</v>
      </c>
      <c r="M87" s="41" t="s">
        <v>611</v>
      </c>
      <c r="N87" s="48" t="s">
        <v>256</v>
      </c>
      <c r="O87" s="41" t="s">
        <v>431</v>
      </c>
      <c r="P87" s="41" t="str">
        <f t="shared" si="20"/>
        <v>F1-elegansXelegans</v>
      </c>
      <c r="Q87" s="46">
        <v>42674</v>
      </c>
      <c r="R87" s="41" t="s">
        <v>644</v>
      </c>
      <c r="S87" s="41" t="s">
        <v>88</v>
      </c>
      <c r="T87" s="41" t="str">
        <f t="shared" si="21"/>
        <v>B.9XE.13</v>
      </c>
      <c r="U87" s="41" t="str">
        <f t="shared" si="22"/>
        <v>Pures-elegansXelegans-AlloEleXAlloEle</v>
      </c>
      <c r="V87" s="41">
        <v>3</v>
      </c>
      <c r="W87" s="45">
        <v>3</v>
      </c>
      <c r="X87" s="45">
        <v>19</v>
      </c>
      <c r="Y87" s="45">
        <v>121</v>
      </c>
      <c r="Z87" s="45">
        <v>10</v>
      </c>
      <c r="AA87" s="45">
        <v>100</v>
      </c>
      <c r="AB87" s="45">
        <v>11</v>
      </c>
      <c r="AC87" s="45">
        <v>74</v>
      </c>
      <c r="AD87" s="44">
        <v>40</v>
      </c>
      <c r="AE87" s="44">
        <v>295</v>
      </c>
      <c r="AF87" s="44">
        <f t="shared" si="23"/>
        <v>335</v>
      </c>
      <c r="AG87" s="72">
        <f t="shared" si="24"/>
        <v>111.66666666666667</v>
      </c>
      <c r="AH87" s="43">
        <f t="shared" si="25"/>
        <v>0.11940298507462686</v>
      </c>
    </row>
    <row r="88" spans="1:42" ht="15.75" x14ac:dyDescent="0.25">
      <c r="A88" s="41" t="s">
        <v>265</v>
      </c>
      <c r="B88" s="41">
        <v>2015</v>
      </c>
      <c r="C88" s="41" t="s">
        <v>39</v>
      </c>
      <c r="D88" s="41" t="s">
        <v>39</v>
      </c>
      <c r="E88" s="41" t="s">
        <v>67</v>
      </c>
      <c r="F88" s="41" t="s">
        <v>41</v>
      </c>
      <c r="G88" s="41" t="s">
        <v>130</v>
      </c>
      <c r="H88" s="41" t="s">
        <v>130</v>
      </c>
      <c r="I88" s="41" t="s">
        <v>263</v>
      </c>
      <c r="J88" s="41" t="s">
        <v>40</v>
      </c>
      <c r="K88" s="41" t="s">
        <v>41</v>
      </c>
      <c r="L88" s="41" t="s">
        <v>269</v>
      </c>
      <c r="M88" s="41" t="s">
        <v>269</v>
      </c>
      <c r="N88" s="48" t="s">
        <v>252</v>
      </c>
      <c r="O88" s="41" t="s">
        <v>373</v>
      </c>
      <c r="P88" s="41" t="str">
        <f t="shared" si="20"/>
        <v>F0-elegansXgraellsii</v>
      </c>
      <c r="Q88" s="46">
        <v>42551</v>
      </c>
      <c r="R88" s="41" t="s">
        <v>133</v>
      </c>
      <c r="S88" s="41" t="s">
        <v>177</v>
      </c>
      <c r="T88" s="41" t="str">
        <f t="shared" si="21"/>
        <v>C.12XB.53</v>
      </c>
      <c r="U88" s="41" t="str">
        <f t="shared" si="22"/>
        <v>F0-elegansXgraellsii-SwedenXCachadas</v>
      </c>
      <c r="V88" s="41">
        <v>3</v>
      </c>
      <c r="W88" s="41">
        <v>0</v>
      </c>
      <c r="X88" s="41">
        <v>0</v>
      </c>
      <c r="Y88" s="41">
        <v>0</v>
      </c>
      <c r="Z88" s="41">
        <v>0</v>
      </c>
      <c r="AA88" s="41">
        <v>0</v>
      </c>
      <c r="AB88" s="41">
        <v>0</v>
      </c>
      <c r="AC88" s="41">
        <v>0</v>
      </c>
      <c r="AD88" s="44">
        <v>0</v>
      </c>
      <c r="AE88" s="44">
        <v>0</v>
      </c>
      <c r="AF88" s="44" t="s">
        <v>6</v>
      </c>
      <c r="AG88" s="44" t="s">
        <v>6</v>
      </c>
      <c r="AH88" s="44" t="s">
        <v>6</v>
      </c>
    </row>
    <row r="89" spans="1:42" ht="15.75" x14ac:dyDescent="0.25">
      <c r="A89" s="41" t="s">
        <v>265</v>
      </c>
      <c r="B89" s="41">
        <v>2015</v>
      </c>
      <c r="C89" s="41" t="s">
        <v>39</v>
      </c>
      <c r="D89" s="41" t="s">
        <v>39</v>
      </c>
      <c r="E89" s="41" t="s">
        <v>67</v>
      </c>
      <c r="F89" s="41" t="s">
        <v>41</v>
      </c>
      <c r="G89" s="41" t="s">
        <v>130</v>
      </c>
      <c r="H89" s="41" t="s">
        <v>130</v>
      </c>
      <c r="I89" s="41" t="s">
        <v>263</v>
      </c>
      <c r="J89" s="41" t="s">
        <v>40</v>
      </c>
      <c r="K89" s="41" t="s">
        <v>41</v>
      </c>
      <c r="L89" s="41" t="s">
        <v>269</v>
      </c>
      <c r="M89" s="41" t="s">
        <v>269</v>
      </c>
      <c r="N89" s="48" t="s">
        <v>252</v>
      </c>
      <c r="O89" s="41" t="s">
        <v>373</v>
      </c>
      <c r="P89" s="41" t="str">
        <f t="shared" si="20"/>
        <v>F0-elegansXgraellsii</v>
      </c>
      <c r="Q89" s="46">
        <v>42550</v>
      </c>
      <c r="R89" s="41" t="s">
        <v>138</v>
      </c>
      <c r="S89" s="41" t="s">
        <v>588</v>
      </c>
      <c r="T89" s="41" t="str">
        <f t="shared" si="21"/>
        <v>C.16XB.52</v>
      </c>
      <c r="U89" s="41" t="str">
        <f t="shared" si="22"/>
        <v>F0-elegansXgraellsii-SwedenXCachadas</v>
      </c>
      <c r="V89" s="41">
        <v>2</v>
      </c>
      <c r="W89" s="41">
        <v>1</v>
      </c>
      <c r="X89" s="41">
        <v>0</v>
      </c>
      <c r="Y89" s="41">
        <v>31</v>
      </c>
      <c r="Z89" s="41">
        <v>0</v>
      </c>
      <c r="AA89" s="41">
        <v>0</v>
      </c>
      <c r="AB89" s="41"/>
      <c r="AC89" s="41"/>
      <c r="AD89" s="49">
        <v>0</v>
      </c>
      <c r="AE89" s="49">
        <v>31</v>
      </c>
      <c r="AF89" s="44">
        <f>AD89+AE89</f>
        <v>31</v>
      </c>
      <c r="AG89" s="72">
        <f>AF89/V89</f>
        <v>15.5</v>
      </c>
      <c r="AH89" s="43">
        <f>AD89/AF89</f>
        <v>0</v>
      </c>
    </row>
    <row r="90" spans="1:42" ht="15.75" x14ac:dyDescent="0.25">
      <c r="A90" s="41" t="s">
        <v>265</v>
      </c>
      <c r="B90" s="41">
        <v>2015</v>
      </c>
      <c r="C90" s="41" t="s">
        <v>39</v>
      </c>
      <c r="D90" s="41" t="s">
        <v>561</v>
      </c>
      <c r="E90" s="41" t="s">
        <v>40</v>
      </c>
      <c r="F90" s="41" t="s">
        <v>41</v>
      </c>
      <c r="G90" s="41" t="s">
        <v>268</v>
      </c>
      <c r="H90" s="41" t="s">
        <v>611</v>
      </c>
      <c r="I90" s="41" t="s">
        <v>272</v>
      </c>
      <c r="J90" s="41" t="s">
        <v>40</v>
      </c>
      <c r="K90" s="41" t="s">
        <v>41</v>
      </c>
      <c r="L90" s="41" t="s">
        <v>268</v>
      </c>
      <c r="M90" s="41" t="s">
        <v>611</v>
      </c>
      <c r="N90" s="48" t="s">
        <v>256</v>
      </c>
      <c r="O90" s="41" t="s">
        <v>431</v>
      </c>
      <c r="P90" s="41" t="str">
        <f t="shared" si="20"/>
        <v>F0-elegansXelegans</v>
      </c>
      <c r="Q90" s="46">
        <v>42561</v>
      </c>
      <c r="R90" s="41" t="s">
        <v>597</v>
      </c>
      <c r="S90" s="41" t="s">
        <v>178</v>
      </c>
      <c r="T90" s="41" t="str">
        <f t="shared" si="21"/>
        <v>C.17XC.22</v>
      </c>
      <c r="U90" s="41" t="str">
        <f t="shared" si="22"/>
        <v>Pures-elegansXelegans-AlloEleXAlloEle</v>
      </c>
      <c r="V90" s="41">
        <v>1</v>
      </c>
      <c r="W90" s="45">
        <v>1</v>
      </c>
      <c r="X90" s="45">
        <v>181</v>
      </c>
      <c r="Y90" s="45">
        <v>24</v>
      </c>
      <c r="Z90" s="45"/>
      <c r="AA90" s="45"/>
      <c r="AB90" s="45"/>
      <c r="AC90" s="45"/>
      <c r="AD90" s="44">
        <v>181</v>
      </c>
      <c r="AE90" s="44">
        <v>24</v>
      </c>
      <c r="AF90" s="44">
        <f>AD90+AE90</f>
        <v>205</v>
      </c>
      <c r="AG90" s="72">
        <f>AF90/V90</f>
        <v>205</v>
      </c>
      <c r="AH90" s="43">
        <f>AD90/AF90</f>
        <v>0.88292682926829269</v>
      </c>
    </row>
    <row r="91" spans="1:42" ht="15.75" x14ac:dyDescent="0.25">
      <c r="A91" s="41" t="s">
        <v>43</v>
      </c>
      <c r="B91" s="41">
        <v>2015</v>
      </c>
      <c r="C91" s="41" t="s">
        <v>39</v>
      </c>
      <c r="D91" s="41" t="s">
        <v>39</v>
      </c>
      <c r="E91" s="41" t="s">
        <v>67</v>
      </c>
      <c r="F91" s="41" t="s">
        <v>41</v>
      </c>
      <c r="G91" s="41" t="s">
        <v>130</v>
      </c>
      <c r="H91" s="41" t="s">
        <v>130</v>
      </c>
      <c r="I91" s="41" t="s">
        <v>263</v>
      </c>
      <c r="J91" s="41" t="s">
        <v>40</v>
      </c>
      <c r="K91" s="41" t="s">
        <v>41</v>
      </c>
      <c r="L91" s="41" t="s">
        <v>269</v>
      </c>
      <c r="M91" s="41" t="s">
        <v>269</v>
      </c>
      <c r="N91" s="48" t="s">
        <v>252</v>
      </c>
      <c r="O91" s="41" t="s">
        <v>373</v>
      </c>
      <c r="P91" s="41" t="str">
        <f t="shared" si="20"/>
        <v>F0-elegansXgraellsii</v>
      </c>
      <c r="Q91" s="46">
        <v>42548</v>
      </c>
      <c r="R91" s="41" t="s">
        <v>73</v>
      </c>
      <c r="S91" s="41" t="s">
        <v>180</v>
      </c>
      <c r="T91" s="41" t="str">
        <f t="shared" si="21"/>
        <v>C.4XB.1</v>
      </c>
      <c r="U91" s="41" t="str">
        <f t="shared" si="22"/>
        <v>F0-elegansXgraellsii-SwedenXCachadas</v>
      </c>
      <c r="V91" s="41">
        <v>1</v>
      </c>
      <c r="W91" s="41">
        <v>0</v>
      </c>
      <c r="X91" s="41">
        <v>0</v>
      </c>
      <c r="Y91" s="41">
        <v>0</v>
      </c>
      <c r="Z91" s="41"/>
      <c r="AA91" s="41"/>
      <c r="AB91" s="41"/>
      <c r="AC91" s="41"/>
      <c r="AD91" s="44">
        <v>0</v>
      </c>
      <c r="AE91" s="44">
        <v>0</v>
      </c>
      <c r="AF91" s="44" t="s">
        <v>6</v>
      </c>
      <c r="AG91" s="44" t="s">
        <v>6</v>
      </c>
      <c r="AH91" s="44" t="s">
        <v>6</v>
      </c>
    </row>
    <row r="92" spans="1:42" ht="15.75" x14ac:dyDescent="0.25">
      <c r="A92" s="41" t="s">
        <v>43</v>
      </c>
      <c r="B92" s="41">
        <v>2015</v>
      </c>
      <c r="C92" s="41" t="s">
        <v>39</v>
      </c>
      <c r="D92" s="41" t="s">
        <v>561</v>
      </c>
      <c r="E92" s="41" t="s">
        <v>40</v>
      </c>
      <c r="F92" s="41" t="s">
        <v>41</v>
      </c>
      <c r="G92" s="41" t="s">
        <v>268</v>
      </c>
      <c r="H92" s="41" t="s">
        <v>611</v>
      </c>
      <c r="I92" s="41" t="s">
        <v>272</v>
      </c>
      <c r="J92" s="41" t="s">
        <v>40</v>
      </c>
      <c r="K92" s="41" t="s">
        <v>41</v>
      </c>
      <c r="L92" s="41" t="s">
        <v>268</v>
      </c>
      <c r="M92" s="41" t="s">
        <v>611</v>
      </c>
      <c r="N92" s="48" t="s">
        <v>256</v>
      </c>
      <c r="O92" s="41" t="s">
        <v>431</v>
      </c>
      <c r="P92" s="41" t="str">
        <f t="shared" si="20"/>
        <v>F0-elegansXelegans</v>
      </c>
      <c r="Q92" s="46">
        <v>42552</v>
      </c>
      <c r="R92" s="41" t="s">
        <v>75</v>
      </c>
      <c r="S92" s="41" t="s">
        <v>148</v>
      </c>
      <c r="T92" s="41" t="str">
        <f t="shared" si="21"/>
        <v>C.6XA.20</v>
      </c>
      <c r="U92" s="41" t="str">
        <f t="shared" si="22"/>
        <v>Pures-elegansXelegans-AlloEleXAlloEle</v>
      </c>
      <c r="V92" s="41">
        <v>3</v>
      </c>
      <c r="W92" s="45">
        <v>0</v>
      </c>
      <c r="X92" s="45">
        <v>0</v>
      </c>
      <c r="Y92" s="45">
        <v>0</v>
      </c>
      <c r="Z92" s="45">
        <v>0</v>
      </c>
      <c r="AA92" s="45">
        <v>0</v>
      </c>
      <c r="AB92" s="45">
        <v>0</v>
      </c>
      <c r="AC92" s="45">
        <v>0</v>
      </c>
      <c r="AD92" s="44">
        <v>0</v>
      </c>
      <c r="AE92" s="44">
        <v>0</v>
      </c>
      <c r="AF92" s="44" t="s">
        <v>6</v>
      </c>
      <c r="AG92" s="44" t="s">
        <v>6</v>
      </c>
      <c r="AH92" s="44" t="s">
        <v>6</v>
      </c>
    </row>
    <row r="93" spans="1:42" ht="15.75" x14ac:dyDescent="0.25">
      <c r="A93" s="41" t="s">
        <v>43</v>
      </c>
      <c r="B93" s="41">
        <v>2015</v>
      </c>
      <c r="C93" s="41" t="s">
        <v>39</v>
      </c>
      <c r="D93" s="41" t="s">
        <v>39</v>
      </c>
      <c r="E93" s="41" t="s">
        <v>67</v>
      </c>
      <c r="F93" s="41" t="s">
        <v>41</v>
      </c>
      <c r="G93" s="41" t="s">
        <v>130</v>
      </c>
      <c r="H93" s="41" t="s">
        <v>130</v>
      </c>
      <c r="I93" s="41" t="s">
        <v>263</v>
      </c>
      <c r="J93" s="41" t="s">
        <v>40</v>
      </c>
      <c r="K93" s="41" t="s">
        <v>41</v>
      </c>
      <c r="L93" s="41" t="s">
        <v>269</v>
      </c>
      <c r="M93" s="41" t="s">
        <v>269</v>
      </c>
      <c r="N93" s="48" t="s">
        <v>252</v>
      </c>
      <c r="O93" s="41" t="s">
        <v>373</v>
      </c>
      <c r="P93" s="41" t="str">
        <f t="shared" si="20"/>
        <v>F0-elegansXgraellsii</v>
      </c>
      <c r="Q93" s="46">
        <v>42549</v>
      </c>
      <c r="R93" s="41" t="s">
        <v>567</v>
      </c>
      <c r="S93" s="41" t="s">
        <v>148</v>
      </c>
      <c r="T93" s="41" t="str">
        <f t="shared" si="21"/>
        <v>C.6XB.28</v>
      </c>
      <c r="U93" s="41" t="str">
        <f t="shared" si="22"/>
        <v>F0-elegansXgraellsii-SwedenXCachadas</v>
      </c>
      <c r="V93" s="41">
        <v>1</v>
      </c>
      <c r="W93" s="41">
        <v>0</v>
      </c>
      <c r="X93" s="41">
        <v>0</v>
      </c>
      <c r="Y93" s="41">
        <v>0</v>
      </c>
      <c r="Z93" s="41"/>
      <c r="AA93" s="41"/>
      <c r="AB93" s="41"/>
      <c r="AC93" s="41"/>
      <c r="AD93" s="44">
        <v>0</v>
      </c>
      <c r="AE93" s="44">
        <v>0</v>
      </c>
      <c r="AF93" s="44" t="s">
        <v>6</v>
      </c>
      <c r="AG93" s="44" t="s">
        <v>6</v>
      </c>
      <c r="AH93" s="44" t="s">
        <v>6</v>
      </c>
    </row>
    <row r="94" spans="1:42" ht="15.75" x14ac:dyDescent="0.25">
      <c r="A94" s="41" t="s">
        <v>265</v>
      </c>
      <c r="B94" s="41">
        <v>2015</v>
      </c>
      <c r="C94" s="41" t="s">
        <v>39</v>
      </c>
      <c r="D94" s="41" t="s">
        <v>561</v>
      </c>
      <c r="E94" s="41" t="s">
        <v>40</v>
      </c>
      <c r="F94" s="41" t="s">
        <v>41</v>
      </c>
      <c r="G94" s="41" t="s">
        <v>268</v>
      </c>
      <c r="H94" s="41" t="s">
        <v>611</v>
      </c>
      <c r="I94" s="41" t="s">
        <v>263</v>
      </c>
      <c r="J94" s="41" t="s">
        <v>40</v>
      </c>
      <c r="K94" s="41" t="s">
        <v>41</v>
      </c>
      <c r="L94" s="41" t="s">
        <v>268</v>
      </c>
      <c r="M94" s="41" t="s">
        <v>611</v>
      </c>
      <c r="N94" s="48" t="s">
        <v>256</v>
      </c>
      <c r="O94" s="41" t="s">
        <v>431</v>
      </c>
      <c r="P94" s="41" t="str">
        <f t="shared" si="20"/>
        <v>F0-elegansXelegans</v>
      </c>
      <c r="Q94" s="46">
        <v>42548</v>
      </c>
      <c r="R94" s="41" t="s">
        <v>147</v>
      </c>
      <c r="S94" s="41" t="s">
        <v>148</v>
      </c>
      <c r="T94" s="41" t="str">
        <f t="shared" si="21"/>
        <v>C.6XC.3</v>
      </c>
      <c r="U94" s="41" t="str">
        <f t="shared" si="22"/>
        <v>Pures-elegansXelegans-AlloEleXAlloEle</v>
      </c>
      <c r="V94" s="41">
        <v>2</v>
      </c>
      <c r="W94" s="45">
        <v>2</v>
      </c>
      <c r="X94" s="45">
        <v>551</v>
      </c>
      <c r="Y94" s="45">
        <v>27</v>
      </c>
      <c r="Z94" s="45">
        <v>107</v>
      </c>
      <c r="AA94" s="45">
        <v>4</v>
      </c>
      <c r="AB94" s="45"/>
      <c r="AC94" s="45"/>
      <c r="AD94" s="44">
        <v>658</v>
      </c>
      <c r="AE94" s="44">
        <v>31</v>
      </c>
      <c r="AF94" s="44">
        <f>AD94+AE94</f>
        <v>689</v>
      </c>
      <c r="AG94" s="72">
        <f>AF94/V94</f>
        <v>344.5</v>
      </c>
      <c r="AH94" s="43">
        <f>AD94/AF94</f>
        <v>0.95500725689404931</v>
      </c>
    </row>
    <row r="95" spans="1:42" ht="15.75" x14ac:dyDescent="0.25">
      <c r="A95" s="41" t="s">
        <v>43</v>
      </c>
      <c r="B95" s="41">
        <v>2015</v>
      </c>
      <c r="C95" s="41" t="s">
        <v>39</v>
      </c>
      <c r="D95" s="41" t="s">
        <v>39</v>
      </c>
      <c r="E95" s="41" t="s">
        <v>67</v>
      </c>
      <c r="F95" s="41" t="s">
        <v>41</v>
      </c>
      <c r="G95" s="41" t="s">
        <v>130</v>
      </c>
      <c r="H95" s="41" t="s">
        <v>130</v>
      </c>
      <c r="I95" s="41" t="s">
        <v>263</v>
      </c>
      <c r="J95" s="41" t="s">
        <v>40</v>
      </c>
      <c r="K95" s="41" t="s">
        <v>41</v>
      </c>
      <c r="L95" s="41" t="s">
        <v>269</v>
      </c>
      <c r="M95" s="41" t="s">
        <v>269</v>
      </c>
      <c r="N95" s="48" t="s">
        <v>252</v>
      </c>
      <c r="O95" s="41" t="s">
        <v>373</v>
      </c>
      <c r="P95" s="41" t="str">
        <f t="shared" si="20"/>
        <v>F0-elegansXgraellsii</v>
      </c>
      <c r="Q95" s="46">
        <v>42550</v>
      </c>
      <c r="R95" s="41" t="s">
        <v>133</v>
      </c>
      <c r="S95" s="41" t="s">
        <v>183</v>
      </c>
      <c r="T95" s="41" t="str">
        <f t="shared" si="21"/>
        <v>C.8XB.53</v>
      </c>
      <c r="U95" s="41" t="str">
        <f t="shared" si="22"/>
        <v>F0-elegansXgraellsii-SwedenXCachadas</v>
      </c>
      <c r="V95" s="41">
        <v>3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  <c r="AC95" s="41">
        <v>0</v>
      </c>
      <c r="AD95" s="44">
        <v>0</v>
      </c>
      <c r="AE95" s="44">
        <v>0</v>
      </c>
      <c r="AF95" s="44" t="s">
        <v>6</v>
      </c>
      <c r="AG95" s="44" t="s">
        <v>6</v>
      </c>
      <c r="AH95" s="44" t="s">
        <v>6</v>
      </c>
    </row>
    <row r="96" spans="1:42" ht="15.75" x14ac:dyDescent="0.25">
      <c r="A96" s="41" t="s">
        <v>265</v>
      </c>
      <c r="B96" s="41">
        <v>2015</v>
      </c>
      <c r="C96" s="41" t="s">
        <v>39</v>
      </c>
      <c r="D96" s="41" t="s">
        <v>39</v>
      </c>
      <c r="E96" s="41" t="s">
        <v>67</v>
      </c>
      <c r="F96" s="41" t="s">
        <v>41</v>
      </c>
      <c r="G96" s="41" t="s">
        <v>130</v>
      </c>
      <c r="H96" s="41" t="s">
        <v>130</v>
      </c>
      <c r="I96" s="41" t="s">
        <v>263</v>
      </c>
      <c r="J96" s="41" t="s">
        <v>40</v>
      </c>
      <c r="K96" s="41" t="s">
        <v>41</v>
      </c>
      <c r="L96" s="41" t="s">
        <v>269</v>
      </c>
      <c r="M96" s="41" t="s">
        <v>269</v>
      </c>
      <c r="N96" s="48" t="s">
        <v>252</v>
      </c>
      <c r="O96" s="41" t="s">
        <v>373</v>
      </c>
      <c r="P96" s="41" t="str">
        <f t="shared" si="20"/>
        <v>F0-elegansXgraellsii</v>
      </c>
      <c r="Q96" s="46">
        <v>42551</v>
      </c>
      <c r="R96" s="41" t="s">
        <v>88</v>
      </c>
      <c r="S96" s="41" t="s">
        <v>183</v>
      </c>
      <c r="T96" s="41" t="str">
        <f t="shared" si="21"/>
        <v>C.8XB.9</v>
      </c>
      <c r="U96" s="41" t="str">
        <f t="shared" si="22"/>
        <v>F0-elegansXgraellsii-SwedenXCachadas</v>
      </c>
      <c r="V96" s="41">
        <v>3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4">
        <v>0</v>
      </c>
      <c r="AE96" s="44">
        <v>0</v>
      </c>
      <c r="AF96" s="44" t="s">
        <v>6</v>
      </c>
      <c r="AG96" s="44" t="s">
        <v>6</v>
      </c>
      <c r="AH96" s="44" t="s">
        <v>6</v>
      </c>
    </row>
    <row r="97" spans="1:34" ht="15.75" x14ac:dyDescent="0.25">
      <c r="A97" s="41" t="s">
        <v>43</v>
      </c>
      <c r="B97" s="41">
        <v>2015</v>
      </c>
      <c r="C97" s="41" t="s">
        <v>47</v>
      </c>
      <c r="D97" s="41" t="s">
        <v>39</v>
      </c>
      <c r="E97" s="41" t="s">
        <v>67</v>
      </c>
      <c r="F97" s="41" t="s">
        <v>41</v>
      </c>
      <c r="G97" s="41" t="s">
        <v>264</v>
      </c>
      <c r="H97" s="41" t="s">
        <v>130</v>
      </c>
      <c r="I97" s="41" t="s">
        <v>263</v>
      </c>
      <c r="J97" s="41" t="s">
        <v>40</v>
      </c>
      <c r="K97" s="41" t="s">
        <v>41</v>
      </c>
      <c r="L97" s="41" t="s">
        <v>274</v>
      </c>
      <c r="M97" s="41" t="s">
        <v>271</v>
      </c>
      <c r="N97" s="48" t="s">
        <v>252</v>
      </c>
      <c r="O97" s="41" t="s">
        <v>373</v>
      </c>
      <c r="P97" s="41" t="str">
        <f t="shared" si="20"/>
        <v>F1-elegansXgraellsii</v>
      </c>
      <c r="Q97" s="46">
        <v>42644</v>
      </c>
      <c r="R97" s="41" t="s">
        <v>89</v>
      </c>
      <c r="S97" s="41" t="s">
        <v>583</v>
      </c>
      <c r="T97" s="41" t="str">
        <f t="shared" si="21"/>
        <v>E.1XA.7</v>
      </c>
      <c r="U97" s="41" t="str">
        <f t="shared" si="22"/>
        <v>F0-elegansXgraellsii-BelgiumXCachadas</v>
      </c>
      <c r="V97" s="41">
        <v>3</v>
      </c>
      <c r="W97" s="41">
        <v>2</v>
      </c>
      <c r="X97" s="41">
        <v>0</v>
      </c>
      <c r="Y97" s="41">
        <v>1</v>
      </c>
      <c r="Z97" s="41">
        <v>0</v>
      </c>
      <c r="AA97" s="41">
        <v>0</v>
      </c>
      <c r="AB97" s="41">
        <v>0</v>
      </c>
      <c r="AC97" s="41">
        <v>0</v>
      </c>
      <c r="AD97" s="49">
        <v>0</v>
      </c>
      <c r="AE97" s="49">
        <v>1</v>
      </c>
      <c r="AF97" s="44">
        <f t="shared" ref="AF97:AF111" si="26">AD97+AE97</f>
        <v>1</v>
      </c>
      <c r="AG97" s="72">
        <f t="shared" ref="AG97:AG111" si="27">AF97/V97</f>
        <v>0.33333333333333331</v>
      </c>
      <c r="AH97" s="43">
        <f t="shared" ref="AH97:AH111" si="28">AD97/AF97</f>
        <v>0</v>
      </c>
    </row>
    <row r="98" spans="1:34" ht="15.75" x14ac:dyDescent="0.25">
      <c r="A98" s="41" t="s">
        <v>43</v>
      </c>
      <c r="B98" s="41">
        <v>2015</v>
      </c>
      <c r="C98" s="41" t="s">
        <v>47</v>
      </c>
      <c r="D98" s="41" t="s">
        <v>561</v>
      </c>
      <c r="E98" s="41" t="s">
        <v>40</v>
      </c>
      <c r="F98" s="41" t="s">
        <v>41</v>
      </c>
      <c r="G98" s="41" t="s">
        <v>274</v>
      </c>
      <c r="H98" s="41" t="s">
        <v>611</v>
      </c>
      <c r="I98" s="41" t="s">
        <v>263</v>
      </c>
      <c r="J98" s="41" t="s">
        <v>40</v>
      </c>
      <c r="K98" s="41" t="s">
        <v>41</v>
      </c>
      <c r="L98" s="41" t="s">
        <v>274</v>
      </c>
      <c r="M98" s="41" t="s">
        <v>611</v>
      </c>
      <c r="N98" s="48" t="s">
        <v>256</v>
      </c>
      <c r="O98" s="41" t="s">
        <v>431</v>
      </c>
      <c r="P98" s="41" t="str">
        <f t="shared" ref="P98:P129" si="29">CONCATENATE(C98,"-",O98)</f>
        <v>F1-elegansXelegans</v>
      </c>
      <c r="Q98" s="46">
        <v>42668</v>
      </c>
      <c r="R98" s="41" t="s">
        <v>600</v>
      </c>
      <c r="S98" s="41" t="s">
        <v>308</v>
      </c>
      <c r="T98" s="41" t="str">
        <f t="shared" ref="T98:T129" si="30">CONCATENATE(S98,"X",R98)</f>
        <v>E.10XE.11</v>
      </c>
      <c r="U98" s="41" t="str">
        <f t="shared" si="22"/>
        <v>Pures-elegansXelegans-AlloEleXAlloEle</v>
      </c>
      <c r="V98" s="41">
        <v>3</v>
      </c>
      <c r="W98" s="45">
        <v>2</v>
      </c>
      <c r="X98" s="45">
        <v>90</v>
      </c>
      <c r="Y98" s="45">
        <v>50</v>
      </c>
      <c r="Z98" s="45">
        <v>182</v>
      </c>
      <c r="AA98" s="45">
        <v>28</v>
      </c>
      <c r="AB98" s="45">
        <v>0</v>
      </c>
      <c r="AC98" s="45">
        <v>0</v>
      </c>
      <c r="AD98" s="44">
        <v>272</v>
      </c>
      <c r="AE98" s="44">
        <v>78</v>
      </c>
      <c r="AF98" s="44">
        <f t="shared" si="26"/>
        <v>350</v>
      </c>
      <c r="AG98" s="72">
        <f t="shared" si="27"/>
        <v>116.66666666666667</v>
      </c>
      <c r="AH98" s="43">
        <f t="shared" si="28"/>
        <v>0.77714285714285714</v>
      </c>
    </row>
    <row r="99" spans="1:34" ht="15.75" x14ac:dyDescent="0.25">
      <c r="A99" s="41" t="s">
        <v>282</v>
      </c>
      <c r="B99" s="41">
        <v>2015</v>
      </c>
      <c r="C99" s="41" t="s">
        <v>47</v>
      </c>
      <c r="D99" s="41" t="s">
        <v>561</v>
      </c>
      <c r="E99" s="41" t="s">
        <v>40</v>
      </c>
      <c r="F99" s="41" t="s">
        <v>41</v>
      </c>
      <c r="G99" s="41" t="s">
        <v>281</v>
      </c>
      <c r="H99" s="41" t="s">
        <v>611</v>
      </c>
      <c r="I99" s="41" t="s">
        <v>263</v>
      </c>
      <c r="J99" s="41" t="s">
        <v>40</v>
      </c>
      <c r="K99" s="41" t="s">
        <v>41</v>
      </c>
      <c r="L99" s="41" t="s">
        <v>274</v>
      </c>
      <c r="M99" s="41" t="s">
        <v>611</v>
      </c>
      <c r="N99" s="48" t="s">
        <v>256</v>
      </c>
      <c r="O99" s="41" t="s">
        <v>431</v>
      </c>
      <c r="P99" s="41" t="str">
        <f t="shared" si="29"/>
        <v>F1-elegansXelegans</v>
      </c>
      <c r="Q99" s="46">
        <v>42676</v>
      </c>
      <c r="R99" s="41" t="s">
        <v>605</v>
      </c>
      <c r="S99" s="41" t="s">
        <v>620</v>
      </c>
      <c r="T99" s="41" t="str">
        <f t="shared" si="30"/>
        <v>E.14XL.18</v>
      </c>
      <c r="U99" s="41" t="str">
        <f t="shared" si="22"/>
        <v>Pures-elegansXelegans-AlloEleXAlloEle</v>
      </c>
      <c r="V99" s="41">
        <v>3</v>
      </c>
      <c r="W99" s="45">
        <v>2</v>
      </c>
      <c r="X99" s="45">
        <v>5</v>
      </c>
      <c r="Y99" s="45">
        <v>12</v>
      </c>
      <c r="Z99" s="45">
        <v>0</v>
      </c>
      <c r="AA99" s="45">
        <v>230</v>
      </c>
      <c r="AB99" s="45">
        <v>0</v>
      </c>
      <c r="AC99" s="45">
        <v>0</v>
      </c>
      <c r="AD99" s="44">
        <v>5</v>
      </c>
      <c r="AE99" s="44">
        <v>242</v>
      </c>
      <c r="AF99" s="44">
        <f t="shared" si="26"/>
        <v>247</v>
      </c>
      <c r="AG99" s="72">
        <f t="shared" si="27"/>
        <v>82.333333333333329</v>
      </c>
      <c r="AH99" s="43">
        <f t="shared" si="28"/>
        <v>2.0242914979757085E-2</v>
      </c>
    </row>
    <row r="100" spans="1:34" ht="15.75" x14ac:dyDescent="0.25">
      <c r="A100" s="41" t="s">
        <v>43</v>
      </c>
      <c r="B100" s="41">
        <v>2015</v>
      </c>
      <c r="C100" s="41" t="s">
        <v>47</v>
      </c>
      <c r="D100" s="41" t="s">
        <v>561</v>
      </c>
      <c r="E100" s="41" t="s">
        <v>40</v>
      </c>
      <c r="F100" s="41" t="s">
        <v>41</v>
      </c>
      <c r="G100" s="41" t="s">
        <v>286</v>
      </c>
      <c r="H100" s="41" t="s">
        <v>611</v>
      </c>
      <c r="I100" s="41" t="s">
        <v>263</v>
      </c>
      <c r="J100" s="41" t="s">
        <v>40</v>
      </c>
      <c r="K100" s="41" t="s">
        <v>41</v>
      </c>
      <c r="L100" s="41" t="s">
        <v>274</v>
      </c>
      <c r="M100" s="41" t="s">
        <v>611</v>
      </c>
      <c r="N100" s="48" t="s">
        <v>256</v>
      </c>
      <c r="O100" s="41" t="s">
        <v>431</v>
      </c>
      <c r="P100" s="41" t="str">
        <f t="shared" si="29"/>
        <v>F1-elegansXelegans</v>
      </c>
      <c r="Q100" s="46">
        <v>42672</v>
      </c>
      <c r="R100" s="45" t="s">
        <v>609</v>
      </c>
      <c r="S100" s="45" t="s">
        <v>332</v>
      </c>
      <c r="T100" s="41" t="str">
        <f t="shared" si="30"/>
        <v>E.15XV.1</v>
      </c>
      <c r="U100" s="41" t="str">
        <f t="shared" si="22"/>
        <v>Pures-elegansXelegans-AlloEleXAlloEle</v>
      </c>
      <c r="V100" s="41">
        <v>3</v>
      </c>
      <c r="W100" s="45">
        <v>3</v>
      </c>
      <c r="X100" s="45">
        <v>0</v>
      </c>
      <c r="Y100" s="45">
        <v>207</v>
      </c>
      <c r="Z100" s="45">
        <v>0</v>
      </c>
      <c r="AA100" s="45">
        <v>61</v>
      </c>
      <c r="AB100" s="45">
        <v>1</v>
      </c>
      <c r="AC100" s="45">
        <v>60</v>
      </c>
      <c r="AD100" s="44">
        <v>1</v>
      </c>
      <c r="AE100" s="44">
        <v>328</v>
      </c>
      <c r="AF100" s="44">
        <f t="shared" si="26"/>
        <v>329</v>
      </c>
      <c r="AG100" s="72">
        <f t="shared" si="27"/>
        <v>109.66666666666667</v>
      </c>
      <c r="AH100" s="43">
        <f t="shared" si="28"/>
        <v>3.0395136778115501E-3</v>
      </c>
    </row>
    <row r="101" spans="1:34" ht="15.75" x14ac:dyDescent="0.25">
      <c r="A101" s="41" t="s">
        <v>43</v>
      </c>
      <c r="B101" s="41">
        <v>2015</v>
      </c>
      <c r="C101" s="41" t="s">
        <v>47</v>
      </c>
      <c r="D101" s="41" t="s">
        <v>561</v>
      </c>
      <c r="E101" s="41" t="s">
        <v>40</v>
      </c>
      <c r="F101" s="41" t="s">
        <v>41</v>
      </c>
      <c r="G101" s="41" t="s">
        <v>274</v>
      </c>
      <c r="H101" s="41" t="s">
        <v>611</v>
      </c>
      <c r="I101" s="41" t="s">
        <v>263</v>
      </c>
      <c r="J101" s="41" t="s">
        <v>40</v>
      </c>
      <c r="K101" s="41" t="s">
        <v>41</v>
      </c>
      <c r="L101" s="41" t="s">
        <v>274</v>
      </c>
      <c r="M101" s="41" t="s">
        <v>611</v>
      </c>
      <c r="N101" s="48" t="s">
        <v>256</v>
      </c>
      <c r="O101" s="41" t="s">
        <v>431</v>
      </c>
      <c r="P101" s="41" t="str">
        <f t="shared" si="29"/>
        <v>F1-elegansXelegans</v>
      </c>
      <c r="Q101" s="46">
        <v>42673</v>
      </c>
      <c r="R101" s="41" t="s">
        <v>197</v>
      </c>
      <c r="S101" s="41" t="s">
        <v>584</v>
      </c>
      <c r="T101" s="41" t="str">
        <f t="shared" si="30"/>
        <v>E.19XB.12</v>
      </c>
      <c r="U101" s="41" t="str">
        <f t="shared" si="22"/>
        <v>Pures-elegansXelegans-AlloEleXAlloEle</v>
      </c>
      <c r="V101" s="41">
        <v>3</v>
      </c>
      <c r="W101" s="45">
        <v>3</v>
      </c>
      <c r="X101" s="45">
        <v>326</v>
      </c>
      <c r="Y101" s="45">
        <v>52</v>
      </c>
      <c r="Z101" s="45">
        <v>90</v>
      </c>
      <c r="AA101" s="45">
        <v>2</v>
      </c>
      <c r="AB101" s="45">
        <v>126</v>
      </c>
      <c r="AC101" s="45">
        <v>8</v>
      </c>
      <c r="AD101" s="44">
        <v>542</v>
      </c>
      <c r="AE101" s="44">
        <v>62</v>
      </c>
      <c r="AF101" s="44">
        <f t="shared" si="26"/>
        <v>604</v>
      </c>
      <c r="AG101" s="72">
        <f t="shared" si="27"/>
        <v>201.33333333333334</v>
      </c>
      <c r="AH101" s="43">
        <f t="shared" si="28"/>
        <v>0.89735099337748347</v>
      </c>
    </row>
    <row r="102" spans="1:34" ht="15.75" x14ac:dyDescent="0.25">
      <c r="A102" s="41" t="s">
        <v>282</v>
      </c>
      <c r="B102" s="41">
        <v>2015</v>
      </c>
      <c r="C102" s="41" t="s">
        <v>47</v>
      </c>
      <c r="D102" s="41" t="s">
        <v>561</v>
      </c>
      <c r="E102" s="41" t="s">
        <v>40</v>
      </c>
      <c r="F102" s="41" t="s">
        <v>41</v>
      </c>
      <c r="G102" s="41" t="s">
        <v>284</v>
      </c>
      <c r="H102" s="41" t="s">
        <v>611</v>
      </c>
      <c r="I102" s="41" t="s">
        <v>273</v>
      </c>
      <c r="J102" s="41" t="s">
        <v>40</v>
      </c>
      <c r="K102" s="41" t="s">
        <v>41</v>
      </c>
      <c r="L102" s="41" t="s">
        <v>274</v>
      </c>
      <c r="M102" s="41" t="s">
        <v>611</v>
      </c>
      <c r="N102" s="48" t="s">
        <v>256</v>
      </c>
      <c r="O102" s="41" t="s">
        <v>431</v>
      </c>
      <c r="P102" s="41" t="str">
        <f t="shared" si="29"/>
        <v>F1-elegansXelegans</v>
      </c>
      <c r="Q102" s="46">
        <v>42681</v>
      </c>
      <c r="R102" s="41" t="s">
        <v>645</v>
      </c>
      <c r="S102" s="41" t="s">
        <v>646</v>
      </c>
      <c r="T102" s="41" t="str">
        <f t="shared" si="30"/>
        <v>E.23XP.31</v>
      </c>
      <c r="U102" s="41" t="str">
        <f t="shared" si="22"/>
        <v>Pures-elegansXelegans-AlloEleXAlloEle</v>
      </c>
      <c r="V102" s="41">
        <v>3</v>
      </c>
      <c r="W102" s="45">
        <v>2</v>
      </c>
      <c r="X102" s="45">
        <v>0</v>
      </c>
      <c r="Y102" s="45">
        <v>0</v>
      </c>
      <c r="Z102" s="45">
        <v>56</v>
      </c>
      <c r="AA102" s="45">
        <v>152</v>
      </c>
      <c r="AB102" s="45">
        <v>33</v>
      </c>
      <c r="AC102" s="45">
        <v>29</v>
      </c>
      <c r="AD102" s="44">
        <v>89</v>
      </c>
      <c r="AE102" s="44">
        <v>181</v>
      </c>
      <c r="AF102" s="44">
        <f t="shared" si="26"/>
        <v>270</v>
      </c>
      <c r="AG102" s="72">
        <f t="shared" si="27"/>
        <v>90</v>
      </c>
      <c r="AH102" s="43">
        <f t="shared" si="28"/>
        <v>0.32962962962962961</v>
      </c>
    </row>
    <row r="103" spans="1:34" ht="15.75" x14ac:dyDescent="0.25">
      <c r="A103" s="41" t="s">
        <v>43</v>
      </c>
      <c r="B103" s="41">
        <v>2015</v>
      </c>
      <c r="C103" s="41" t="s">
        <v>47</v>
      </c>
      <c r="D103" s="41" t="s">
        <v>561</v>
      </c>
      <c r="E103" s="41" t="s">
        <v>40</v>
      </c>
      <c r="F103" s="41" t="s">
        <v>41</v>
      </c>
      <c r="G103" s="41" t="s">
        <v>274</v>
      </c>
      <c r="H103" s="41" t="s">
        <v>611</v>
      </c>
      <c r="I103" s="41" t="s">
        <v>272</v>
      </c>
      <c r="J103" s="41" t="s">
        <v>40</v>
      </c>
      <c r="K103" s="41" t="s">
        <v>41</v>
      </c>
      <c r="L103" s="41" t="s">
        <v>274</v>
      </c>
      <c r="M103" s="41" t="s">
        <v>611</v>
      </c>
      <c r="N103" s="48" t="s">
        <v>256</v>
      </c>
      <c r="O103" s="41" t="s">
        <v>431</v>
      </c>
      <c r="P103" s="41" t="str">
        <f t="shared" si="29"/>
        <v>F1-elegansXelegans</v>
      </c>
      <c r="Q103" s="46">
        <v>42674</v>
      </c>
      <c r="R103" s="41" t="s">
        <v>647</v>
      </c>
      <c r="S103" s="41" t="s">
        <v>648</v>
      </c>
      <c r="T103" s="41" t="str">
        <f t="shared" si="30"/>
        <v>E.9XE.20</v>
      </c>
      <c r="U103" s="41" t="str">
        <f t="shared" si="22"/>
        <v>Pures-elegansXelegans-AlloEleXAlloEle</v>
      </c>
      <c r="V103" s="41">
        <v>3</v>
      </c>
      <c r="W103" s="45">
        <v>1</v>
      </c>
      <c r="X103" s="45">
        <v>0</v>
      </c>
      <c r="Y103" s="45">
        <v>0</v>
      </c>
      <c r="Z103" s="45">
        <v>0</v>
      </c>
      <c r="AA103" s="45">
        <v>0</v>
      </c>
      <c r="AB103" s="45">
        <v>0</v>
      </c>
      <c r="AC103" s="45">
        <v>167</v>
      </c>
      <c r="AD103" s="44">
        <v>0</v>
      </c>
      <c r="AE103" s="44">
        <v>167</v>
      </c>
      <c r="AF103" s="44">
        <f t="shared" si="26"/>
        <v>167</v>
      </c>
      <c r="AG103" s="72">
        <f t="shared" si="27"/>
        <v>55.666666666666664</v>
      </c>
      <c r="AH103" s="43">
        <f t="shared" si="28"/>
        <v>0</v>
      </c>
    </row>
    <row r="104" spans="1:34" ht="15.75" x14ac:dyDescent="0.25">
      <c r="A104" s="41" t="s">
        <v>43</v>
      </c>
      <c r="B104" s="41">
        <v>2015</v>
      </c>
      <c r="C104" s="41" t="s">
        <v>47</v>
      </c>
      <c r="D104" s="41" t="s">
        <v>561</v>
      </c>
      <c r="E104" s="41" t="s">
        <v>40</v>
      </c>
      <c r="F104" s="41" t="s">
        <v>41</v>
      </c>
      <c r="G104" s="41" t="s">
        <v>287</v>
      </c>
      <c r="H104" s="41" t="s">
        <v>611</v>
      </c>
      <c r="I104" s="41" t="s">
        <v>272</v>
      </c>
      <c r="J104" s="41" t="s">
        <v>40</v>
      </c>
      <c r="K104" s="41" t="s">
        <v>41</v>
      </c>
      <c r="L104" s="41" t="s">
        <v>287</v>
      </c>
      <c r="M104" s="41" t="s">
        <v>611</v>
      </c>
      <c r="N104" s="48" t="s">
        <v>256</v>
      </c>
      <c r="O104" s="41" t="s">
        <v>431</v>
      </c>
      <c r="P104" s="41" t="str">
        <f t="shared" si="29"/>
        <v>F1-elegansXelegans</v>
      </c>
      <c r="Q104" s="46">
        <v>42659</v>
      </c>
      <c r="R104" s="50" t="s">
        <v>330</v>
      </c>
      <c r="S104" s="50" t="s">
        <v>331</v>
      </c>
      <c r="T104" s="41" t="str">
        <f t="shared" si="30"/>
        <v>H.2XH.1</v>
      </c>
      <c r="U104" s="41" t="str">
        <f t="shared" si="22"/>
        <v>Pures-elegansXelegans-AlloEleXAlloEle</v>
      </c>
      <c r="V104" s="41">
        <v>3</v>
      </c>
      <c r="W104" s="45">
        <v>3</v>
      </c>
      <c r="X104" s="45">
        <v>10</v>
      </c>
      <c r="Y104" s="45">
        <v>65</v>
      </c>
      <c r="Z104" s="45">
        <v>2</v>
      </c>
      <c r="AA104" s="45">
        <v>103</v>
      </c>
      <c r="AB104" s="45">
        <v>1</v>
      </c>
      <c r="AC104" s="45">
        <v>69</v>
      </c>
      <c r="AD104" s="44">
        <v>13</v>
      </c>
      <c r="AE104" s="44">
        <v>237</v>
      </c>
      <c r="AF104" s="44">
        <f t="shared" si="26"/>
        <v>250</v>
      </c>
      <c r="AG104" s="72">
        <f t="shared" si="27"/>
        <v>83.333333333333329</v>
      </c>
      <c r="AH104" s="43">
        <f t="shared" si="28"/>
        <v>5.1999999999999998E-2</v>
      </c>
    </row>
    <row r="105" spans="1:34" ht="15.75" x14ac:dyDescent="0.25">
      <c r="A105" s="41" t="s">
        <v>43</v>
      </c>
      <c r="B105" s="41">
        <v>2015</v>
      </c>
      <c r="C105" s="41" t="s">
        <v>47</v>
      </c>
      <c r="D105" s="41" t="s">
        <v>561</v>
      </c>
      <c r="E105" s="41" t="s">
        <v>40</v>
      </c>
      <c r="F105" s="41" t="s">
        <v>41</v>
      </c>
      <c r="G105" s="41" t="s">
        <v>270</v>
      </c>
      <c r="H105" s="41" t="s">
        <v>611</v>
      </c>
      <c r="I105" s="41" t="s">
        <v>272</v>
      </c>
      <c r="J105" s="41" t="s">
        <v>40</v>
      </c>
      <c r="K105" s="41" t="s">
        <v>41</v>
      </c>
      <c r="L105" s="41" t="s">
        <v>288</v>
      </c>
      <c r="M105" s="41" t="s">
        <v>611</v>
      </c>
      <c r="N105" s="48" t="s">
        <v>256</v>
      </c>
      <c r="O105" s="41" t="s">
        <v>431</v>
      </c>
      <c r="P105" s="41" t="str">
        <f t="shared" si="29"/>
        <v>F1-elegansXelegans</v>
      </c>
      <c r="Q105" s="46">
        <v>42679</v>
      </c>
      <c r="R105" s="41" t="s">
        <v>649</v>
      </c>
      <c r="S105" s="41" t="s">
        <v>650</v>
      </c>
      <c r="T105" s="41" t="str">
        <f t="shared" si="30"/>
        <v>I.2XE.25</v>
      </c>
      <c r="U105" s="41" t="str">
        <f t="shared" si="22"/>
        <v>Pures-elegansXelegans-AlloEleXAlloEle</v>
      </c>
      <c r="V105" s="41">
        <v>3</v>
      </c>
      <c r="W105" s="45">
        <v>1</v>
      </c>
      <c r="X105" s="45">
        <v>0</v>
      </c>
      <c r="Y105" s="45">
        <v>0</v>
      </c>
      <c r="Z105" s="45">
        <v>0</v>
      </c>
      <c r="AA105" s="45">
        <v>0</v>
      </c>
      <c r="AB105" s="45">
        <v>0</v>
      </c>
      <c r="AC105" s="45">
        <v>161</v>
      </c>
      <c r="AD105" s="44">
        <v>0</v>
      </c>
      <c r="AE105" s="44">
        <v>161</v>
      </c>
      <c r="AF105" s="44">
        <f t="shared" si="26"/>
        <v>161</v>
      </c>
      <c r="AG105" s="72">
        <f t="shared" si="27"/>
        <v>53.666666666666664</v>
      </c>
      <c r="AH105" s="43">
        <f t="shared" si="28"/>
        <v>0</v>
      </c>
    </row>
    <row r="106" spans="1:34" ht="15.75" x14ac:dyDescent="0.25">
      <c r="A106" s="41" t="s">
        <v>43</v>
      </c>
      <c r="B106" s="41">
        <v>2015</v>
      </c>
      <c r="C106" s="41" t="s">
        <v>47</v>
      </c>
      <c r="D106" s="41" t="s">
        <v>561</v>
      </c>
      <c r="E106" s="41" t="s">
        <v>40</v>
      </c>
      <c r="F106" s="41" t="s">
        <v>41</v>
      </c>
      <c r="G106" s="41" t="s">
        <v>287</v>
      </c>
      <c r="H106" s="41" t="s">
        <v>611</v>
      </c>
      <c r="I106" s="41" t="s">
        <v>263</v>
      </c>
      <c r="J106" s="41" t="s">
        <v>40</v>
      </c>
      <c r="K106" s="41" t="s">
        <v>41</v>
      </c>
      <c r="L106" s="41" t="s">
        <v>287</v>
      </c>
      <c r="M106" s="41" t="s">
        <v>611</v>
      </c>
      <c r="N106" s="48" t="s">
        <v>256</v>
      </c>
      <c r="O106" s="41" t="s">
        <v>431</v>
      </c>
      <c r="P106" s="41" t="str">
        <f t="shared" si="29"/>
        <v>F1-elegansXelegans</v>
      </c>
      <c r="Q106" s="46">
        <v>42682</v>
      </c>
      <c r="R106" s="41" t="s">
        <v>651</v>
      </c>
      <c r="S106" s="41" t="s">
        <v>650</v>
      </c>
      <c r="T106" s="41" t="str">
        <f t="shared" si="30"/>
        <v>I.2XH.12</v>
      </c>
      <c r="U106" s="41" t="str">
        <f t="shared" si="22"/>
        <v>Pures-elegansXelegans-AlloEleXAlloEle</v>
      </c>
      <c r="V106" s="41">
        <v>3</v>
      </c>
      <c r="W106" s="45">
        <v>3</v>
      </c>
      <c r="X106" s="45">
        <v>254</v>
      </c>
      <c r="Y106" s="45">
        <v>135</v>
      </c>
      <c r="Z106" s="45">
        <v>0</v>
      </c>
      <c r="AA106" s="45">
        <v>3</v>
      </c>
      <c r="AB106" s="45">
        <v>5</v>
      </c>
      <c r="AC106" s="45">
        <v>10</v>
      </c>
      <c r="AD106" s="44">
        <v>259</v>
      </c>
      <c r="AE106" s="44">
        <v>148</v>
      </c>
      <c r="AF106" s="44">
        <f t="shared" si="26"/>
        <v>407</v>
      </c>
      <c r="AG106" s="72">
        <f t="shared" si="27"/>
        <v>135.66666666666666</v>
      </c>
      <c r="AH106" s="43">
        <f t="shared" si="28"/>
        <v>0.63636363636363635</v>
      </c>
    </row>
    <row r="107" spans="1:34" ht="15.75" x14ac:dyDescent="0.25">
      <c r="A107" s="41" t="s">
        <v>43</v>
      </c>
      <c r="B107" s="41">
        <v>2015</v>
      </c>
      <c r="C107" s="41" t="s">
        <v>47</v>
      </c>
      <c r="D107" s="41" t="s">
        <v>561</v>
      </c>
      <c r="E107" s="41" t="s">
        <v>40</v>
      </c>
      <c r="F107" s="41" t="s">
        <v>41</v>
      </c>
      <c r="G107" s="41" t="s">
        <v>287</v>
      </c>
      <c r="H107" s="41" t="s">
        <v>611</v>
      </c>
      <c r="I107" s="41" t="s">
        <v>272</v>
      </c>
      <c r="J107" s="41" t="s">
        <v>40</v>
      </c>
      <c r="K107" s="41" t="s">
        <v>41</v>
      </c>
      <c r="L107" s="41" t="s">
        <v>287</v>
      </c>
      <c r="M107" s="41" t="s">
        <v>611</v>
      </c>
      <c r="N107" s="48" t="s">
        <v>256</v>
      </c>
      <c r="O107" s="41" t="s">
        <v>431</v>
      </c>
      <c r="P107" s="41" t="str">
        <f t="shared" si="29"/>
        <v>F1-elegansXelegans</v>
      </c>
      <c r="Q107" s="46">
        <v>42684</v>
      </c>
      <c r="R107" s="41" t="s">
        <v>652</v>
      </c>
      <c r="S107" s="41" t="s">
        <v>653</v>
      </c>
      <c r="T107" s="41" t="str">
        <f t="shared" si="30"/>
        <v>K.28XK.30</v>
      </c>
      <c r="U107" s="41" t="str">
        <f t="shared" si="22"/>
        <v>Pures-elegansXelegans-AlloEleXAlloEle</v>
      </c>
      <c r="V107" s="41">
        <v>3</v>
      </c>
      <c r="W107" s="45">
        <v>1</v>
      </c>
      <c r="X107" s="45">
        <v>113</v>
      </c>
      <c r="Y107" s="45">
        <v>66</v>
      </c>
      <c r="Z107" s="45">
        <v>0</v>
      </c>
      <c r="AA107" s="45">
        <v>0</v>
      </c>
      <c r="AB107" s="45">
        <v>0</v>
      </c>
      <c r="AC107" s="45">
        <v>0</v>
      </c>
      <c r="AD107" s="44">
        <v>113</v>
      </c>
      <c r="AE107" s="44">
        <v>66</v>
      </c>
      <c r="AF107" s="44">
        <f t="shared" si="26"/>
        <v>179</v>
      </c>
      <c r="AG107" s="72">
        <f t="shared" si="27"/>
        <v>59.666666666666664</v>
      </c>
      <c r="AH107" s="43">
        <f t="shared" si="28"/>
        <v>0.63128491620111726</v>
      </c>
    </row>
    <row r="108" spans="1:34" ht="15.75" x14ac:dyDescent="0.25">
      <c r="A108" s="41" t="s">
        <v>43</v>
      </c>
      <c r="B108" s="41">
        <v>2015</v>
      </c>
      <c r="C108" s="41" t="s">
        <v>47</v>
      </c>
      <c r="D108" s="41" t="s">
        <v>561</v>
      </c>
      <c r="E108" s="41" t="s">
        <v>40</v>
      </c>
      <c r="F108" s="41" t="s">
        <v>41</v>
      </c>
      <c r="G108" s="41" t="s">
        <v>287</v>
      </c>
      <c r="H108" s="41" t="s">
        <v>611</v>
      </c>
      <c r="I108" s="41" t="s">
        <v>263</v>
      </c>
      <c r="J108" s="41" t="s">
        <v>40</v>
      </c>
      <c r="K108" s="41" t="s">
        <v>41</v>
      </c>
      <c r="L108" s="41" t="s">
        <v>287</v>
      </c>
      <c r="M108" s="41" t="s">
        <v>611</v>
      </c>
      <c r="N108" s="48" t="s">
        <v>256</v>
      </c>
      <c r="O108" s="41" t="s">
        <v>431</v>
      </c>
      <c r="P108" s="41" t="str">
        <f t="shared" si="29"/>
        <v>F1-elegansXelegans</v>
      </c>
      <c r="Q108" s="46">
        <v>42673</v>
      </c>
      <c r="R108" s="41" t="s">
        <v>220</v>
      </c>
      <c r="S108" s="41" t="s">
        <v>602</v>
      </c>
      <c r="T108" s="41" t="str">
        <f t="shared" si="30"/>
        <v>K.11XK.12</v>
      </c>
      <c r="U108" s="41" t="str">
        <f t="shared" si="22"/>
        <v>Pures-elegansXelegans-AlloEleXAlloEle</v>
      </c>
      <c r="V108" s="41">
        <v>3</v>
      </c>
      <c r="W108" s="45">
        <v>3</v>
      </c>
      <c r="X108" s="45">
        <v>169</v>
      </c>
      <c r="Y108" s="45">
        <v>23</v>
      </c>
      <c r="Z108" s="45">
        <v>197</v>
      </c>
      <c r="AA108" s="45">
        <v>17</v>
      </c>
      <c r="AB108" s="45">
        <v>103</v>
      </c>
      <c r="AC108" s="45">
        <v>2</v>
      </c>
      <c r="AD108" s="44">
        <v>469</v>
      </c>
      <c r="AE108" s="44">
        <v>42</v>
      </c>
      <c r="AF108" s="44">
        <f t="shared" si="26"/>
        <v>511</v>
      </c>
      <c r="AG108" s="72">
        <f t="shared" si="27"/>
        <v>170.33333333333334</v>
      </c>
      <c r="AH108" s="43">
        <f t="shared" si="28"/>
        <v>0.9178082191780822</v>
      </c>
    </row>
    <row r="109" spans="1:34" ht="15.75" x14ac:dyDescent="0.25">
      <c r="A109" s="41" t="s">
        <v>43</v>
      </c>
      <c r="B109" s="41">
        <v>2015</v>
      </c>
      <c r="C109" s="41" t="s">
        <v>47</v>
      </c>
      <c r="D109" s="41" t="s">
        <v>561</v>
      </c>
      <c r="E109" s="41" t="s">
        <v>40</v>
      </c>
      <c r="F109" s="41" t="s">
        <v>41</v>
      </c>
      <c r="G109" s="41" t="s">
        <v>286</v>
      </c>
      <c r="H109" s="41" t="s">
        <v>611</v>
      </c>
      <c r="I109" s="41" t="s">
        <v>272</v>
      </c>
      <c r="J109" s="41" t="s">
        <v>40</v>
      </c>
      <c r="K109" s="41" t="s">
        <v>41</v>
      </c>
      <c r="L109" s="41" t="s">
        <v>287</v>
      </c>
      <c r="M109" s="41" t="s">
        <v>611</v>
      </c>
      <c r="N109" s="48" t="s">
        <v>256</v>
      </c>
      <c r="O109" s="41" t="s">
        <v>431</v>
      </c>
      <c r="P109" s="41" t="str">
        <f t="shared" si="29"/>
        <v>F1-elegansXelegans</v>
      </c>
      <c r="Q109" s="46">
        <v>42681</v>
      </c>
      <c r="R109" s="41" t="s">
        <v>654</v>
      </c>
      <c r="S109" s="41" t="s">
        <v>653</v>
      </c>
      <c r="T109" s="41" t="str">
        <f t="shared" si="30"/>
        <v>K.28XV.4</v>
      </c>
      <c r="U109" s="41" t="str">
        <f t="shared" si="22"/>
        <v>Pures-elegansXelegans-AlloEleXAlloEle</v>
      </c>
      <c r="V109" s="41">
        <v>3</v>
      </c>
      <c r="W109" s="45">
        <v>2</v>
      </c>
      <c r="X109" s="45">
        <v>0</v>
      </c>
      <c r="Y109" s="45">
        <v>277</v>
      </c>
      <c r="Z109" s="45">
        <v>0</v>
      </c>
      <c r="AA109" s="45">
        <v>0</v>
      </c>
      <c r="AB109" s="45">
        <v>89</v>
      </c>
      <c r="AC109" s="45">
        <v>14</v>
      </c>
      <c r="AD109" s="44">
        <v>89</v>
      </c>
      <c r="AE109" s="44">
        <v>291</v>
      </c>
      <c r="AF109" s="44">
        <f t="shared" si="26"/>
        <v>380</v>
      </c>
      <c r="AG109" s="72">
        <f t="shared" si="27"/>
        <v>126.66666666666667</v>
      </c>
      <c r="AH109" s="43">
        <f t="shared" si="28"/>
        <v>0.23421052631578948</v>
      </c>
    </row>
    <row r="110" spans="1:34" ht="15.75" x14ac:dyDescent="0.25">
      <c r="A110" s="41" t="s">
        <v>43</v>
      </c>
      <c r="B110" s="41">
        <v>2015</v>
      </c>
      <c r="C110" s="41" t="s">
        <v>47</v>
      </c>
      <c r="D110" s="41" t="s">
        <v>561</v>
      </c>
      <c r="E110" s="41" t="s">
        <v>40</v>
      </c>
      <c r="F110" s="41" t="s">
        <v>41</v>
      </c>
      <c r="G110" s="41" t="s">
        <v>286</v>
      </c>
      <c r="H110" s="41" t="s">
        <v>611</v>
      </c>
      <c r="I110" s="41" t="s">
        <v>272</v>
      </c>
      <c r="J110" s="41" t="s">
        <v>40</v>
      </c>
      <c r="K110" s="41" t="s">
        <v>41</v>
      </c>
      <c r="L110" s="41" t="s">
        <v>285</v>
      </c>
      <c r="M110" s="41" t="s">
        <v>611</v>
      </c>
      <c r="N110" s="48" t="s">
        <v>256</v>
      </c>
      <c r="O110" s="41" t="s">
        <v>431</v>
      </c>
      <c r="P110" s="41" t="str">
        <f t="shared" si="29"/>
        <v>F1-elegansXelegans</v>
      </c>
      <c r="Q110" s="46">
        <v>42684</v>
      </c>
      <c r="R110" s="41" t="s">
        <v>655</v>
      </c>
      <c r="S110" s="41" t="s">
        <v>656</v>
      </c>
      <c r="T110" s="41" t="str">
        <f t="shared" si="30"/>
        <v>L.20XV.7</v>
      </c>
      <c r="U110" s="41" t="str">
        <f t="shared" si="22"/>
        <v>Pures-elegansXelegans-AlloEleXAlloEle</v>
      </c>
      <c r="V110" s="41">
        <v>3</v>
      </c>
      <c r="W110" s="45">
        <v>2</v>
      </c>
      <c r="X110" s="45">
        <v>124</v>
      </c>
      <c r="Y110" s="45">
        <v>31</v>
      </c>
      <c r="Z110" s="45">
        <v>33</v>
      </c>
      <c r="AA110" s="45">
        <v>50</v>
      </c>
      <c r="AB110" s="45">
        <v>0</v>
      </c>
      <c r="AC110" s="45">
        <v>0</v>
      </c>
      <c r="AD110" s="44">
        <v>157</v>
      </c>
      <c r="AE110" s="44">
        <v>81</v>
      </c>
      <c r="AF110" s="44">
        <f t="shared" si="26"/>
        <v>238</v>
      </c>
      <c r="AG110" s="72">
        <f t="shared" si="27"/>
        <v>79.333333333333329</v>
      </c>
      <c r="AH110" s="43">
        <f t="shared" si="28"/>
        <v>0.65966386554621848</v>
      </c>
    </row>
    <row r="111" spans="1:34" ht="15.75" x14ac:dyDescent="0.25">
      <c r="A111" s="41" t="s">
        <v>282</v>
      </c>
      <c r="B111" s="41">
        <v>2015</v>
      </c>
      <c r="C111" s="41" t="s">
        <v>47</v>
      </c>
      <c r="D111" s="41" t="s">
        <v>561</v>
      </c>
      <c r="E111" s="41" t="s">
        <v>40</v>
      </c>
      <c r="F111" s="41" t="s">
        <v>41</v>
      </c>
      <c r="G111" s="41" t="s">
        <v>284</v>
      </c>
      <c r="H111" s="41" t="s">
        <v>611</v>
      </c>
      <c r="I111" s="41" t="s">
        <v>273</v>
      </c>
      <c r="J111" s="41" t="s">
        <v>40</v>
      </c>
      <c r="K111" s="41" t="s">
        <v>41</v>
      </c>
      <c r="L111" s="41" t="s">
        <v>283</v>
      </c>
      <c r="M111" s="41" t="s">
        <v>611</v>
      </c>
      <c r="N111" s="48" t="s">
        <v>256</v>
      </c>
      <c r="O111" s="41" t="s">
        <v>431</v>
      </c>
      <c r="P111" s="41" t="str">
        <f t="shared" si="29"/>
        <v>F1-elegansXelegans</v>
      </c>
      <c r="Q111" s="46">
        <v>42679</v>
      </c>
      <c r="R111" s="41" t="s">
        <v>657</v>
      </c>
      <c r="S111" s="41" t="s">
        <v>641</v>
      </c>
      <c r="T111" s="41" t="str">
        <f t="shared" si="30"/>
        <v>O.3XP.29</v>
      </c>
      <c r="U111" s="41" t="str">
        <f t="shared" si="22"/>
        <v>Pures-elegansXelegans-AlloEleXAlloEle</v>
      </c>
      <c r="V111" s="41">
        <v>3</v>
      </c>
      <c r="W111" s="45">
        <v>2</v>
      </c>
      <c r="X111" s="45">
        <v>85</v>
      </c>
      <c r="Y111" s="45">
        <v>67</v>
      </c>
      <c r="Z111" s="45">
        <v>0</v>
      </c>
      <c r="AA111" s="45">
        <v>0</v>
      </c>
      <c r="AB111" s="45">
        <v>295</v>
      </c>
      <c r="AC111" s="45">
        <v>283</v>
      </c>
      <c r="AD111" s="44">
        <v>380</v>
      </c>
      <c r="AE111" s="44">
        <v>350</v>
      </c>
      <c r="AF111" s="44">
        <f t="shared" si="26"/>
        <v>730</v>
      </c>
      <c r="AG111" s="72">
        <f t="shared" si="27"/>
        <v>243.33333333333334</v>
      </c>
      <c r="AH111" s="43">
        <f t="shared" si="28"/>
        <v>0.52054794520547942</v>
      </c>
    </row>
    <row r="112" spans="1:34" ht="15.75" x14ac:dyDescent="0.25">
      <c r="A112" s="41" t="s">
        <v>265</v>
      </c>
      <c r="B112" s="41">
        <v>2015</v>
      </c>
      <c r="C112" s="41" t="s">
        <v>47</v>
      </c>
      <c r="D112" s="41" t="s">
        <v>39</v>
      </c>
      <c r="E112" s="41" t="s">
        <v>67</v>
      </c>
      <c r="F112" s="41" t="s">
        <v>41</v>
      </c>
      <c r="G112" s="41" t="s">
        <v>264</v>
      </c>
      <c r="H112" s="41" t="s">
        <v>130</v>
      </c>
      <c r="I112" s="41" t="s">
        <v>263</v>
      </c>
      <c r="J112" s="41" t="s">
        <v>40</v>
      </c>
      <c r="K112" s="41" t="s">
        <v>41</v>
      </c>
      <c r="L112" s="41" t="s">
        <v>266</v>
      </c>
      <c r="M112" s="41" t="s">
        <v>563</v>
      </c>
      <c r="N112" s="48" t="s">
        <v>252</v>
      </c>
      <c r="O112" s="41" t="s">
        <v>373</v>
      </c>
      <c r="P112" s="41" t="str">
        <f t="shared" si="29"/>
        <v>F1-elegansXgraellsii</v>
      </c>
      <c r="Q112" s="46">
        <v>42668</v>
      </c>
      <c r="R112" s="41" t="s">
        <v>120</v>
      </c>
      <c r="S112" s="41" t="s">
        <v>313</v>
      </c>
      <c r="T112" s="41" t="str">
        <f t="shared" si="30"/>
        <v>P.16XA.27</v>
      </c>
      <c r="U112" s="41" t="str">
        <f t="shared" si="22"/>
        <v>F0-elegansXgraellsii-LaigualXCachadas</v>
      </c>
      <c r="V112" s="41">
        <v>3</v>
      </c>
      <c r="W112" s="41">
        <v>0</v>
      </c>
      <c r="X112" s="41">
        <v>0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4">
        <v>0</v>
      </c>
      <c r="AE112" s="44">
        <v>0</v>
      </c>
      <c r="AF112" s="44" t="s">
        <v>6</v>
      </c>
      <c r="AG112" s="44" t="s">
        <v>6</v>
      </c>
      <c r="AH112" s="44" t="s">
        <v>6</v>
      </c>
    </row>
    <row r="113" spans="1:34" ht="15.75" x14ac:dyDescent="0.25">
      <c r="A113" s="41" t="s">
        <v>43</v>
      </c>
      <c r="B113" s="41">
        <v>2015</v>
      </c>
      <c r="C113" s="41" t="s">
        <v>47</v>
      </c>
      <c r="D113" s="41" t="s">
        <v>561</v>
      </c>
      <c r="E113" s="41" t="s">
        <v>40</v>
      </c>
      <c r="F113" s="41" t="s">
        <v>41</v>
      </c>
      <c r="G113" s="41" t="s">
        <v>287</v>
      </c>
      <c r="H113" s="41" t="s">
        <v>611</v>
      </c>
      <c r="I113" s="41" t="s">
        <v>273</v>
      </c>
      <c r="J113" s="41" t="s">
        <v>40</v>
      </c>
      <c r="K113" s="41" t="s">
        <v>41</v>
      </c>
      <c r="L113" s="41" t="s">
        <v>266</v>
      </c>
      <c r="M113" s="41" t="s">
        <v>611</v>
      </c>
      <c r="N113" s="48" t="s">
        <v>256</v>
      </c>
      <c r="O113" s="41" t="s">
        <v>431</v>
      </c>
      <c r="P113" s="41" t="str">
        <f t="shared" si="29"/>
        <v>F1-elegansXelegans</v>
      </c>
      <c r="Q113" s="46">
        <v>42666</v>
      </c>
      <c r="R113" s="50" t="s">
        <v>213</v>
      </c>
      <c r="S113" s="50" t="s">
        <v>603</v>
      </c>
      <c r="T113" s="41" t="str">
        <f t="shared" si="30"/>
        <v>P.15XK.2</v>
      </c>
      <c r="U113" s="41" t="str">
        <f t="shared" si="22"/>
        <v>Pures-elegansXelegans-AlloEleXAlloEle</v>
      </c>
      <c r="V113" s="41">
        <v>3</v>
      </c>
      <c r="W113" s="45">
        <v>2</v>
      </c>
      <c r="X113" s="45">
        <v>313</v>
      </c>
      <c r="Y113" s="45">
        <v>8</v>
      </c>
      <c r="Z113" s="45">
        <v>113</v>
      </c>
      <c r="AA113" s="45">
        <v>8</v>
      </c>
      <c r="AB113" s="45">
        <v>0</v>
      </c>
      <c r="AC113" s="45">
        <v>0</v>
      </c>
      <c r="AD113" s="44">
        <v>426</v>
      </c>
      <c r="AE113" s="44">
        <v>16</v>
      </c>
      <c r="AF113" s="44">
        <f>AD113+AE113</f>
        <v>442</v>
      </c>
      <c r="AG113" s="72">
        <f>AF113/V113</f>
        <v>147.33333333333334</v>
      </c>
      <c r="AH113" s="43">
        <f>AD113/AF113</f>
        <v>0.96380090497737558</v>
      </c>
    </row>
    <row r="114" spans="1:34" ht="15.75" x14ac:dyDescent="0.25">
      <c r="A114" s="41" t="s">
        <v>282</v>
      </c>
      <c r="B114" s="41">
        <v>2015</v>
      </c>
      <c r="C114" s="41" t="s">
        <v>47</v>
      </c>
      <c r="D114" s="41" t="s">
        <v>561</v>
      </c>
      <c r="E114" s="41" t="s">
        <v>40</v>
      </c>
      <c r="F114" s="41" t="s">
        <v>41</v>
      </c>
      <c r="G114" s="41" t="s">
        <v>284</v>
      </c>
      <c r="H114" s="41" t="s">
        <v>611</v>
      </c>
      <c r="I114" s="41" t="s">
        <v>273</v>
      </c>
      <c r="J114" s="41" t="s">
        <v>40</v>
      </c>
      <c r="K114" s="41" t="s">
        <v>41</v>
      </c>
      <c r="L114" s="41" t="s">
        <v>266</v>
      </c>
      <c r="M114" s="41" t="s">
        <v>611</v>
      </c>
      <c r="N114" s="48" t="s">
        <v>256</v>
      </c>
      <c r="O114" s="41" t="s">
        <v>431</v>
      </c>
      <c r="P114" s="41" t="str">
        <f t="shared" si="29"/>
        <v>F1-elegansXelegans</v>
      </c>
      <c r="Q114" s="46">
        <v>42682</v>
      </c>
      <c r="R114" s="41" t="s">
        <v>658</v>
      </c>
      <c r="S114" s="41" t="s">
        <v>659</v>
      </c>
      <c r="T114" s="41" t="str">
        <f t="shared" si="30"/>
        <v>P.22XP.28</v>
      </c>
      <c r="U114" s="41" t="str">
        <f t="shared" si="22"/>
        <v>Pures-elegansXelegans-AlloEleXAlloEle</v>
      </c>
      <c r="V114" s="41">
        <v>3</v>
      </c>
      <c r="W114" s="45">
        <v>2</v>
      </c>
      <c r="X114" s="45">
        <v>295</v>
      </c>
      <c r="Y114" s="45">
        <v>283</v>
      </c>
      <c r="Z114" s="45">
        <v>0</v>
      </c>
      <c r="AA114" s="45">
        <v>0</v>
      </c>
      <c r="AB114" s="45">
        <v>29</v>
      </c>
      <c r="AC114" s="45">
        <v>168</v>
      </c>
      <c r="AD114" s="44">
        <v>324</v>
      </c>
      <c r="AE114" s="44">
        <v>451</v>
      </c>
      <c r="AF114" s="44">
        <f>AD114+AE114</f>
        <v>775</v>
      </c>
      <c r="AG114" s="72">
        <f>AF114/V114</f>
        <v>258.33333333333331</v>
      </c>
      <c r="AH114" s="43">
        <f>AD114/AF114</f>
        <v>0.41806451612903228</v>
      </c>
    </row>
    <row r="115" spans="1:34" ht="15.75" x14ac:dyDescent="0.25">
      <c r="A115" s="41" t="s">
        <v>43</v>
      </c>
      <c r="B115" s="41">
        <v>2015</v>
      </c>
      <c r="C115" s="41" t="s">
        <v>47</v>
      </c>
      <c r="D115" s="41" t="s">
        <v>39</v>
      </c>
      <c r="E115" s="41" t="s">
        <v>67</v>
      </c>
      <c r="F115" s="41" t="s">
        <v>41</v>
      </c>
      <c r="G115" s="41" t="s">
        <v>264</v>
      </c>
      <c r="H115" s="41" t="s">
        <v>130</v>
      </c>
      <c r="I115" s="41" t="s">
        <v>263</v>
      </c>
      <c r="J115" s="41" t="s">
        <v>40</v>
      </c>
      <c r="K115" s="41" t="s">
        <v>41</v>
      </c>
      <c r="L115" s="41" t="s">
        <v>266</v>
      </c>
      <c r="M115" s="41" t="s">
        <v>563</v>
      </c>
      <c r="N115" s="48" t="s">
        <v>252</v>
      </c>
      <c r="O115" s="41" t="s">
        <v>373</v>
      </c>
      <c r="P115" s="41" t="str">
        <f t="shared" si="29"/>
        <v>F1-elegansXgraellsii</v>
      </c>
      <c r="Q115" s="46">
        <v>42667</v>
      </c>
      <c r="R115" s="41" t="s">
        <v>126</v>
      </c>
      <c r="S115" s="41" t="s">
        <v>576</v>
      </c>
      <c r="T115" s="41" t="str">
        <f t="shared" si="30"/>
        <v>P.23XA.30</v>
      </c>
      <c r="U115" s="41" t="str">
        <f t="shared" si="22"/>
        <v>F0-elegansXgraellsii-LaigualXCachadas</v>
      </c>
      <c r="V115" s="41">
        <v>3</v>
      </c>
      <c r="W115" s="41">
        <v>0</v>
      </c>
      <c r="X115" s="41">
        <v>0</v>
      </c>
      <c r="Y115" s="41">
        <v>0</v>
      </c>
      <c r="Z115" s="41">
        <v>0</v>
      </c>
      <c r="AA115" s="41">
        <v>0</v>
      </c>
      <c r="AB115" s="41">
        <v>0</v>
      </c>
      <c r="AC115" s="41">
        <v>0</v>
      </c>
      <c r="AD115" s="44">
        <v>0</v>
      </c>
      <c r="AE115" s="44">
        <v>0</v>
      </c>
      <c r="AF115" s="44" t="s">
        <v>6</v>
      </c>
      <c r="AG115" s="44" t="s">
        <v>6</v>
      </c>
      <c r="AH115" s="44" t="s">
        <v>6</v>
      </c>
    </row>
    <row r="116" spans="1:34" ht="15.75" x14ac:dyDescent="0.25">
      <c r="A116" s="41" t="s">
        <v>43</v>
      </c>
      <c r="B116" s="41">
        <v>2015</v>
      </c>
      <c r="C116" s="41" t="s">
        <v>47</v>
      </c>
      <c r="D116" s="41" t="s">
        <v>39</v>
      </c>
      <c r="E116" s="41" t="s">
        <v>67</v>
      </c>
      <c r="F116" s="41" t="s">
        <v>41</v>
      </c>
      <c r="G116" s="41" t="s">
        <v>264</v>
      </c>
      <c r="H116" s="41" t="s">
        <v>130</v>
      </c>
      <c r="I116" s="41" t="s">
        <v>263</v>
      </c>
      <c r="J116" s="41" t="s">
        <v>40</v>
      </c>
      <c r="K116" s="41" t="s">
        <v>41</v>
      </c>
      <c r="L116" s="41" t="s">
        <v>266</v>
      </c>
      <c r="M116" s="41" t="s">
        <v>563</v>
      </c>
      <c r="N116" s="48" t="s">
        <v>252</v>
      </c>
      <c r="O116" s="41" t="s">
        <v>373</v>
      </c>
      <c r="P116" s="41" t="str">
        <f t="shared" si="29"/>
        <v>F1-elegansXgraellsii</v>
      </c>
      <c r="Q116" s="46">
        <v>42668</v>
      </c>
      <c r="R116" s="41" t="s">
        <v>123</v>
      </c>
      <c r="S116" s="41" t="s">
        <v>311</v>
      </c>
      <c r="T116" s="41" t="str">
        <f t="shared" si="30"/>
        <v>P.24XA.28</v>
      </c>
      <c r="U116" s="41" t="str">
        <f t="shared" si="22"/>
        <v>F0-elegansXgraellsii-LaigualXCachadas</v>
      </c>
      <c r="V116" s="41">
        <v>3</v>
      </c>
      <c r="W116" s="41">
        <v>1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6</v>
      </c>
      <c r="AD116" s="49">
        <v>0</v>
      </c>
      <c r="AE116" s="49">
        <v>6</v>
      </c>
      <c r="AF116" s="44">
        <f t="shared" ref="AF116:AF129" si="31">AD116+AE116</f>
        <v>6</v>
      </c>
      <c r="AG116" s="72">
        <f t="shared" ref="AG116:AG129" si="32">AF116/V116</f>
        <v>2</v>
      </c>
      <c r="AH116" s="43">
        <f t="shared" ref="AH116:AH129" si="33">AD116/AF116</f>
        <v>0</v>
      </c>
    </row>
    <row r="117" spans="1:34" ht="15.75" x14ac:dyDescent="0.25">
      <c r="A117" s="41" t="s">
        <v>282</v>
      </c>
      <c r="B117" s="41">
        <v>2015</v>
      </c>
      <c r="C117" s="41" t="s">
        <v>47</v>
      </c>
      <c r="D117" s="41" t="s">
        <v>561</v>
      </c>
      <c r="E117" s="41" t="s">
        <v>40</v>
      </c>
      <c r="F117" s="41" t="s">
        <v>41</v>
      </c>
      <c r="G117" s="41" t="s">
        <v>283</v>
      </c>
      <c r="H117" s="41" t="s">
        <v>611</v>
      </c>
      <c r="I117" s="41" t="s">
        <v>263</v>
      </c>
      <c r="J117" s="41" t="s">
        <v>40</v>
      </c>
      <c r="K117" s="41" t="s">
        <v>41</v>
      </c>
      <c r="L117" s="41" t="s">
        <v>266</v>
      </c>
      <c r="M117" s="41" t="s">
        <v>611</v>
      </c>
      <c r="N117" s="48" t="s">
        <v>256</v>
      </c>
      <c r="O117" s="41" t="s">
        <v>431</v>
      </c>
      <c r="P117" s="41" t="str">
        <f t="shared" si="29"/>
        <v>F1-elegansXelegans</v>
      </c>
      <c r="Q117" s="46">
        <v>42682</v>
      </c>
      <c r="R117" s="41" t="s">
        <v>660</v>
      </c>
      <c r="S117" s="41" t="s">
        <v>661</v>
      </c>
      <c r="T117" s="41" t="str">
        <f t="shared" si="30"/>
        <v>P.6XO.4</v>
      </c>
      <c r="U117" s="41" t="str">
        <f t="shared" si="22"/>
        <v>Pures-elegansXelegans-AlloEleXAlloEle</v>
      </c>
      <c r="V117" s="41">
        <v>3</v>
      </c>
      <c r="W117" s="45">
        <v>3</v>
      </c>
      <c r="X117" s="45">
        <v>212</v>
      </c>
      <c r="Y117" s="45">
        <v>102</v>
      </c>
      <c r="Z117" s="45">
        <v>14</v>
      </c>
      <c r="AA117" s="45">
        <v>66</v>
      </c>
      <c r="AB117" s="45">
        <v>90</v>
      </c>
      <c r="AC117" s="45">
        <v>60</v>
      </c>
      <c r="AD117" s="44">
        <v>316</v>
      </c>
      <c r="AE117" s="44">
        <v>228</v>
      </c>
      <c r="AF117" s="44">
        <f t="shared" si="31"/>
        <v>544</v>
      </c>
      <c r="AG117" s="72">
        <f t="shared" si="32"/>
        <v>181.33333333333334</v>
      </c>
      <c r="AH117" s="43">
        <f t="shared" si="33"/>
        <v>0.58088235294117652</v>
      </c>
    </row>
    <row r="118" spans="1:34" ht="15.75" x14ac:dyDescent="0.25">
      <c r="A118" s="41" t="s">
        <v>43</v>
      </c>
      <c r="B118" s="41">
        <v>2015</v>
      </c>
      <c r="C118" s="41" t="s">
        <v>47</v>
      </c>
      <c r="D118" s="41" t="s">
        <v>561</v>
      </c>
      <c r="E118" s="41" t="s">
        <v>40</v>
      </c>
      <c r="F118" s="41" t="s">
        <v>41</v>
      </c>
      <c r="G118" s="41" t="s">
        <v>287</v>
      </c>
      <c r="H118" s="41" t="s">
        <v>611</v>
      </c>
      <c r="I118" s="41" t="s">
        <v>272</v>
      </c>
      <c r="J118" s="41" t="s">
        <v>40</v>
      </c>
      <c r="K118" s="41" t="s">
        <v>41</v>
      </c>
      <c r="L118" s="41" t="s">
        <v>286</v>
      </c>
      <c r="M118" s="41" t="s">
        <v>611</v>
      </c>
      <c r="N118" s="48" t="s">
        <v>256</v>
      </c>
      <c r="O118" s="41" t="s">
        <v>431</v>
      </c>
      <c r="P118" s="41" t="str">
        <f t="shared" si="29"/>
        <v>F1-elegansXelegans</v>
      </c>
      <c r="Q118" s="46">
        <v>42684</v>
      </c>
      <c r="R118" s="41" t="s">
        <v>662</v>
      </c>
      <c r="S118" s="41" t="s">
        <v>663</v>
      </c>
      <c r="T118" s="41" t="str">
        <f t="shared" si="30"/>
        <v>V.6XK.27</v>
      </c>
      <c r="U118" s="41" t="str">
        <f t="shared" si="22"/>
        <v>Pures-elegansXelegans-AlloEleXAlloEle</v>
      </c>
      <c r="V118" s="41">
        <v>3</v>
      </c>
      <c r="W118" s="45">
        <v>2</v>
      </c>
      <c r="X118" s="45">
        <v>167</v>
      </c>
      <c r="Y118" s="45">
        <v>63</v>
      </c>
      <c r="Z118" s="45">
        <v>16</v>
      </c>
      <c r="AA118" s="45">
        <v>7</v>
      </c>
      <c r="AB118" s="45">
        <v>0</v>
      </c>
      <c r="AC118" s="45">
        <v>0</v>
      </c>
      <c r="AD118" s="44">
        <v>183</v>
      </c>
      <c r="AE118" s="44">
        <v>70</v>
      </c>
      <c r="AF118" s="44">
        <f t="shared" si="31"/>
        <v>253</v>
      </c>
      <c r="AG118" s="72">
        <f t="shared" si="32"/>
        <v>84.333333333333329</v>
      </c>
      <c r="AH118" s="43">
        <f t="shared" si="33"/>
        <v>0.72332015810276684</v>
      </c>
    </row>
    <row r="119" spans="1:34" ht="15.75" x14ac:dyDescent="0.25">
      <c r="A119" s="41" t="s">
        <v>43</v>
      </c>
      <c r="B119" s="41">
        <v>2015</v>
      </c>
      <c r="C119" s="41" t="s">
        <v>47</v>
      </c>
      <c r="D119" s="41" t="s">
        <v>47</v>
      </c>
      <c r="E119" s="41" t="s">
        <v>279</v>
      </c>
      <c r="F119" s="41" t="s">
        <v>277</v>
      </c>
      <c r="G119" s="41" t="s">
        <v>275</v>
      </c>
      <c r="H119" s="41" t="s">
        <v>271</v>
      </c>
      <c r="I119" s="41" t="s">
        <v>263</v>
      </c>
      <c r="J119" s="41" t="s">
        <v>67</v>
      </c>
      <c r="K119" s="41" t="s">
        <v>41</v>
      </c>
      <c r="L119" s="41" t="s">
        <v>264</v>
      </c>
      <c r="M119" s="41" t="s">
        <v>130</v>
      </c>
      <c r="N119" s="41" t="s">
        <v>257</v>
      </c>
      <c r="O119" s="41" t="s">
        <v>423</v>
      </c>
      <c r="P119" s="41" t="str">
        <f t="shared" si="29"/>
        <v>F1-graellsiiXhybrid</v>
      </c>
      <c r="Q119" s="46">
        <v>42640</v>
      </c>
      <c r="R119" s="100">
        <v>2.2999999999999998</v>
      </c>
      <c r="S119" s="100" t="s">
        <v>84</v>
      </c>
      <c r="T119" s="41" t="str">
        <f t="shared" si="30"/>
        <v>A.4X2.3</v>
      </c>
      <c r="U119" s="41" t="str">
        <f t="shared" si="22"/>
        <v>F1-graellsiiXhybrid-CachadasXBelgium</v>
      </c>
      <c r="V119" s="41">
        <v>3</v>
      </c>
      <c r="W119" s="41">
        <v>3</v>
      </c>
      <c r="X119" s="41">
        <v>25</v>
      </c>
      <c r="Y119" s="41">
        <v>51</v>
      </c>
      <c r="Z119" s="41">
        <v>273</v>
      </c>
      <c r="AA119" s="41">
        <v>7</v>
      </c>
      <c r="AB119" s="41">
        <v>159</v>
      </c>
      <c r="AC119" s="41">
        <v>11</v>
      </c>
      <c r="AD119" s="49">
        <v>457</v>
      </c>
      <c r="AE119" s="49">
        <v>69</v>
      </c>
      <c r="AF119" s="44">
        <f t="shared" si="31"/>
        <v>526</v>
      </c>
      <c r="AG119" s="72">
        <f t="shared" si="32"/>
        <v>175.33333333333334</v>
      </c>
      <c r="AH119" s="43">
        <f t="shared" si="33"/>
        <v>0.86882129277566544</v>
      </c>
    </row>
    <row r="120" spans="1:34" ht="15.75" x14ac:dyDescent="0.25">
      <c r="A120" s="41" t="s">
        <v>282</v>
      </c>
      <c r="B120" s="41">
        <v>2015</v>
      </c>
      <c r="C120" s="41" t="s">
        <v>47</v>
      </c>
      <c r="D120" s="41" t="s">
        <v>47</v>
      </c>
      <c r="E120" s="41" t="s">
        <v>279</v>
      </c>
      <c r="F120" s="41" t="s">
        <v>277</v>
      </c>
      <c r="G120" s="41" t="s">
        <v>275</v>
      </c>
      <c r="H120" s="41" t="s">
        <v>271</v>
      </c>
      <c r="I120" s="41" t="s">
        <v>273</v>
      </c>
      <c r="J120" s="41" t="s">
        <v>40</v>
      </c>
      <c r="K120" s="41" t="s">
        <v>41</v>
      </c>
      <c r="L120" s="41" t="s">
        <v>274</v>
      </c>
      <c r="M120" s="41" t="s">
        <v>611</v>
      </c>
      <c r="N120" s="41" t="s">
        <v>258</v>
      </c>
      <c r="O120" s="41" t="s">
        <v>559</v>
      </c>
      <c r="P120" s="41" t="str">
        <f t="shared" si="29"/>
        <v>F1-elegansXhybrid</v>
      </c>
      <c r="Q120" s="46">
        <v>42677</v>
      </c>
      <c r="R120" s="100">
        <v>1.38</v>
      </c>
      <c r="S120" s="100" t="s">
        <v>192</v>
      </c>
      <c r="T120" s="41" t="str">
        <f t="shared" si="30"/>
        <v>B.10X1.38</v>
      </c>
      <c r="U120" s="41" t="str">
        <f t="shared" si="22"/>
        <v>F1-elegansXhybrid-AlloEleXBelgium</v>
      </c>
      <c r="V120" s="41">
        <v>3</v>
      </c>
      <c r="W120" s="41">
        <v>2</v>
      </c>
      <c r="X120" s="41">
        <v>0</v>
      </c>
      <c r="Y120" s="41">
        <v>0</v>
      </c>
      <c r="Z120" s="41">
        <v>0</v>
      </c>
      <c r="AA120" s="41">
        <v>56</v>
      </c>
      <c r="AB120" s="41">
        <v>0</v>
      </c>
      <c r="AC120" s="41">
        <v>55</v>
      </c>
      <c r="AD120" s="49">
        <v>0</v>
      </c>
      <c r="AE120" s="49">
        <v>111</v>
      </c>
      <c r="AF120" s="44">
        <f t="shared" si="31"/>
        <v>111</v>
      </c>
      <c r="AG120" s="72">
        <f t="shared" si="32"/>
        <v>37</v>
      </c>
      <c r="AH120" s="43">
        <f t="shared" si="33"/>
        <v>0</v>
      </c>
    </row>
    <row r="121" spans="1:34" ht="15.75" x14ac:dyDescent="0.25">
      <c r="A121" s="41" t="s">
        <v>282</v>
      </c>
      <c r="B121" s="41">
        <v>2015</v>
      </c>
      <c r="C121" s="41" t="s">
        <v>47</v>
      </c>
      <c r="D121" s="41" t="s">
        <v>47</v>
      </c>
      <c r="E121" s="41" t="s">
        <v>279</v>
      </c>
      <c r="F121" s="41" t="s">
        <v>277</v>
      </c>
      <c r="G121" s="41" t="s">
        <v>275</v>
      </c>
      <c r="H121" s="41" t="s">
        <v>271</v>
      </c>
      <c r="I121" s="41" t="s">
        <v>273</v>
      </c>
      <c r="J121" s="41" t="s">
        <v>40</v>
      </c>
      <c r="K121" s="41" t="s">
        <v>41</v>
      </c>
      <c r="L121" s="41" t="s">
        <v>274</v>
      </c>
      <c r="M121" s="41" t="s">
        <v>611</v>
      </c>
      <c r="N121" s="41" t="s">
        <v>258</v>
      </c>
      <c r="O121" s="41" t="s">
        <v>559</v>
      </c>
      <c r="P121" s="41" t="str">
        <f t="shared" si="29"/>
        <v>F1-elegansXhybrid</v>
      </c>
      <c r="Q121" s="46">
        <v>42677</v>
      </c>
      <c r="R121" s="100">
        <v>1.28</v>
      </c>
      <c r="S121" s="100" t="s">
        <v>99</v>
      </c>
      <c r="T121" s="41" t="str">
        <f t="shared" si="30"/>
        <v>B.14X1.28</v>
      </c>
      <c r="U121" s="41" t="str">
        <f t="shared" si="22"/>
        <v>F1-elegansXhybrid-AlloEleXBelgium</v>
      </c>
      <c r="V121" s="41">
        <v>3</v>
      </c>
      <c r="W121" s="41">
        <v>1</v>
      </c>
      <c r="X121" s="41">
        <v>0</v>
      </c>
      <c r="Y121" s="41">
        <v>0</v>
      </c>
      <c r="Z121" s="41">
        <v>0</v>
      </c>
      <c r="AA121" s="41">
        <v>1</v>
      </c>
      <c r="AB121" s="41">
        <v>0</v>
      </c>
      <c r="AC121" s="41">
        <v>0</v>
      </c>
      <c r="AD121" s="49">
        <v>0</v>
      </c>
      <c r="AE121" s="49">
        <v>1</v>
      </c>
      <c r="AF121" s="44">
        <f t="shared" si="31"/>
        <v>1</v>
      </c>
      <c r="AG121" s="72">
        <f t="shared" si="32"/>
        <v>0.33333333333333331</v>
      </c>
      <c r="AH121" s="43">
        <f t="shared" si="33"/>
        <v>0</v>
      </c>
    </row>
    <row r="122" spans="1:34" ht="15.75" x14ac:dyDescent="0.25">
      <c r="A122" s="41" t="s">
        <v>265</v>
      </c>
      <c r="B122" s="41">
        <v>2015</v>
      </c>
      <c r="C122" s="41" t="s">
        <v>47</v>
      </c>
      <c r="D122" s="41" t="s">
        <v>561</v>
      </c>
      <c r="E122" s="41" t="s">
        <v>67</v>
      </c>
      <c r="F122" s="41" t="s">
        <v>41</v>
      </c>
      <c r="G122" s="41" t="s">
        <v>264</v>
      </c>
      <c r="H122" s="41" t="s">
        <v>612</v>
      </c>
      <c r="I122" s="41" t="s">
        <v>263</v>
      </c>
      <c r="J122" s="41" t="s">
        <v>67</v>
      </c>
      <c r="K122" s="41" t="s">
        <v>41</v>
      </c>
      <c r="L122" s="41" t="s">
        <v>262</v>
      </c>
      <c r="M122" s="41" t="s">
        <v>612</v>
      </c>
      <c r="N122" s="41" t="s">
        <v>256</v>
      </c>
      <c r="O122" s="41" t="s">
        <v>409</v>
      </c>
      <c r="P122" s="41" t="str">
        <f t="shared" si="29"/>
        <v>F1-graellsiiXgraellsii</v>
      </c>
      <c r="Q122" s="46">
        <v>42554</v>
      </c>
      <c r="R122" s="41" t="s">
        <v>590</v>
      </c>
      <c r="S122" s="41" t="s">
        <v>132</v>
      </c>
      <c r="T122" s="41" t="str">
        <f t="shared" si="30"/>
        <v>B.42XB.57</v>
      </c>
      <c r="U122" s="41" t="str">
        <f t="shared" si="22"/>
        <v>Pures-graellsiiXgraellsii-AlloGraXAlloGra</v>
      </c>
      <c r="V122" s="45">
        <v>3</v>
      </c>
      <c r="W122" s="45">
        <v>3</v>
      </c>
      <c r="X122" s="45">
        <v>34</v>
      </c>
      <c r="Y122" s="45">
        <v>2</v>
      </c>
      <c r="Z122" s="45">
        <v>75</v>
      </c>
      <c r="AA122" s="45">
        <v>26</v>
      </c>
      <c r="AB122" s="45">
        <v>84</v>
      </c>
      <c r="AC122" s="45">
        <v>8</v>
      </c>
      <c r="AD122" s="44">
        <v>193</v>
      </c>
      <c r="AE122" s="44">
        <v>36</v>
      </c>
      <c r="AF122" s="44">
        <f t="shared" si="31"/>
        <v>229</v>
      </c>
      <c r="AG122" s="72">
        <f t="shared" si="32"/>
        <v>76.333333333333329</v>
      </c>
      <c r="AH122" s="43">
        <f t="shared" si="33"/>
        <v>0.84279475982532748</v>
      </c>
    </row>
    <row r="123" spans="1:34" ht="15.75" x14ac:dyDescent="0.25">
      <c r="A123" s="41" t="s">
        <v>282</v>
      </c>
      <c r="B123" s="41">
        <v>2015</v>
      </c>
      <c r="C123" s="41" t="s">
        <v>47</v>
      </c>
      <c r="D123" s="41" t="s">
        <v>47</v>
      </c>
      <c r="E123" s="41" t="s">
        <v>279</v>
      </c>
      <c r="F123" s="41" t="s">
        <v>277</v>
      </c>
      <c r="G123" s="41" t="s">
        <v>275</v>
      </c>
      <c r="H123" s="41" t="s">
        <v>271</v>
      </c>
      <c r="I123" s="41" t="s">
        <v>273</v>
      </c>
      <c r="J123" s="41" t="s">
        <v>40</v>
      </c>
      <c r="K123" s="41" t="s">
        <v>41</v>
      </c>
      <c r="L123" s="41" t="s">
        <v>274</v>
      </c>
      <c r="M123" s="41" t="s">
        <v>611</v>
      </c>
      <c r="N123" s="41" t="s">
        <v>258</v>
      </c>
      <c r="O123" s="41" t="s">
        <v>559</v>
      </c>
      <c r="P123" s="41" t="str">
        <f t="shared" si="29"/>
        <v>F1-elegansXhybrid</v>
      </c>
      <c r="Q123" s="46">
        <v>42677</v>
      </c>
      <c r="R123" s="100">
        <v>1.26</v>
      </c>
      <c r="S123" s="100" t="s">
        <v>308</v>
      </c>
      <c r="T123" s="41" t="str">
        <f t="shared" si="30"/>
        <v>E.10X1.26</v>
      </c>
      <c r="U123" s="41" t="str">
        <f t="shared" si="22"/>
        <v>F1-elegansXhybrid-AlloEleXBelgium</v>
      </c>
      <c r="V123" s="41">
        <v>3</v>
      </c>
      <c r="W123" s="41">
        <v>2</v>
      </c>
      <c r="X123" s="41">
        <v>0</v>
      </c>
      <c r="Y123" s="41">
        <v>168</v>
      </c>
      <c r="Z123" s="41">
        <v>0</v>
      </c>
      <c r="AA123" s="41">
        <v>6</v>
      </c>
      <c r="AB123" s="41">
        <v>0</v>
      </c>
      <c r="AC123" s="41">
        <v>0</v>
      </c>
      <c r="AD123" s="49">
        <v>0</v>
      </c>
      <c r="AE123" s="49">
        <v>174</v>
      </c>
      <c r="AF123" s="44">
        <f t="shared" si="31"/>
        <v>174</v>
      </c>
      <c r="AG123" s="72">
        <f t="shared" si="32"/>
        <v>58</v>
      </c>
      <c r="AH123" s="43">
        <f t="shared" si="33"/>
        <v>0</v>
      </c>
    </row>
    <row r="124" spans="1:34" ht="15.75" x14ac:dyDescent="0.25">
      <c r="A124" s="41" t="s">
        <v>43</v>
      </c>
      <c r="B124" s="41">
        <v>2015</v>
      </c>
      <c r="C124" s="41" t="s">
        <v>47</v>
      </c>
      <c r="D124" s="41" t="s">
        <v>47</v>
      </c>
      <c r="E124" s="41" t="s">
        <v>279</v>
      </c>
      <c r="F124" s="41" t="s">
        <v>277</v>
      </c>
      <c r="G124" s="41" t="s">
        <v>275</v>
      </c>
      <c r="H124" s="41" t="s">
        <v>271</v>
      </c>
      <c r="I124" s="41" t="s">
        <v>263</v>
      </c>
      <c r="J124" s="41" t="s">
        <v>40</v>
      </c>
      <c r="K124" s="41" t="s">
        <v>41</v>
      </c>
      <c r="L124" s="41" t="s">
        <v>287</v>
      </c>
      <c r="M124" s="41" t="s">
        <v>611</v>
      </c>
      <c r="N124" s="41" t="s">
        <v>258</v>
      </c>
      <c r="O124" s="41" t="s">
        <v>559</v>
      </c>
      <c r="P124" s="41" t="str">
        <f t="shared" si="29"/>
        <v>F1-elegansXhybrid</v>
      </c>
      <c r="Q124" s="46">
        <v>42674</v>
      </c>
      <c r="R124" s="100">
        <v>4.9000000000000004</v>
      </c>
      <c r="S124" s="100" t="s">
        <v>308</v>
      </c>
      <c r="T124" s="41" t="str">
        <f t="shared" si="30"/>
        <v>E.10X4.9</v>
      </c>
      <c r="U124" s="41" t="str">
        <f t="shared" si="22"/>
        <v>F1-elegansXhybrid-AlloEleXBelgium</v>
      </c>
      <c r="V124" s="41">
        <v>3</v>
      </c>
      <c r="W124" s="41">
        <v>1</v>
      </c>
      <c r="X124" s="41">
        <v>0</v>
      </c>
      <c r="Y124" s="41">
        <v>0</v>
      </c>
      <c r="Z124" s="41">
        <v>0</v>
      </c>
      <c r="AA124" s="41">
        <v>0</v>
      </c>
      <c r="AB124" s="41">
        <v>0</v>
      </c>
      <c r="AC124" s="41">
        <v>238</v>
      </c>
      <c r="AD124" s="49">
        <v>0</v>
      </c>
      <c r="AE124" s="49">
        <v>238</v>
      </c>
      <c r="AF124" s="44">
        <f t="shared" si="31"/>
        <v>238</v>
      </c>
      <c r="AG124" s="72">
        <f t="shared" si="32"/>
        <v>79.333333333333329</v>
      </c>
      <c r="AH124" s="43">
        <f t="shared" si="33"/>
        <v>0</v>
      </c>
    </row>
    <row r="125" spans="1:34" ht="15.75" x14ac:dyDescent="0.25">
      <c r="A125" s="41" t="s">
        <v>282</v>
      </c>
      <c r="B125" s="41">
        <v>2015</v>
      </c>
      <c r="C125" s="41" t="s">
        <v>47</v>
      </c>
      <c r="D125" s="41" t="s">
        <v>47</v>
      </c>
      <c r="E125" s="41" t="s">
        <v>279</v>
      </c>
      <c r="F125" s="41" t="s">
        <v>277</v>
      </c>
      <c r="G125" s="41" t="s">
        <v>275</v>
      </c>
      <c r="H125" s="41" t="s">
        <v>271</v>
      </c>
      <c r="I125" s="41" t="s">
        <v>273</v>
      </c>
      <c r="J125" s="41" t="s">
        <v>40</v>
      </c>
      <c r="K125" s="41" t="s">
        <v>41</v>
      </c>
      <c r="L125" s="41" t="s">
        <v>287</v>
      </c>
      <c r="M125" s="41" t="s">
        <v>611</v>
      </c>
      <c r="N125" s="41" t="s">
        <v>258</v>
      </c>
      <c r="O125" s="41" t="s">
        <v>559</v>
      </c>
      <c r="P125" s="41" t="str">
        <f t="shared" si="29"/>
        <v>F1-elegansXhybrid</v>
      </c>
      <c r="Q125" s="46">
        <v>42678</v>
      </c>
      <c r="R125" s="100">
        <v>1.3</v>
      </c>
      <c r="S125" s="100" t="s">
        <v>620</v>
      </c>
      <c r="T125" s="41" t="str">
        <f t="shared" si="30"/>
        <v>E.14X1.3</v>
      </c>
      <c r="U125" s="41" t="str">
        <f t="shared" si="22"/>
        <v>F1-elegansXhybrid-AlloEleXBelgium</v>
      </c>
      <c r="V125" s="41">
        <v>3</v>
      </c>
      <c r="W125" s="41">
        <v>1</v>
      </c>
      <c r="X125" s="41">
        <v>0</v>
      </c>
      <c r="Y125" s="41">
        <v>0</v>
      </c>
      <c r="Z125" s="41">
        <v>0</v>
      </c>
      <c r="AA125" s="41">
        <v>0</v>
      </c>
      <c r="AB125" s="41">
        <v>0</v>
      </c>
      <c r="AC125" s="41">
        <v>27</v>
      </c>
      <c r="AD125" s="49">
        <v>0</v>
      </c>
      <c r="AE125" s="49">
        <v>27</v>
      </c>
      <c r="AF125" s="44">
        <f t="shared" si="31"/>
        <v>27</v>
      </c>
      <c r="AG125" s="72">
        <f t="shared" si="32"/>
        <v>9</v>
      </c>
      <c r="AH125" s="43">
        <f t="shared" si="33"/>
        <v>0</v>
      </c>
    </row>
    <row r="126" spans="1:34" ht="15.75" x14ac:dyDescent="0.25">
      <c r="A126" s="41" t="s">
        <v>282</v>
      </c>
      <c r="B126" s="41">
        <v>2015</v>
      </c>
      <c r="C126" s="41" t="s">
        <v>47</v>
      </c>
      <c r="D126" s="41" t="s">
        <v>47</v>
      </c>
      <c r="E126" s="41" t="s">
        <v>279</v>
      </c>
      <c r="F126" s="41" t="s">
        <v>277</v>
      </c>
      <c r="G126" s="41" t="s">
        <v>275</v>
      </c>
      <c r="H126" s="41" t="s">
        <v>271</v>
      </c>
      <c r="I126" s="41" t="s">
        <v>263</v>
      </c>
      <c r="J126" s="41" t="s">
        <v>40</v>
      </c>
      <c r="K126" s="41" t="s">
        <v>41</v>
      </c>
      <c r="L126" s="41" t="s">
        <v>274</v>
      </c>
      <c r="M126" s="41" t="s">
        <v>611</v>
      </c>
      <c r="N126" s="41" t="s">
        <v>258</v>
      </c>
      <c r="O126" s="41" t="s">
        <v>559</v>
      </c>
      <c r="P126" s="41" t="str">
        <f t="shared" si="29"/>
        <v>F1-elegansXhybrid</v>
      </c>
      <c r="Q126" s="46">
        <v>42677</v>
      </c>
      <c r="R126" s="100">
        <v>3.18</v>
      </c>
      <c r="S126" s="100" t="s">
        <v>584</v>
      </c>
      <c r="T126" s="41" t="str">
        <f t="shared" si="30"/>
        <v>E.19X3.18</v>
      </c>
      <c r="U126" s="41" t="str">
        <f t="shared" si="22"/>
        <v>F1-elegansXhybrid-AlloEleXBelgium</v>
      </c>
      <c r="V126" s="41">
        <v>3</v>
      </c>
      <c r="W126" s="41">
        <v>2</v>
      </c>
      <c r="X126" s="41">
        <v>0</v>
      </c>
      <c r="Y126" s="41">
        <v>78</v>
      </c>
      <c r="Z126" s="41">
        <v>0</v>
      </c>
      <c r="AA126" s="41">
        <v>0</v>
      </c>
      <c r="AB126" s="41">
        <v>0</v>
      </c>
      <c r="AC126" s="41">
        <v>75</v>
      </c>
      <c r="AD126" s="49">
        <v>0</v>
      </c>
      <c r="AE126" s="49">
        <v>153</v>
      </c>
      <c r="AF126" s="44">
        <f t="shared" si="31"/>
        <v>153</v>
      </c>
      <c r="AG126" s="72">
        <f t="shared" si="32"/>
        <v>51</v>
      </c>
      <c r="AH126" s="43">
        <f t="shared" si="33"/>
        <v>0</v>
      </c>
    </row>
    <row r="127" spans="1:34" ht="15.75" x14ac:dyDescent="0.25">
      <c r="A127" s="41" t="s">
        <v>282</v>
      </c>
      <c r="B127" s="41">
        <v>2015</v>
      </c>
      <c r="C127" s="41" t="s">
        <v>47</v>
      </c>
      <c r="D127" s="41" t="s">
        <v>47</v>
      </c>
      <c r="E127" s="41" t="s">
        <v>279</v>
      </c>
      <c r="F127" s="41" t="s">
        <v>277</v>
      </c>
      <c r="G127" s="41" t="s">
        <v>275</v>
      </c>
      <c r="H127" s="41" t="s">
        <v>271</v>
      </c>
      <c r="I127" s="41" t="s">
        <v>273</v>
      </c>
      <c r="J127" s="41" t="s">
        <v>40</v>
      </c>
      <c r="K127" s="41" t="s">
        <v>41</v>
      </c>
      <c r="L127" s="41" t="s">
        <v>274</v>
      </c>
      <c r="M127" s="41" t="s">
        <v>611</v>
      </c>
      <c r="N127" s="41" t="s">
        <v>258</v>
      </c>
      <c r="O127" s="41" t="s">
        <v>559</v>
      </c>
      <c r="P127" s="41" t="str">
        <f t="shared" si="29"/>
        <v>F1-elegansXhybrid</v>
      </c>
      <c r="Q127" s="46">
        <v>42678</v>
      </c>
      <c r="R127" s="100">
        <v>1.42</v>
      </c>
      <c r="S127" s="100" t="s">
        <v>621</v>
      </c>
      <c r="T127" s="41" t="str">
        <f t="shared" si="30"/>
        <v>E.22X1.42</v>
      </c>
      <c r="U127" s="41" t="str">
        <f t="shared" si="22"/>
        <v>F1-elegansXhybrid-AlloEleXBelgium</v>
      </c>
      <c r="V127" s="41">
        <v>3</v>
      </c>
      <c r="W127" s="41">
        <v>3</v>
      </c>
      <c r="X127" s="41">
        <v>0</v>
      </c>
      <c r="Y127" s="41">
        <v>216</v>
      </c>
      <c r="Z127" s="41">
        <v>0</v>
      </c>
      <c r="AA127" s="41">
        <v>57</v>
      </c>
      <c r="AB127" s="41">
        <v>0</v>
      </c>
      <c r="AC127" s="41">
        <v>128</v>
      </c>
      <c r="AD127" s="49">
        <v>0</v>
      </c>
      <c r="AE127" s="49">
        <v>401</v>
      </c>
      <c r="AF127" s="44">
        <f t="shared" si="31"/>
        <v>401</v>
      </c>
      <c r="AG127" s="72">
        <f t="shared" si="32"/>
        <v>133.66666666666666</v>
      </c>
      <c r="AH127" s="43">
        <f t="shared" si="33"/>
        <v>0</v>
      </c>
    </row>
    <row r="128" spans="1:34" ht="15.75" x14ac:dyDescent="0.25">
      <c r="A128" s="41" t="s">
        <v>282</v>
      </c>
      <c r="B128" s="41">
        <v>2015</v>
      </c>
      <c r="C128" s="41" t="s">
        <v>47</v>
      </c>
      <c r="D128" s="41" t="s">
        <v>47</v>
      </c>
      <c r="E128" s="41" t="s">
        <v>279</v>
      </c>
      <c r="F128" s="41" t="s">
        <v>277</v>
      </c>
      <c r="G128" s="41" t="s">
        <v>275</v>
      </c>
      <c r="H128" s="41" t="s">
        <v>271</v>
      </c>
      <c r="I128" s="41" t="s">
        <v>273</v>
      </c>
      <c r="J128" s="41" t="s">
        <v>40</v>
      </c>
      <c r="K128" s="41" t="s">
        <v>41</v>
      </c>
      <c r="L128" s="41" t="s">
        <v>287</v>
      </c>
      <c r="M128" s="41" t="s">
        <v>611</v>
      </c>
      <c r="N128" s="41" t="s">
        <v>258</v>
      </c>
      <c r="O128" s="41" t="s">
        <v>559</v>
      </c>
      <c r="P128" s="41" t="str">
        <f t="shared" si="29"/>
        <v>F1-elegansXhybrid</v>
      </c>
      <c r="Q128" s="46">
        <v>42673</v>
      </c>
      <c r="R128" s="100">
        <v>1.29</v>
      </c>
      <c r="S128" s="100" t="s">
        <v>619</v>
      </c>
      <c r="T128" s="41" t="str">
        <f t="shared" si="30"/>
        <v>H.5X1.29</v>
      </c>
      <c r="U128" s="41" t="str">
        <f t="shared" si="22"/>
        <v>F1-elegansXhybrid-AlloEleXBelgium</v>
      </c>
      <c r="V128" s="41">
        <v>3</v>
      </c>
      <c r="W128" s="41">
        <v>2</v>
      </c>
      <c r="X128" s="41">
        <v>0</v>
      </c>
      <c r="Y128" s="41">
        <v>0</v>
      </c>
      <c r="Z128" s="41">
        <v>0</v>
      </c>
      <c r="AA128" s="41">
        <v>54</v>
      </c>
      <c r="AB128" s="41">
        <v>0</v>
      </c>
      <c r="AC128" s="41">
        <v>89</v>
      </c>
      <c r="AD128" s="49">
        <v>0</v>
      </c>
      <c r="AE128" s="49">
        <v>143</v>
      </c>
      <c r="AF128" s="44">
        <f t="shared" si="31"/>
        <v>143</v>
      </c>
      <c r="AG128" s="72">
        <f t="shared" si="32"/>
        <v>47.666666666666664</v>
      </c>
      <c r="AH128" s="43">
        <f t="shared" si="33"/>
        <v>0</v>
      </c>
    </row>
    <row r="129" spans="1:34" ht="15.75" x14ac:dyDescent="0.25">
      <c r="A129" s="41" t="s">
        <v>282</v>
      </c>
      <c r="B129" s="41">
        <v>2015</v>
      </c>
      <c r="C129" s="41" t="s">
        <v>47</v>
      </c>
      <c r="D129" s="41" t="s">
        <v>47</v>
      </c>
      <c r="E129" s="41" t="s">
        <v>279</v>
      </c>
      <c r="F129" s="41" t="s">
        <v>277</v>
      </c>
      <c r="G129" s="41" t="s">
        <v>275</v>
      </c>
      <c r="H129" s="41" t="s">
        <v>271</v>
      </c>
      <c r="I129" s="41" t="s">
        <v>263</v>
      </c>
      <c r="J129" s="41" t="s">
        <v>40</v>
      </c>
      <c r="K129" s="41" t="s">
        <v>41</v>
      </c>
      <c r="L129" s="41" t="s">
        <v>287</v>
      </c>
      <c r="M129" s="41" t="s">
        <v>611</v>
      </c>
      <c r="N129" s="41" t="s">
        <v>258</v>
      </c>
      <c r="O129" s="41" t="s">
        <v>559</v>
      </c>
      <c r="P129" s="41" t="str">
        <f t="shared" si="29"/>
        <v>F1-elegansXhybrid</v>
      </c>
      <c r="Q129" s="46">
        <v>42666</v>
      </c>
      <c r="R129" s="100">
        <v>3.6</v>
      </c>
      <c r="S129" s="100" t="s">
        <v>622</v>
      </c>
      <c r="T129" s="41" t="str">
        <f t="shared" si="30"/>
        <v>I.1X3.6</v>
      </c>
      <c r="U129" s="41" t="str">
        <f t="shared" si="22"/>
        <v>F1-elegansXhybrid-AlloEleXBelgium</v>
      </c>
      <c r="V129" s="41">
        <v>3</v>
      </c>
      <c r="W129" s="41">
        <v>2</v>
      </c>
      <c r="X129" s="41">
        <v>79</v>
      </c>
      <c r="Y129" s="41">
        <v>217</v>
      </c>
      <c r="Z129" s="41">
        <v>0</v>
      </c>
      <c r="AA129" s="41">
        <v>0</v>
      </c>
      <c r="AB129" s="41">
        <v>93</v>
      </c>
      <c r="AC129" s="41">
        <v>21</v>
      </c>
      <c r="AD129" s="49">
        <v>172</v>
      </c>
      <c r="AE129" s="49">
        <v>238</v>
      </c>
      <c r="AF129" s="44">
        <f t="shared" si="31"/>
        <v>410</v>
      </c>
      <c r="AG129" s="72">
        <f t="shared" si="32"/>
        <v>136.66666666666666</v>
      </c>
      <c r="AH129" s="43">
        <f t="shared" si="33"/>
        <v>0.4195121951219512</v>
      </c>
    </row>
    <row r="130" spans="1:34" ht="15.75" x14ac:dyDescent="0.25">
      <c r="A130" s="41" t="s">
        <v>265</v>
      </c>
      <c r="B130" s="41">
        <v>2015</v>
      </c>
      <c r="C130" s="41" t="s">
        <v>47</v>
      </c>
      <c r="D130" s="41" t="s">
        <v>47</v>
      </c>
      <c r="E130" s="41" t="s">
        <v>279</v>
      </c>
      <c r="F130" s="41" t="s">
        <v>277</v>
      </c>
      <c r="G130" s="41" t="s">
        <v>275</v>
      </c>
      <c r="H130" s="41" t="s">
        <v>271</v>
      </c>
      <c r="I130" s="41" t="s">
        <v>272</v>
      </c>
      <c r="J130" s="41" t="s">
        <v>40</v>
      </c>
      <c r="K130" s="41" t="s">
        <v>41</v>
      </c>
      <c r="L130" s="41" t="s">
        <v>270</v>
      </c>
      <c r="M130" s="41" t="s">
        <v>611</v>
      </c>
      <c r="N130" s="41" t="s">
        <v>258</v>
      </c>
      <c r="O130" s="41" t="s">
        <v>559</v>
      </c>
      <c r="P130" s="41" t="str">
        <f t="shared" ref="P130:P133" si="34">CONCATENATE(C130,"-",O130)</f>
        <v>F1-elegansXhybrid</v>
      </c>
      <c r="Q130" s="46">
        <v>42667</v>
      </c>
      <c r="R130" s="100" t="s">
        <v>625</v>
      </c>
      <c r="S130" s="100" t="s">
        <v>623</v>
      </c>
      <c r="T130" s="41" t="str">
        <f t="shared" ref="T130:T133" si="35">CONCATENATE(S130,"X",R130)</f>
        <v>K.5X3.9</v>
      </c>
      <c r="U130" s="41" t="str">
        <f t="shared" si="22"/>
        <v>F1-elegansXhybrid-AlloEleXBelgium</v>
      </c>
      <c r="V130" s="41">
        <v>3</v>
      </c>
      <c r="W130" s="41">
        <v>0</v>
      </c>
      <c r="X130" s="41">
        <v>0</v>
      </c>
      <c r="Y130" s="41">
        <v>0</v>
      </c>
      <c r="Z130" s="41">
        <v>0</v>
      </c>
      <c r="AA130" s="41">
        <v>0</v>
      </c>
      <c r="AB130" s="41">
        <v>0</v>
      </c>
      <c r="AC130" s="41">
        <v>0</v>
      </c>
      <c r="AD130" s="44">
        <v>0</v>
      </c>
      <c r="AE130" s="44">
        <v>0</v>
      </c>
      <c r="AF130" s="44" t="s">
        <v>6</v>
      </c>
      <c r="AG130" s="44" t="s">
        <v>6</v>
      </c>
      <c r="AH130" s="44" t="s">
        <v>6</v>
      </c>
    </row>
    <row r="131" spans="1:34" ht="15.75" x14ac:dyDescent="0.25">
      <c r="A131" s="41" t="s">
        <v>43</v>
      </c>
      <c r="B131" s="41">
        <v>2015</v>
      </c>
      <c r="C131" s="41" t="s">
        <v>47</v>
      </c>
      <c r="D131" s="41" t="s">
        <v>47</v>
      </c>
      <c r="E131" s="41" t="s">
        <v>279</v>
      </c>
      <c r="F131" s="41" t="s">
        <v>277</v>
      </c>
      <c r="G131" s="41" t="s">
        <v>275</v>
      </c>
      <c r="H131" s="41" t="s">
        <v>271</v>
      </c>
      <c r="I131" s="41" t="s">
        <v>263</v>
      </c>
      <c r="J131" s="41" t="s">
        <v>40</v>
      </c>
      <c r="K131" s="41" t="s">
        <v>41</v>
      </c>
      <c r="L131" s="41" t="s">
        <v>266</v>
      </c>
      <c r="M131" s="41" t="s">
        <v>611</v>
      </c>
      <c r="N131" s="41" t="s">
        <v>258</v>
      </c>
      <c r="O131" s="41" t="s">
        <v>559</v>
      </c>
      <c r="P131" s="41" t="str">
        <f t="shared" si="34"/>
        <v>F1-elegansXhybrid</v>
      </c>
      <c r="Q131" s="46">
        <v>42665</v>
      </c>
      <c r="R131" s="100">
        <v>5.15</v>
      </c>
      <c r="S131" s="100" t="s">
        <v>572</v>
      </c>
      <c r="T131" s="41" t="str">
        <f t="shared" si="35"/>
        <v>P.8X5.15</v>
      </c>
      <c r="U131" s="41" t="str">
        <f t="shared" ref="U131:U133" si="36">_xlfn.CONCAT(D131,"-",O131,"-",M131,"X",H131)</f>
        <v>F1-elegansXhybrid-AlloEleXBelgium</v>
      </c>
      <c r="V131" s="41">
        <v>3</v>
      </c>
      <c r="W131" s="41">
        <v>3</v>
      </c>
      <c r="X131" s="41">
        <v>0</v>
      </c>
      <c r="Y131" s="41">
        <v>327</v>
      </c>
      <c r="Z131" s="41">
        <v>0</v>
      </c>
      <c r="AA131" s="41">
        <v>30</v>
      </c>
      <c r="AB131" s="41">
        <v>0</v>
      </c>
      <c r="AC131" s="41">
        <v>83</v>
      </c>
      <c r="AD131" s="49">
        <v>0</v>
      </c>
      <c r="AE131" s="49">
        <v>440</v>
      </c>
      <c r="AF131" s="44">
        <f>AD131+AE131</f>
        <v>440</v>
      </c>
      <c r="AG131" s="72">
        <f>AF131/V131</f>
        <v>146.66666666666666</v>
      </c>
      <c r="AH131" s="43">
        <f>AD131/AF131</f>
        <v>0</v>
      </c>
    </row>
    <row r="132" spans="1:34" ht="15.75" x14ac:dyDescent="0.25">
      <c r="A132" s="41" t="s">
        <v>43</v>
      </c>
      <c r="B132" s="41">
        <v>2015</v>
      </c>
      <c r="C132" s="41" t="s">
        <v>47</v>
      </c>
      <c r="D132" s="41" t="s">
        <v>561</v>
      </c>
      <c r="E132" s="41" t="s">
        <v>40</v>
      </c>
      <c r="F132" s="41" t="s">
        <v>41</v>
      </c>
      <c r="G132" s="41" t="s">
        <v>274</v>
      </c>
      <c r="H132" s="41" t="s">
        <v>611</v>
      </c>
      <c r="I132" s="41" t="s">
        <v>263</v>
      </c>
      <c r="J132" s="41" t="s">
        <v>40</v>
      </c>
      <c r="K132" s="41" t="s">
        <v>41</v>
      </c>
      <c r="L132" s="41" t="s">
        <v>285</v>
      </c>
      <c r="M132" s="41" t="s">
        <v>611</v>
      </c>
      <c r="N132" s="48" t="s">
        <v>256</v>
      </c>
      <c r="O132" s="41" t="s">
        <v>431</v>
      </c>
      <c r="P132" s="41" t="str">
        <f t="shared" si="34"/>
        <v>F1-elegansXelegans</v>
      </c>
      <c r="Q132" s="46">
        <v>42659</v>
      </c>
      <c r="R132" s="41" t="s">
        <v>318</v>
      </c>
      <c r="S132" s="41" t="s">
        <v>313</v>
      </c>
      <c r="T132" s="41" t="str">
        <f t="shared" si="35"/>
        <v>P.16XE.3</v>
      </c>
      <c r="U132" s="41" t="str">
        <f t="shared" si="36"/>
        <v>Pures-elegansXelegans-AlloEleXAlloEle</v>
      </c>
      <c r="V132" s="41">
        <v>3</v>
      </c>
      <c r="W132" s="45">
        <v>2</v>
      </c>
      <c r="X132" s="45">
        <v>0</v>
      </c>
      <c r="Y132" s="45">
        <v>0</v>
      </c>
      <c r="Z132" s="45">
        <v>13</v>
      </c>
      <c r="AA132" s="45">
        <v>228</v>
      </c>
      <c r="AB132" s="45">
        <v>9</v>
      </c>
      <c r="AC132" s="45">
        <v>202</v>
      </c>
      <c r="AD132" s="44">
        <v>22</v>
      </c>
      <c r="AE132" s="44">
        <v>430</v>
      </c>
      <c r="AF132" s="44">
        <f>AD132+AE132</f>
        <v>452</v>
      </c>
      <c r="AG132" s="72">
        <f>AF132/V132</f>
        <v>150.66666666666666</v>
      </c>
      <c r="AH132" s="43">
        <f>AD132/AF132</f>
        <v>4.8672566371681415E-2</v>
      </c>
    </row>
    <row r="133" spans="1:34" ht="15.75" x14ac:dyDescent="0.25">
      <c r="A133" s="41" t="s">
        <v>43</v>
      </c>
      <c r="B133" s="41">
        <v>2015</v>
      </c>
      <c r="C133" s="41" t="s">
        <v>47</v>
      </c>
      <c r="D133" s="41" t="s">
        <v>561</v>
      </c>
      <c r="E133" s="41" t="s">
        <v>40</v>
      </c>
      <c r="F133" s="41" t="s">
        <v>41</v>
      </c>
      <c r="G133" s="41" t="s">
        <v>286</v>
      </c>
      <c r="H133" s="41" t="s">
        <v>611</v>
      </c>
      <c r="I133" s="41" t="s">
        <v>272</v>
      </c>
      <c r="J133" s="41" t="s">
        <v>40</v>
      </c>
      <c r="K133" s="41" t="s">
        <v>41</v>
      </c>
      <c r="L133" s="41" t="s">
        <v>287</v>
      </c>
      <c r="M133" s="41" t="s">
        <v>611</v>
      </c>
      <c r="N133" s="48" t="s">
        <v>256</v>
      </c>
      <c r="O133" s="41" t="s">
        <v>431</v>
      </c>
      <c r="P133" s="41" t="str">
        <f t="shared" si="34"/>
        <v>F1-elegansXelegans</v>
      </c>
      <c r="Q133" s="46">
        <v>42680</v>
      </c>
      <c r="R133" s="41" t="s">
        <v>640</v>
      </c>
      <c r="S133" s="41" t="s">
        <v>642</v>
      </c>
      <c r="T133" s="41" t="str">
        <f t="shared" si="35"/>
        <v>V.15XX.3</v>
      </c>
      <c r="U133" s="41" t="str">
        <f t="shared" si="36"/>
        <v>Pures-elegansXelegans-AlloEleXAlloEle</v>
      </c>
      <c r="V133" s="41">
        <v>3</v>
      </c>
      <c r="W133" s="45">
        <v>2</v>
      </c>
      <c r="X133" s="45">
        <v>0</v>
      </c>
      <c r="Y133" s="45">
        <v>0</v>
      </c>
      <c r="Z133" s="45">
        <v>63</v>
      </c>
      <c r="AA133" s="45">
        <v>9</v>
      </c>
      <c r="AB133" s="45">
        <v>96</v>
      </c>
      <c r="AC133" s="45">
        <v>7</v>
      </c>
      <c r="AD133" s="44">
        <v>159</v>
      </c>
      <c r="AE133" s="44">
        <v>16</v>
      </c>
      <c r="AF133" s="44">
        <f>AD133+AE133</f>
        <v>175</v>
      </c>
      <c r="AG133" s="72">
        <f>AF133/V133</f>
        <v>58.333333333333336</v>
      </c>
      <c r="AH133" s="43">
        <f>AD133/AF133</f>
        <v>0.90857142857142859</v>
      </c>
    </row>
  </sheetData>
  <autoFilter ref="A1:AH133" xr:uid="{00000000-0009-0000-0000-000004000000}">
    <sortState xmlns:xlrd2="http://schemas.microsoft.com/office/spreadsheetml/2017/richdata2" ref="A2:AH133">
      <sortCondition ref="S1:S133"/>
    </sortState>
  </autoFilter>
  <conditionalFormatting sqref="T1:T1048576">
    <cfRule type="duplicateValues" dxfId="6" priority="2"/>
  </conditionalFormatting>
  <conditionalFormatting sqref="T2:T133">
    <cfRule type="duplicateValues" dxfId="5" priority="1"/>
    <cfRule type="duplicateValues" dxfId="4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5" tint="0.79998168889431442"/>
  </sheetPr>
  <dimension ref="A1:E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baseColWidth="10" defaultRowHeight="15" x14ac:dyDescent="0.25"/>
  <cols>
    <col min="1" max="1" width="10" bestFit="1" customWidth="1"/>
    <col min="2" max="2" width="38.28515625" bestFit="1" customWidth="1"/>
    <col min="3" max="3" width="19" bestFit="1" customWidth="1"/>
    <col min="4" max="4" width="13.85546875" bestFit="1" customWidth="1"/>
  </cols>
  <sheetData>
    <row r="1" spans="1:5" x14ac:dyDescent="0.25">
      <c r="A1" s="37" t="s">
        <v>342</v>
      </c>
      <c r="B1" s="37" t="s">
        <v>343</v>
      </c>
      <c r="C1" s="77" t="s">
        <v>352</v>
      </c>
      <c r="D1" s="77" t="s">
        <v>351</v>
      </c>
      <c r="E1" s="37" t="s">
        <v>5</v>
      </c>
    </row>
    <row r="2" spans="1:5" x14ac:dyDescent="0.25">
      <c r="A2" t="str" cm="1">
        <f t="array" ref="A2:A134">_xlfn.UNIQUE(Allopatrics_Fertilities!T2:T999)</f>
        <v>1.14X1.2</v>
      </c>
      <c r="B2" t="str">
        <f>INDEX(Allopatrics_Fertilities!$U$2:$U$999,MATCH(Allopatrics_Fertilities_R!$A2,Allopatrics_Fertilities!$T$2:$T$999,0))</f>
        <v>F1-hybridXhybrid-BelgiumXBelgium</v>
      </c>
      <c r="C2" s="41">
        <f>INDEX(Allopatrics_Fertilities!$W$2:$W$999,MATCH(Allopatrics_Fertilities_R!$A2,Allopatrics_Fertilities!$T$2:$T$999,0))</f>
        <v>2</v>
      </c>
      <c r="D2" s="41">
        <f>INDEX(Allopatrics_Fertilities!$AG$2:$AG$999,MATCH(Allopatrics_Fertilities_R!$A2,Allopatrics_Fertilities!$T$2:$T$999,0))</f>
        <v>7.666666666666667</v>
      </c>
      <c r="E2" s="41">
        <f>INDEX(Allopatrics_Fertilities!$AH$2:$AH$999,MATCH(Allopatrics_Fertilities_R!$A2,Allopatrics_Fertilities!$T$2:$T$999,0))</f>
        <v>0</v>
      </c>
    </row>
    <row r="3" spans="1:5" x14ac:dyDescent="0.25">
      <c r="A3" t="str">
        <v>1.14X1.3</v>
      </c>
      <c r="B3" t="str">
        <f>INDEX(Allopatrics_Fertilities!$U$2:$U$999,MATCH(Allopatrics_Fertilities_R!$A3,Allopatrics_Fertilities!$T$2:$T$999,0))</f>
        <v>F1-hybridXhybrid-BelgiumXBelgium</v>
      </c>
      <c r="C3" s="41">
        <f>INDEX(Allopatrics_Fertilities!$W$2:$W$999,MATCH(Allopatrics_Fertilities_R!$A3,Allopatrics_Fertilities!$T$2:$T$999,0))</f>
        <v>1</v>
      </c>
      <c r="D3" s="41">
        <f>INDEX(Allopatrics_Fertilities!$AG$2:$AG$999,MATCH(Allopatrics_Fertilities_R!$A3,Allopatrics_Fertilities!$T$2:$T$999,0))</f>
        <v>1.3333333333333333</v>
      </c>
      <c r="E3" s="41">
        <f>INDEX(Allopatrics_Fertilities!$AH$2:$AH$999,MATCH(Allopatrics_Fertilities_R!$A3,Allopatrics_Fertilities!$T$2:$T$999,0))</f>
        <v>0</v>
      </c>
    </row>
    <row r="4" spans="1:5" x14ac:dyDescent="0.25">
      <c r="A4" t="str">
        <v>1.18X3.2</v>
      </c>
      <c r="B4" t="str">
        <f>INDEX(Allopatrics_Fertilities!$U$2:$U$999,MATCH(Allopatrics_Fertilities_R!$A4,Allopatrics_Fertilities!$T$2:$T$999,0))</f>
        <v>F1-hybridXhybrid-BelgiumXBelgium</v>
      </c>
      <c r="C4" s="41">
        <f>INDEX(Allopatrics_Fertilities!$W$2:$W$999,MATCH(Allopatrics_Fertilities_R!$A4,Allopatrics_Fertilities!$T$2:$T$999,0))</f>
        <v>3</v>
      </c>
      <c r="D4" s="41">
        <f>INDEX(Allopatrics_Fertilities!$AG$2:$AG$999,MATCH(Allopatrics_Fertilities_R!$A4,Allopatrics_Fertilities!$T$2:$T$999,0))</f>
        <v>10.666666666666666</v>
      </c>
      <c r="E4" s="41">
        <f>INDEX(Allopatrics_Fertilities!$AH$2:$AH$999,MATCH(Allopatrics_Fertilities_R!$A4,Allopatrics_Fertilities!$T$2:$T$999,0))</f>
        <v>0</v>
      </c>
    </row>
    <row r="5" spans="1:5" x14ac:dyDescent="0.25">
      <c r="A5" t="str">
        <v>1.2XA.20</v>
      </c>
      <c r="B5" t="str">
        <f>INDEX(Allopatrics_Fertilities!$U$2:$U$999,MATCH(Allopatrics_Fertilities_R!$A5,Allopatrics_Fertilities!$T$2:$T$999,0))</f>
        <v>F1-hybridXgraellsii-BelgiumXCachadas</v>
      </c>
      <c r="C5" s="41">
        <f>INDEX(Allopatrics_Fertilities!$W$2:$W$999,MATCH(Allopatrics_Fertilities_R!$A5,Allopatrics_Fertilities!$T$2:$T$999,0))</f>
        <v>0</v>
      </c>
      <c r="D5" s="41" t="str">
        <f>INDEX(Allopatrics_Fertilities!$AG$2:$AG$999,MATCH(Allopatrics_Fertilities_R!$A5,Allopatrics_Fertilities!$T$2:$T$999,0))</f>
        <v>NA</v>
      </c>
      <c r="E5" s="41" t="str">
        <f>INDEX(Allopatrics_Fertilities!$AH$2:$AH$999,MATCH(Allopatrics_Fertilities_R!$A5,Allopatrics_Fertilities!$T$2:$T$999,0))</f>
        <v>NA</v>
      </c>
    </row>
    <row r="6" spans="1:5" x14ac:dyDescent="0.25">
      <c r="A6" t="str">
        <v>1.34X1.19</v>
      </c>
      <c r="B6" t="str">
        <f>INDEX(Allopatrics_Fertilities!$U$2:$U$999,MATCH(Allopatrics_Fertilities_R!$A6,Allopatrics_Fertilities!$T$2:$T$999,0))</f>
        <v>F1-hybridXhybrid-BelgiumXBelgium</v>
      </c>
      <c r="C6" s="41">
        <f>INDEX(Allopatrics_Fertilities!$W$2:$W$999,MATCH(Allopatrics_Fertilities_R!$A6,Allopatrics_Fertilities!$T$2:$T$999,0))</f>
        <v>1</v>
      </c>
      <c r="D6" s="41">
        <f>INDEX(Allopatrics_Fertilities!$AG$2:$AG$999,MATCH(Allopatrics_Fertilities_R!$A6,Allopatrics_Fertilities!$T$2:$T$999,0))</f>
        <v>1.6666666666666667</v>
      </c>
      <c r="E6" s="41">
        <f>INDEX(Allopatrics_Fertilities!$AH$2:$AH$999,MATCH(Allopatrics_Fertilities_R!$A6,Allopatrics_Fertilities!$T$2:$T$999,0))</f>
        <v>0</v>
      </c>
    </row>
    <row r="7" spans="1:5" x14ac:dyDescent="0.25">
      <c r="A7" t="str">
        <v>1.34X3.19</v>
      </c>
      <c r="B7" t="str">
        <f>INDEX(Allopatrics_Fertilities!$U$2:$U$999,MATCH(Allopatrics_Fertilities_R!$A7,Allopatrics_Fertilities!$T$2:$T$999,0))</f>
        <v>F1-hybridXhybrid-BelgiumXBelgium</v>
      </c>
      <c r="C7" s="41">
        <f>INDEX(Allopatrics_Fertilities!$W$2:$W$999,MATCH(Allopatrics_Fertilities_R!$A7,Allopatrics_Fertilities!$T$2:$T$999,0))</f>
        <v>3</v>
      </c>
      <c r="D7" s="41">
        <f>INDEX(Allopatrics_Fertilities!$AG$2:$AG$999,MATCH(Allopatrics_Fertilities_R!$A7,Allopatrics_Fertilities!$T$2:$T$999,0))</f>
        <v>33</v>
      </c>
      <c r="E7" s="41">
        <f>INDEX(Allopatrics_Fertilities!$AH$2:$AH$999,MATCH(Allopatrics_Fertilities_R!$A7,Allopatrics_Fertilities!$T$2:$T$999,0))</f>
        <v>0</v>
      </c>
    </row>
    <row r="8" spans="1:5" x14ac:dyDescent="0.25">
      <c r="A8" t="str">
        <v>1.35X1.51</v>
      </c>
      <c r="B8" t="str">
        <f>INDEX(Allopatrics_Fertilities!$U$2:$U$999,MATCH(Allopatrics_Fertilities_R!$A8,Allopatrics_Fertilities!$T$2:$T$999,0))</f>
        <v>F1-hybridXhybrid-BelgiumXBelgium</v>
      </c>
      <c r="C8" s="41">
        <f>INDEX(Allopatrics_Fertilities!$W$2:$W$999,MATCH(Allopatrics_Fertilities_R!$A8,Allopatrics_Fertilities!$T$2:$T$999,0))</f>
        <v>3</v>
      </c>
      <c r="D8" s="41">
        <f>INDEX(Allopatrics_Fertilities!$AG$2:$AG$999,MATCH(Allopatrics_Fertilities_R!$A8,Allopatrics_Fertilities!$T$2:$T$999,0))</f>
        <v>4</v>
      </c>
      <c r="E8" s="41">
        <f>INDEX(Allopatrics_Fertilities!$AH$2:$AH$999,MATCH(Allopatrics_Fertilities_R!$A8,Allopatrics_Fertilities!$T$2:$T$999,0))</f>
        <v>0</v>
      </c>
    </row>
    <row r="9" spans="1:5" x14ac:dyDescent="0.25">
      <c r="A9" t="str">
        <v>1.4X1.6</v>
      </c>
      <c r="B9" t="str">
        <f>INDEX(Allopatrics_Fertilities!$U$2:$U$999,MATCH(Allopatrics_Fertilities_R!$A9,Allopatrics_Fertilities!$T$2:$T$999,0))</f>
        <v>F1-hybridXhybrid-BelgiumXBelgium</v>
      </c>
      <c r="C9" s="41">
        <f>INDEX(Allopatrics_Fertilities!$W$2:$W$999,MATCH(Allopatrics_Fertilities_R!$A9,Allopatrics_Fertilities!$T$2:$T$999,0))</f>
        <v>3</v>
      </c>
      <c r="D9" s="41">
        <f>INDEX(Allopatrics_Fertilities!$AG$2:$AG$999,MATCH(Allopatrics_Fertilities_R!$A9,Allopatrics_Fertilities!$T$2:$T$999,0))</f>
        <v>4.666666666666667</v>
      </c>
      <c r="E9" s="41">
        <f>INDEX(Allopatrics_Fertilities!$AH$2:$AH$999,MATCH(Allopatrics_Fertilities_R!$A9,Allopatrics_Fertilities!$T$2:$T$999,0))</f>
        <v>0</v>
      </c>
    </row>
    <row r="10" spans="1:5" x14ac:dyDescent="0.25">
      <c r="A10" t="str">
        <v>1.4X3.2</v>
      </c>
      <c r="B10" t="str">
        <f>INDEX(Allopatrics_Fertilities!$U$2:$U$999,MATCH(Allopatrics_Fertilities_R!$A10,Allopatrics_Fertilities!$T$2:$T$999,0))</f>
        <v>F1-hybridXhybrid-BelgiumXBelgium</v>
      </c>
      <c r="C10" s="41">
        <f>INDEX(Allopatrics_Fertilities!$W$2:$W$999,MATCH(Allopatrics_Fertilities_R!$A10,Allopatrics_Fertilities!$T$2:$T$999,0))</f>
        <v>2</v>
      </c>
      <c r="D10" s="41">
        <f>INDEX(Allopatrics_Fertilities!$AG$2:$AG$999,MATCH(Allopatrics_Fertilities_R!$A10,Allopatrics_Fertilities!$T$2:$T$999,0))</f>
        <v>14</v>
      </c>
      <c r="E10" s="41">
        <f>INDEX(Allopatrics_Fertilities!$AH$2:$AH$999,MATCH(Allopatrics_Fertilities_R!$A10,Allopatrics_Fertilities!$T$2:$T$999,0))</f>
        <v>0</v>
      </c>
    </row>
    <row r="11" spans="1:5" x14ac:dyDescent="0.25">
      <c r="A11" t="str">
        <v>1.43X3.22</v>
      </c>
      <c r="B11" t="str">
        <f>INDEX(Allopatrics_Fertilities!$U$2:$U$999,MATCH(Allopatrics_Fertilities_R!$A11,Allopatrics_Fertilities!$T$2:$T$999,0))</f>
        <v>F1-hybridXhybrid-BelgiumXBelgium</v>
      </c>
      <c r="C11" s="41">
        <f>INDEX(Allopatrics_Fertilities!$W$2:$W$999,MATCH(Allopatrics_Fertilities_R!$A11,Allopatrics_Fertilities!$T$2:$T$999,0))</f>
        <v>1</v>
      </c>
      <c r="D11" s="41">
        <f>INDEX(Allopatrics_Fertilities!$AG$2:$AG$999,MATCH(Allopatrics_Fertilities_R!$A11,Allopatrics_Fertilities!$T$2:$T$999,0))</f>
        <v>1</v>
      </c>
      <c r="E11" s="41">
        <f>INDEX(Allopatrics_Fertilities!$AH$2:$AH$999,MATCH(Allopatrics_Fertilities_R!$A11,Allopatrics_Fertilities!$T$2:$T$999,0))</f>
        <v>0</v>
      </c>
    </row>
    <row r="12" spans="1:5" x14ac:dyDescent="0.25">
      <c r="A12" t="str">
        <v>2.11X1.14</v>
      </c>
      <c r="B12" t="str">
        <f>INDEX(Allopatrics_Fertilities!$U$2:$U$999,MATCH(Allopatrics_Fertilities_R!$A12,Allopatrics_Fertilities!$T$2:$T$999,0))</f>
        <v>F1-hybridXhybrid-BelgiumXBelgium</v>
      </c>
      <c r="C12" s="41">
        <f>INDEX(Allopatrics_Fertilities!$W$2:$W$999,MATCH(Allopatrics_Fertilities_R!$A12,Allopatrics_Fertilities!$T$2:$T$999,0))</f>
        <v>0</v>
      </c>
      <c r="D12" s="41" t="str">
        <f>INDEX(Allopatrics_Fertilities!$AG$2:$AG$999,MATCH(Allopatrics_Fertilities_R!$A12,Allopatrics_Fertilities!$T$2:$T$999,0))</f>
        <v>NA</v>
      </c>
      <c r="E12" s="41" t="str">
        <f>INDEX(Allopatrics_Fertilities!$AH$2:$AH$999,MATCH(Allopatrics_Fertilities_R!$A12,Allopatrics_Fertilities!$T$2:$T$999,0))</f>
        <v>NA</v>
      </c>
    </row>
    <row r="13" spans="1:5" x14ac:dyDescent="0.25">
      <c r="A13" t="str">
        <v>2.11XP.20</v>
      </c>
      <c r="B13" t="str">
        <f>INDEX(Allopatrics_Fertilities!$U$2:$U$999,MATCH(Allopatrics_Fertilities_R!$A13,Allopatrics_Fertilities!$T$2:$T$999,0))</f>
        <v>F1-hybridXelegans-BelgiumXAlloEle</v>
      </c>
      <c r="C13" s="41">
        <f>INDEX(Allopatrics_Fertilities!$W$2:$W$999,MATCH(Allopatrics_Fertilities_R!$A13,Allopatrics_Fertilities!$T$2:$T$999,0))</f>
        <v>2</v>
      </c>
      <c r="D13" s="41">
        <f>INDEX(Allopatrics_Fertilities!$AG$2:$AG$999,MATCH(Allopatrics_Fertilities_R!$A13,Allopatrics_Fertilities!$T$2:$T$999,0))</f>
        <v>28</v>
      </c>
      <c r="E13" s="41">
        <f>INDEX(Allopatrics_Fertilities!$AH$2:$AH$999,MATCH(Allopatrics_Fertilities_R!$A13,Allopatrics_Fertilities!$T$2:$T$999,0))</f>
        <v>0</v>
      </c>
    </row>
    <row r="14" spans="1:5" x14ac:dyDescent="0.25">
      <c r="A14" t="str">
        <v>2.14X5.13</v>
      </c>
      <c r="B14" t="str">
        <f>INDEX(Allopatrics_Fertilities!$U$2:$U$999,MATCH(Allopatrics_Fertilities_R!$A14,Allopatrics_Fertilities!$T$2:$T$999,0))</f>
        <v>F1-hybridXhybrid-BelgiumXBelgium</v>
      </c>
      <c r="C14" s="41">
        <f>INDEX(Allopatrics_Fertilities!$W$2:$W$999,MATCH(Allopatrics_Fertilities_R!$A14,Allopatrics_Fertilities!$T$2:$T$999,0))</f>
        <v>1</v>
      </c>
      <c r="D14" s="41">
        <f>INDEX(Allopatrics_Fertilities!$AG$2:$AG$999,MATCH(Allopatrics_Fertilities_R!$A14,Allopatrics_Fertilities!$T$2:$T$999,0))</f>
        <v>1.3333333333333333</v>
      </c>
      <c r="E14" s="41">
        <f>INDEX(Allopatrics_Fertilities!$AH$2:$AH$999,MATCH(Allopatrics_Fertilities_R!$A14,Allopatrics_Fertilities!$T$2:$T$999,0))</f>
        <v>0</v>
      </c>
    </row>
    <row r="15" spans="1:5" x14ac:dyDescent="0.25">
      <c r="A15" t="str">
        <v>2.14XA.18</v>
      </c>
      <c r="B15" t="str">
        <f>INDEX(Allopatrics_Fertilities!$U$2:$U$999,MATCH(Allopatrics_Fertilities_R!$A15,Allopatrics_Fertilities!$T$2:$T$999,0))</f>
        <v>F1-hybridXgraellsii-BelgiumXCachadas</v>
      </c>
      <c r="C15" s="41">
        <f>INDEX(Allopatrics_Fertilities!$W$2:$W$999,MATCH(Allopatrics_Fertilities_R!$A15,Allopatrics_Fertilities!$T$2:$T$999,0))</f>
        <v>0</v>
      </c>
      <c r="D15" s="41" t="str">
        <f>INDEX(Allopatrics_Fertilities!$AG$2:$AG$999,MATCH(Allopatrics_Fertilities_R!$A15,Allopatrics_Fertilities!$T$2:$T$999,0))</f>
        <v>NA</v>
      </c>
      <c r="E15" s="41" t="str">
        <f>INDEX(Allopatrics_Fertilities!$AH$2:$AH$999,MATCH(Allopatrics_Fertilities_R!$A15,Allopatrics_Fertilities!$T$2:$T$999,0))</f>
        <v>NA</v>
      </c>
    </row>
    <row r="16" spans="1:5" x14ac:dyDescent="0.25">
      <c r="A16" t="str">
        <v>2.15X1.46</v>
      </c>
      <c r="B16" t="str">
        <f>INDEX(Allopatrics_Fertilities!$U$2:$U$999,MATCH(Allopatrics_Fertilities_R!$A16,Allopatrics_Fertilities!$T$2:$T$999,0))</f>
        <v>F1-hybridXhybrid-BelgiumXBelgium</v>
      </c>
      <c r="C16" s="41">
        <f>INDEX(Allopatrics_Fertilities!$W$2:$W$999,MATCH(Allopatrics_Fertilities_R!$A16,Allopatrics_Fertilities!$T$2:$T$999,0))</f>
        <v>3</v>
      </c>
      <c r="D16" s="41">
        <f>INDEX(Allopatrics_Fertilities!$AG$2:$AG$999,MATCH(Allopatrics_Fertilities_R!$A16,Allopatrics_Fertilities!$T$2:$T$999,0))</f>
        <v>4.333333333333333</v>
      </c>
      <c r="E16" s="41">
        <f>INDEX(Allopatrics_Fertilities!$AH$2:$AH$999,MATCH(Allopatrics_Fertilities_R!$A16,Allopatrics_Fertilities!$T$2:$T$999,0))</f>
        <v>0</v>
      </c>
    </row>
    <row r="17" spans="1:5" x14ac:dyDescent="0.25">
      <c r="A17" t="str">
        <v>2.16X2.14</v>
      </c>
      <c r="B17" t="str">
        <f>INDEX(Allopatrics_Fertilities!$U$2:$U$999,MATCH(Allopatrics_Fertilities_R!$A17,Allopatrics_Fertilities!$T$2:$T$999,0))</f>
        <v>F1-hybridXhybrid-BelgiumXBelgium</v>
      </c>
      <c r="C17" s="41">
        <f>INDEX(Allopatrics_Fertilities!$W$2:$W$999,MATCH(Allopatrics_Fertilities_R!$A17,Allopatrics_Fertilities!$T$2:$T$999,0))</f>
        <v>1</v>
      </c>
      <c r="D17" s="41">
        <f>INDEX(Allopatrics_Fertilities!$AG$2:$AG$999,MATCH(Allopatrics_Fertilities_R!$A17,Allopatrics_Fertilities!$T$2:$T$999,0))</f>
        <v>4.666666666666667</v>
      </c>
      <c r="E17" s="41">
        <f>INDEX(Allopatrics_Fertilities!$AH$2:$AH$999,MATCH(Allopatrics_Fertilities_R!$A17,Allopatrics_Fertilities!$T$2:$T$999,0))</f>
        <v>0</v>
      </c>
    </row>
    <row r="18" spans="1:5" x14ac:dyDescent="0.25">
      <c r="A18" t="str">
        <v>2.16X2.2</v>
      </c>
      <c r="B18" t="str">
        <f>INDEX(Allopatrics_Fertilities!$U$2:$U$999,MATCH(Allopatrics_Fertilities_R!$A18,Allopatrics_Fertilities!$T$2:$T$999,0))</f>
        <v>F1-hybridXhybrid-BelgiumXBelgium</v>
      </c>
      <c r="C18" s="41">
        <f>INDEX(Allopatrics_Fertilities!$W$2:$W$999,MATCH(Allopatrics_Fertilities_R!$A18,Allopatrics_Fertilities!$T$2:$T$999,0))</f>
        <v>0</v>
      </c>
      <c r="D18" s="41" t="str">
        <f>INDEX(Allopatrics_Fertilities!$AG$2:$AG$999,MATCH(Allopatrics_Fertilities_R!$A18,Allopatrics_Fertilities!$T$2:$T$999,0))</f>
        <v>NA</v>
      </c>
      <c r="E18" s="41" t="str">
        <f>INDEX(Allopatrics_Fertilities!$AH$2:$AH$999,MATCH(Allopatrics_Fertilities_R!$A18,Allopatrics_Fertilities!$T$2:$T$999,0))</f>
        <v>NA</v>
      </c>
    </row>
    <row r="19" spans="1:5" x14ac:dyDescent="0.25">
      <c r="A19" t="str">
        <v>2.23X2.15</v>
      </c>
      <c r="B19" t="str">
        <f>INDEX(Allopatrics_Fertilities!$U$2:$U$999,MATCH(Allopatrics_Fertilities_R!$A19,Allopatrics_Fertilities!$T$2:$T$999,0))</f>
        <v>F1-hybridXhybrid-BelgiumXBelgium</v>
      </c>
      <c r="C19" s="41">
        <f>INDEX(Allopatrics_Fertilities!$W$2:$W$999,MATCH(Allopatrics_Fertilities_R!$A19,Allopatrics_Fertilities!$T$2:$T$999,0))</f>
        <v>3</v>
      </c>
      <c r="D19" s="41">
        <f>INDEX(Allopatrics_Fertilities!$AG$2:$AG$999,MATCH(Allopatrics_Fertilities_R!$A19,Allopatrics_Fertilities!$T$2:$T$999,0))</f>
        <v>7</v>
      </c>
      <c r="E19" s="41">
        <f>INDEX(Allopatrics_Fertilities!$AH$2:$AH$999,MATCH(Allopatrics_Fertilities_R!$A19,Allopatrics_Fertilities!$T$2:$T$999,0))</f>
        <v>0</v>
      </c>
    </row>
    <row r="20" spans="1:5" x14ac:dyDescent="0.25">
      <c r="A20" t="str">
        <v>2.23X2.19</v>
      </c>
      <c r="B20" t="str">
        <f>INDEX(Allopatrics_Fertilities!$U$2:$U$999,MATCH(Allopatrics_Fertilities_R!$A20,Allopatrics_Fertilities!$T$2:$T$999,0))</f>
        <v>F1-hybridXhybrid-BelgiumXBelgium</v>
      </c>
      <c r="C20" s="41">
        <f>INDEX(Allopatrics_Fertilities!$W$2:$W$999,MATCH(Allopatrics_Fertilities_R!$A20,Allopatrics_Fertilities!$T$2:$T$999,0))</f>
        <v>1</v>
      </c>
      <c r="D20" s="41">
        <f>INDEX(Allopatrics_Fertilities!$AG$2:$AG$999,MATCH(Allopatrics_Fertilities_R!$A20,Allopatrics_Fertilities!$T$2:$T$999,0))</f>
        <v>2</v>
      </c>
      <c r="E20" s="41">
        <f>INDEX(Allopatrics_Fertilities!$AH$2:$AH$999,MATCH(Allopatrics_Fertilities_R!$A20,Allopatrics_Fertilities!$T$2:$T$999,0))</f>
        <v>0</v>
      </c>
    </row>
    <row r="21" spans="1:5" x14ac:dyDescent="0.25">
      <c r="A21" t="str">
        <v>2.7X2.8</v>
      </c>
      <c r="B21" t="str">
        <f>INDEX(Allopatrics_Fertilities!$U$2:$U$999,MATCH(Allopatrics_Fertilities_R!$A21,Allopatrics_Fertilities!$T$2:$T$999,0))</f>
        <v>F1-hybridXhybrid-BelgiumXBelgium</v>
      </c>
      <c r="C21" s="41">
        <f>INDEX(Allopatrics_Fertilities!$W$2:$W$999,MATCH(Allopatrics_Fertilities_R!$A21,Allopatrics_Fertilities!$T$2:$T$999,0))</f>
        <v>1</v>
      </c>
      <c r="D21" s="41">
        <f>INDEX(Allopatrics_Fertilities!$AG$2:$AG$999,MATCH(Allopatrics_Fertilities_R!$A21,Allopatrics_Fertilities!$T$2:$T$999,0))</f>
        <v>1.3333333333333333</v>
      </c>
      <c r="E21" s="41">
        <f>INDEX(Allopatrics_Fertilities!$AH$2:$AH$999,MATCH(Allopatrics_Fertilities_R!$A21,Allopatrics_Fertilities!$T$2:$T$999,0))</f>
        <v>0</v>
      </c>
    </row>
    <row r="22" spans="1:5" x14ac:dyDescent="0.25">
      <c r="A22" t="str">
        <v>O.3XH.10</v>
      </c>
      <c r="B22" t="str">
        <f>INDEX(Allopatrics_Fertilities!$U$2:$U$999,MATCH(Allopatrics_Fertilities_R!$A22,Allopatrics_Fertilities!$T$2:$T$999,0))</f>
        <v>Pures-elegansXelegans-AlloEleXAlloEle</v>
      </c>
      <c r="C22" s="41">
        <f>INDEX(Allopatrics_Fertilities!$W$2:$W$999,MATCH(Allopatrics_Fertilities_R!$A22,Allopatrics_Fertilities!$T$2:$T$999,0))</f>
        <v>3</v>
      </c>
      <c r="D22" s="41">
        <f>INDEX(Allopatrics_Fertilities!$AG$2:$AG$999,MATCH(Allopatrics_Fertilities_R!$A22,Allopatrics_Fertilities!$T$2:$T$999,0))</f>
        <v>73.666666666666671</v>
      </c>
      <c r="E22" s="41">
        <f>INDEX(Allopatrics_Fertilities!$AH$2:$AH$999,MATCH(Allopatrics_Fertilities_R!$A22,Allopatrics_Fertilities!$T$2:$T$999,0))</f>
        <v>0.85972850678733037</v>
      </c>
    </row>
    <row r="23" spans="1:5" x14ac:dyDescent="0.25">
      <c r="A23" t="str">
        <v>3.16X4.15</v>
      </c>
      <c r="B23" t="str">
        <f>INDEX(Allopatrics_Fertilities!$U$2:$U$999,MATCH(Allopatrics_Fertilities_R!$A23,Allopatrics_Fertilities!$T$2:$T$999,0))</f>
        <v>F1-hybridXhybrid-BelgiumXBelgium</v>
      </c>
      <c r="C23" s="41">
        <f>INDEX(Allopatrics_Fertilities!$W$2:$W$999,MATCH(Allopatrics_Fertilities_R!$A23,Allopatrics_Fertilities!$T$2:$T$999,0))</f>
        <v>2</v>
      </c>
      <c r="D23" s="41">
        <f>INDEX(Allopatrics_Fertilities!$AG$2:$AG$999,MATCH(Allopatrics_Fertilities_R!$A23,Allopatrics_Fertilities!$T$2:$T$999,0))</f>
        <v>5.333333333333333</v>
      </c>
      <c r="E23" s="41">
        <f>INDEX(Allopatrics_Fertilities!$AH$2:$AH$999,MATCH(Allopatrics_Fertilities_R!$A23,Allopatrics_Fertilities!$T$2:$T$999,0))</f>
        <v>0</v>
      </c>
    </row>
    <row r="24" spans="1:5" x14ac:dyDescent="0.25">
      <c r="A24" t="str">
        <v>3.16X5.24</v>
      </c>
      <c r="B24" t="str">
        <f>INDEX(Allopatrics_Fertilities!$U$2:$U$999,MATCH(Allopatrics_Fertilities_R!$A24,Allopatrics_Fertilities!$T$2:$T$999,0))</f>
        <v>F1-hybridXhybrid-BelgiumXBelgium</v>
      </c>
      <c r="C24" s="41">
        <f>INDEX(Allopatrics_Fertilities!$W$2:$W$999,MATCH(Allopatrics_Fertilities_R!$A24,Allopatrics_Fertilities!$T$2:$T$999,0))</f>
        <v>1</v>
      </c>
      <c r="D24" s="41">
        <f>INDEX(Allopatrics_Fertilities!$AG$2:$AG$999,MATCH(Allopatrics_Fertilities_R!$A24,Allopatrics_Fertilities!$T$2:$T$999,0))</f>
        <v>1</v>
      </c>
      <c r="E24" s="41">
        <f>INDEX(Allopatrics_Fertilities!$AH$2:$AH$999,MATCH(Allopatrics_Fertilities_R!$A24,Allopatrics_Fertilities!$T$2:$T$999,0))</f>
        <v>0</v>
      </c>
    </row>
    <row r="25" spans="1:5" x14ac:dyDescent="0.25">
      <c r="A25" t="str">
        <v>3.2X5.2</v>
      </c>
      <c r="B25" t="str">
        <f>INDEX(Allopatrics_Fertilities!$U$2:$U$999,MATCH(Allopatrics_Fertilities_R!$A25,Allopatrics_Fertilities!$T$2:$T$999,0))</f>
        <v>F1-hybridXhybrid-BelgiumXBelgium</v>
      </c>
      <c r="C25" s="41">
        <f>INDEX(Allopatrics_Fertilities!$W$2:$W$999,MATCH(Allopatrics_Fertilities_R!$A25,Allopatrics_Fertilities!$T$2:$T$999,0))</f>
        <v>1</v>
      </c>
      <c r="D25" s="41">
        <f>INDEX(Allopatrics_Fertilities!$AG$2:$AG$999,MATCH(Allopatrics_Fertilities_R!$A25,Allopatrics_Fertilities!$T$2:$T$999,0))</f>
        <v>96</v>
      </c>
      <c r="E25" s="41">
        <f>INDEX(Allopatrics_Fertilities!$AH$2:$AH$999,MATCH(Allopatrics_Fertilities_R!$A25,Allopatrics_Fertilities!$T$2:$T$999,0))</f>
        <v>0</v>
      </c>
    </row>
    <row r="26" spans="1:5" x14ac:dyDescent="0.25">
      <c r="A26" t="str">
        <v>3.2XA.3</v>
      </c>
      <c r="B26" t="str">
        <f>INDEX(Allopatrics_Fertilities!$U$2:$U$999,MATCH(Allopatrics_Fertilities_R!$A26,Allopatrics_Fertilities!$T$2:$T$999,0))</f>
        <v>F1-hybridXgraellsii-BelgiumXCachadas</v>
      </c>
      <c r="C26" s="41">
        <f>INDEX(Allopatrics_Fertilities!$W$2:$W$999,MATCH(Allopatrics_Fertilities_R!$A26,Allopatrics_Fertilities!$T$2:$T$999,0))</f>
        <v>1</v>
      </c>
      <c r="D26" s="41">
        <f>INDEX(Allopatrics_Fertilities!$AG$2:$AG$999,MATCH(Allopatrics_Fertilities_R!$A26,Allopatrics_Fertilities!$T$2:$T$999,0))</f>
        <v>2.6666666666666665</v>
      </c>
      <c r="E26" s="41">
        <f>INDEX(Allopatrics_Fertilities!$AH$2:$AH$999,MATCH(Allopatrics_Fertilities_R!$A26,Allopatrics_Fertilities!$T$2:$T$999,0))</f>
        <v>0</v>
      </c>
    </row>
    <row r="27" spans="1:5" x14ac:dyDescent="0.25">
      <c r="A27" t="str">
        <v>3.3X5.11</v>
      </c>
      <c r="B27" t="str">
        <f>INDEX(Allopatrics_Fertilities!$U$2:$U$999,MATCH(Allopatrics_Fertilities_R!$A27,Allopatrics_Fertilities!$T$2:$T$999,0))</f>
        <v>F1-hybridXhybrid-BelgiumXBelgium</v>
      </c>
      <c r="C27" s="41">
        <f>INDEX(Allopatrics_Fertilities!$W$2:$W$999,MATCH(Allopatrics_Fertilities_R!$A27,Allopatrics_Fertilities!$T$2:$T$999,0))</f>
        <v>0</v>
      </c>
      <c r="D27" s="41" t="str">
        <f>INDEX(Allopatrics_Fertilities!$AG$2:$AG$999,MATCH(Allopatrics_Fertilities_R!$A27,Allopatrics_Fertilities!$T$2:$T$999,0))</f>
        <v>NA</v>
      </c>
      <c r="E27" s="41" t="str">
        <f>INDEX(Allopatrics_Fertilities!$AH$2:$AH$999,MATCH(Allopatrics_Fertilities_R!$A27,Allopatrics_Fertilities!$T$2:$T$999,0))</f>
        <v>NA</v>
      </c>
    </row>
    <row r="28" spans="1:5" x14ac:dyDescent="0.25">
      <c r="A28" t="str">
        <v>3.3XA.6</v>
      </c>
      <c r="B28" t="str">
        <f>INDEX(Allopatrics_Fertilities!$U$2:$U$999,MATCH(Allopatrics_Fertilities_R!$A28,Allopatrics_Fertilities!$T$2:$T$999,0))</f>
        <v>F1-hybridXgraellsii-BelgiumXCachadas</v>
      </c>
      <c r="C28" s="41">
        <f>INDEX(Allopatrics_Fertilities!$W$2:$W$999,MATCH(Allopatrics_Fertilities_R!$A28,Allopatrics_Fertilities!$T$2:$T$999,0))</f>
        <v>3</v>
      </c>
      <c r="D28" s="41">
        <f>INDEX(Allopatrics_Fertilities!$AG$2:$AG$999,MATCH(Allopatrics_Fertilities_R!$A28,Allopatrics_Fertilities!$T$2:$T$999,0))</f>
        <v>7.666666666666667</v>
      </c>
      <c r="E28" s="41">
        <f>INDEX(Allopatrics_Fertilities!$AH$2:$AH$999,MATCH(Allopatrics_Fertilities_R!$A28,Allopatrics_Fertilities!$T$2:$T$999,0))</f>
        <v>0</v>
      </c>
    </row>
    <row r="29" spans="1:5" x14ac:dyDescent="0.25">
      <c r="A29" t="str">
        <v>4.1X5.3</v>
      </c>
      <c r="B29" t="str">
        <f>INDEX(Allopatrics_Fertilities!$U$2:$U$999,MATCH(Allopatrics_Fertilities_R!$A29,Allopatrics_Fertilities!$T$2:$T$999,0))</f>
        <v>F1-hybridXhybrid-BelgiumXBelgium</v>
      </c>
      <c r="C29" s="41">
        <f>INDEX(Allopatrics_Fertilities!$W$2:$W$999,MATCH(Allopatrics_Fertilities_R!$A29,Allopatrics_Fertilities!$T$2:$T$999,0))</f>
        <v>3</v>
      </c>
      <c r="D29" s="41">
        <f>INDEX(Allopatrics_Fertilities!$AG$2:$AG$999,MATCH(Allopatrics_Fertilities_R!$A29,Allopatrics_Fertilities!$T$2:$T$999,0))</f>
        <v>14.666666666666666</v>
      </c>
      <c r="E29" s="41">
        <f>INDEX(Allopatrics_Fertilities!$AH$2:$AH$999,MATCH(Allopatrics_Fertilities_R!$A29,Allopatrics_Fertilities!$T$2:$T$999,0))</f>
        <v>0</v>
      </c>
    </row>
    <row r="30" spans="1:5" x14ac:dyDescent="0.25">
      <c r="A30" t="str">
        <v>4.1XA.5</v>
      </c>
      <c r="B30" t="str">
        <f>INDEX(Allopatrics_Fertilities!$U$2:$U$999,MATCH(Allopatrics_Fertilities_R!$A30,Allopatrics_Fertilities!$T$2:$T$999,0))</f>
        <v>F1-hybridXgraellsii-BelgiumXCachadas</v>
      </c>
      <c r="C30" s="41">
        <f>INDEX(Allopatrics_Fertilities!$W$2:$W$999,MATCH(Allopatrics_Fertilities_R!$A30,Allopatrics_Fertilities!$T$2:$T$999,0))</f>
        <v>1</v>
      </c>
      <c r="D30" s="41">
        <f>INDEX(Allopatrics_Fertilities!$AG$2:$AG$999,MATCH(Allopatrics_Fertilities_R!$A30,Allopatrics_Fertilities!$T$2:$T$999,0))</f>
        <v>0.66666666666666663</v>
      </c>
      <c r="E30" s="41">
        <f>INDEX(Allopatrics_Fertilities!$AH$2:$AH$999,MATCH(Allopatrics_Fertilities_R!$A30,Allopatrics_Fertilities!$T$2:$T$999,0))</f>
        <v>0</v>
      </c>
    </row>
    <row r="31" spans="1:5" x14ac:dyDescent="0.25">
      <c r="A31" t="str">
        <v>4.14X1.47</v>
      </c>
      <c r="B31" t="str">
        <f>INDEX(Allopatrics_Fertilities!$U$2:$U$999,MATCH(Allopatrics_Fertilities_R!$A31,Allopatrics_Fertilities!$T$2:$T$999,0))</f>
        <v>F1-hybridXhybrid-BelgiumXBelgium</v>
      </c>
      <c r="C31" s="41">
        <f>INDEX(Allopatrics_Fertilities!$W$2:$W$999,MATCH(Allopatrics_Fertilities_R!$A31,Allopatrics_Fertilities!$T$2:$T$999,0))</f>
        <v>3</v>
      </c>
      <c r="D31" s="41">
        <f>INDEX(Allopatrics_Fertilities!$AG$2:$AG$999,MATCH(Allopatrics_Fertilities_R!$A31,Allopatrics_Fertilities!$T$2:$T$999,0))</f>
        <v>4.333333333333333</v>
      </c>
      <c r="E31" s="41">
        <f>INDEX(Allopatrics_Fertilities!$AH$2:$AH$999,MATCH(Allopatrics_Fertilities_R!$A31,Allopatrics_Fertilities!$T$2:$T$999,0))</f>
        <v>0</v>
      </c>
    </row>
    <row r="32" spans="1:5" x14ac:dyDescent="0.25">
      <c r="A32" t="str">
        <v>4.2XP.1</v>
      </c>
      <c r="B32" t="str">
        <f>INDEX(Allopatrics_Fertilities!$U$2:$U$999,MATCH(Allopatrics_Fertilities_R!$A32,Allopatrics_Fertilities!$T$2:$T$999,0))</f>
        <v>F1-hybridXelegans-BelgiumXAlloEle</v>
      </c>
      <c r="C32" s="41">
        <f>INDEX(Allopatrics_Fertilities!$W$2:$W$999,MATCH(Allopatrics_Fertilities_R!$A32,Allopatrics_Fertilities!$T$2:$T$999,0))</f>
        <v>1</v>
      </c>
      <c r="D32" s="41">
        <f>INDEX(Allopatrics_Fertilities!$AG$2:$AG$999,MATCH(Allopatrics_Fertilities_R!$A32,Allopatrics_Fertilities!$T$2:$T$999,0))</f>
        <v>4.5</v>
      </c>
      <c r="E32" s="41">
        <f>INDEX(Allopatrics_Fertilities!$AH$2:$AH$999,MATCH(Allopatrics_Fertilities_R!$A32,Allopatrics_Fertilities!$T$2:$T$999,0))</f>
        <v>0</v>
      </c>
    </row>
    <row r="33" spans="1:5" x14ac:dyDescent="0.25">
      <c r="A33" t="str">
        <v>4.4X4.8</v>
      </c>
      <c r="B33" t="str">
        <f>INDEX(Allopatrics_Fertilities!$U$2:$U$999,MATCH(Allopatrics_Fertilities_R!$A33,Allopatrics_Fertilities!$T$2:$T$999,0))</f>
        <v>F1-hybridXhybrid-BelgiumXBelgium</v>
      </c>
      <c r="C33" s="41">
        <f>INDEX(Allopatrics_Fertilities!$W$2:$W$999,MATCH(Allopatrics_Fertilities_R!$A33,Allopatrics_Fertilities!$T$2:$T$999,0))</f>
        <v>2</v>
      </c>
      <c r="D33" s="41">
        <f>INDEX(Allopatrics_Fertilities!$AG$2:$AG$999,MATCH(Allopatrics_Fertilities_R!$A33,Allopatrics_Fertilities!$T$2:$T$999,0))</f>
        <v>29</v>
      </c>
      <c r="E33" s="41">
        <f>INDEX(Allopatrics_Fertilities!$AH$2:$AH$999,MATCH(Allopatrics_Fertilities_R!$A33,Allopatrics_Fertilities!$T$2:$T$999,0))</f>
        <v>0</v>
      </c>
    </row>
    <row r="34" spans="1:5" x14ac:dyDescent="0.25">
      <c r="A34" t="str">
        <v>5.11X1.1</v>
      </c>
      <c r="B34" t="str">
        <f>INDEX(Allopatrics_Fertilities!$U$2:$U$999,MATCH(Allopatrics_Fertilities_R!$A34,Allopatrics_Fertilities!$T$2:$T$999,0))</f>
        <v>F1-hybridXhybrid-BelgiumXBelgium</v>
      </c>
      <c r="C34" s="41">
        <f>INDEX(Allopatrics_Fertilities!$W$2:$W$999,MATCH(Allopatrics_Fertilities_R!$A34,Allopatrics_Fertilities!$T$2:$T$999,0))</f>
        <v>2</v>
      </c>
      <c r="D34" s="41">
        <f>INDEX(Allopatrics_Fertilities!$AG$2:$AG$999,MATCH(Allopatrics_Fertilities_R!$A34,Allopatrics_Fertilities!$T$2:$T$999,0))</f>
        <v>4.333333333333333</v>
      </c>
      <c r="E34" s="41">
        <f>INDEX(Allopatrics_Fertilities!$AH$2:$AH$999,MATCH(Allopatrics_Fertilities_R!$A34,Allopatrics_Fertilities!$T$2:$T$999,0))</f>
        <v>0</v>
      </c>
    </row>
    <row r="35" spans="1:5" x14ac:dyDescent="0.25">
      <c r="A35" t="str">
        <v>5.11X3.41</v>
      </c>
      <c r="B35" t="str">
        <f>INDEX(Allopatrics_Fertilities!$U$2:$U$999,MATCH(Allopatrics_Fertilities_R!$A35,Allopatrics_Fertilities!$T$2:$T$999,0))</f>
        <v>F1-hybridXhybrid-BelgiumXBelgium</v>
      </c>
      <c r="C35" s="41">
        <f>INDEX(Allopatrics_Fertilities!$W$2:$W$999,MATCH(Allopatrics_Fertilities_R!$A35,Allopatrics_Fertilities!$T$2:$T$999,0))</f>
        <v>0</v>
      </c>
      <c r="D35" s="41" t="str">
        <f>INDEX(Allopatrics_Fertilities!$AG$2:$AG$999,MATCH(Allopatrics_Fertilities_R!$A35,Allopatrics_Fertilities!$T$2:$T$999,0))</f>
        <v>NA</v>
      </c>
      <c r="E35" s="41" t="str">
        <f>INDEX(Allopatrics_Fertilities!$AH$2:$AH$999,MATCH(Allopatrics_Fertilities_R!$A35,Allopatrics_Fertilities!$T$2:$T$999,0))</f>
        <v>NA</v>
      </c>
    </row>
    <row r="36" spans="1:5" x14ac:dyDescent="0.25">
      <c r="A36" t="str">
        <v>5.11X3.5</v>
      </c>
      <c r="B36" t="str">
        <f>INDEX(Allopatrics_Fertilities!$U$2:$U$999,MATCH(Allopatrics_Fertilities_R!$A36,Allopatrics_Fertilities!$T$2:$T$999,0))</f>
        <v>F1-hybridXhybrid-BelgiumXBelgium</v>
      </c>
      <c r="C36" s="41">
        <f>INDEX(Allopatrics_Fertilities!$W$2:$W$999,MATCH(Allopatrics_Fertilities_R!$A36,Allopatrics_Fertilities!$T$2:$T$999,0))</f>
        <v>0</v>
      </c>
      <c r="D36" s="41" t="str">
        <f>INDEX(Allopatrics_Fertilities!$AG$2:$AG$999,MATCH(Allopatrics_Fertilities_R!$A36,Allopatrics_Fertilities!$T$2:$T$999,0))</f>
        <v>NA</v>
      </c>
      <c r="E36" s="41" t="str">
        <f>INDEX(Allopatrics_Fertilities!$AH$2:$AH$999,MATCH(Allopatrics_Fertilities_R!$A36,Allopatrics_Fertilities!$T$2:$T$999,0))</f>
        <v>NA</v>
      </c>
    </row>
    <row r="37" spans="1:5" x14ac:dyDescent="0.25">
      <c r="A37" t="str">
        <v>5.11XA.15</v>
      </c>
      <c r="B37" t="str">
        <f>INDEX(Allopatrics_Fertilities!$U$2:$U$999,MATCH(Allopatrics_Fertilities_R!$A37,Allopatrics_Fertilities!$T$2:$T$999,0))</f>
        <v>F1-hybridXgraellsii-BelgiumXCachadas</v>
      </c>
      <c r="C37" s="41">
        <f>INDEX(Allopatrics_Fertilities!$W$2:$W$999,MATCH(Allopatrics_Fertilities_R!$A37,Allopatrics_Fertilities!$T$2:$T$999,0))</f>
        <v>2</v>
      </c>
      <c r="D37" s="41">
        <f>INDEX(Allopatrics_Fertilities!$AG$2:$AG$999,MATCH(Allopatrics_Fertilities_R!$A37,Allopatrics_Fertilities!$T$2:$T$999,0))</f>
        <v>3.3333333333333335</v>
      </c>
      <c r="E37" s="41">
        <f>INDEX(Allopatrics_Fertilities!$AH$2:$AH$999,MATCH(Allopatrics_Fertilities_R!$A37,Allopatrics_Fertilities!$T$2:$T$999,0))</f>
        <v>0</v>
      </c>
    </row>
    <row r="38" spans="1:5" x14ac:dyDescent="0.25">
      <c r="A38" t="str">
        <v>5.11XA.17</v>
      </c>
      <c r="B38" t="str">
        <f>INDEX(Allopatrics_Fertilities!$U$2:$U$999,MATCH(Allopatrics_Fertilities_R!$A38,Allopatrics_Fertilities!$T$2:$T$999,0))</f>
        <v>F1-hybridXgraellsii-BelgiumXCachadas</v>
      </c>
      <c r="C38" s="41">
        <f>INDEX(Allopatrics_Fertilities!$W$2:$W$999,MATCH(Allopatrics_Fertilities_R!$A38,Allopatrics_Fertilities!$T$2:$T$999,0))</f>
        <v>2</v>
      </c>
      <c r="D38" s="41">
        <f>INDEX(Allopatrics_Fertilities!$AG$2:$AG$999,MATCH(Allopatrics_Fertilities_R!$A38,Allopatrics_Fertilities!$T$2:$T$999,0))</f>
        <v>0.66666666666666663</v>
      </c>
      <c r="E38" s="41">
        <f>INDEX(Allopatrics_Fertilities!$AH$2:$AH$999,MATCH(Allopatrics_Fertilities_R!$A38,Allopatrics_Fertilities!$T$2:$T$999,0))</f>
        <v>0</v>
      </c>
    </row>
    <row r="39" spans="1:5" x14ac:dyDescent="0.25">
      <c r="A39" t="str">
        <v>5.14XL.9</v>
      </c>
      <c r="B39" t="str">
        <f>INDEX(Allopatrics_Fertilities!$U$2:$U$999,MATCH(Allopatrics_Fertilities_R!$A39,Allopatrics_Fertilities!$T$2:$T$999,0))</f>
        <v>F1-hybridXelegans-BelgiumXAlloEle</v>
      </c>
      <c r="C39" s="41">
        <f>INDEX(Allopatrics_Fertilities!$W$2:$W$999,MATCH(Allopatrics_Fertilities_R!$A39,Allopatrics_Fertilities!$T$2:$T$999,0))</f>
        <v>3</v>
      </c>
      <c r="D39" s="41">
        <f>INDEX(Allopatrics_Fertilities!$AG$2:$AG$999,MATCH(Allopatrics_Fertilities_R!$A39,Allopatrics_Fertilities!$T$2:$T$999,0))</f>
        <v>34.333333333333336</v>
      </c>
      <c r="E39" s="41">
        <f>INDEX(Allopatrics_Fertilities!$AH$2:$AH$999,MATCH(Allopatrics_Fertilities_R!$A39,Allopatrics_Fertilities!$T$2:$T$999,0))</f>
        <v>0</v>
      </c>
    </row>
    <row r="40" spans="1:5" x14ac:dyDescent="0.25">
      <c r="A40" t="str">
        <v>5.14XP.14</v>
      </c>
      <c r="B40" t="str">
        <f>INDEX(Allopatrics_Fertilities!$U$2:$U$999,MATCH(Allopatrics_Fertilities_R!$A40,Allopatrics_Fertilities!$T$2:$T$999,0))</f>
        <v>F1-hybridXelegans-BelgiumXAlloEle</v>
      </c>
      <c r="C40" s="41">
        <f>INDEX(Allopatrics_Fertilities!$W$2:$W$999,MATCH(Allopatrics_Fertilities_R!$A40,Allopatrics_Fertilities!$T$2:$T$999,0))</f>
        <v>0</v>
      </c>
      <c r="D40" s="41" t="str">
        <f>INDEX(Allopatrics_Fertilities!$AG$2:$AG$999,MATCH(Allopatrics_Fertilities_R!$A40,Allopatrics_Fertilities!$T$2:$T$999,0))</f>
        <v>NA</v>
      </c>
      <c r="E40" s="41" t="str">
        <f>INDEX(Allopatrics_Fertilities!$AH$2:$AH$999,MATCH(Allopatrics_Fertilities_R!$A40,Allopatrics_Fertilities!$T$2:$T$999,0))</f>
        <v>NA</v>
      </c>
    </row>
    <row r="41" spans="1:5" x14ac:dyDescent="0.25">
      <c r="A41" t="str">
        <v>5.16X5.18</v>
      </c>
      <c r="B41" t="str">
        <f>INDEX(Allopatrics_Fertilities!$U$2:$U$999,MATCH(Allopatrics_Fertilities_R!$A41,Allopatrics_Fertilities!$T$2:$T$999,0))</f>
        <v>F1-hybridXhybrid-BelgiumXBelgium</v>
      </c>
      <c r="C41" s="41">
        <f>INDEX(Allopatrics_Fertilities!$W$2:$W$999,MATCH(Allopatrics_Fertilities_R!$A41,Allopatrics_Fertilities!$T$2:$T$999,0))</f>
        <v>3</v>
      </c>
      <c r="D41" s="41">
        <f>INDEX(Allopatrics_Fertilities!$AG$2:$AG$999,MATCH(Allopatrics_Fertilities_R!$A41,Allopatrics_Fertilities!$T$2:$T$999,0))</f>
        <v>7</v>
      </c>
      <c r="E41" s="41">
        <f>INDEX(Allopatrics_Fertilities!$AH$2:$AH$999,MATCH(Allopatrics_Fertilities_R!$A41,Allopatrics_Fertilities!$T$2:$T$999,0))</f>
        <v>0</v>
      </c>
    </row>
    <row r="42" spans="1:5" x14ac:dyDescent="0.25">
      <c r="A42" t="str">
        <v>5.4XP.3</v>
      </c>
      <c r="B42" t="str">
        <f>INDEX(Allopatrics_Fertilities!$U$2:$U$999,MATCH(Allopatrics_Fertilities_R!$A42,Allopatrics_Fertilities!$T$2:$T$999,0))</f>
        <v>F1-hybridXelegans-BelgiumXAlloEle</v>
      </c>
      <c r="C42" s="41">
        <f>INDEX(Allopatrics_Fertilities!$W$2:$W$999,MATCH(Allopatrics_Fertilities_R!$A42,Allopatrics_Fertilities!$T$2:$T$999,0))</f>
        <v>2</v>
      </c>
      <c r="D42" s="41">
        <f>INDEX(Allopatrics_Fertilities!$AG$2:$AG$999,MATCH(Allopatrics_Fertilities_R!$A42,Allopatrics_Fertilities!$T$2:$T$999,0))</f>
        <v>2.3333333333333335</v>
      </c>
      <c r="E42" s="41">
        <f>INDEX(Allopatrics_Fertilities!$AH$2:$AH$999,MATCH(Allopatrics_Fertilities_R!$A42,Allopatrics_Fertilities!$T$2:$T$999,0))</f>
        <v>0</v>
      </c>
    </row>
    <row r="43" spans="1:5" x14ac:dyDescent="0.25">
      <c r="A43" t="str">
        <v>5.6XA.26</v>
      </c>
      <c r="B43" t="str">
        <f>INDEX(Allopatrics_Fertilities!$U$2:$U$999,MATCH(Allopatrics_Fertilities_R!$A43,Allopatrics_Fertilities!$T$2:$T$999,0))</f>
        <v>F1-hybridXgraellsii-BelgiumXCachadas</v>
      </c>
      <c r="C43" s="41">
        <f>INDEX(Allopatrics_Fertilities!$W$2:$W$999,MATCH(Allopatrics_Fertilities_R!$A43,Allopatrics_Fertilities!$T$2:$T$999,0))</f>
        <v>2</v>
      </c>
      <c r="D43" s="41">
        <f>INDEX(Allopatrics_Fertilities!$AG$2:$AG$999,MATCH(Allopatrics_Fertilities_R!$A43,Allopatrics_Fertilities!$T$2:$T$999,0))</f>
        <v>1.3333333333333333</v>
      </c>
      <c r="E43" s="41">
        <f>INDEX(Allopatrics_Fertilities!$AH$2:$AH$999,MATCH(Allopatrics_Fertilities_R!$A43,Allopatrics_Fertilities!$T$2:$T$999,0))</f>
        <v>0</v>
      </c>
    </row>
    <row r="44" spans="1:5" x14ac:dyDescent="0.25">
      <c r="A44" t="str">
        <v>5.6XB.5</v>
      </c>
      <c r="B44" t="str">
        <f>INDEX(Allopatrics_Fertilities!$U$2:$U$999,MATCH(Allopatrics_Fertilities_R!$A44,Allopatrics_Fertilities!$T$2:$T$999,0))</f>
        <v>F1-hybridXelegans-BelgiumXAlloEle</v>
      </c>
      <c r="C44" s="41">
        <f>INDEX(Allopatrics_Fertilities!$W$2:$W$999,MATCH(Allopatrics_Fertilities_R!$A44,Allopatrics_Fertilities!$T$2:$T$999,0))</f>
        <v>0</v>
      </c>
      <c r="D44" s="41" t="str">
        <f>INDEX(Allopatrics_Fertilities!$AG$2:$AG$999,MATCH(Allopatrics_Fertilities_R!$A44,Allopatrics_Fertilities!$T$2:$T$999,0))</f>
        <v>NA</v>
      </c>
      <c r="E44" s="41" t="str">
        <f>INDEX(Allopatrics_Fertilities!$AH$2:$AH$999,MATCH(Allopatrics_Fertilities_R!$A44,Allopatrics_Fertilities!$T$2:$T$999,0))</f>
        <v>NA</v>
      </c>
    </row>
    <row r="45" spans="1:5" x14ac:dyDescent="0.25">
      <c r="A45" t="str">
        <v>5.6XL.3</v>
      </c>
      <c r="B45" t="str">
        <f>INDEX(Allopatrics_Fertilities!$U$2:$U$999,MATCH(Allopatrics_Fertilities_R!$A45,Allopatrics_Fertilities!$T$2:$T$999,0))</f>
        <v>F1-hybridXelegans-BelgiumXAlloEle</v>
      </c>
      <c r="C45" s="41">
        <f>INDEX(Allopatrics_Fertilities!$W$2:$W$999,MATCH(Allopatrics_Fertilities_R!$A45,Allopatrics_Fertilities!$T$2:$T$999,0))</f>
        <v>0</v>
      </c>
      <c r="D45" s="41" t="str">
        <f>INDEX(Allopatrics_Fertilities!$AG$2:$AG$999,MATCH(Allopatrics_Fertilities_R!$A45,Allopatrics_Fertilities!$T$2:$T$999,0))</f>
        <v>NA</v>
      </c>
      <c r="E45" s="41" t="str">
        <f>INDEX(Allopatrics_Fertilities!$AH$2:$AH$999,MATCH(Allopatrics_Fertilities_R!$A45,Allopatrics_Fertilities!$T$2:$T$999,0))</f>
        <v>NA</v>
      </c>
    </row>
    <row r="46" spans="1:5" x14ac:dyDescent="0.25">
      <c r="A46" t="str">
        <v>5.8X5.9</v>
      </c>
      <c r="B46" t="str">
        <f>INDEX(Allopatrics_Fertilities!$U$2:$U$999,MATCH(Allopatrics_Fertilities_R!$A46,Allopatrics_Fertilities!$T$2:$T$999,0))</f>
        <v>F1-hybridXhybrid-BelgiumXBelgium</v>
      </c>
      <c r="C46" s="41">
        <f>INDEX(Allopatrics_Fertilities!$W$2:$W$999,MATCH(Allopatrics_Fertilities_R!$A46,Allopatrics_Fertilities!$T$2:$T$999,0))</f>
        <v>1</v>
      </c>
      <c r="D46" s="41">
        <f>INDEX(Allopatrics_Fertilities!$AG$2:$AG$999,MATCH(Allopatrics_Fertilities_R!$A46,Allopatrics_Fertilities!$T$2:$T$999,0))</f>
        <v>0.66666666666666663</v>
      </c>
      <c r="E46" s="41">
        <f>INDEX(Allopatrics_Fertilities!$AH$2:$AH$999,MATCH(Allopatrics_Fertilities_R!$A46,Allopatrics_Fertilities!$T$2:$T$999,0))</f>
        <v>0</v>
      </c>
    </row>
    <row r="47" spans="1:5" x14ac:dyDescent="0.25">
      <c r="A47" t="str">
        <v>5.8XE.2</v>
      </c>
      <c r="B47" t="str">
        <f>INDEX(Allopatrics_Fertilities!$U$2:$U$999,MATCH(Allopatrics_Fertilities_R!$A47,Allopatrics_Fertilities!$T$2:$T$999,0))</f>
        <v>F1-hybridXelegans-BelgiumXAlloEle</v>
      </c>
      <c r="C47" s="41">
        <f>INDEX(Allopatrics_Fertilities!$W$2:$W$999,MATCH(Allopatrics_Fertilities_R!$A47,Allopatrics_Fertilities!$T$2:$T$999,0))</f>
        <v>2</v>
      </c>
      <c r="D47" s="41">
        <f>INDEX(Allopatrics_Fertilities!$AG$2:$AG$999,MATCH(Allopatrics_Fertilities_R!$A47,Allopatrics_Fertilities!$T$2:$T$999,0))</f>
        <v>24.666666666666668</v>
      </c>
      <c r="E47" s="41">
        <f>INDEX(Allopatrics_Fertilities!$AH$2:$AH$999,MATCH(Allopatrics_Fertilities_R!$A47,Allopatrics_Fertilities!$T$2:$T$999,0))</f>
        <v>0</v>
      </c>
    </row>
    <row r="48" spans="1:5" x14ac:dyDescent="0.25">
      <c r="A48" t="str">
        <v>54XA.68</v>
      </c>
      <c r="B48" t="str">
        <f>INDEX(Allopatrics_Fertilities!$U$2:$U$999,MATCH(Allopatrics_Fertilities_R!$A48,Allopatrics_Fertilities!$T$2:$T$999,0))</f>
        <v>Pures-graellsiiXgraellsii-AlloGraXAlloGra</v>
      </c>
      <c r="C48" s="41">
        <f>INDEX(Allopatrics_Fertilities!$W$2:$W$999,MATCH(Allopatrics_Fertilities_R!$A48,Allopatrics_Fertilities!$T$2:$T$999,0))</f>
        <v>3</v>
      </c>
      <c r="D48" s="41">
        <f>INDEX(Allopatrics_Fertilities!$AG$2:$AG$999,MATCH(Allopatrics_Fertilities_R!$A48,Allopatrics_Fertilities!$T$2:$T$999,0))</f>
        <v>131</v>
      </c>
      <c r="E48" s="41">
        <f>INDEX(Allopatrics_Fertilities!$AH$2:$AH$999,MATCH(Allopatrics_Fertilities_R!$A48,Allopatrics_Fertilities!$T$2:$T$999,0))</f>
        <v>0.95928753180661575</v>
      </c>
    </row>
    <row r="49" spans="1:5" x14ac:dyDescent="0.25">
      <c r="A49" t="str">
        <v>63XA.66</v>
      </c>
      <c r="B49" t="str">
        <f>INDEX(Allopatrics_Fertilities!$U$2:$U$999,MATCH(Allopatrics_Fertilities_R!$A49,Allopatrics_Fertilities!$T$2:$T$999,0))</f>
        <v>Pures-graellsiiXgraellsii-AlloGraXAlloGra</v>
      </c>
      <c r="C49" s="41">
        <f>INDEX(Allopatrics_Fertilities!$W$2:$W$999,MATCH(Allopatrics_Fertilities_R!$A49,Allopatrics_Fertilities!$T$2:$T$999,0))</f>
        <v>2</v>
      </c>
      <c r="D49" s="41">
        <f>INDEX(Allopatrics_Fertilities!$AG$2:$AG$999,MATCH(Allopatrics_Fertilities_R!$A49,Allopatrics_Fertilities!$T$2:$T$999,0))</f>
        <v>214.33333333333334</v>
      </c>
      <c r="E49" s="41">
        <f>INDEX(Allopatrics_Fertilities!$AH$2:$AH$999,MATCH(Allopatrics_Fertilities_R!$A49,Allopatrics_Fertilities!$T$2:$T$999,0))</f>
        <v>0.97667185069984452</v>
      </c>
    </row>
    <row r="50" spans="1:5" x14ac:dyDescent="0.25">
      <c r="A50" t="str">
        <v>166XA.235</v>
      </c>
      <c r="B50" t="str">
        <f>INDEX(Allopatrics_Fertilities!$U$2:$U$999,MATCH(Allopatrics_Fertilities_R!$A50,Allopatrics_Fertilities!$T$2:$T$999,0))</f>
        <v>Pures-graellsiiXgraellsii-AlloGraXAlloGra</v>
      </c>
      <c r="C50" s="41">
        <f>INDEX(Allopatrics_Fertilities!$W$2:$W$999,MATCH(Allopatrics_Fertilities_R!$A50,Allopatrics_Fertilities!$T$2:$T$999,0))</f>
        <v>3</v>
      </c>
      <c r="D50" s="41">
        <f>INDEX(Allopatrics_Fertilities!$AG$2:$AG$999,MATCH(Allopatrics_Fertilities_R!$A50,Allopatrics_Fertilities!$T$2:$T$999,0))</f>
        <v>305.66666666666669</v>
      </c>
      <c r="E50" s="41">
        <f>INDEX(Allopatrics_Fertilities!$AH$2:$AH$999,MATCH(Allopatrics_Fertilities_R!$A50,Allopatrics_Fertilities!$T$2:$T$999,0))</f>
        <v>0.9858233369683751</v>
      </c>
    </row>
    <row r="51" spans="1:5" x14ac:dyDescent="0.25">
      <c r="A51" t="str">
        <v>166XA.259</v>
      </c>
      <c r="B51" t="str">
        <f>INDEX(Allopatrics_Fertilities!$U$2:$U$999,MATCH(Allopatrics_Fertilities_R!$A51,Allopatrics_Fertilities!$T$2:$T$999,0))</f>
        <v>Pures-graellsiiXgraellsii-AlloGraXAlloGra</v>
      </c>
      <c r="C51" s="41">
        <f>INDEX(Allopatrics_Fertilities!$W$2:$W$999,MATCH(Allopatrics_Fertilities_R!$A51,Allopatrics_Fertilities!$T$2:$T$999,0))</f>
        <v>3</v>
      </c>
      <c r="D51" s="41">
        <f>INDEX(Allopatrics_Fertilities!$AG$2:$AG$999,MATCH(Allopatrics_Fertilities_R!$A51,Allopatrics_Fertilities!$T$2:$T$999,0))</f>
        <v>225.66666666666666</v>
      </c>
      <c r="E51" s="41">
        <f>INDEX(Allopatrics_Fertilities!$AH$2:$AH$999,MATCH(Allopatrics_Fertilities_R!$A51,Allopatrics_Fertilities!$T$2:$T$999,0))</f>
        <v>0.97636632200886264</v>
      </c>
    </row>
    <row r="52" spans="1:5" x14ac:dyDescent="0.25">
      <c r="A52" t="str">
        <v>171XA.224</v>
      </c>
      <c r="B52" t="str">
        <f>INDEX(Allopatrics_Fertilities!$U$2:$U$999,MATCH(Allopatrics_Fertilities_R!$A52,Allopatrics_Fertilities!$T$2:$T$999,0))</f>
        <v>Pures-graellsiiXgraellsii-AlloGraXAlloGra</v>
      </c>
      <c r="C52" s="41">
        <f>INDEX(Allopatrics_Fertilities!$W$2:$W$999,MATCH(Allopatrics_Fertilities_R!$A52,Allopatrics_Fertilities!$T$2:$T$999,0))</f>
        <v>0</v>
      </c>
      <c r="D52" s="41" t="str">
        <f>INDEX(Allopatrics_Fertilities!$AG$2:$AG$999,MATCH(Allopatrics_Fertilities_R!$A52,Allopatrics_Fertilities!$T$2:$T$999,0))</f>
        <v>NA</v>
      </c>
      <c r="E52" s="41" t="str">
        <f>INDEX(Allopatrics_Fertilities!$AH$2:$AH$999,MATCH(Allopatrics_Fertilities_R!$A52,Allopatrics_Fertilities!$T$2:$T$999,0))</f>
        <v>NA</v>
      </c>
    </row>
    <row r="53" spans="1:5" x14ac:dyDescent="0.25">
      <c r="A53" t="str">
        <v>192XA.253</v>
      </c>
      <c r="B53" t="str">
        <f>INDEX(Allopatrics_Fertilities!$U$2:$U$999,MATCH(Allopatrics_Fertilities_R!$A53,Allopatrics_Fertilities!$T$2:$T$999,0))</f>
        <v>Pures-graellsiiXgraellsii-AlloGraXAlloGra</v>
      </c>
      <c r="C53" s="41">
        <f>INDEX(Allopatrics_Fertilities!$W$2:$W$999,MATCH(Allopatrics_Fertilities_R!$A53,Allopatrics_Fertilities!$T$2:$T$999,0))</f>
        <v>3</v>
      </c>
      <c r="D53" s="41">
        <f>INDEX(Allopatrics_Fertilities!$AG$2:$AG$999,MATCH(Allopatrics_Fertilities_R!$A53,Allopatrics_Fertilities!$T$2:$T$999,0))</f>
        <v>157</v>
      </c>
      <c r="E53" s="41">
        <f>INDEX(Allopatrics_Fertilities!$AH$2:$AH$999,MATCH(Allopatrics_Fertilities_R!$A53,Allopatrics_Fertilities!$T$2:$T$999,0))</f>
        <v>0.98089171974522293</v>
      </c>
    </row>
    <row r="54" spans="1:5" x14ac:dyDescent="0.25">
      <c r="A54" t="str">
        <v>196XA.226</v>
      </c>
      <c r="B54" t="str">
        <f>INDEX(Allopatrics_Fertilities!$U$2:$U$999,MATCH(Allopatrics_Fertilities_R!$A54,Allopatrics_Fertilities!$T$2:$T$999,0))</f>
        <v>Pures-graellsiiXgraellsii-AlloGraXAlloGra</v>
      </c>
      <c r="C54" s="41">
        <f>INDEX(Allopatrics_Fertilities!$W$2:$W$999,MATCH(Allopatrics_Fertilities_R!$A54,Allopatrics_Fertilities!$T$2:$T$999,0))</f>
        <v>3</v>
      </c>
      <c r="D54" s="41">
        <f>INDEX(Allopatrics_Fertilities!$AG$2:$AG$999,MATCH(Allopatrics_Fertilities_R!$A54,Allopatrics_Fertilities!$T$2:$T$999,0))</f>
        <v>191.66666666666666</v>
      </c>
      <c r="E54" s="41">
        <f>INDEX(Allopatrics_Fertilities!$AH$2:$AH$999,MATCH(Allopatrics_Fertilities_R!$A54,Allopatrics_Fertilities!$T$2:$T$999,0))</f>
        <v>0.99130434782608701</v>
      </c>
    </row>
    <row r="55" spans="1:5" x14ac:dyDescent="0.25">
      <c r="A55" t="str">
        <v>196XA.231</v>
      </c>
      <c r="B55" t="str">
        <f>INDEX(Allopatrics_Fertilities!$U$2:$U$999,MATCH(Allopatrics_Fertilities_R!$A55,Allopatrics_Fertilities!$T$2:$T$999,0))</f>
        <v>Pures-graellsiiXgraellsii-AlloGraXAlloGra</v>
      </c>
      <c r="C55" s="41">
        <f>INDEX(Allopatrics_Fertilities!$W$2:$W$999,MATCH(Allopatrics_Fertilities_R!$A55,Allopatrics_Fertilities!$T$2:$T$999,0))</f>
        <v>3</v>
      </c>
      <c r="D55" s="41">
        <f>INDEX(Allopatrics_Fertilities!$AG$2:$AG$999,MATCH(Allopatrics_Fertilities_R!$A55,Allopatrics_Fertilities!$T$2:$T$999,0))</f>
        <v>167</v>
      </c>
      <c r="E55" s="41">
        <f>INDEX(Allopatrics_Fertilities!$AH$2:$AH$999,MATCH(Allopatrics_Fertilities_R!$A55,Allopatrics_Fertilities!$T$2:$T$999,0))</f>
        <v>0.99201596806387227</v>
      </c>
    </row>
    <row r="56" spans="1:5" x14ac:dyDescent="0.25">
      <c r="A56" t="str">
        <v>209XA.234</v>
      </c>
      <c r="B56" t="str">
        <f>INDEX(Allopatrics_Fertilities!$U$2:$U$999,MATCH(Allopatrics_Fertilities_R!$A56,Allopatrics_Fertilities!$T$2:$T$999,0))</f>
        <v>Pures-graellsiiXgraellsii-AlloGraXAlloGra</v>
      </c>
      <c r="C56" s="41">
        <f>INDEX(Allopatrics_Fertilities!$W$2:$W$999,MATCH(Allopatrics_Fertilities_R!$A56,Allopatrics_Fertilities!$T$2:$T$999,0))</f>
        <v>3</v>
      </c>
      <c r="D56" s="41">
        <f>INDEX(Allopatrics_Fertilities!$AG$2:$AG$999,MATCH(Allopatrics_Fertilities_R!$A56,Allopatrics_Fertilities!$T$2:$T$999,0))</f>
        <v>219</v>
      </c>
      <c r="E56" s="41">
        <f>INDEX(Allopatrics_Fertilities!$AH$2:$AH$999,MATCH(Allopatrics_Fertilities_R!$A56,Allopatrics_Fertilities!$T$2:$T$999,0))</f>
        <v>0.9573820395738204</v>
      </c>
    </row>
    <row r="57" spans="1:5" x14ac:dyDescent="0.25">
      <c r="A57" t="str">
        <v>214XA.300</v>
      </c>
      <c r="B57" t="str">
        <f>INDEX(Allopatrics_Fertilities!$U$2:$U$999,MATCH(Allopatrics_Fertilities_R!$A57,Allopatrics_Fertilities!$T$2:$T$999,0))</f>
        <v>Pures-graellsiiXgraellsii-AlloGraXAlloGra</v>
      </c>
      <c r="C57" s="41">
        <f>INDEX(Allopatrics_Fertilities!$W$2:$W$999,MATCH(Allopatrics_Fertilities_R!$A57,Allopatrics_Fertilities!$T$2:$T$999,0))</f>
        <v>3</v>
      </c>
      <c r="D57" s="41">
        <f>INDEX(Allopatrics_Fertilities!$AG$2:$AG$999,MATCH(Allopatrics_Fertilities_R!$A57,Allopatrics_Fertilities!$T$2:$T$999,0))</f>
        <v>317.66666666666669</v>
      </c>
      <c r="E57" s="41">
        <f>INDEX(Allopatrics_Fertilities!$AH$2:$AH$999,MATCH(Allopatrics_Fertilities_R!$A57,Allopatrics_Fertilities!$T$2:$T$999,0))</f>
        <v>0.99790136411332631</v>
      </c>
    </row>
    <row r="58" spans="1:5" x14ac:dyDescent="0.25">
      <c r="A58" t="str">
        <v>265XA.301</v>
      </c>
      <c r="B58" t="str">
        <f>INDEX(Allopatrics_Fertilities!$U$2:$U$999,MATCH(Allopatrics_Fertilities_R!$A58,Allopatrics_Fertilities!$T$2:$T$999,0))</f>
        <v>Pures-graellsiiXgraellsii-AlloGraXAlloGra</v>
      </c>
      <c r="C58" s="41">
        <f>INDEX(Allopatrics_Fertilities!$W$2:$W$999,MATCH(Allopatrics_Fertilities_R!$A58,Allopatrics_Fertilities!$T$2:$T$999,0))</f>
        <v>2</v>
      </c>
      <c r="D58" s="41">
        <f>INDEX(Allopatrics_Fertilities!$AG$2:$AG$999,MATCH(Allopatrics_Fertilities_R!$A58,Allopatrics_Fertilities!$T$2:$T$999,0))</f>
        <v>165.66666666666666</v>
      </c>
      <c r="E58" s="41">
        <f>INDEX(Allopatrics_Fertilities!$AH$2:$AH$999,MATCH(Allopatrics_Fertilities_R!$A58,Allopatrics_Fertilities!$T$2:$T$999,0))</f>
        <v>0.9859154929577465</v>
      </c>
    </row>
    <row r="59" spans="1:5" x14ac:dyDescent="0.25">
      <c r="A59" t="str">
        <v>271XA.255</v>
      </c>
      <c r="B59" t="str">
        <f>INDEX(Allopatrics_Fertilities!$U$2:$U$999,MATCH(Allopatrics_Fertilities_R!$A59,Allopatrics_Fertilities!$T$2:$T$999,0))</f>
        <v>Pures-graellsiiXgraellsii-AlloGraXAlloGra</v>
      </c>
      <c r="C59" s="41">
        <f>INDEX(Allopatrics_Fertilities!$W$2:$W$999,MATCH(Allopatrics_Fertilities_R!$A59,Allopatrics_Fertilities!$T$2:$T$999,0))</f>
        <v>3</v>
      </c>
      <c r="D59" s="41">
        <f>INDEX(Allopatrics_Fertilities!$AG$2:$AG$999,MATCH(Allopatrics_Fertilities_R!$A59,Allopatrics_Fertilities!$T$2:$T$999,0))</f>
        <v>249.66666666666666</v>
      </c>
      <c r="E59" s="41">
        <f>INDEX(Allopatrics_Fertilities!$AH$2:$AH$999,MATCH(Allopatrics_Fertilities_R!$A59,Allopatrics_Fertilities!$T$2:$T$999,0))</f>
        <v>0.97596795727636854</v>
      </c>
    </row>
    <row r="60" spans="1:5" x14ac:dyDescent="0.25">
      <c r="A60" t="str">
        <v>272XA.257</v>
      </c>
      <c r="B60" t="str">
        <f>INDEX(Allopatrics_Fertilities!$U$2:$U$999,MATCH(Allopatrics_Fertilities_R!$A60,Allopatrics_Fertilities!$T$2:$T$999,0))</f>
        <v>Pures-graellsiiXgraellsii-AlloGraXAlloGra</v>
      </c>
      <c r="C60" s="41">
        <f>INDEX(Allopatrics_Fertilities!$W$2:$W$999,MATCH(Allopatrics_Fertilities_R!$A60,Allopatrics_Fertilities!$T$2:$T$999,0))</f>
        <v>3</v>
      </c>
      <c r="D60" s="41">
        <f>INDEX(Allopatrics_Fertilities!$AG$2:$AG$999,MATCH(Allopatrics_Fertilities_R!$A60,Allopatrics_Fertilities!$T$2:$T$999,0))</f>
        <v>353.66666666666669</v>
      </c>
      <c r="E60" s="41">
        <f>INDEX(Allopatrics_Fertilities!$AH$2:$AH$999,MATCH(Allopatrics_Fertilities_R!$A60,Allopatrics_Fertilities!$T$2:$T$999,0))</f>
        <v>0.98020735155513672</v>
      </c>
    </row>
    <row r="61" spans="1:5" x14ac:dyDescent="0.25">
      <c r="A61" t="str">
        <v>414XA.285</v>
      </c>
      <c r="B61" t="str">
        <f>INDEX(Allopatrics_Fertilities!$U$2:$U$999,MATCH(Allopatrics_Fertilities_R!$A61,Allopatrics_Fertilities!$T$2:$T$999,0))</f>
        <v>Pures-graellsiiXgraellsii-AlloGraXAlloGra</v>
      </c>
      <c r="C61" s="41">
        <f>INDEX(Allopatrics_Fertilities!$W$2:$W$999,MATCH(Allopatrics_Fertilities_R!$A61,Allopatrics_Fertilities!$T$2:$T$999,0))</f>
        <v>3</v>
      </c>
      <c r="D61" s="41">
        <f>INDEX(Allopatrics_Fertilities!$AG$2:$AG$999,MATCH(Allopatrics_Fertilities_R!$A61,Allopatrics_Fertilities!$T$2:$T$999,0))</f>
        <v>217</v>
      </c>
      <c r="E61" s="41">
        <f>INDEX(Allopatrics_Fertilities!$AH$2:$AH$999,MATCH(Allopatrics_Fertilities_R!$A61,Allopatrics_Fertilities!$T$2:$T$999,0))</f>
        <v>0.97388632872503844</v>
      </c>
    </row>
    <row r="62" spans="1:5" x14ac:dyDescent="0.25">
      <c r="A62" t="str">
        <v>A.30XB.48</v>
      </c>
      <c r="B62" t="str">
        <f>INDEX(Allopatrics_Fertilities!$U$2:$U$999,MATCH(Allopatrics_Fertilities_R!$A62,Allopatrics_Fertilities!$T$2:$T$999,0))</f>
        <v>F0-elegansXgraellsii-BelgiumXCachadas</v>
      </c>
      <c r="C62" s="41">
        <f>INDEX(Allopatrics_Fertilities!$W$2:$W$999,MATCH(Allopatrics_Fertilities_R!$A62,Allopatrics_Fertilities!$T$2:$T$999,0))</f>
        <v>3</v>
      </c>
      <c r="D62" s="41">
        <f>INDEX(Allopatrics_Fertilities!$AG$2:$AG$999,MATCH(Allopatrics_Fertilities_R!$A62,Allopatrics_Fertilities!$T$2:$T$999,0))</f>
        <v>27.666666666666668</v>
      </c>
      <c r="E62" s="41">
        <f>INDEX(Allopatrics_Fertilities!$AH$2:$AH$999,MATCH(Allopatrics_Fertilities_R!$A62,Allopatrics_Fertilities!$T$2:$T$999,0))</f>
        <v>0</v>
      </c>
    </row>
    <row r="63" spans="1:5" x14ac:dyDescent="0.25">
      <c r="A63" t="str">
        <v>A.10XB.7</v>
      </c>
      <c r="B63" t="str">
        <f>INDEX(Allopatrics_Fertilities!$U$2:$U$999,MATCH(Allopatrics_Fertilities_R!$A63,Allopatrics_Fertilities!$T$2:$T$999,0))</f>
        <v>F0-elegansXgraellsii-BelgiumXCachadas</v>
      </c>
      <c r="C63" s="41">
        <f>INDEX(Allopatrics_Fertilities!$W$2:$W$999,MATCH(Allopatrics_Fertilities_R!$A63,Allopatrics_Fertilities!$T$2:$T$999,0))</f>
        <v>1</v>
      </c>
      <c r="D63" s="41">
        <f>INDEX(Allopatrics_Fertilities!$AG$2:$AG$999,MATCH(Allopatrics_Fertilities_R!$A63,Allopatrics_Fertilities!$T$2:$T$999,0))</f>
        <v>8</v>
      </c>
      <c r="E63" s="41">
        <f>INDEX(Allopatrics_Fertilities!$AH$2:$AH$999,MATCH(Allopatrics_Fertilities_R!$A63,Allopatrics_Fertilities!$T$2:$T$999,0))</f>
        <v>0</v>
      </c>
    </row>
    <row r="64" spans="1:5" x14ac:dyDescent="0.25">
      <c r="A64" t="str">
        <v>A.10XC.1</v>
      </c>
      <c r="B64" t="str">
        <f>INDEX(Allopatrics_Fertilities!$U$2:$U$999,MATCH(Allopatrics_Fertilities_R!$A64,Allopatrics_Fertilities!$T$2:$T$999,0))</f>
        <v>Pures-elegansXelegans-AlloEleXAlloEle</v>
      </c>
      <c r="C64" s="41">
        <f>INDEX(Allopatrics_Fertilities!$W$2:$W$999,MATCH(Allopatrics_Fertilities_R!$A64,Allopatrics_Fertilities!$T$2:$T$999,0))</f>
        <v>3</v>
      </c>
      <c r="D64" s="41">
        <f>INDEX(Allopatrics_Fertilities!$AG$2:$AG$999,MATCH(Allopatrics_Fertilities_R!$A64,Allopatrics_Fertilities!$T$2:$T$999,0))</f>
        <v>272.66666666666669</v>
      </c>
      <c r="E64" s="41">
        <f>INDEX(Allopatrics_Fertilities!$AH$2:$AH$999,MATCH(Allopatrics_Fertilities_R!$A64,Allopatrics_Fertilities!$T$2:$T$999,0))</f>
        <v>0.9511002444987775</v>
      </c>
    </row>
    <row r="65" spans="1:5" x14ac:dyDescent="0.25">
      <c r="A65" t="str">
        <v>A.13XL.18</v>
      </c>
      <c r="B65" t="str">
        <f>INDEX(Allopatrics_Fertilities!$U$2:$U$999,MATCH(Allopatrics_Fertilities_R!$A65,Allopatrics_Fertilities!$T$2:$T$999,0))</f>
        <v>F0-graellsiiXelegans-CachadasXMaraixDorx</v>
      </c>
      <c r="C65" s="41">
        <f>INDEX(Allopatrics_Fertilities!$W$2:$W$999,MATCH(Allopatrics_Fertilities_R!$A65,Allopatrics_Fertilities!$T$2:$T$999,0))</f>
        <v>2</v>
      </c>
      <c r="D65" s="41">
        <f>INDEX(Allopatrics_Fertilities!$AG$2:$AG$999,MATCH(Allopatrics_Fertilities_R!$A65,Allopatrics_Fertilities!$T$2:$T$999,0))</f>
        <v>167</v>
      </c>
      <c r="E65" s="41">
        <f>INDEX(Allopatrics_Fertilities!$AH$2:$AH$999,MATCH(Allopatrics_Fertilities_R!$A65,Allopatrics_Fertilities!$T$2:$T$999,0))</f>
        <v>0.11976047904191617</v>
      </c>
    </row>
    <row r="66" spans="1:5" x14ac:dyDescent="0.25">
      <c r="A66" t="str">
        <v>A.19XC.10</v>
      </c>
      <c r="B66" t="str">
        <f>INDEX(Allopatrics_Fertilities!$U$2:$U$999,MATCH(Allopatrics_Fertilities_R!$A66,Allopatrics_Fertilities!$T$2:$T$999,0))</f>
        <v>Pures-elegansXelegans-AlloEleXAlloEle</v>
      </c>
      <c r="C66" s="41">
        <f>INDEX(Allopatrics_Fertilities!$W$2:$W$999,MATCH(Allopatrics_Fertilities_R!$A66,Allopatrics_Fertilities!$T$2:$T$999,0))</f>
        <v>3</v>
      </c>
      <c r="D66" s="41">
        <f>INDEX(Allopatrics_Fertilities!$AG$2:$AG$999,MATCH(Allopatrics_Fertilities_R!$A66,Allopatrics_Fertilities!$T$2:$T$999,0))</f>
        <v>406.66666666666669</v>
      </c>
      <c r="E66" s="41">
        <f>INDEX(Allopatrics_Fertilities!$AH$2:$AH$999,MATCH(Allopatrics_Fertilities_R!$A66,Allopatrics_Fertilities!$T$2:$T$999,0))</f>
        <v>0.93606557377049182</v>
      </c>
    </row>
    <row r="67" spans="1:5" x14ac:dyDescent="0.25">
      <c r="A67" t="str">
        <v>A.2XA.12</v>
      </c>
      <c r="B67" t="str">
        <f>INDEX(Allopatrics_Fertilities!$U$2:$U$999,MATCH(Allopatrics_Fertilities_R!$A67,Allopatrics_Fertilities!$T$2:$T$999,0))</f>
        <v>Pures-elegansXelegans-AlloEleXAlloEle</v>
      </c>
      <c r="C67" s="41">
        <f>INDEX(Allopatrics_Fertilities!$W$2:$W$999,MATCH(Allopatrics_Fertilities_R!$A67,Allopatrics_Fertilities!$T$2:$T$999,0))</f>
        <v>3</v>
      </c>
      <c r="D67" s="41">
        <f>INDEX(Allopatrics_Fertilities!$AG$2:$AG$999,MATCH(Allopatrics_Fertilities_R!$A67,Allopatrics_Fertilities!$T$2:$T$999,0))</f>
        <v>181.66666666666666</v>
      </c>
      <c r="E67" s="41">
        <f>INDEX(Allopatrics_Fertilities!$AH$2:$AH$999,MATCH(Allopatrics_Fertilities_R!$A67,Allopatrics_Fertilities!$T$2:$T$999,0))</f>
        <v>0.9027522935779817</v>
      </c>
    </row>
    <row r="68" spans="1:5" x14ac:dyDescent="0.25">
      <c r="A68" t="str">
        <v>A.2XB.2</v>
      </c>
      <c r="B68" t="str">
        <f>INDEX(Allopatrics_Fertilities!$U$2:$U$999,MATCH(Allopatrics_Fertilities_R!$A68,Allopatrics_Fertilities!$T$2:$T$999,0))</f>
        <v>F0-elegansXgraellsii-BelgiumXCachadas</v>
      </c>
      <c r="C68" s="41">
        <f>INDEX(Allopatrics_Fertilities!$W$2:$W$999,MATCH(Allopatrics_Fertilities_R!$A68,Allopatrics_Fertilities!$T$2:$T$999,0))</f>
        <v>0</v>
      </c>
      <c r="D68" s="41" t="str">
        <f>INDEX(Allopatrics_Fertilities!$AG$2:$AG$999,MATCH(Allopatrics_Fertilities_R!$A68,Allopatrics_Fertilities!$T$2:$T$999,0))</f>
        <v>NA</v>
      </c>
      <c r="E68" s="41" t="str">
        <f>INDEX(Allopatrics_Fertilities!$AH$2:$AH$999,MATCH(Allopatrics_Fertilities_R!$A68,Allopatrics_Fertilities!$T$2:$T$999,0))</f>
        <v>NA</v>
      </c>
    </row>
    <row r="69" spans="1:5" x14ac:dyDescent="0.25">
      <c r="A69" t="str">
        <v>A.23XA.22</v>
      </c>
      <c r="B69" t="str">
        <f>INDEX(Allopatrics_Fertilities!$U$2:$U$999,MATCH(Allopatrics_Fertilities_R!$A69,Allopatrics_Fertilities!$T$2:$T$999,0))</f>
        <v>Pures-elegansXelegans-AlloEleXAlloEle</v>
      </c>
      <c r="C69" s="41">
        <f>INDEX(Allopatrics_Fertilities!$W$2:$W$999,MATCH(Allopatrics_Fertilities_R!$A69,Allopatrics_Fertilities!$T$2:$T$999,0))</f>
        <v>3</v>
      </c>
      <c r="D69" s="41">
        <f>INDEX(Allopatrics_Fertilities!$AG$2:$AG$999,MATCH(Allopatrics_Fertilities_R!$A69,Allopatrics_Fertilities!$T$2:$T$999,0))</f>
        <v>319</v>
      </c>
      <c r="E69" s="41">
        <f>INDEX(Allopatrics_Fertilities!$AH$2:$AH$999,MATCH(Allopatrics_Fertilities_R!$A69,Allopatrics_Fertilities!$T$2:$T$999,0))</f>
        <v>0.95297805642633227</v>
      </c>
    </row>
    <row r="70" spans="1:5" x14ac:dyDescent="0.25">
      <c r="A70" t="str">
        <v>A.25XB.54</v>
      </c>
      <c r="B70" t="str">
        <f>INDEX(Allopatrics_Fertilities!$U$2:$U$999,MATCH(Allopatrics_Fertilities_R!$A70,Allopatrics_Fertilities!$T$2:$T$999,0))</f>
        <v>F0-elegansXgraellsii-BelgiumXCachadas</v>
      </c>
      <c r="C70" s="41">
        <f>INDEX(Allopatrics_Fertilities!$W$2:$W$999,MATCH(Allopatrics_Fertilities_R!$A70,Allopatrics_Fertilities!$T$2:$T$999,0))</f>
        <v>2</v>
      </c>
      <c r="D70" s="41">
        <f>INDEX(Allopatrics_Fertilities!$AG$2:$AG$999,MATCH(Allopatrics_Fertilities_R!$A70,Allopatrics_Fertilities!$T$2:$T$999,0))</f>
        <v>21</v>
      </c>
      <c r="E70" s="41">
        <f>INDEX(Allopatrics_Fertilities!$AH$2:$AH$999,MATCH(Allopatrics_Fertilities_R!$A70,Allopatrics_Fertilities!$T$2:$T$999,0))</f>
        <v>0</v>
      </c>
    </row>
    <row r="71" spans="1:5" x14ac:dyDescent="0.25">
      <c r="A71" t="str">
        <v>A.26XB.50</v>
      </c>
      <c r="B71" t="str">
        <f>INDEX(Allopatrics_Fertilities!$U$2:$U$999,MATCH(Allopatrics_Fertilities_R!$A71,Allopatrics_Fertilities!$T$2:$T$999,0))</f>
        <v>F0-elegansXgraellsii-BelgiumXCachadas</v>
      </c>
      <c r="C71" s="41">
        <f>INDEX(Allopatrics_Fertilities!$W$2:$W$999,MATCH(Allopatrics_Fertilities_R!$A71,Allopatrics_Fertilities!$T$2:$T$999,0))</f>
        <v>2</v>
      </c>
      <c r="D71" s="41">
        <f>INDEX(Allopatrics_Fertilities!$AG$2:$AG$999,MATCH(Allopatrics_Fertilities_R!$A71,Allopatrics_Fertilities!$T$2:$T$999,0))</f>
        <v>13.333333333333334</v>
      </c>
      <c r="E71" s="41">
        <f>INDEX(Allopatrics_Fertilities!$AH$2:$AH$999,MATCH(Allopatrics_Fertilities_R!$A71,Allopatrics_Fertilities!$T$2:$T$999,0))</f>
        <v>0</v>
      </c>
    </row>
    <row r="72" spans="1:5" x14ac:dyDescent="0.25">
      <c r="A72" t="str">
        <v>A.26XB.55</v>
      </c>
      <c r="B72" t="str">
        <f>INDEX(Allopatrics_Fertilities!$U$2:$U$999,MATCH(Allopatrics_Fertilities_R!$A72,Allopatrics_Fertilities!$T$2:$T$999,0))</f>
        <v>F0-elegansXgraellsii-BelgiumXCachadas</v>
      </c>
      <c r="C72" s="41">
        <f>INDEX(Allopatrics_Fertilities!$W$2:$W$999,MATCH(Allopatrics_Fertilities_R!$A72,Allopatrics_Fertilities!$T$2:$T$999,0))</f>
        <v>1</v>
      </c>
      <c r="D72" s="41">
        <f>INDEX(Allopatrics_Fertilities!$AG$2:$AG$999,MATCH(Allopatrics_Fertilities_R!$A72,Allopatrics_Fertilities!$T$2:$T$999,0))</f>
        <v>40</v>
      </c>
      <c r="E72" s="41">
        <f>INDEX(Allopatrics_Fertilities!$AH$2:$AH$999,MATCH(Allopatrics_Fertilities_R!$A72,Allopatrics_Fertilities!$T$2:$T$999,0))</f>
        <v>0</v>
      </c>
    </row>
    <row r="73" spans="1:5" x14ac:dyDescent="0.25">
      <c r="A73" t="str">
        <v>A.27XA.29</v>
      </c>
      <c r="B73" t="str">
        <f>INDEX(Allopatrics_Fertilities!$U$2:$U$999,MATCH(Allopatrics_Fertilities_R!$A73,Allopatrics_Fertilities!$T$2:$T$999,0))</f>
        <v>Pures-elegansXelegans-AlloEleXAlloEle</v>
      </c>
      <c r="C73" s="41">
        <f>INDEX(Allopatrics_Fertilities!$W$2:$W$999,MATCH(Allopatrics_Fertilities_R!$A73,Allopatrics_Fertilities!$T$2:$T$999,0))</f>
        <v>3</v>
      </c>
      <c r="D73" s="41">
        <f>INDEX(Allopatrics_Fertilities!$AG$2:$AG$999,MATCH(Allopatrics_Fertilities_R!$A73,Allopatrics_Fertilities!$T$2:$T$999,0))</f>
        <v>214</v>
      </c>
      <c r="E73" s="41">
        <f>INDEX(Allopatrics_Fertilities!$AH$2:$AH$999,MATCH(Allopatrics_Fertilities_R!$A73,Allopatrics_Fertilities!$T$2:$T$999,0))</f>
        <v>0.83644859813084116</v>
      </c>
    </row>
    <row r="74" spans="1:5" x14ac:dyDescent="0.25">
      <c r="A74" t="str">
        <v>A.27XB.29</v>
      </c>
      <c r="B74" t="str">
        <f>INDEX(Allopatrics_Fertilities!$U$2:$U$999,MATCH(Allopatrics_Fertilities_R!$A74,Allopatrics_Fertilities!$T$2:$T$999,0))</f>
        <v>F0-elegansXgraellsii-BelgiumXCachadas</v>
      </c>
      <c r="C74" s="41">
        <f>INDEX(Allopatrics_Fertilities!$W$2:$W$999,MATCH(Allopatrics_Fertilities_R!$A74,Allopatrics_Fertilities!$T$2:$T$999,0))</f>
        <v>0</v>
      </c>
      <c r="D74" s="41" t="str">
        <f>INDEX(Allopatrics_Fertilities!$AG$2:$AG$999,MATCH(Allopatrics_Fertilities_R!$A74,Allopatrics_Fertilities!$T$2:$T$999,0))</f>
        <v>NA</v>
      </c>
      <c r="E74" s="41" t="str">
        <f>INDEX(Allopatrics_Fertilities!$AH$2:$AH$999,MATCH(Allopatrics_Fertilities_R!$A74,Allopatrics_Fertilities!$T$2:$T$999,0))</f>
        <v>NA</v>
      </c>
    </row>
    <row r="75" spans="1:5" x14ac:dyDescent="0.25">
      <c r="A75" t="str">
        <v>A.32XB.74</v>
      </c>
      <c r="B75" t="str">
        <f>INDEX(Allopatrics_Fertilities!$U$2:$U$999,MATCH(Allopatrics_Fertilities_R!$A75,Allopatrics_Fertilities!$T$2:$T$999,0))</f>
        <v>F0-elegansXgraellsii-BelgiumXCachadas</v>
      </c>
      <c r="C75" s="41">
        <f>INDEX(Allopatrics_Fertilities!$W$2:$W$999,MATCH(Allopatrics_Fertilities_R!$A75,Allopatrics_Fertilities!$T$2:$T$999,0))</f>
        <v>1</v>
      </c>
      <c r="D75" s="41">
        <f>INDEX(Allopatrics_Fertilities!$AG$2:$AG$999,MATCH(Allopatrics_Fertilities_R!$A75,Allopatrics_Fertilities!$T$2:$T$999,0))</f>
        <v>16</v>
      </c>
      <c r="E75" s="41">
        <f>INDEX(Allopatrics_Fertilities!$AH$2:$AH$999,MATCH(Allopatrics_Fertilities_R!$A75,Allopatrics_Fertilities!$T$2:$T$999,0))</f>
        <v>0</v>
      </c>
    </row>
    <row r="76" spans="1:5" x14ac:dyDescent="0.25">
      <c r="A76" t="str">
        <v>A.36XB.72</v>
      </c>
      <c r="B76" t="str">
        <f>INDEX(Allopatrics_Fertilities!$U$2:$U$999,MATCH(Allopatrics_Fertilities_R!$A76,Allopatrics_Fertilities!$T$2:$T$999,0))</f>
        <v>F0-elegansXgraellsii-BelgiumXCachadas</v>
      </c>
      <c r="C76" s="41">
        <f>INDEX(Allopatrics_Fertilities!$W$2:$W$999,MATCH(Allopatrics_Fertilities_R!$A76,Allopatrics_Fertilities!$T$2:$T$999,0))</f>
        <v>3</v>
      </c>
      <c r="D76" s="41">
        <f>INDEX(Allopatrics_Fertilities!$AG$2:$AG$999,MATCH(Allopatrics_Fertilities_R!$A76,Allopatrics_Fertilities!$T$2:$T$999,0))</f>
        <v>23.333333333333332</v>
      </c>
      <c r="E76" s="41">
        <f>INDEX(Allopatrics_Fertilities!$AH$2:$AH$999,MATCH(Allopatrics_Fertilities_R!$A76,Allopatrics_Fertilities!$T$2:$T$999,0))</f>
        <v>0</v>
      </c>
    </row>
    <row r="77" spans="1:5" x14ac:dyDescent="0.25">
      <c r="A77" t="str">
        <v>A.46XC.25</v>
      </c>
      <c r="B77" t="str">
        <f>INDEX(Allopatrics_Fertilities!$U$2:$U$999,MATCH(Allopatrics_Fertilities_R!$A77,Allopatrics_Fertilities!$T$2:$T$999,0))</f>
        <v>Pures-elegansXelegans-AlloEleXAlloEle</v>
      </c>
      <c r="C77" s="41">
        <f>INDEX(Allopatrics_Fertilities!$W$2:$W$999,MATCH(Allopatrics_Fertilities_R!$A77,Allopatrics_Fertilities!$T$2:$T$999,0))</f>
        <v>3</v>
      </c>
      <c r="D77" s="41">
        <f>INDEX(Allopatrics_Fertilities!$AG$2:$AG$999,MATCH(Allopatrics_Fertilities_R!$A77,Allopatrics_Fertilities!$T$2:$T$999,0))</f>
        <v>370</v>
      </c>
      <c r="E77" s="41">
        <f>INDEX(Allopatrics_Fertilities!$AH$2:$AH$999,MATCH(Allopatrics_Fertilities_R!$A77,Allopatrics_Fertilities!$T$2:$T$999,0))</f>
        <v>0.92882882882882878</v>
      </c>
    </row>
    <row r="78" spans="1:5" x14ac:dyDescent="0.25">
      <c r="A78" t="str">
        <v>A.7XB.4</v>
      </c>
      <c r="B78" t="str">
        <f>INDEX(Allopatrics_Fertilities!$U$2:$U$999,MATCH(Allopatrics_Fertilities_R!$A78,Allopatrics_Fertilities!$T$2:$T$999,0))</f>
        <v>F0-elegansXgraellsii-BelgiumXCachadas</v>
      </c>
      <c r="C78" s="41">
        <f>INDEX(Allopatrics_Fertilities!$W$2:$W$999,MATCH(Allopatrics_Fertilities_R!$A78,Allopatrics_Fertilities!$T$2:$T$999,0))</f>
        <v>0</v>
      </c>
      <c r="D78" s="41" t="str">
        <f>INDEX(Allopatrics_Fertilities!$AG$2:$AG$999,MATCH(Allopatrics_Fertilities_R!$A78,Allopatrics_Fertilities!$T$2:$T$999,0))</f>
        <v>NA</v>
      </c>
      <c r="E78" s="41" t="str">
        <f>INDEX(Allopatrics_Fertilities!$AH$2:$AH$999,MATCH(Allopatrics_Fertilities_R!$A78,Allopatrics_Fertilities!$T$2:$T$999,0))</f>
        <v>NA</v>
      </c>
    </row>
    <row r="79" spans="1:5" x14ac:dyDescent="0.25">
      <c r="A79" t="str">
        <v>B.10XK.9</v>
      </c>
      <c r="B79" t="str">
        <f>INDEX(Allopatrics_Fertilities!$U$2:$U$999,MATCH(Allopatrics_Fertilities_R!$A79,Allopatrics_Fertilities!$T$2:$T$999,0))</f>
        <v>Pures-elegansXelegans-AlloEleXAlloEle</v>
      </c>
      <c r="C79" s="41">
        <f>INDEX(Allopatrics_Fertilities!$W$2:$W$999,MATCH(Allopatrics_Fertilities_R!$A79,Allopatrics_Fertilities!$T$2:$T$999,0))</f>
        <v>2</v>
      </c>
      <c r="D79" s="41">
        <f>INDEX(Allopatrics_Fertilities!$AG$2:$AG$999,MATCH(Allopatrics_Fertilities_R!$A79,Allopatrics_Fertilities!$T$2:$T$999,0))</f>
        <v>72</v>
      </c>
      <c r="E79" s="41">
        <f>INDEX(Allopatrics_Fertilities!$AH$2:$AH$999,MATCH(Allopatrics_Fertilities_R!$A79,Allopatrics_Fertilities!$T$2:$T$999,0))</f>
        <v>0.51388888888888884</v>
      </c>
    </row>
    <row r="80" spans="1:5" x14ac:dyDescent="0.25">
      <c r="A80" t="str">
        <v>B.36XA.38</v>
      </c>
      <c r="B80" t="str">
        <f>INDEX(Allopatrics_Fertilities!$U$2:$U$999,MATCH(Allopatrics_Fertilities_R!$A80,Allopatrics_Fertilities!$T$2:$T$999,0))</f>
        <v>F0-graellsiiXelegans-CachadasXBelgium</v>
      </c>
      <c r="C80" s="41">
        <f>INDEX(Allopatrics_Fertilities!$W$2:$W$999,MATCH(Allopatrics_Fertilities_R!$A80,Allopatrics_Fertilities!$T$2:$T$999,0))</f>
        <v>2</v>
      </c>
      <c r="D80" s="41">
        <f>INDEX(Allopatrics_Fertilities!$AG$2:$AG$999,MATCH(Allopatrics_Fertilities_R!$A80,Allopatrics_Fertilities!$T$2:$T$999,0))</f>
        <v>325.5</v>
      </c>
      <c r="E80" s="41">
        <f>INDEX(Allopatrics_Fertilities!$AH$2:$AH$999,MATCH(Allopatrics_Fertilities_R!$A80,Allopatrics_Fertilities!$T$2:$T$999,0))</f>
        <v>0.80798771121351765</v>
      </c>
    </row>
    <row r="81" spans="1:5" x14ac:dyDescent="0.25">
      <c r="A81" t="str">
        <v>B.42XA.21</v>
      </c>
      <c r="B81" t="str">
        <f>INDEX(Allopatrics_Fertilities!$U$2:$U$999,MATCH(Allopatrics_Fertilities_R!$A81,Allopatrics_Fertilities!$T$2:$T$999,0))</f>
        <v>F0-graellsiiXelegans-CachadasXBelgium</v>
      </c>
      <c r="C81" s="41">
        <f>INDEX(Allopatrics_Fertilities!$W$2:$W$999,MATCH(Allopatrics_Fertilities_R!$A81,Allopatrics_Fertilities!$T$2:$T$999,0))</f>
        <v>3</v>
      </c>
      <c r="D81" s="41">
        <f>INDEX(Allopatrics_Fertilities!$AG$2:$AG$999,MATCH(Allopatrics_Fertilities_R!$A81,Allopatrics_Fertilities!$T$2:$T$999,0))</f>
        <v>243.66666666666666</v>
      </c>
      <c r="E81" s="41">
        <f>INDEX(Allopatrics_Fertilities!$AH$2:$AH$999,MATCH(Allopatrics_Fertilities_R!$A81,Allopatrics_Fertilities!$T$2:$T$999,0))</f>
        <v>0.96990424076607384</v>
      </c>
    </row>
    <row r="82" spans="1:5" x14ac:dyDescent="0.25">
      <c r="A82" t="str">
        <v>B.42XA.43</v>
      </c>
      <c r="B82" t="str">
        <f>INDEX(Allopatrics_Fertilities!$U$2:$U$999,MATCH(Allopatrics_Fertilities_R!$A82,Allopatrics_Fertilities!$T$2:$T$999,0))</f>
        <v>F0-graellsiiXelegans-CachadasXBelgium</v>
      </c>
      <c r="C82" s="41">
        <f>INDEX(Allopatrics_Fertilities!$W$2:$W$999,MATCH(Allopatrics_Fertilities_R!$A82,Allopatrics_Fertilities!$T$2:$T$999,0))</f>
        <v>3</v>
      </c>
      <c r="D82" s="41">
        <f>INDEX(Allopatrics_Fertilities!$AG$2:$AG$999,MATCH(Allopatrics_Fertilities_R!$A82,Allopatrics_Fertilities!$T$2:$T$999,0))</f>
        <v>241</v>
      </c>
      <c r="E82" s="41">
        <f>INDEX(Allopatrics_Fertilities!$AH$2:$AH$999,MATCH(Allopatrics_Fertilities_R!$A82,Allopatrics_Fertilities!$T$2:$T$999,0))</f>
        <v>0.97095435684647302</v>
      </c>
    </row>
    <row r="83" spans="1:5" x14ac:dyDescent="0.25">
      <c r="A83" t="str">
        <v>B.44XA.34</v>
      </c>
      <c r="B83" t="str">
        <f>INDEX(Allopatrics_Fertilities!$U$2:$U$999,MATCH(Allopatrics_Fertilities_R!$A83,Allopatrics_Fertilities!$T$2:$T$999,0))</f>
        <v>F0-graellsiiXelegans-CachadasXBelgium</v>
      </c>
      <c r="C83" s="41">
        <f>INDEX(Allopatrics_Fertilities!$W$2:$W$999,MATCH(Allopatrics_Fertilities_R!$A83,Allopatrics_Fertilities!$T$2:$T$999,0))</f>
        <v>3</v>
      </c>
      <c r="D83" s="41">
        <f>INDEX(Allopatrics_Fertilities!$AG$2:$AG$999,MATCH(Allopatrics_Fertilities_R!$A83,Allopatrics_Fertilities!$T$2:$T$999,0))</f>
        <v>217</v>
      </c>
      <c r="E83" s="41">
        <f>INDEX(Allopatrics_Fertilities!$AH$2:$AH$999,MATCH(Allopatrics_Fertilities_R!$A83,Allopatrics_Fertilities!$T$2:$T$999,0))</f>
        <v>0.85867895545314898</v>
      </c>
    </row>
    <row r="84" spans="1:5" x14ac:dyDescent="0.25">
      <c r="A84" t="str">
        <v>B.6XB.8</v>
      </c>
      <c r="B84" t="str">
        <f>INDEX(Allopatrics_Fertilities!$U$2:$U$999,MATCH(Allopatrics_Fertilities_R!$A84,Allopatrics_Fertilities!$T$2:$T$999,0))</f>
        <v>Pures-elegansXelegans-AlloEleXAlloEle</v>
      </c>
      <c r="C84" s="41">
        <f>INDEX(Allopatrics_Fertilities!$W$2:$W$999,MATCH(Allopatrics_Fertilities_R!$A84,Allopatrics_Fertilities!$T$2:$T$999,0))</f>
        <v>3</v>
      </c>
      <c r="D84" s="41">
        <f>INDEX(Allopatrics_Fertilities!$AG$2:$AG$999,MATCH(Allopatrics_Fertilities_R!$A84,Allopatrics_Fertilities!$T$2:$T$999,0))</f>
        <v>205.33333333333334</v>
      </c>
      <c r="E84" s="41">
        <f>INDEX(Allopatrics_Fertilities!$AH$2:$AH$999,MATCH(Allopatrics_Fertilities_R!$A84,Allopatrics_Fertilities!$T$2:$T$999,0))</f>
        <v>0.94155844155844159</v>
      </c>
    </row>
    <row r="85" spans="1:5" x14ac:dyDescent="0.25">
      <c r="A85" t="str">
        <v>B.6XE.5</v>
      </c>
      <c r="B85" t="str">
        <f>INDEX(Allopatrics_Fertilities!$U$2:$U$999,MATCH(Allopatrics_Fertilities_R!$A85,Allopatrics_Fertilities!$T$2:$T$999,0))</f>
        <v>Pures-elegansXelegans-AlloEleXAlloEle</v>
      </c>
      <c r="C85" s="41">
        <f>INDEX(Allopatrics_Fertilities!$W$2:$W$999,MATCH(Allopatrics_Fertilities_R!$A85,Allopatrics_Fertilities!$T$2:$T$999,0))</f>
        <v>3</v>
      </c>
      <c r="D85" s="41">
        <f>INDEX(Allopatrics_Fertilities!$AG$2:$AG$999,MATCH(Allopatrics_Fertilities_R!$A85,Allopatrics_Fertilities!$T$2:$T$999,0))</f>
        <v>114.33333333333333</v>
      </c>
      <c r="E85" s="41">
        <f>INDEX(Allopatrics_Fertilities!$AH$2:$AH$999,MATCH(Allopatrics_Fertilities_R!$A85,Allopatrics_Fertilities!$T$2:$T$999,0))</f>
        <v>0.23032069970845481</v>
      </c>
    </row>
    <row r="86" spans="1:5" x14ac:dyDescent="0.25">
      <c r="A86" t="str">
        <v>B.88XA.39</v>
      </c>
      <c r="B86" t="str">
        <f>INDEX(Allopatrics_Fertilities!$U$2:$U$999,MATCH(Allopatrics_Fertilities_R!$A86,Allopatrics_Fertilities!$T$2:$T$999,0))</f>
        <v>F0-graellsiiXelegans-CachadasXBelgium</v>
      </c>
      <c r="C86" s="41">
        <f>INDEX(Allopatrics_Fertilities!$W$2:$W$999,MATCH(Allopatrics_Fertilities_R!$A86,Allopatrics_Fertilities!$T$2:$T$999,0))</f>
        <v>3</v>
      </c>
      <c r="D86" s="41">
        <f>INDEX(Allopatrics_Fertilities!$AG$2:$AG$999,MATCH(Allopatrics_Fertilities_R!$A86,Allopatrics_Fertilities!$T$2:$T$999,0))</f>
        <v>222</v>
      </c>
      <c r="E86" s="41">
        <f>INDEX(Allopatrics_Fertilities!$AH$2:$AH$999,MATCH(Allopatrics_Fertilities_R!$A86,Allopatrics_Fertilities!$T$2:$T$999,0))</f>
        <v>0.48348348348348347</v>
      </c>
    </row>
    <row r="87" spans="1:5" x14ac:dyDescent="0.25">
      <c r="A87" t="str">
        <v>B.9XE.13</v>
      </c>
      <c r="B87" t="str">
        <f>INDEX(Allopatrics_Fertilities!$U$2:$U$999,MATCH(Allopatrics_Fertilities_R!$A87,Allopatrics_Fertilities!$T$2:$T$999,0))</f>
        <v>Pures-elegansXelegans-AlloEleXAlloEle</v>
      </c>
      <c r="C87" s="41">
        <f>INDEX(Allopatrics_Fertilities!$W$2:$W$999,MATCH(Allopatrics_Fertilities_R!$A87,Allopatrics_Fertilities!$T$2:$T$999,0))</f>
        <v>3</v>
      </c>
      <c r="D87" s="41">
        <f>INDEX(Allopatrics_Fertilities!$AG$2:$AG$999,MATCH(Allopatrics_Fertilities_R!$A87,Allopatrics_Fertilities!$T$2:$T$999,0))</f>
        <v>111.66666666666667</v>
      </c>
      <c r="E87" s="41">
        <f>INDEX(Allopatrics_Fertilities!$AH$2:$AH$999,MATCH(Allopatrics_Fertilities_R!$A87,Allopatrics_Fertilities!$T$2:$T$999,0))</f>
        <v>0.11940298507462686</v>
      </c>
    </row>
    <row r="88" spans="1:5" x14ac:dyDescent="0.25">
      <c r="A88" t="str">
        <v>C.12XB.53</v>
      </c>
      <c r="B88" t="str">
        <f>INDEX(Allopatrics_Fertilities!$U$2:$U$999,MATCH(Allopatrics_Fertilities_R!$A88,Allopatrics_Fertilities!$T$2:$T$999,0))</f>
        <v>F0-elegansXgraellsii-SwedenXCachadas</v>
      </c>
      <c r="C88" s="41">
        <f>INDEX(Allopatrics_Fertilities!$W$2:$W$999,MATCH(Allopatrics_Fertilities_R!$A88,Allopatrics_Fertilities!$T$2:$T$999,0))</f>
        <v>0</v>
      </c>
      <c r="D88" s="41" t="str">
        <f>INDEX(Allopatrics_Fertilities!$AG$2:$AG$999,MATCH(Allopatrics_Fertilities_R!$A88,Allopatrics_Fertilities!$T$2:$T$999,0))</f>
        <v>NA</v>
      </c>
      <c r="E88" s="41" t="str">
        <f>INDEX(Allopatrics_Fertilities!$AH$2:$AH$999,MATCH(Allopatrics_Fertilities_R!$A88,Allopatrics_Fertilities!$T$2:$T$999,0))</f>
        <v>NA</v>
      </c>
    </row>
    <row r="89" spans="1:5" x14ac:dyDescent="0.25">
      <c r="A89" t="str">
        <v>C.16XB.52</v>
      </c>
      <c r="B89" t="str">
        <f>INDEX(Allopatrics_Fertilities!$U$2:$U$999,MATCH(Allopatrics_Fertilities_R!$A89,Allopatrics_Fertilities!$T$2:$T$999,0))</f>
        <v>F0-elegansXgraellsii-SwedenXCachadas</v>
      </c>
      <c r="C89" s="41">
        <f>INDEX(Allopatrics_Fertilities!$W$2:$W$999,MATCH(Allopatrics_Fertilities_R!$A89,Allopatrics_Fertilities!$T$2:$T$999,0))</f>
        <v>1</v>
      </c>
      <c r="D89" s="41">
        <f>INDEX(Allopatrics_Fertilities!$AG$2:$AG$999,MATCH(Allopatrics_Fertilities_R!$A89,Allopatrics_Fertilities!$T$2:$T$999,0))</f>
        <v>15.5</v>
      </c>
      <c r="E89" s="41">
        <f>INDEX(Allopatrics_Fertilities!$AH$2:$AH$999,MATCH(Allopatrics_Fertilities_R!$A89,Allopatrics_Fertilities!$T$2:$T$999,0))</f>
        <v>0</v>
      </c>
    </row>
    <row r="90" spans="1:5" x14ac:dyDescent="0.25">
      <c r="A90" t="str">
        <v>C.17XC.22</v>
      </c>
      <c r="B90" t="str">
        <f>INDEX(Allopatrics_Fertilities!$U$2:$U$999,MATCH(Allopatrics_Fertilities_R!$A90,Allopatrics_Fertilities!$T$2:$T$999,0))</f>
        <v>Pures-elegansXelegans-AlloEleXAlloEle</v>
      </c>
      <c r="C90" s="41">
        <f>INDEX(Allopatrics_Fertilities!$W$2:$W$999,MATCH(Allopatrics_Fertilities_R!$A90,Allopatrics_Fertilities!$T$2:$T$999,0))</f>
        <v>1</v>
      </c>
      <c r="D90" s="41">
        <f>INDEX(Allopatrics_Fertilities!$AG$2:$AG$999,MATCH(Allopatrics_Fertilities_R!$A90,Allopatrics_Fertilities!$T$2:$T$999,0))</f>
        <v>205</v>
      </c>
      <c r="E90" s="41">
        <f>INDEX(Allopatrics_Fertilities!$AH$2:$AH$999,MATCH(Allopatrics_Fertilities_R!$A90,Allopatrics_Fertilities!$T$2:$T$999,0))</f>
        <v>0.88292682926829269</v>
      </c>
    </row>
    <row r="91" spans="1:5" x14ac:dyDescent="0.25">
      <c r="A91" t="str">
        <v>C.4XB.1</v>
      </c>
      <c r="B91" t="str">
        <f>INDEX(Allopatrics_Fertilities!$U$2:$U$999,MATCH(Allopatrics_Fertilities_R!$A91,Allopatrics_Fertilities!$T$2:$T$999,0))</f>
        <v>F0-elegansXgraellsii-SwedenXCachadas</v>
      </c>
      <c r="C91" s="41">
        <f>INDEX(Allopatrics_Fertilities!$W$2:$W$999,MATCH(Allopatrics_Fertilities_R!$A91,Allopatrics_Fertilities!$T$2:$T$999,0))</f>
        <v>0</v>
      </c>
      <c r="D91" s="41" t="str">
        <f>INDEX(Allopatrics_Fertilities!$AG$2:$AG$999,MATCH(Allopatrics_Fertilities_R!$A91,Allopatrics_Fertilities!$T$2:$T$999,0))</f>
        <v>NA</v>
      </c>
      <c r="E91" s="41" t="str">
        <f>INDEX(Allopatrics_Fertilities!$AH$2:$AH$999,MATCH(Allopatrics_Fertilities_R!$A91,Allopatrics_Fertilities!$T$2:$T$999,0))</f>
        <v>NA</v>
      </c>
    </row>
    <row r="92" spans="1:5" x14ac:dyDescent="0.25">
      <c r="A92" t="str">
        <v>C.6XA.20</v>
      </c>
      <c r="B92" t="str">
        <f>INDEX(Allopatrics_Fertilities!$U$2:$U$999,MATCH(Allopatrics_Fertilities_R!$A92,Allopatrics_Fertilities!$T$2:$T$999,0))</f>
        <v>Pures-elegansXelegans-AlloEleXAlloEle</v>
      </c>
      <c r="C92" s="41">
        <f>INDEX(Allopatrics_Fertilities!$W$2:$W$999,MATCH(Allopatrics_Fertilities_R!$A92,Allopatrics_Fertilities!$T$2:$T$999,0))</f>
        <v>0</v>
      </c>
      <c r="D92" s="41" t="str">
        <f>INDEX(Allopatrics_Fertilities!$AG$2:$AG$999,MATCH(Allopatrics_Fertilities_R!$A92,Allopatrics_Fertilities!$T$2:$T$999,0))</f>
        <v>NA</v>
      </c>
      <c r="E92" s="41" t="str">
        <f>INDEX(Allopatrics_Fertilities!$AH$2:$AH$999,MATCH(Allopatrics_Fertilities_R!$A92,Allopatrics_Fertilities!$T$2:$T$999,0))</f>
        <v>NA</v>
      </c>
    </row>
    <row r="93" spans="1:5" x14ac:dyDescent="0.25">
      <c r="A93" t="str">
        <v>C.6XB.28</v>
      </c>
      <c r="B93" t="str">
        <f>INDEX(Allopatrics_Fertilities!$U$2:$U$999,MATCH(Allopatrics_Fertilities_R!$A93,Allopatrics_Fertilities!$T$2:$T$999,0))</f>
        <v>F0-elegansXgraellsii-SwedenXCachadas</v>
      </c>
      <c r="C93" s="41">
        <f>INDEX(Allopatrics_Fertilities!$W$2:$W$999,MATCH(Allopatrics_Fertilities_R!$A93,Allopatrics_Fertilities!$T$2:$T$999,0))</f>
        <v>0</v>
      </c>
      <c r="D93" s="41" t="str">
        <f>INDEX(Allopatrics_Fertilities!$AG$2:$AG$999,MATCH(Allopatrics_Fertilities_R!$A93,Allopatrics_Fertilities!$T$2:$T$999,0))</f>
        <v>NA</v>
      </c>
      <c r="E93" s="41" t="str">
        <f>INDEX(Allopatrics_Fertilities!$AH$2:$AH$999,MATCH(Allopatrics_Fertilities_R!$A93,Allopatrics_Fertilities!$T$2:$T$999,0))</f>
        <v>NA</v>
      </c>
    </row>
    <row r="94" spans="1:5" x14ac:dyDescent="0.25">
      <c r="A94" t="str">
        <v>C.6XC.3</v>
      </c>
      <c r="B94" t="str">
        <f>INDEX(Allopatrics_Fertilities!$U$2:$U$999,MATCH(Allopatrics_Fertilities_R!$A94,Allopatrics_Fertilities!$T$2:$T$999,0))</f>
        <v>Pures-elegansXelegans-AlloEleXAlloEle</v>
      </c>
      <c r="C94" s="41">
        <f>INDEX(Allopatrics_Fertilities!$W$2:$W$999,MATCH(Allopatrics_Fertilities_R!$A94,Allopatrics_Fertilities!$T$2:$T$999,0))</f>
        <v>2</v>
      </c>
      <c r="D94" s="41">
        <f>INDEX(Allopatrics_Fertilities!$AG$2:$AG$999,MATCH(Allopatrics_Fertilities_R!$A94,Allopatrics_Fertilities!$T$2:$T$999,0))</f>
        <v>344.5</v>
      </c>
      <c r="E94" s="41">
        <f>INDEX(Allopatrics_Fertilities!$AH$2:$AH$999,MATCH(Allopatrics_Fertilities_R!$A94,Allopatrics_Fertilities!$T$2:$T$999,0))</f>
        <v>0.95500725689404931</v>
      </c>
    </row>
    <row r="95" spans="1:5" x14ac:dyDescent="0.25">
      <c r="A95" t="str">
        <v>C.8XB.53</v>
      </c>
      <c r="B95" t="str">
        <f>INDEX(Allopatrics_Fertilities!$U$2:$U$999,MATCH(Allopatrics_Fertilities_R!$A95,Allopatrics_Fertilities!$T$2:$T$999,0))</f>
        <v>F0-elegansXgraellsii-SwedenXCachadas</v>
      </c>
      <c r="C95" s="41">
        <f>INDEX(Allopatrics_Fertilities!$W$2:$W$999,MATCH(Allopatrics_Fertilities_R!$A95,Allopatrics_Fertilities!$T$2:$T$999,0))</f>
        <v>0</v>
      </c>
      <c r="D95" s="41" t="str">
        <f>INDEX(Allopatrics_Fertilities!$AG$2:$AG$999,MATCH(Allopatrics_Fertilities_R!$A95,Allopatrics_Fertilities!$T$2:$T$999,0))</f>
        <v>NA</v>
      </c>
      <c r="E95" s="41" t="str">
        <f>INDEX(Allopatrics_Fertilities!$AH$2:$AH$999,MATCH(Allopatrics_Fertilities_R!$A95,Allopatrics_Fertilities!$T$2:$T$999,0))</f>
        <v>NA</v>
      </c>
    </row>
    <row r="96" spans="1:5" x14ac:dyDescent="0.25">
      <c r="A96" t="str">
        <v>C.8XB.9</v>
      </c>
      <c r="B96" t="str">
        <f>INDEX(Allopatrics_Fertilities!$U$2:$U$999,MATCH(Allopatrics_Fertilities_R!$A96,Allopatrics_Fertilities!$T$2:$T$999,0))</f>
        <v>F0-elegansXgraellsii-SwedenXCachadas</v>
      </c>
      <c r="C96" s="41">
        <f>INDEX(Allopatrics_Fertilities!$W$2:$W$999,MATCH(Allopatrics_Fertilities_R!$A96,Allopatrics_Fertilities!$T$2:$T$999,0))</f>
        <v>0</v>
      </c>
      <c r="D96" s="41" t="str">
        <f>INDEX(Allopatrics_Fertilities!$AG$2:$AG$999,MATCH(Allopatrics_Fertilities_R!$A96,Allopatrics_Fertilities!$T$2:$T$999,0))</f>
        <v>NA</v>
      </c>
      <c r="E96" s="41" t="str">
        <f>INDEX(Allopatrics_Fertilities!$AH$2:$AH$999,MATCH(Allopatrics_Fertilities_R!$A96,Allopatrics_Fertilities!$T$2:$T$999,0))</f>
        <v>NA</v>
      </c>
    </row>
    <row r="97" spans="1:5" x14ac:dyDescent="0.25">
      <c r="A97" t="str">
        <v>E.1XA.7</v>
      </c>
      <c r="B97" t="str">
        <f>INDEX(Allopatrics_Fertilities!$U$2:$U$999,MATCH(Allopatrics_Fertilities_R!$A97,Allopatrics_Fertilities!$T$2:$T$999,0))</f>
        <v>F0-elegansXgraellsii-BelgiumXCachadas</v>
      </c>
      <c r="C97" s="41">
        <f>INDEX(Allopatrics_Fertilities!$W$2:$W$999,MATCH(Allopatrics_Fertilities_R!$A97,Allopatrics_Fertilities!$T$2:$T$999,0))</f>
        <v>2</v>
      </c>
      <c r="D97" s="41">
        <f>INDEX(Allopatrics_Fertilities!$AG$2:$AG$999,MATCH(Allopatrics_Fertilities_R!$A97,Allopatrics_Fertilities!$T$2:$T$999,0))</f>
        <v>0.33333333333333331</v>
      </c>
      <c r="E97" s="41">
        <f>INDEX(Allopatrics_Fertilities!$AH$2:$AH$999,MATCH(Allopatrics_Fertilities_R!$A97,Allopatrics_Fertilities!$T$2:$T$999,0))</f>
        <v>0</v>
      </c>
    </row>
    <row r="98" spans="1:5" x14ac:dyDescent="0.25">
      <c r="A98" t="str">
        <v>E.10XE.11</v>
      </c>
      <c r="B98" t="str">
        <f>INDEX(Allopatrics_Fertilities!$U$2:$U$999,MATCH(Allopatrics_Fertilities_R!$A98,Allopatrics_Fertilities!$T$2:$T$999,0))</f>
        <v>Pures-elegansXelegans-AlloEleXAlloEle</v>
      </c>
      <c r="C98" s="41">
        <f>INDEX(Allopatrics_Fertilities!$W$2:$W$999,MATCH(Allopatrics_Fertilities_R!$A98,Allopatrics_Fertilities!$T$2:$T$999,0))</f>
        <v>2</v>
      </c>
      <c r="D98" s="41">
        <f>INDEX(Allopatrics_Fertilities!$AG$2:$AG$999,MATCH(Allopatrics_Fertilities_R!$A98,Allopatrics_Fertilities!$T$2:$T$999,0))</f>
        <v>116.66666666666667</v>
      </c>
      <c r="E98" s="41">
        <f>INDEX(Allopatrics_Fertilities!$AH$2:$AH$999,MATCH(Allopatrics_Fertilities_R!$A98,Allopatrics_Fertilities!$T$2:$T$999,0))</f>
        <v>0.77714285714285714</v>
      </c>
    </row>
    <row r="99" spans="1:5" x14ac:dyDescent="0.25">
      <c r="A99" t="str">
        <v>E.14XL.18</v>
      </c>
      <c r="B99" t="str">
        <f>INDEX(Allopatrics_Fertilities!$U$2:$U$999,MATCH(Allopatrics_Fertilities_R!$A99,Allopatrics_Fertilities!$T$2:$T$999,0))</f>
        <v>Pures-elegansXelegans-AlloEleXAlloEle</v>
      </c>
      <c r="C99" s="41">
        <f>INDEX(Allopatrics_Fertilities!$W$2:$W$999,MATCH(Allopatrics_Fertilities_R!$A99,Allopatrics_Fertilities!$T$2:$T$999,0))</f>
        <v>2</v>
      </c>
      <c r="D99" s="41">
        <f>INDEX(Allopatrics_Fertilities!$AG$2:$AG$999,MATCH(Allopatrics_Fertilities_R!$A99,Allopatrics_Fertilities!$T$2:$T$999,0))</f>
        <v>82.333333333333329</v>
      </c>
      <c r="E99" s="41">
        <f>INDEX(Allopatrics_Fertilities!$AH$2:$AH$999,MATCH(Allopatrics_Fertilities_R!$A99,Allopatrics_Fertilities!$T$2:$T$999,0))</f>
        <v>2.0242914979757085E-2</v>
      </c>
    </row>
    <row r="100" spans="1:5" x14ac:dyDescent="0.25">
      <c r="A100" t="str">
        <v>E.15XV.1</v>
      </c>
      <c r="B100" t="str">
        <f>INDEX(Allopatrics_Fertilities!$U$2:$U$999,MATCH(Allopatrics_Fertilities_R!$A100,Allopatrics_Fertilities!$T$2:$T$999,0))</f>
        <v>Pures-elegansXelegans-AlloEleXAlloEle</v>
      </c>
      <c r="C100" s="41">
        <f>INDEX(Allopatrics_Fertilities!$W$2:$W$999,MATCH(Allopatrics_Fertilities_R!$A100,Allopatrics_Fertilities!$T$2:$T$999,0))</f>
        <v>3</v>
      </c>
      <c r="D100" s="41">
        <f>INDEX(Allopatrics_Fertilities!$AG$2:$AG$999,MATCH(Allopatrics_Fertilities_R!$A100,Allopatrics_Fertilities!$T$2:$T$999,0))</f>
        <v>109.66666666666667</v>
      </c>
      <c r="E100" s="41">
        <f>INDEX(Allopatrics_Fertilities!$AH$2:$AH$999,MATCH(Allopatrics_Fertilities_R!$A100,Allopatrics_Fertilities!$T$2:$T$999,0))</f>
        <v>3.0395136778115501E-3</v>
      </c>
    </row>
    <row r="101" spans="1:5" x14ac:dyDescent="0.25">
      <c r="A101" t="str">
        <v>E.19XB.12</v>
      </c>
      <c r="B101" t="str">
        <f>INDEX(Allopatrics_Fertilities!$U$2:$U$999,MATCH(Allopatrics_Fertilities_R!$A101,Allopatrics_Fertilities!$T$2:$T$999,0))</f>
        <v>Pures-elegansXelegans-AlloEleXAlloEle</v>
      </c>
      <c r="C101" s="41">
        <f>INDEX(Allopatrics_Fertilities!$W$2:$W$999,MATCH(Allopatrics_Fertilities_R!$A101,Allopatrics_Fertilities!$T$2:$T$999,0))</f>
        <v>3</v>
      </c>
      <c r="D101" s="41">
        <f>INDEX(Allopatrics_Fertilities!$AG$2:$AG$999,MATCH(Allopatrics_Fertilities_R!$A101,Allopatrics_Fertilities!$T$2:$T$999,0))</f>
        <v>201.33333333333334</v>
      </c>
      <c r="E101" s="41">
        <f>INDEX(Allopatrics_Fertilities!$AH$2:$AH$999,MATCH(Allopatrics_Fertilities_R!$A101,Allopatrics_Fertilities!$T$2:$T$999,0))</f>
        <v>0.89735099337748347</v>
      </c>
    </row>
    <row r="102" spans="1:5" x14ac:dyDescent="0.25">
      <c r="A102" t="str">
        <v>E.23XP.31</v>
      </c>
      <c r="B102" t="str">
        <f>INDEX(Allopatrics_Fertilities!$U$2:$U$999,MATCH(Allopatrics_Fertilities_R!$A102,Allopatrics_Fertilities!$T$2:$T$999,0))</f>
        <v>Pures-elegansXelegans-AlloEleXAlloEle</v>
      </c>
      <c r="C102" s="41">
        <f>INDEX(Allopatrics_Fertilities!$W$2:$W$999,MATCH(Allopatrics_Fertilities_R!$A102,Allopatrics_Fertilities!$T$2:$T$999,0))</f>
        <v>2</v>
      </c>
      <c r="D102" s="41">
        <f>INDEX(Allopatrics_Fertilities!$AG$2:$AG$999,MATCH(Allopatrics_Fertilities_R!$A102,Allopatrics_Fertilities!$T$2:$T$999,0))</f>
        <v>90</v>
      </c>
      <c r="E102" s="41">
        <f>INDEX(Allopatrics_Fertilities!$AH$2:$AH$999,MATCH(Allopatrics_Fertilities_R!$A102,Allopatrics_Fertilities!$T$2:$T$999,0))</f>
        <v>0.32962962962962961</v>
      </c>
    </row>
    <row r="103" spans="1:5" x14ac:dyDescent="0.25">
      <c r="A103" t="str">
        <v>E.9XE.20</v>
      </c>
      <c r="B103" t="str">
        <f>INDEX(Allopatrics_Fertilities!$U$2:$U$999,MATCH(Allopatrics_Fertilities_R!$A103,Allopatrics_Fertilities!$T$2:$T$999,0))</f>
        <v>Pures-elegansXelegans-AlloEleXAlloEle</v>
      </c>
      <c r="C103" s="41">
        <f>INDEX(Allopatrics_Fertilities!$W$2:$W$999,MATCH(Allopatrics_Fertilities_R!$A103,Allopatrics_Fertilities!$T$2:$T$999,0))</f>
        <v>1</v>
      </c>
      <c r="D103" s="41">
        <f>INDEX(Allopatrics_Fertilities!$AG$2:$AG$999,MATCH(Allopatrics_Fertilities_R!$A103,Allopatrics_Fertilities!$T$2:$T$999,0))</f>
        <v>55.666666666666664</v>
      </c>
      <c r="E103" s="41">
        <f>INDEX(Allopatrics_Fertilities!$AH$2:$AH$999,MATCH(Allopatrics_Fertilities_R!$A103,Allopatrics_Fertilities!$T$2:$T$999,0))</f>
        <v>0</v>
      </c>
    </row>
    <row r="104" spans="1:5" x14ac:dyDescent="0.25">
      <c r="A104" t="str">
        <v>H.2XH.1</v>
      </c>
      <c r="B104" t="str">
        <f>INDEX(Allopatrics_Fertilities!$U$2:$U$999,MATCH(Allopatrics_Fertilities_R!$A104,Allopatrics_Fertilities!$T$2:$T$999,0))</f>
        <v>Pures-elegansXelegans-AlloEleXAlloEle</v>
      </c>
      <c r="C104" s="41">
        <f>INDEX(Allopatrics_Fertilities!$W$2:$W$999,MATCH(Allopatrics_Fertilities_R!$A104,Allopatrics_Fertilities!$T$2:$T$999,0))</f>
        <v>3</v>
      </c>
      <c r="D104" s="41">
        <f>INDEX(Allopatrics_Fertilities!$AG$2:$AG$999,MATCH(Allopatrics_Fertilities_R!$A104,Allopatrics_Fertilities!$T$2:$T$999,0))</f>
        <v>83.333333333333329</v>
      </c>
      <c r="E104" s="41">
        <f>INDEX(Allopatrics_Fertilities!$AH$2:$AH$999,MATCH(Allopatrics_Fertilities_R!$A104,Allopatrics_Fertilities!$T$2:$T$999,0))</f>
        <v>5.1999999999999998E-2</v>
      </c>
    </row>
    <row r="105" spans="1:5" x14ac:dyDescent="0.25">
      <c r="A105" t="str">
        <v>I.2XE.25</v>
      </c>
      <c r="B105" t="str">
        <f>INDEX(Allopatrics_Fertilities!$U$2:$U$999,MATCH(Allopatrics_Fertilities_R!$A105,Allopatrics_Fertilities!$T$2:$T$999,0))</f>
        <v>Pures-elegansXelegans-AlloEleXAlloEle</v>
      </c>
      <c r="C105" s="41">
        <f>INDEX(Allopatrics_Fertilities!$W$2:$W$999,MATCH(Allopatrics_Fertilities_R!$A105,Allopatrics_Fertilities!$T$2:$T$999,0))</f>
        <v>1</v>
      </c>
      <c r="D105" s="41">
        <f>INDEX(Allopatrics_Fertilities!$AG$2:$AG$999,MATCH(Allopatrics_Fertilities_R!$A105,Allopatrics_Fertilities!$T$2:$T$999,0))</f>
        <v>53.666666666666664</v>
      </c>
      <c r="E105" s="41">
        <f>INDEX(Allopatrics_Fertilities!$AH$2:$AH$999,MATCH(Allopatrics_Fertilities_R!$A105,Allopatrics_Fertilities!$T$2:$T$999,0))</f>
        <v>0</v>
      </c>
    </row>
    <row r="106" spans="1:5" x14ac:dyDescent="0.25">
      <c r="A106" t="str">
        <v>I.2XH.12</v>
      </c>
      <c r="B106" t="str">
        <f>INDEX(Allopatrics_Fertilities!$U$2:$U$999,MATCH(Allopatrics_Fertilities_R!$A106,Allopatrics_Fertilities!$T$2:$T$999,0))</f>
        <v>Pures-elegansXelegans-AlloEleXAlloEle</v>
      </c>
      <c r="C106" s="41">
        <f>INDEX(Allopatrics_Fertilities!$W$2:$W$999,MATCH(Allopatrics_Fertilities_R!$A106,Allopatrics_Fertilities!$T$2:$T$999,0))</f>
        <v>3</v>
      </c>
      <c r="D106" s="41">
        <f>INDEX(Allopatrics_Fertilities!$AG$2:$AG$999,MATCH(Allopatrics_Fertilities_R!$A106,Allopatrics_Fertilities!$T$2:$T$999,0))</f>
        <v>135.66666666666666</v>
      </c>
      <c r="E106" s="41">
        <f>INDEX(Allopatrics_Fertilities!$AH$2:$AH$999,MATCH(Allopatrics_Fertilities_R!$A106,Allopatrics_Fertilities!$T$2:$T$999,0))</f>
        <v>0.63636363636363635</v>
      </c>
    </row>
    <row r="107" spans="1:5" x14ac:dyDescent="0.25">
      <c r="A107" t="str">
        <v>K.28XK.30</v>
      </c>
      <c r="B107" t="str">
        <f>INDEX(Allopatrics_Fertilities!$U$2:$U$999,MATCH(Allopatrics_Fertilities_R!$A107,Allopatrics_Fertilities!$T$2:$T$999,0))</f>
        <v>Pures-elegansXelegans-AlloEleXAlloEle</v>
      </c>
      <c r="C107" s="41">
        <f>INDEX(Allopatrics_Fertilities!$W$2:$W$999,MATCH(Allopatrics_Fertilities_R!$A107,Allopatrics_Fertilities!$T$2:$T$999,0))</f>
        <v>1</v>
      </c>
      <c r="D107" s="41">
        <f>INDEX(Allopatrics_Fertilities!$AG$2:$AG$999,MATCH(Allopatrics_Fertilities_R!$A107,Allopatrics_Fertilities!$T$2:$T$999,0))</f>
        <v>59.666666666666664</v>
      </c>
      <c r="E107" s="41">
        <f>INDEX(Allopatrics_Fertilities!$AH$2:$AH$999,MATCH(Allopatrics_Fertilities_R!$A107,Allopatrics_Fertilities!$T$2:$T$999,0))</f>
        <v>0.63128491620111726</v>
      </c>
    </row>
    <row r="108" spans="1:5" x14ac:dyDescent="0.25">
      <c r="A108" t="str">
        <v>K.11XK.12</v>
      </c>
      <c r="B108" t="str">
        <f>INDEX(Allopatrics_Fertilities!$U$2:$U$999,MATCH(Allopatrics_Fertilities_R!$A108,Allopatrics_Fertilities!$T$2:$T$999,0))</f>
        <v>Pures-elegansXelegans-AlloEleXAlloEle</v>
      </c>
      <c r="C108" s="41">
        <f>INDEX(Allopatrics_Fertilities!$W$2:$W$999,MATCH(Allopatrics_Fertilities_R!$A108,Allopatrics_Fertilities!$T$2:$T$999,0))</f>
        <v>3</v>
      </c>
      <c r="D108" s="41">
        <f>INDEX(Allopatrics_Fertilities!$AG$2:$AG$999,MATCH(Allopatrics_Fertilities_R!$A108,Allopatrics_Fertilities!$T$2:$T$999,0))</f>
        <v>170.33333333333334</v>
      </c>
      <c r="E108" s="41">
        <f>INDEX(Allopatrics_Fertilities!$AH$2:$AH$999,MATCH(Allopatrics_Fertilities_R!$A108,Allopatrics_Fertilities!$T$2:$T$999,0))</f>
        <v>0.9178082191780822</v>
      </c>
    </row>
    <row r="109" spans="1:5" x14ac:dyDescent="0.25">
      <c r="A109" t="str">
        <v>K.28XV.4</v>
      </c>
      <c r="B109" t="str">
        <f>INDEX(Allopatrics_Fertilities!$U$2:$U$999,MATCH(Allopatrics_Fertilities_R!$A109,Allopatrics_Fertilities!$T$2:$T$999,0))</f>
        <v>Pures-elegansXelegans-AlloEleXAlloEle</v>
      </c>
      <c r="C109" s="41">
        <f>INDEX(Allopatrics_Fertilities!$W$2:$W$999,MATCH(Allopatrics_Fertilities_R!$A109,Allopatrics_Fertilities!$T$2:$T$999,0))</f>
        <v>2</v>
      </c>
      <c r="D109" s="41">
        <f>INDEX(Allopatrics_Fertilities!$AG$2:$AG$999,MATCH(Allopatrics_Fertilities_R!$A109,Allopatrics_Fertilities!$T$2:$T$999,0))</f>
        <v>126.66666666666667</v>
      </c>
      <c r="E109" s="41">
        <f>INDEX(Allopatrics_Fertilities!$AH$2:$AH$999,MATCH(Allopatrics_Fertilities_R!$A109,Allopatrics_Fertilities!$T$2:$T$999,0))</f>
        <v>0.23421052631578948</v>
      </c>
    </row>
    <row r="110" spans="1:5" x14ac:dyDescent="0.25">
      <c r="A110" t="str">
        <v>L.20XV.7</v>
      </c>
      <c r="B110" t="str">
        <f>INDEX(Allopatrics_Fertilities!$U$2:$U$999,MATCH(Allopatrics_Fertilities_R!$A110,Allopatrics_Fertilities!$T$2:$T$999,0))</f>
        <v>Pures-elegansXelegans-AlloEleXAlloEle</v>
      </c>
      <c r="C110" s="41">
        <f>INDEX(Allopatrics_Fertilities!$W$2:$W$999,MATCH(Allopatrics_Fertilities_R!$A110,Allopatrics_Fertilities!$T$2:$T$999,0))</f>
        <v>2</v>
      </c>
      <c r="D110" s="41">
        <f>INDEX(Allopatrics_Fertilities!$AG$2:$AG$999,MATCH(Allopatrics_Fertilities_R!$A110,Allopatrics_Fertilities!$T$2:$T$999,0))</f>
        <v>79.333333333333329</v>
      </c>
      <c r="E110" s="41">
        <f>INDEX(Allopatrics_Fertilities!$AH$2:$AH$999,MATCH(Allopatrics_Fertilities_R!$A110,Allopatrics_Fertilities!$T$2:$T$999,0))</f>
        <v>0.65966386554621848</v>
      </c>
    </row>
    <row r="111" spans="1:5" x14ac:dyDescent="0.25">
      <c r="A111" t="str">
        <v>O.3XP.29</v>
      </c>
      <c r="B111" t="str">
        <f>INDEX(Allopatrics_Fertilities!$U$2:$U$999,MATCH(Allopatrics_Fertilities_R!$A111,Allopatrics_Fertilities!$T$2:$T$999,0))</f>
        <v>Pures-elegansXelegans-AlloEleXAlloEle</v>
      </c>
      <c r="C111" s="41">
        <f>INDEX(Allopatrics_Fertilities!$W$2:$W$999,MATCH(Allopatrics_Fertilities_R!$A111,Allopatrics_Fertilities!$T$2:$T$999,0))</f>
        <v>2</v>
      </c>
      <c r="D111" s="41">
        <f>INDEX(Allopatrics_Fertilities!$AG$2:$AG$999,MATCH(Allopatrics_Fertilities_R!$A111,Allopatrics_Fertilities!$T$2:$T$999,0))</f>
        <v>243.33333333333334</v>
      </c>
      <c r="E111" s="41">
        <f>INDEX(Allopatrics_Fertilities!$AH$2:$AH$999,MATCH(Allopatrics_Fertilities_R!$A111,Allopatrics_Fertilities!$T$2:$T$999,0))</f>
        <v>0.52054794520547942</v>
      </c>
    </row>
    <row r="112" spans="1:5" x14ac:dyDescent="0.25">
      <c r="A112" t="str">
        <v>P.16XA.27</v>
      </c>
      <c r="B112" t="str">
        <f>INDEX(Allopatrics_Fertilities!$U$2:$U$999,MATCH(Allopatrics_Fertilities_R!$A112,Allopatrics_Fertilities!$T$2:$T$999,0))</f>
        <v>F0-elegansXgraellsii-LaigualXCachadas</v>
      </c>
      <c r="C112" s="41">
        <f>INDEX(Allopatrics_Fertilities!$W$2:$W$999,MATCH(Allopatrics_Fertilities_R!$A112,Allopatrics_Fertilities!$T$2:$T$999,0))</f>
        <v>0</v>
      </c>
      <c r="D112" s="41" t="str">
        <f>INDEX(Allopatrics_Fertilities!$AG$2:$AG$999,MATCH(Allopatrics_Fertilities_R!$A112,Allopatrics_Fertilities!$T$2:$T$999,0))</f>
        <v>NA</v>
      </c>
      <c r="E112" s="41" t="str">
        <f>INDEX(Allopatrics_Fertilities!$AH$2:$AH$999,MATCH(Allopatrics_Fertilities_R!$A112,Allopatrics_Fertilities!$T$2:$T$999,0))</f>
        <v>NA</v>
      </c>
    </row>
    <row r="113" spans="1:5" x14ac:dyDescent="0.25">
      <c r="A113" t="str">
        <v>P.15XK.2</v>
      </c>
      <c r="B113" t="str">
        <f>INDEX(Allopatrics_Fertilities!$U$2:$U$999,MATCH(Allopatrics_Fertilities_R!$A113,Allopatrics_Fertilities!$T$2:$T$999,0))</f>
        <v>Pures-elegansXelegans-AlloEleXAlloEle</v>
      </c>
      <c r="C113" s="41">
        <f>INDEX(Allopatrics_Fertilities!$W$2:$W$999,MATCH(Allopatrics_Fertilities_R!$A113,Allopatrics_Fertilities!$T$2:$T$999,0))</f>
        <v>2</v>
      </c>
      <c r="D113" s="41">
        <f>INDEX(Allopatrics_Fertilities!$AG$2:$AG$999,MATCH(Allopatrics_Fertilities_R!$A113,Allopatrics_Fertilities!$T$2:$T$999,0))</f>
        <v>147.33333333333334</v>
      </c>
      <c r="E113" s="41">
        <f>INDEX(Allopatrics_Fertilities!$AH$2:$AH$999,MATCH(Allopatrics_Fertilities_R!$A113,Allopatrics_Fertilities!$T$2:$T$999,0))</f>
        <v>0.96380090497737558</v>
      </c>
    </row>
    <row r="114" spans="1:5" x14ac:dyDescent="0.25">
      <c r="A114" t="str">
        <v>P.22XP.28</v>
      </c>
      <c r="B114" t="str">
        <f>INDEX(Allopatrics_Fertilities!$U$2:$U$999,MATCH(Allopatrics_Fertilities_R!$A114,Allopatrics_Fertilities!$T$2:$T$999,0))</f>
        <v>Pures-elegansXelegans-AlloEleXAlloEle</v>
      </c>
      <c r="C114" s="41">
        <f>INDEX(Allopatrics_Fertilities!$W$2:$W$999,MATCH(Allopatrics_Fertilities_R!$A114,Allopatrics_Fertilities!$T$2:$T$999,0))</f>
        <v>2</v>
      </c>
      <c r="D114" s="41">
        <f>INDEX(Allopatrics_Fertilities!$AG$2:$AG$999,MATCH(Allopatrics_Fertilities_R!$A114,Allopatrics_Fertilities!$T$2:$T$999,0))</f>
        <v>258.33333333333331</v>
      </c>
      <c r="E114" s="41">
        <f>INDEX(Allopatrics_Fertilities!$AH$2:$AH$999,MATCH(Allopatrics_Fertilities_R!$A114,Allopatrics_Fertilities!$T$2:$T$999,0))</f>
        <v>0.41806451612903228</v>
      </c>
    </row>
    <row r="115" spans="1:5" x14ac:dyDescent="0.25">
      <c r="A115" t="str">
        <v>P.23XA.30</v>
      </c>
      <c r="B115" t="str">
        <f>INDEX(Allopatrics_Fertilities!$U$2:$U$999,MATCH(Allopatrics_Fertilities_R!$A115,Allopatrics_Fertilities!$T$2:$T$999,0))</f>
        <v>F0-elegansXgraellsii-LaigualXCachadas</v>
      </c>
      <c r="C115" s="41">
        <f>INDEX(Allopatrics_Fertilities!$W$2:$W$999,MATCH(Allopatrics_Fertilities_R!$A115,Allopatrics_Fertilities!$T$2:$T$999,0))</f>
        <v>0</v>
      </c>
      <c r="D115" s="41" t="str">
        <f>INDEX(Allopatrics_Fertilities!$AG$2:$AG$999,MATCH(Allopatrics_Fertilities_R!$A115,Allopatrics_Fertilities!$T$2:$T$999,0))</f>
        <v>NA</v>
      </c>
      <c r="E115" s="41" t="str">
        <f>INDEX(Allopatrics_Fertilities!$AH$2:$AH$999,MATCH(Allopatrics_Fertilities_R!$A115,Allopatrics_Fertilities!$T$2:$T$999,0))</f>
        <v>NA</v>
      </c>
    </row>
    <row r="116" spans="1:5" x14ac:dyDescent="0.25">
      <c r="A116" t="str">
        <v>P.24XA.28</v>
      </c>
      <c r="B116" t="str">
        <f>INDEX(Allopatrics_Fertilities!$U$2:$U$999,MATCH(Allopatrics_Fertilities_R!$A116,Allopatrics_Fertilities!$T$2:$T$999,0))</f>
        <v>F0-elegansXgraellsii-LaigualXCachadas</v>
      </c>
      <c r="C116" s="41">
        <f>INDEX(Allopatrics_Fertilities!$W$2:$W$999,MATCH(Allopatrics_Fertilities_R!$A116,Allopatrics_Fertilities!$T$2:$T$999,0))</f>
        <v>1</v>
      </c>
      <c r="D116" s="41">
        <f>INDEX(Allopatrics_Fertilities!$AG$2:$AG$999,MATCH(Allopatrics_Fertilities_R!$A116,Allopatrics_Fertilities!$T$2:$T$999,0))</f>
        <v>2</v>
      </c>
      <c r="E116" s="41">
        <f>INDEX(Allopatrics_Fertilities!$AH$2:$AH$999,MATCH(Allopatrics_Fertilities_R!$A116,Allopatrics_Fertilities!$T$2:$T$999,0))</f>
        <v>0</v>
      </c>
    </row>
    <row r="117" spans="1:5" x14ac:dyDescent="0.25">
      <c r="A117" t="str">
        <v>P.6XO.4</v>
      </c>
      <c r="B117" t="str">
        <f>INDEX(Allopatrics_Fertilities!$U$2:$U$999,MATCH(Allopatrics_Fertilities_R!$A117,Allopatrics_Fertilities!$T$2:$T$999,0))</f>
        <v>Pures-elegansXelegans-AlloEleXAlloEle</v>
      </c>
      <c r="C117" s="41">
        <f>INDEX(Allopatrics_Fertilities!$W$2:$W$999,MATCH(Allopatrics_Fertilities_R!$A117,Allopatrics_Fertilities!$T$2:$T$999,0))</f>
        <v>3</v>
      </c>
      <c r="D117" s="41">
        <f>INDEX(Allopatrics_Fertilities!$AG$2:$AG$999,MATCH(Allopatrics_Fertilities_R!$A117,Allopatrics_Fertilities!$T$2:$T$999,0))</f>
        <v>181.33333333333334</v>
      </c>
      <c r="E117" s="41">
        <f>INDEX(Allopatrics_Fertilities!$AH$2:$AH$999,MATCH(Allopatrics_Fertilities_R!$A117,Allopatrics_Fertilities!$T$2:$T$999,0))</f>
        <v>0.58088235294117652</v>
      </c>
    </row>
    <row r="118" spans="1:5" x14ac:dyDescent="0.25">
      <c r="A118" t="str">
        <v>V.6XK.27</v>
      </c>
      <c r="B118" t="str">
        <f>INDEX(Allopatrics_Fertilities!$U$2:$U$999,MATCH(Allopatrics_Fertilities_R!$A118,Allopatrics_Fertilities!$T$2:$T$999,0))</f>
        <v>Pures-elegansXelegans-AlloEleXAlloEle</v>
      </c>
      <c r="C118" s="41">
        <f>INDEX(Allopatrics_Fertilities!$W$2:$W$999,MATCH(Allopatrics_Fertilities_R!$A118,Allopatrics_Fertilities!$T$2:$T$999,0))</f>
        <v>2</v>
      </c>
      <c r="D118" s="41">
        <f>INDEX(Allopatrics_Fertilities!$AG$2:$AG$999,MATCH(Allopatrics_Fertilities_R!$A118,Allopatrics_Fertilities!$T$2:$T$999,0))</f>
        <v>84.333333333333329</v>
      </c>
      <c r="E118" s="41">
        <f>INDEX(Allopatrics_Fertilities!$AH$2:$AH$999,MATCH(Allopatrics_Fertilities_R!$A118,Allopatrics_Fertilities!$T$2:$T$999,0))</f>
        <v>0.72332015810276684</v>
      </c>
    </row>
    <row r="119" spans="1:5" x14ac:dyDescent="0.25">
      <c r="A119" t="str">
        <v>A.4X2.3</v>
      </c>
      <c r="B119" t="str">
        <f>INDEX(Allopatrics_Fertilities!$U$2:$U$999,MATCH(Allopatrics_Fertilities_R!$A119,Allopatrics_Fertilities!$T$2:$T$999,0))</f>
        <v>F1-graellsiiXhybrid-CachadasXBelgium</v>
      </c>
      <c r="C119" s="41">
        <f>INDEX(Allopatrics_Fertilities!$W$2:$W$999,MATCH(Allopatrics_Fertilities_R!$A119,Allopatrics_Fertilities!$T$2:$T$999,0))</f>
        <v>3</v>
      </c>
      <c r="D119" s="41">
        <f>INDEX(Allopatrics_Fertilities!$AG$2:$AG$999,MATCH(Allopatrics_Fertilities_R!$A119,Allopatrics_Fertilities!$T$2:$T$999,0))</f>
        <v>175.33333333333334</v>
      </c>
      <c r="E119" s="41">
        <f>INDEX(Allopatrics_Fertilities!$AH$2:$AH$999,MATCH(Allopatrics_Fertilities_R!$A119,Allopatrics_Fertilities!$T$2:$T$999,0))</f>
        <v>0.86882129277566544</v>
      </c>
    </row>
    <row r="120" spans="1:5" x14ac:dyDescent="0.25">
      <c r="A120" t="str">
        <v>B.10X1.38</v>
      </c>
      <c r="B120" t="str">
        <f>INDEX(Allopatrics_Fertilities!$U$2:$U$999,MATCH(Allopatrics_Fertilities_R!$A120,Allopatrics_Fertilities!$T$2:$T$999,0))</f>
        <v>F1-elegansXhybrid-AlloEleXBelgium</v>
      </c>
      <c r="C120" s="41">
        <f>INDEX(Allopatrics_Fertilities!$W$2:$W$999,MATCH(Allopatrics_Fertilities_R!$A120,Allopatrics_Fertilities!$T$2:$T$999,0))</f>
        <v>2</v>
      </c>
      <c r="D120" s="41">
        <f>INDEX(Allopatrics_Fertilities!$AG$2:$AG$999,MATCH(Allopatrics_Fertilities_R!$A120,Allopatrics_Fertilities!$T$2:$T$999,0))</f>
        <v>37</v>
      </c>
      <c r="E120" s="41">
        <f>INDEX(Allopatrics_Fertilities!$AH$2:$AH$999,MATCH(Allopatrics_Fertilities_R!$A120,Allopatrics_Fertilities!$T$2:$T$999,0))</f>
        <v>0</v>
      </c>
    </row>
    <row r="121" spans="1:5" x14ac:dyDescent="0.25">
      <c r="A121" t="str">
        <v>B.14X1.28</v>
      </c>
      <c r="B121" t="str">
        <f>INDEX(Allopatrics_Fertilities!$U$2:$U$999,MATCH(Allopatrics_Fertilities_R!$A121,Allopatrics_Fertilities!$T$2:$T$999,0))</f>
        <v>F1-elegansXhybrid-AlloEleXBelgium</v>
      </c>
      <c r="C121" s="41">
        <f>INDEX(Allopatrics_Fertilities!$W$2:$W$999,MATCH(Allopatrics_Fertilities_R!$A121,Allopatrics_Fertilities!$T$2:$T$999,0))</f>
        <v>1</v>
      </c>
      <c r="D121" s="41">
        <f>INDEX(Allopatrics_Fertilities!$AG$2:$AG$999,MATCH(Allopatrics_Fertilities_R!$A121,Allopatrics_Fertilities!$T$2:$T$999,0))</f>
        <v>0.33333333333333331</v>
      </c>
      <c r="E121" s="41">
        <f>INDEX(Allopatrics_Fertilities!$AH$2:$AH$999,MATCH(Allopatrics_Fertilities_R!$A121,Allopatrics_Fertilities!$T$2:$T$999,0))</f>
        <v>0</v>
      </c>
    </row>
    <row r="122" spans="1:5" x14ac:dyDescent="0.25">
      <c r="A122" t="str">
        <v>B.42XB.57</v>
      </c>
      <c r="B122" t="str">
        <f>INDEX(Allopatrics_Fertilities!$U$2:$U$999,MATCH(Allopatrics_Fertilities_R!$A122,Allopatrics_Fertilities!$T$2:$T$999,0))</f>
        <v>Pures-graellsiiXgraellsii-AlloGraXAlloGra</v>
      </c>
      <c r="C122" s="41">
        <f>INDEX(Allopatrics_Fertilities!$W$2:$W$999,MATCH(Allopatrics_Fertilities_R!$A122,Allopatrics_Fertilities!$T$2:$T$999,0))</f>
        <v>3</v>
      </c>
      <c r="D122" s="41">
        <f>INDEX(Allopatrics_Fertilities!$AG$2:$AG$999,MATCH(Allopatrics_Fertilities_R!$A122,Allopatrics_Fertilities!$T$2:$T$999,0))</f>
        <v>76.333333333333329</v>
      </c>
      <c r="E122" s="41">
        <f>INDEX(Allopatrics_Fertilities!$AH$2:$AH$999,MATCH(Allopatrics_Fertilities_R!$A122,Allopatrics_Fertilities!$T$2:$T$999,0))</f>
        <v>0.84279475982532748</v>
      </c>
    </row>
    <row r="123" spans="1:5" x14ac:dyDescent="0.25">
      <c r="A123" t="str">
        <v>E.10X1.26</v>
      </c>
      <c r="B123" t="str">
        <f>INDEX(Allopatrics_Fertilities!$U$2:$U$999,MATCH(Allopatrics_Fertilities_R!$A123,Allopatrics_Fertilities!$T$2:$T$999,0))</f>
        <v>F1-elegansXhybrid-AlloEleXBelgium</v>
      </c>
      <c r="C123" s="41">
        <f>INDEX(Allopatrics_Fertilities!$W$2:$W$999,MATCH(Allopatrics_Fertilities_R!$A123,Allopatrics_Fertilities!$T$2:$T$999,0))</f>
        <v>2</v>
      </c>
      <c r="D123" s="41">
        <f>INDEX(Allopatrics_Fertilities!$AG$2:$AG$999,MATCH(Allopatrics_Fertilities_R!$A123,Allopatrics_Fertilities!$T$2:$T$999,0))</f>
        <v>58</v>
      </c>
      <c r="E123" s="41">
        <f>INDEX(Allopatrics_Fertilities!$AH$2:$AH$999,MATCH(Allopatrics_Fertilities_R!$A123,Allopatrics_Fertilities!$T$2:$T$999,0))</f>
        <v>0</v>
      </c>
    </row>
    <row r="124" spans="1:5" x14ac:dyDescent="0.25">
      <c r="A124" t="str">
        <v>E.10X4.9</v>
      </c>
      <c r="B124" t="str">
        <f>INDEX(Allopatrics_Fertilities!$U$2:$U$999,MATCH(Allopatrics_Fertilities_R!$A124,Allopatrics_Fertilities!$T$2:$T$999,0))</f>
        <v>F1-elegansXhybrid-AlloEleXBelgium</v>
      </c>
      <c r="C124" s="41">
        <f>INDEX(Allopatrics_Fertilities!$W$2:$W$999,MATCH(Allopatrics_Fertilities_R!$A124,Allopatrics_Fertilities!$T$2:$T$999,0))</f>
        <v>1</v>
      </c>
      <c r="D124" s="41">
        <f>INDEX(Allopatrics_Fertilities!$AG$2:$AG$999,MATCH(Allopatrics_Fertilities_R!$A124,Allopatrics_Fertilities!$T$2:$T$999,0))</f>
        <v>79.333333333333329</v>
      </c>
      <c r="E124" s="41">
        <f>INDEX(Allopatrics_Fertilities!$AH$2:$AH$999,MATCH(Allopatrics_Fertilities_R!$A124,Allopatrics_Fertilities!$T$2:$T$999,0))</f>
        <v>0</v>
      </c>
    </row>
    <row r="125" spans="1:5" x14ac:dyDescent="0.25">
      <c r="A125" t="str">
        <v>E.14X1.3</v>
      </c>
      <c r="B125" t="str">
        <f>INDEX(Allopatrics_Fertilities!$U$2:$U$999,MATCH(Allopatrics_Fertilities_R!$A125,Allopatrics_Fertilities!$T$2:$T$999,0))</f>
        <v>F1-elegansXhybrid-AlloEleXBelgium</v>
      </c>
      <c r="C125" s="41">
        <f>INDEX(Allopatrics_Fertilities!$W$2:$W$999,MATCH(Allopatrics_Fertilities_R!$A125,Allopatrics_Fertilities!$T$2:$T$999,0))</f>
        <v>1</v>
      </c>
      <c r="D125" s="41">
        <f>INDEX(Allopatrics_Fertilities!$AG$2:$AG$999,MATCH(Allopatrics_Fertilities_R!$A125,Allopatrics_Fertilities!$T$2:$T$999,0))</f>
        <v>9</v>
      </c>
      <c r="E125" s="41">
        <f>INDEX(Allopatrics_Fertilities!$AH$2:$AH$999,MATCH(Allopatrics_Fertilities_R!$A125,Allopatrics_Fertilities!$T$2:$T$999,0))</f>
        <v>0</v>
      </c>
    </row>
    <row r="126" spans="1:5" x14ac:dyDescent="0.25">
      <c r="A126" t="str">
        <v>E.19X3.18</v>
      </c>
      <c r="B126" t="str">
        <f>INDEX(Allopatrics_Fertilities!$U$2:$U$999,MATCH(Allopatrics_Fertilities_R!$A126,Allopatrics_Fertilities!$T$2:$T$999,0))</f>
        <v>F1-elegansXhybrid-AlloEleXBelgium</v>
      </c>
      <c r="C126" s="41">
        <f>INDEX(Allopatrics_Fertilities!$W$2:$W$999,MATCH(Allopatrics_Fertilities_R!$A126,Allopatrics_Fertilities!$T$2:$T$999,0))</f>
        <v>2</v>
      </c>
      <c r="D126" s="41">
        <f>INDEX(Allopatrics_Fertilities!$AG$2:$AG$999,MATCH(Allopatrics_Fertilities_R!$A126,Allopatrics_Fertilities!$T$2:$T$999,0))</f>
        <v>51</v>
      </c>
      <c r="E126" s="41">
        <f>INDEX(Allopatrics_Fertilities!$AH$2:$AH$999,MATCH(Allopatrics_Fertilities_R!$A126,Allopatrics_Fertilities!$T$2:$T$999,0))</f>
        <v>0</v>
      </c>
    </row>
    <row r="127" spans="1:5" x14ac:dyDescent="0.25">
      <c r="A127" t="str">
        <v>E.22X1.42</v>
      </c>
      <c r="B127" t="str">
        <f>INDEX(Allopatrics_Fertilities!$U$2:$U$999,MATCH(Allopatrics_Fertilities_R!$A127,Allopatrics_Fertilities!$T$2:$T$999,0))</f>
        <v>F1-elegansXhybrid-AlloEleXBelgium</v>
      </c>
      <c r="C127" s="41">
        <f>INDEX(Allopatrics_Fertilities!$W$2:$W$999,MATCH(Allopatrics_Fertilities_R!$A127,Allopatrics_Fertilities!$T$2:$T$999,0))</f>
        <v>3</v>
      </c>
      <c r="D127" s="41">
        <f>INDEX(Allopatrics_Fertilities!$AG$2:$AG$999,MATCH(Allopatrics_Fertilities_R!$A127,Allopatrics_Fertilities!$T$2:$T$999,0))</f>
        <v>133.66666666666666</v>
      </c>
      <c r="E127" s="41">
        <f>INDEX(Allopatrics_Fertilities!$AH$2:$AH$999,MATCH(Allopatrics_Fertilities_R!$A127,Allopatrics_Fertilities!$T$2:$T$999,0))</f>
        <v>0</v>
      </c>
    </row>
    <row r="128" spans="1:5" x14ac:dyDescent="0.25">
      <c r="A128" t="str">
        <v>H.5X1.29</v>
      </c>
      <c r="B128" t="str">
        <f>INDEX(Allopatrics_Fertilities!$U$2:$U$999,MATCH(Allopatrics_Fertilities_R!$A128,Allopatrics_Fertilities!$T$2:$T$999,0))</f>
        <v>F1-elegansXhybrid-AlloEleXBelgium</v>
      </c>
      <c r="C128" s="41">
        <f>INDEX(Allopatrics_Fertilities!$W$2:$W$999,MATCH(Allopatrics_Fertilities_R!$A128,Allopatrics_Fertilities!$T$2:$T$999,0))</f>
        <v>2</v>
      </c>
      <c r="D128" s="41">
        <f>INDEX(Allopatrics_Fertilities!$AG$2:$AG$999,MATCH(Allopatrics_Fertilities_R!$A128,Allopatrics_Fertilities!$T$2:$T$999,0))</f>
        <v>47.666666666666664</v>
      </c>
      <c r="E128" s="41">
        <f>INDEX(Allopatrics_Fertilities!$AH$2:$AH$999,MATCH(Allopatrics_Fertilities_R!$A128,Allopatrics_Fertilities!$T$2:$T$999,0))</f>
        <v>0</v>
      </c>
    </row>
    <row r="129" spans="1:5" x14ac:dyDescent="0.25">
      <c r="A129" t="str">
        <v>I.1X3.6</v>
      </c>
      <c r="B129" t="str">
        <f>INDEX(Allopatrics_Fertilities!$U$2:$U$999,MATCH(Allopatrics_Fertilities_R!$A129,Allopatrics_Fertilities!$T$2:$T$999,0))</f>
        <v>F1-elegansXhybrid-AlloEleXBelgium</v>
      </c>
      <c r="C129" s="41">
        <f>INDEX(Allopatrics_Fertilities!$W$2:$W$999,MATCH(Allopatrics_Fertilities_R!$A129,Allopatrics_Fertilities!$T$2:$T$999,0))</f>
        <v>2</v>
      </c>
      <c r="D129" s="41">
        <f>INDEX(Allopatrics_Fertilities!$AG$2:$AG$999,MATCH(Allopatrics_Fertilities_R!$A129,Allopatrics_Fertilities!$T$2:$T$999,0))</f>
        <v>136.66666666666666</v>
      </c>
      <c r="E129" s="41">
        <f>INDEX(Allopatrics_Fertilities!$AH$2:$AH$999,MATCH(Allopatrics_Fertilities_R!$A129,Allopatrics_Fertilities!$T$2:$T$999,0))</f>
        <v>0.4195121951219512</v>
      </c>
    </row>
    <row r="130" spans="1:5" x14ac:dyDescent="0.25">
      <c r="A130" t="str">
        <v>K.5X3.9</v>
      </c>
      <c r="B130" t="str">
        <f>INDEX(Allopatrics_Fertilities!$U$2:$U$999,MATCH(Allopatrics_Fertilities_R!$A130,Allopatrics_Fertilities!$T$2:$T$999,0))</f>
        <v>F1-elegansXhybrid-AlloEleXBelgium</v>
      </c>
      <c r="C130" s="41">
        <f>INDEX(Allopatrics_Fertilities!$W$2:$W$999,MATCH(Allopatrics_Fertilities_R!$A130,Allopatrics_Fertilities!$T$2:$T$999,0))</f>
        <v>0</v>
      </c>
      <c r="D130" s="41" t="str">
        <f>INDEX(Allopatrics_Fertilities!$AG$2:$AG$999,MATCH(Allopatrics_Fertilities_R!$A130,Allopatrics_Fertilities!$T$2:$T$999,0))</f>
        <v>NA</v>
      </c>
      <c r="E130" s="41" t="str">
        <f>INDEX(Allopatrics_Fertilities!$AH$2:$AH$999,MATCH(Allopatrics_Fertilities_R!$A130,Allopatrics_Fertilities!$T$2:$T$999,0))</f>
        <v>NA</v>
      </c>
    </row>
    <row r="131" spans="1:5" x14ac:dyDescent="0.25">
      <c r="A131" t="str">
        <v>P.8X5.15</v>
      </c>
      <c r="B131" t="str">
        <f>INDEX(Allopatrics_Fertilities!$U$2:$U$999,MATCH(Allopatrics_Fertilities_R!$A131,Allopatrics_Fertilities!$T$2:$T$999,0))</f>
        <v>F1-elegansXhybrid-AlloEleXBelgium</v>
      </c>
      <c r="C131" s="41">
        <f>INDEX(Allopatrics_Fertilities!$W$2:$W$999,MATCH(Allopatrics_Fertilities_R!$A131,Allopatrics_Fertilities!$T$2:$T$999,0))</f>
        <v>3</v>
      </c>
      <c r="D131" s="41">
        <f>INDEX(Allopatrics_Fertilities!$AG$2:$AG$999,MATCH(Allopatrics_Fertilities_R!$A131,Allopatrics_Fertilities!$T$2:$T$999,0))</f>
        <v>146.66666666666666</v>
      </c>
      <c r="E131" s="41">
        <f>INDEX(Allopatrics_Fertilities!$AH$2:$AH$999,MATCH(Allopatrics_Fertilities_R!$A131,Allopatrics_Fertilities!$T$2:$T$999,0))</f>
        <v>0</v>
      </c>
    </row>
    <row r="132" spans="1:5" x14ac:dyDescent="0.25">
      <c r="A132" t="str">
        <v>P.16XE.3</v>
      </c>
      <c r="B132" t="str">
        <f>INDEX(Allopatrics_Fertilities!$U$2:$U$999,MATCH(Allopatrics_Fertilities_R!$A132,Allopatrics_Fertilities!$T$2:$T$999,0))</f>
        <v>Pures-elegansXelegans-AlloEleXAlloEle</v>
      </c>
      <c r="C132" s="41">
        <f>INDEX(Allopatrics_Fertilities!$W$2:$W$999,MATCH(Allopatrics_Fertilities_R!$A132,Allopatrics_Fertilities!$T$2:$T$999,0))</f>
        <v>2</v>
      </c>
      <c r="D132" s="41">
        <f>INDEX(Allopatrics_Fertilities!$AG$2:$AG$999,MATCH(Allopatrics_Fertilities_R!$A132,Allopatrics_Fertilities!$T$2:$T$999,0))</f>
        <v>150.66666666666666</v>
      </c>
      <c r="E132" s="41">
        <f>INDEX(Allopatrics_Fertilities!$AH$2:$AH$999,MATCH(Allopatrics_Fertilities_R!$A132,Allopatrics_Fertilities!$T$2:$T$999,0))</f>
        <v>4.8672566371681415E-2</v>
      </c>
    </row>
    <row r="133" spans="1:5" x14ac:dyDescent="0.25">
      <c r="A133" t="str">
        <v>V.15XX.3</v>
      </c>
      <c r="B133" t="str">
        <f>INDEX(Allopatrics_Fertilities!$U$2:$U$999,MATCH(Allopatrics_Fertilities_R!$A133,Allopatrics_Fertilities!$T$2:$T$999,0))</f>
        <v>Pures-elegansXelegans-AlloEleXAlloEle</v>
      </c>
      <c r="C133" s="41">
        <f>INDEX(Allopatrics_Fertilities!$W$2:$W$999,MATCH(Allopatrics_Fertilities_R!$A133,Allopatrics_Fertilities!$T$2:$T$999,0))</f>
        <v>2</v>
      </c>
      <c r="D133" s="41">
        <f>INDEX(Allopatrics_Fertilities!$AG$2:$AG$999,MATCH(Allopatrics_Fertilities_R!$A133,Allopatrics_Fertilities!$T$2:$T$999,0))</f>
        <v>58.333333333333336</v>
      </c>
      <c r="E133" s="41">
        <f>INDEX(Allopatrics_Fertilities!$AH$2:$AH$999,MATCH(Allopatrics_Fertilities_R!$A133,Allopatrics_Fertilities!$T$2:$T$999,0))</f>
        <v>0.90857142857142859</v>
      </c>
    </row>
    <row r="134" spans="1:5" x14ac:dyDescent="0.25">
      <c r="A134">
        <v>0</v>
      </c>
      <c r="C134" s="41"/>
      <c r="D134" s="41"/>
      <c r="E134" s="79"/>
    </row>
    <row r="135" spans="1:5" x14ac:dyDescent="0.25">
      <c r="C135" s="41"/>
      <c r="D135" s="41"/>
      <c r="E135" s="79"/>
    </row>
    <row r="136" spans="1:5" x14ac:dyDescent="0.25">
      <c r="C136" s="41"/>
      <c r="D136" s="41"/>
      <c r="E136" s="79"/>
    </row>
    <row r="137" spans="1:5" x14ac:dyDescent="0.25">
      <c r="C137" s="41"/>
      <c r="D137" s="41"/>
      <c r="E137" s="79"/>
    </row>
    <row r="138" spans="1:5" x14ac:dyDescent="0.25">
      <c r="C138" s="41"/>
      <c r="D138" s="41"/>
      <c r="E138" s="79"/>
    </row>
    <row r="139" spans="1:5" x14ac:dyDescent="0.25">
      <c r="C139" s="41"/>
      <c r="D139" s="41"/>
      <c r="E139" s="79"/>
    </row>
    <row r="140" spans="1:5" x14ac:dyDescent="0.25">
      <c r="C140" s="41"/>
      <c r="D140" s="41"/>
      <c r="E140" s="79"/>
    </row>
    <row r="141" spans="1:5" x14ac:dyDescent="0.25">
      <c r="C141" s="41"/>
      <c r="D141" s="41"/>
      <c r="E141" s="79"/>
    </row>
    <row r="142" spans="1:5" x14ac:dyDescent="0.25">
      <c r="C142" s="41"/>
      <c r="D142" s="41"/>
      <c r="E142" s="79"/>
    </row>
    <row r="143" spans="1:5" x14ac:dyDescent="0.25">
      <c r="C143" s="41"/>
      <c r="D143" s="41"/>
      <c r="E143" s="79"/>
    </row>
    <row r="144" spans="1:5" x14ac:dyDescent="0.25">
      <c r="C144" s="41"/>
      <c r="D144" s="41"/>
      <c r="E144" s="79"/>
    </row>
    <row r="145" spans="3:5" x14ac:dyDescent="0.25">
      <c r="C145" s="41"/>
      <c r="D145" s="41"/>
      <c r="E145" s="79"/>
    </row>
    <row r="146" spans="3:5" x14ac:dyDescent="0.25">
      <c r="C146" s="41"/>
      <c r="D146" s="41"/>
      <c r="E146" s="79"/>
    </row>
    <row r="147" spans="3:5" x14ac:dyDescent="0.25">
      <c r="C147" s="41"/>
      <c r="D147" s="41"/>
      <c r="E147" s="79"/>
    </row>
    <row r="148" spans="3:5" x14ac:dyDescent="0.25">
      <c r="C148" s="41"/>
      <c r="D148" s="41"/>
      <c r="E148" s="79"/>
    </row>
    <row r="149" spans="3:5" x14ac:dyDescent="0.25">
      <c r="C149" s="41"/>
      <c r="D149" s="41"/>
      <c r="E149" s="79"/>
    </row>
    <row r="150" spans="3:5" x14ac:dyDescent="0.25">
      <c r="C150" s="41"/>
      <c r="D150" s="41"/>
      <c r="E150" s="79"/>
    </row>
    <row r="151" spans="3:5" x14ac:dyDescent="0.25">
      <c r="C151" s="41"/>
      <c r="D151" s="41"/>
      <c r="E151" s="79"/>
    </row>
    <row r="152" spans="3:5" x14ac:dyDescent="0.25">
      <c r="C152" s="41"/>
      <c r="D152" s="41"/>
      <c r="E152" s="79"/>
    </row>
    <row r="153" spans="3:5" x14ac:dyDescent="0.25">
      <c r="C153" s="41"/>
      <c r="D153" s="41"/>
      <c r="E153" s="79"/>
    </row>
    <row r="154" spans="3:5" x14ac:dyDescent="0.25">
      <c r="C154" s="41"/>
      <c r="D154" s="41"/>
      <c r="E154" s="79"/>
    </row>
    <row r="155" spans="3:5" x14ac:dyDescent="0.25">
      <c r="C155" s="41"/>
      <c r="D155" s="41"/>
      <c r="E155" s="79"/>
    </row>
    <row r="156" spans="3:5" x14ac:dyDescent="0.25">
      <c r="C156" s="41"/>
      <c r="D156" s="41"/>
      <c r="E156" s="79"/>
    </row>
    <row r="157" spans="3:5" x14ac:dyDescent="0.25">
      <c r="C157" s="41"/>
      <c r="D157" s="41"/>
      <c r="E157" s="79"/>
    </row>
    <row r="158" spans="3:5" x14ac:dyDescent="0.25">
      <c r="C158" s="41"/>
      <c r="D158" s="41"/>
      <c r="E158" s="79"/>
    </row>
    <row r="159" spans="3:5" x14ac:dyDescent="0.25">
      <c r="C159" s="41"/>
      <c r="D159" s="41"/>
      <c r="E159" s="79"/>
    </row>
    <row r="160" spans="3:5" x14ac:dyDescent="0.25">
      <c r="C160" s="41"/>
      <c r="D160" s="41"/>
      <c r="E160" s="79"/>
    </row>
    <row r="161" spans="3:5" x14ac:dyDescent="0.25">
      <c r="C161" s="41"/>
      <c r="D161" s="41"/>
      <c r="E161" s="79"/>
    </row>
    <row r="162" spans="3:5" x14ac:dyDescent="0.25">
      <c r="C162" s="41"/>
      <c r="D162" s="41"/>
      <c r="E162" s="79"/>
    </row>
    <row r="163" spans="3:5" x14ac:dyDescent="0.25">
      <c r="C163" s="41"/>
      <c r="D163" s="41"/>
      <c r="E163" s="79"/>
    </row>
    <row r="164" spans="3:5" x14ac:dyDescent="0.25">
      <c r="C164" s="41"/>
      <c r="D164" s="41"/>
      <c r="E164" s="79"/>
    </row>
    <row r="165" spans="3:5" x14ac:dyDescent="0.25">
      <c r="C165" s="41"/>
      <c r="D165" s="41"/>
      <c r="E165" s="79"/>
    </row>
    <row r="166" spans="3:5" x14ac:dyDescent="0.25">
      <c r="C166" s="41"/>
      <c r="D166" s="41"/>
      <c r="E166" s="79"/>
    </row>
    <row r="167" spans="3:5" x14ac:dyDescent="0.25">
      <c r="C167" s="41"/>
      <c r="D167" s="41"/>
      <c r="E167" s="79"/>
    </row>
    <row r="168" spans="3:5" x14ac:dyDescent="0.25">
      <c r="C168" s="41"/>
      <c r="D168" s="41"/>
      <c r="E168" s="79"/>
    </row>
    <row r="169" spans="3:5" x14ac:dyDescent="0.25">
      <c r="C169" s="41"/>
      <c r="D169" s="41"/>
      <c r="E169" s="79"/>
    </row>
    <row r="170" spans="3:5" x14ac:dyDescent="0.25">
      <c r="C170" s="41"/>
      <c r="D170" s="41"/>
      <c r="E170" s="79"/>
    </row>
    <row r="171" spans="3:5" x14ac:dyDescent="0.25">
      <c r="C171" s="41"/>
      <c r="D171" s="41"/>
      <c r="E171" s="79"/>
    </row>
    <row r="172" spans="3:5" x14ac:dyDescent="0.25">
      <c r="C172" s="41"/>
      <c r="D172" s="41"/>
      <c r="E172" s="79"/>
    </row>
    <row r="173" spans="3:5" x14ac:dyDescent="0.25">
      <c r="C173" s="41"/>
      <c r="D173" s="41"/>
      <c r="E173" s="79"/>
    </row>
    <row r="174" spans="3:5" x14ac:dyDescent="0.25">
      <c r="C174" s="41"/>
      <c r="D174" s="41"/>
      <c r="E174" s="79"/>
    </row>
    <row r="175" spans="3:5" x14ac:dyDescent="0.25">
      <c r="C175" s="41"/>
      <c r="D175" s="41"/>
      <c r="E175" s="79"/>
    </row>
    <row r="176" spans="3:5" x14ac:dyDescent="0.25">
      <c r="C176" s="41"/>
      <c r="D176" s="41"/>
      <c r="E176" s="79"/>
    </row>
    <row r="177" spans="3:5" x14ac:dyDescent="0.25">
      <c r="C177" s="41"/>
      <c r="D177" s="41"/>
      <c r="E177" s="79"/>
    </row>
    <row r="178" spans="3:5" x14ac:dyDescent="0.25">
      <c r="C178" s="41"/>
      <c r="D178" s="41"/>
      <c r="E178" s="79"/>
    </row>
    <row r="179" spans="3:5" x14ac:dyDescent="0.25">
      <c r="C179" s="41"/>
      <c r="D179" s="41"/>
      <c r="E179" s="79"/>
    </row>
    <row r="180" spans="3:5" x14ac:dyDescent="0.25">
      <c r="C180" s="41"/>
      <c r="D180" s="41"/>
      <c r="E180" s="79"/>
    </row>
    <row r="181" spans="3:5" x14ac:dyDescent="0.25">
      <c r="C181" s="41"/>
      <c r="D181" s="41"/>
      <c r="E181" s="79"/>
    </row>
    <row r="182" spans="3:5" x14ac:dyDescent="0.25">
      <c r="C182" s="41"/>
      <c r="D182" s="41"/>
      <c r="E182" s="79"/>
    </row>
    <row r="183" spans="3:5" x14ac:dyDescent="0.25">
      <c r="C183" s="41"/>
      <c r="D183" s="41"/>
      <c r="E183" s="79"/>
    </row>
    <row r="184" spans="3:5" x14ac:dyDescent="0.25">
      <c r="C184" s="41"/>
      <c r="D184" s="41"/>
      <c r="E184" s="79"/>
    </row>
    <row r="185" spans="3:5" x14ac:dyDescent="0.25">
      <c r="C185" s="41"/>
      <c r="D185" s="41"/>
      <c r="E185" s="79"/>
    </row>
    <row r="186" spans="3:5" x14ac:dyDescent="0.25">
      <c r="C186" s="41"/>
      <c r="D186" s="41"/>
      <c r="E186" s="79"/>
    </row>
    <row r="187" spans="3:5" x14ac:dyDescent="0.25">
      <c r="C187" s="41"/>
      <c r="D187" s="41"/>
      <c r="E187" s="79"/>
    </row>
  </sheetData>
  <autoFilter ref="A1:E134" xr:uid="{A15A75F5-CCB4-45EF-9696-69CD0792D02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P25"/>
  <sheetViews>
    <sheetView workbookViewId="0">
      <selection activeCell="A2" sqref="A2"/>
    </sheetView>
  </sheetViews>
  <sheetFormatPr baseColWidth="10" defaultRowHeight="15" x14ac:dyDescent="0.25"/>
  <cols>
    <col min="1" max="1" width="53.42578125" bestFit="1" customWidth="1"/>
    <col min="2" max="2" width="13.28515625" bestFit="1" customWidth="1"/>
    <col min="3" max="3" width="18.7109375" bestFit="1" customWidth="1"/>
    <col min="4" max="4" width="19.5703125" bestFit="1" customWidth="1"/>
    <col min="5" max="5" width="20" bestFit="1" customWidth="1"/>
    <col min="6" max="6" width="25.42578125" bestFit="1" customWidth="1"/>
    <col min="7" max="7" width="26.5703125" bestFit="1" customWidth="1"/>
    <col min="8" max="8" width="13.42578125" bestFit="1" customWidth="1"/>
    <col min="9" max="9" width="18.85546875" bestFit="1" customWidth="1"/>
    <col min="10" max="10" width="19.85546875" bestFit="1" customWidth="1"/>
    <col min="11" max="11" width="11.85546875" bestFit="1" customWidth="1"/>
    <col min="12" max="12" width="17.28515625" bestFit="1" customWidth="1"/>
    <col min="13" max="13" width="14.5703125" customWidth="1"/>
    <col min="14" max="14" width="10.140625" bestFit="1" customWidth="1"/>
    <col min="15" max="15" width="15.42578125" bestFit="1" customWidth="1"/>
    <col min="16" max="16" width="16.5703125" bestFit="1" customWidth="1"/>
  </cols>
  <sheetData>
    <row r="1" spans="1:16" x14ac:dyDescent="0.25">
      <c r="A1" s="37" t="s">
        <v>343</v>
      </c>
      <c r="B1" s="83" t="s">
        <v>345</v>
      </c>
      <c r="C1" s="83" t="s">
        <v>349</v>
      </c>
      <c r="D1" s="83" t="s">
        <v>346</v>
      </c>
      <c r="E1" s="84" t="s">
        <v>348</v>
      </c>
      <c r="F1" s="84" t="s">
        <v>336</v>
      </c>
      <c r="G1" s="84" t="s">
        <v>347</v>
      </c>
      <c r="H1" s="85" t="s">
        <v>337</v>
      </c>
      <c r="I1" s="85" t="s">
        <v>338</v>
      </c>
      <c r="J1" s="85" t="s">
        <v>350</v>
      </c>
      <c r="K1" s="86" t="s">
        <v>353</v>
      </c>
      <c r="L1" s="86" t="s">
        <v>354</v>
      </c>
      <c r="M1" s="86" t="s">
        <v>355</v>
      </c>
      <c r="N1" s="139" t="s">
        <v>339</v>
      </c>
      <c r="O1" s="139" t="s">
        <v>356</v>
      </c>
      <c r="P1" s="139" t="s">
        <v>357</v>
      </c>
    </row>
    <row r="2" spans="1:16" hidden="1" x14ac:dyDescent="0.25">
      <c r="A2" t="str" cm="1">
        <f t="array" ref="A2:A14">_xlfn._xlws.SORT(_xlfn.UNIQUE(Allopatrics_Mechanical_R!B2:B999))</f>
        <v>F0-elegansXgraellsii-BelgiumXCachadas</v>
      </c>
      <c r="B2" s="41">
        <f>COUNTIFS(Allopatrics_Mechanical_R!B$2:B$999,Allopatrics_Summaries!A2,Allopatrics_Mechanical_R!C$2:C$999,"&gt;-1")</f>
        <v>42</v>
      </c>
      <c r="C2" s="43">
        <f>SUMIF(Allopatrics_Mechanical_R!B$2:B$999,Allopatrics_Summaries!A2,Allopatrics_Mechanical_R!C$2:C$999)</f>
        <v>32.700000000000003</v>
      </c>
      <c r="D2" s="87">
        <f>1-(C2/B2)</f>
        <v>0.22142857142857131</v>
      </c>
      <c r="E2" s="82">
        <f>COUNTIFS(Allopatrics_Mechanical_R!B$2:B$186,Allopatrics_Summaries!A2,Allopatrics_Mechanical_R!C$2:C$186,"&gt;0")</f>
        <v>34</v>
      </c>
      <c r="F2" s="81">
        <f>SUMIF(Allopatrics_Mechanical_R!$B$2:$B$999,Allopatrics_Summaries!$A2,Allopatrics_Mechanical_R!D$2:D$999)</f>
        <v>24.5</v>
      </c>
      <c r="G2" s="78">
        <f>1-(F2/E2)</f>
        <v>0.27941176470588236</v>
      </c>
      <c r="H2" s="49">
        <f>COUNTIFS(Allopatrics_Fertilities_R!$B$2:$B$999,Allopatrics_Summaries!$A2,Allopatrics_Fertilities_R!$C$2:$C$999,"&gt;-1")</f>
        <v>11</v>
      </c>
      <c r="I2" s="49">
        <f>COUNTIFS(Allopatrics_Fertilities_R!$B$2:$B$999,Allopatrics_Summaries!$A2,Allopatrics_Fertilities_R!$C$2:$C$999,"&gt;0")</f>
        <v>8</v>
      </c>
      <c r="J2" s="78">
        <f>IFERROR(MAX(1-(I2/H2),0),"NA")</f>
        <v>0.27272727272727271</v>
      </c>
      <c r="K2" s="49">
        <f>I2</f>
        <v>8</v>
      </c>
      <c r="L2" s="88">
        <f>IFERROR(AVERAGEIFS(Allopatrics_Fertilities_R!$D$2:$D$999,Allopatrics_Fertilities_R!$C$2:$C$999,"&gt;0",Allopatrics_Fertilities_R!$B$2:$B$999,Allopatrics_Summaries!$A2),"NA")</f>
        <v>18.708333333333336</v>
      </c>
      <c r="M2" s="78">
        <f>MAX(1-((2*L2)/($L$12+$L$13)),0)</f>
        <v>0.90065972082545553</v>
      </c>
      <c r="N2" s="49">
        <f>K2</f>
        <v>8</v>
      </c>
      <c r="O2" s="88">
        <f>IFERROR(AVERAGEIFS(Allopatrics_Fertilities_R!$E$2:$E$999,Allopatrics_Fertilities_R!$C$2:$C$999,"&gt;0",Allopatrics_Fertilities_R!$B$2:$B$999,Allopatrics_Summaries!$A2),"NA")</f>
        <v>0</v>
      </c>
      <c r="P2" s="78">
        <f>IFERROR(1-O2,"NA")</f>
        <v>1</v>
      </c>
    </row>
    <row r="3" spans="1:16" hidden="1" x14ac:dyDescent="0.25">
      <c r="A3" t="str">
        <v>F0-elegansXgraellsii-LaigualXCachadas</v>
      </c>
      <c r="B3" s="41">
        <f>COUNTIFS(Allopatrics_Mechanical_R!B$2:B$999,Allopatrics_Summaries!A3,Allopatrics_Mechanical_R!C$2:C$999,"&gt;-1")</f>
        <v>6</v>
      </c>
      <c r="C3" s="43">
        <f>SUMIF(Allopatrics_Mechanical_R!B$2:B$999,Allopatrics_Summaries!A3,Allopatrics_Mechanical_R!C$2:C$999)</f>
        <v>4</v>
      </c>
      <c r="D3" s="87">
        <f t="shared" ref="D3:D13" si="0">1-(C3/B3)</f>
        <v>0.33333333333333337</v>
      </c>
      <c r="E3" s="82">
        <f>COUNTIFS(Allopatrics_Mechanical_R!B$2:B$186,Allopatrics_Summaries!A3,Allopatrics_Mechanical_R!C$2:C$186,"&gt;0")</f>
        <v>4</v>
      </c>
      <c r="F3" s="81">
        <f>SUMIF(Allopatrics_Mechanical_R!$B$2:$B$999,Allopatrics_Summaries!$A3,Allopatrics_Mechanical_R!D$2:D$999)</f>
        <v>4</v>
      </c>
      <c r="G3" s="78">
        <f t="shared" ref="G3:G13" si="1">1-(F3/E3)</f>
        <v>0</v>
      </c>
      <c r="H3" s="49">
        <f>COUNTIFS(Allopatrics_Fertilities_R!$B$2:$B$999,Allopatrics_Summaries!$A3,Allopatrics_Fertilities_R!$C$2:$C$999,"&gt;-1")</f>
        <v>3</v>
      </c>
      <c r="I3" s="49">
        <f>COUNTIFS(Allopatrics_Fertilities_R!$B$2:$B$999,Allopatrics_Summaries!$A3,Allopatrics_Fertilities_R!$C$2:$C$999,"&gt;0")</f>
        <v>1</v>
      </c>
      <c r="J3" s="78">
        <f t="shared" ref="J3:J13" si="2">IFERROR(MAX(1-(I3/H3),0),"NA")</f>
        <v>0.66666666666666674</v>
      </c>
      <c r="K3" s="49">
        <f t="shared" ref="K3:K13" si="3">I3</f>
        <v>1</v>
      </c>
      <c r="L3" s="88">
        <f>IFERROR(AVERAGEIFS(Allopatrics_Fertilities_R!$D$2:$D$999,Allopatrics_Fertilities_R!$C$2:$C$999,"&gt;0",Allopatrics_Fertilities_R!$B$2:$B$999,Allopatrics_Summaries!$A3),"NA")</f>
        <v>2</v>
      </c>
      <c r="M3" s="78">
        <f t="shared" ref="M3:M13" si="4">MAX(1-((2*L3)/($L$12+$L$13)),0)</f>
        <v>0.98938010378534935</v>
      </c>
      <c r="N3" s="49">
        <f t="shared" ref="N3:N13" si="5">K3</f>
        <v>1</v>
      </c>
      <c r="O3" s="88">
        <f>IFERROR(AVERAGEIFS(Allopatrics_Fertilities_R!$E$2:$E$999,Allopatrics_Fertilities_R!$C$2:$C$999,"&gt;0",Allopatrics_Fertilities_R!$B$2:$B$999,Allopatrics_Summaries!$A3),"NA")</f>
        <v>0</v>
      </c>
      <c r="P3" s="78">
        <f t="shared" ref="P3:P13" si="6">IFERROR(1-O3,"NA")</f>
        <v>1</v>
      </c>
    </row>
    <row r="4" spans="1:16" hidden="1" x14ac:dyDescent="0.25">
      <c r="A4" t="str">
        <v>F0-elegansXgraellsii-SwedenXCachadas</v>
      </c>
      <c r="B4" s="41">
        <f>COUNTIFS(Allopatrics_Mechanical_R!B$2:B$999,Allopatrics_Summaries!A4,Allopatrics_Mechanical_R!C$2:C$999,"&gt;-1")</f>
        <v>15</v>
      </c>
      <c r="C4" s="43">
        <f>SUMIF(Allopatrics_Mechanical_R!B$2:B$999,Allopatrics_Summaries!A4,Allopatrics_Mechanical_R!C$2:C$999)</f>
        <v>13</v>
      </c>
      <c r="D4" s="87">
        <f t="shared" si="0"/>
        <v>0.1333333333333333</v>
      </c>
      <c r="E4" s="82">
        <f>COUNTIFS(Allopatrics_Mechanical_R!B$2:B$186,Allopatrics_Summaries!A4,Allopatrics_Mechanical_R!C$2:C$186,"&gt;0")</f>
        <v>13</v>
      </c>
      <c r="F4" s="81">
        <f>SUMIF(Allopatrics_Mechanical_R!$B$2:$B$999,Allopatrics_Summaries!$A4,Allopatrics_Mechanical_R!D$2:D$999)</f>
        <v>12</v>
      </c>
      <c r="G4" s="78">
        <f t="shared" si="1"/>
        <v>7.6923076923076872E-2</v>
      </c>
      <c r="H4" s="49">
        <f>COUNTIFS(Allopatrics_Fertilities_R!$B$2:$B$999,Allopatrics_Summaries!$A4,Allopatrics_Fertilities_R!$C$2:$C$999,"&gt;-1")</f>
        <v>6</v>
      </c>
      <c r="I4" s="49">
        <f>COUNTIFS(Allopatrics_Fertilities_R!$B$2:$B$999,Allopatrics_Summaries!$A4,Allopatrics_Fertilities_R!$C$2:$C$999,"&gt;0")</f>
        <v>1</v>
      </c>
      <c r="J4" s="78">
        <f t="shared" si="2"/>
        <v>0.83333333333333337</v>
      </c>
      <c r="K4" s="49">
        <f t="shared" si="3"/>
        <v>1</v>
      </c>
      <c r="L4" s="88">
        <f>IFERROR(AVERAGEIFS(Allopatrics_Fertilities_R!$D$2:$D$999,Allopatrics_Fertilities_R!$C$2:$C$999,"&gt;0",Allopatrics_Fertilities_R!$B$2:$B$999,Allopatrics_Summaries!$A4),"NA")</f>
        <v>15.5</v>
      </c>
      <c r="M4" s="78">
        <f t="shared" si="4"/>
        <v>0.91769580433645759</v>
      </c>
      <c r="N4" s="49">
        <f t="shared" si="5"/>
        <v>1</v>
      </c>
      <c r="O4" s="88">
        <f>IFERROR(AVERAGEIFS(Allopatrics_Fertilities_R!$E$2:$E$999,Allopatrics_Fertilities_R!$C$2:$C$999,"&gt;0",Allopatrics_Fertilities_R!$B$2:$B$999,Allopatrics_Summaries!$A4),"NA")</f>
        <v>0</v>
      </c>
      <c r="P4" s="78">
        <f t="shared" si="6"/>
        <v>1</v>
      </c>
    </row>
    <row r="5" spans="1:16" hidden="1" x14ac:dyDescent="0.25">
      <c r="A5" t="str">
        <v>F0-graellsiiXelegans-CachadasXBelgium</v>
      </c>
      <c r="B5" s="41">
        <f>COUNTIFS(Allopatrics_Mechanical_R!B$2:B$999,Allopatrics_Summaries!A5,Allopatrics_Mechanical_R!C$2:C$999,"&gt;-1")</f>
        <v>11</v>
      </c>
      <c r="C5" s="43">
        <f>SUMIF(Allopatrics_Mechanical_R!B$2:B$999,Allopatrics_Summaries!A5,Allopatrics_Mechanical_R!C$2:C$999)</f>
        <v>9</v>
      </c>
      <c r="D5" s="87">
        <f t="shared" si="0"/>
        <v>0.18181818181818177</v>
      </c>
      <c r="E5" s="82">
        <f>COUNTIFS(Allopatrics_Mechanical_R!B$2:B$186,Allopatrics_Summaries!A5,Allopatrics_Mechanical_R!C$2:C$186,"&gt;0")</f>
        <v>9</v>
      </c>
      <c r="F5" s="81">
        <f>SUMIF(Allopatrics_Mechanical_R!$B$2:$B$999,Allopatrics_Summaries!$A5,Allopatrics_Mechanical_R!D$2:D$999)</f>
        <v>8</v>
      </c>
      <c r="G5" s="78">
        <f t="shared" si="1"/>
        <v>0.11111111111111116</v>
      </c>
      <c r="H5" s="49">
        <f>COUNTIFS(Allopatrics_Fertilities_R!$B$2:$B$999,Allopatrics_Summaries!$A5,Allopatrics_Fertilities_R!$C$2:$C$999,"&gt;-1")</f>
        <v>5</v>
      </c>
      <c r="I5" s="49">
        <f>COUNTIFS(Allopatrics_Fertilities_R!$B$2:$B$999,Allopatrics_Summaries!$A5,Allopatrics_Fertilities_R!$C$2:$C$999,"&gt;0")</f>
        <v>5</v>
      </c>
      <c r="J5" s="78">
        <f t="shared" si="2"/>
        <v>0</v>
      </c>
      <c r="K5" s="49">
        <f t="shared" si="3"/>
        <v>5</v>
      </c>
      <c r="L5" s="88">
        <f>IFERROR(AVERAGEIFS(Allopatrics_Fertilities_R!$D$2:$D$999,Allopatrics_Fertilities_R!$C$2:$C$999,"&gt;0",Allopatrics_Fertilities_R!$B$2:$B$999,Allopatrics_Summaries!$A5),"NA")</f>
        <v>249.83333333333331</v>
      </c>
      <c r="M5" s="78">
        <f t="shared" si="4"/>
        <v>0</v>
      </c>
      <c r="N5" s="49">
        <f t="shared" si="5"/>
        <v>5</v>
      </c>
      <c r="O5" s="88">
        <f>IFERROR(AVERAGEIFS(Allopatrics_Fertilities_R!$E$2:$E$999,Allopatrics_Fertilities_R!$C$2:$C$999,"&gt;0",Allopatrics_Fertilities_R!$B$2:$B$999,Allopatrics_Summaries!$A5),"NA")</f>
        <v>0.81820174955253933</v>
      </c>
      <c r="P5" s="78">
        <f t="shared" si="6"/>
        <v>0.18179825044746067</v>
      </c>
    </row>
    <row r="6" spans="1:16" hidden="1" x14ac:dyDescent="0.25">
      <c r="A6" t="str">
        <v>F0-graellsiiXelegans-CachadasXMaraixDorx</v>
      </c>
      <c r="B6" s="41">
        <f>COUNTIFS(Allopatrics_Mechanical_R!B$2:B$999,Allopatrics_Summaries!A6,Allopatrics_Mechanical_R!C$2:C$999,"&gt;-1")</f>
        <v>1</v>
      </c>
      <c r="C6" s="43">
        <f>SUMIF(Allopatrics_Mechanical_R!B$2:B$999,Allopatrics_Summaries!A6,Allopatrics_Mechanical_R!C$2:C$999)</f>
        <v>1</v>
      </c>
      <c r="D6" s="87">
        <f t="shared" si="0"/>
        <v>0</v>
      </c>
      <c r="E6" s="82">
        <f>COUNTIFS(Allopatrics_Mechanical_R!B$2:B$186,Allopatrics_Summaries!A6,Allopatrics_Mechanical_R!C$2:C$186,"&gt;0")</f>
        <v>1</v>
      </c>
      <c r="F6" s="81">
        <f>SUMIF(Allopatrics_Mechanical_R!$B$2:$B$999,Allopatrics_Summaries!$A6,Allopatrics_Mechanical_R!D$2:D$999)</f>
        <v>1</v>
      </c>
      <c r="G6" s="78">
        <f t="shared" si="1"/>
        <v>0</v>
      </c>
      <c r="H6" s="49">
        <f>COUNTIFS(Allopatrics_Fertilities_R!$B$2:$B$999,Allopatrics_Summaries!$A6,Allopatrics_Fertilities_R!$C$2:$C$999,"&gt;-1")</f>
        <v>1</v>
      </c>
      <c r="I6" s="49">
        <f>COUNTIFS(Allopatrics_Fertilities_R!$B$2:$B$999,Allopatrics_Summaries!$A6,Allopatrics_Fertilities_R!$C$2:$C$999,"&gt;0")</f>
        <v>1</v>
      </c>
      <c r="J6" s="78">
        <f t="shared" si="2"/>
        <v>0</v>
      </c>
      <c r="K6" s="49">
        <f t="shared" si="3"/>
        <v>1</v>
      </c>
      <c r="L6" s="88">
        <f>IFERROR(AVERAGEIFS(Allopatrics_Fertilities_R!$D$2:$D$999,Allopatrics_Fertilities_R!$C$2:$C$999,"&gt;0",Allopatrics_Fertilities_R!$B$2:$B$999,Allopatrics_Summaries!$A6),"NA")</f>
        <v>167</v>
      </c>
      <c r="M6" s="78">
        <f t="shared" si="4"/>
        <v>0.11323866607667232</v>
      </c>
      <c r="N6" s="49">
        <f t="shared" si="5"/>
        <v>1</v>
      </c>
      <c r="O6" s="88">
        <f>IFERROR(AVERAGEIFS(Allopatrics_Fertilities_R!$E$2:$E$999,Allopatrics_Fertilities_R!$C$2:$C$999,"&gt;0",Allopatrics_Fertilities_R!$B$2:$B$999,Allopatrics_Summaries!$A6),"NA")</f>
        <v>0.11976047904191617</v>
      </c>
      <c r="P6" s="78">
        <f t="shared" si="6"/>
        <v>0.88023952095808378</v>
      </c>
    </row>
    <row r="7" spans="1:16" x14ac:dyDescent="0.25">
      <c r="A7" t="str">
        <v>F1-elegansXhybrid-AlloEleXBelgium</v>
      </c>
      <c r="B7" s="41">
        <f>COUNTIFS(Allopatrics_Mechanical_R!B$2:B$999,Allopatrics_Summaries!A7,Allopatrics_Mechanical_R!C$2:C$999,"&gt;-1")</f>
        <v>7</v>
      </c>
      <c r="C7" s="43">
        <f>SUMIF(Allopatrics_Mechanical_R!B$2:B$999,Allopatrics_Summaries!A7,Allopatrics_Mechanical_R!C$2:C$999)</f>
        <v>7</v>
      </c>
      <c r="D7" s="87">
        <f t="shared" si="0"/>
        <v>0</v>
      </c>
      <c r="E7" s="82">
        <f>COUNTIFS(Allopatrics_Mechanical_R!B$2:B$186,Allopatrics_Summaries!A7,Allopatrics_Mechanical_R!C$2:C$186,"&gt;0")</f>
        <v>7</v>
      </c>
      <c r="F7" s="81">
        <f>SUMIF(Allopatrics_Mechanical_R!$B$2:$B$999,Allopatrics_Summaries!$A7,Allopatrics_Mechanical_R!D$2:D$999)</f>
        <v>6</v>
      </c>
      <c r="G7" s="78">
        <f t="shared" si="1"/>
        <v>0.1428571428571429</v>
      </c>
      <c r="H7" s="49">
        <f>COUNTIFS(Allopatrics_Fertilities_R!$B$2:$B$999,Allopatrics_Summaries!$A7,Allopatrics_Fertilities_R!$C$2:$C$999,"&gt;-1")</f>
        <v>11</v>
      </c>
      <c r="I7" s="49">
        <f>COUNTIFS(Allopatrics_Fertilities_R!$B$2:$B$999,Allopatrics_Summaries!$A7,Allopatrics_Fertilities_R!$C$2:$C$999,"&gt;0")</f>
        <v>10</v>
      </c>
      <c r="J7" s="78">
        <f t="shared" si="2"/>
        <v>9.0909090909090939E-2</v>
      </c>
      <c r="K7" s="49">
        <f t="shared" si="3"/>
        <v>10</v>
      </c>
      <c r="L7" s="88">
        <f>IFERROR(AVERAGEIFS(Allopatrics_Fertilities_R!$D$2:$D$999,Allopatrics_Fertilities_R!$C$2:$C$999,"&gt;0",Allopatrics_Fertilities_R!$B$2:$B$999,Allopatrics_Summaries!$A7),"NA")</f>
        <v>69.933333333333337</v>
      </c>
      <c r="M7" s="78">
        <f t="shared" si="4"/>
        <v>0.62865762902771627</v>
      </c>
      <c r="N7" s="49">
        <f t="shared" si="5"/>
        <v>10</v>
      </c>
      <c r="O7" s="88">
        <f>IFERROR(AVERAGEIFS(Allopatrics_Fertilities_R!$E$2:$E$999,Allopatrics_Fertilities_R!$C$2:$C$999,"&gt;0",Allopatrics_Fertilities_R!$B$2:$B$999,Allopatrics_Summaries!$A7),"NA")</f>
        <v>4.1951219512195118E-2</v>
      </c>
      <c r="P7" s="78">
        <f t="shared" si="6"/>
        <v>0.95804878048780484</v>
      </c>
    </row>
    <row r="8" spans="1:16" x14ac:dyDescent="0.25">
      <c r="A8" t="str">
        <v>F1-graellsiiXhybrid-CachadasXBelgium</v>
      </c>
      <c r="B8" s="41">
        <f>COUNTIFS(Allopatrics_Mechanical_R!B$2:B$999,Allopatrics_Summaries!A8,Allopatrics_Mechanical_R!C$2:C$999,"&gt;-1")</f>
        <v>2</v>
      </c>
      <c r="C8" s="43">
        <f>SUMIF(Allopatrics_Mechanical_R!B$2:B$999,Allopatrics_Summaries!A8,Allopatrics_Mechanical_R!C$2:C$999)</f>
        <v>1.5</v>
      </c>
      <c r="D8" s="87">
        <f t="shared" si="0"/>
        <v>0.25</v>
      </c>
      <c r="E8" s="82">
        <f>COUNTIFS(Allopatrics_Mechanical_R!B$2:B$186,Allopatrics_Summaries!A8,Allopatrics_Mechanical_R!C$2:C$186,"&gt;0")</f>
        <v>2</v>
      </c>
      <c r="F8" s="81">
        <f>SUMIF(Allopatrics_Mechanical_R!$B$2:$B$999,Allopatrics_Summaries!$A8,Allopatrics_Mechanical_R!D$2:D$999)</f>
        <v>2</v>
      </c>
      <c r="G8" s="78">
        <f t="shared" si="1"/>
        <v>0</v>
      </c>
      <c r="H8" s="49">
        <f>COUNTIFS(Allopatrics_Fertilities_R!$B$2:$B$999,Allopatrics_Summaries!$A8,Allopatrics_Fertilities_R!$C$2:$C$999,"&gt;-1")</f>
        <v>1</v>
      </c>
      <c r="I8" s="49">
        <f>COUNTIFS(Allopatrics_Fertilities_R!$B$2:$B$999,Allopatrics_Summaries!$A8,Allopatrics_Fertilities_R!$C$2:$C$999,"&gt;0")</f>
        <v>1</v>
      </c>
      <c r="J8" s="78">
        <f t="shared" si="2"/>
        <v>0</v>
      </c>
      <c r="K8" s="49">
        <f t="shared" si="3"/>
        <v>1</v>
      </c>
      <c r="L8" s="88">
        <f>IFERROR(AVERAGEIFS(Allopatrics_Fertilities_R!$D$2:$D$999,Allopatrics_Fertilities_R!$C$2:$C$999,"&gt;0",Allopatrics_Fertilities_R!$B$2:$B$999,Allopatrics_Summaries!$A8),"NA")</f>
        <v>175.33333333333334</v>
      </c>
      <c r="M8" s="78">
        <f t="shared" si="4"/>
        <v>6.8989098515628067E-2</v>
      </c>
      <c r="N8" s="49">
        <f t="shared" si="5"/>
        <v>1</v>
      </c>
      <c r="O8" s="88">
        <f>IFERROR(AVERAGEIFS(Allopatrics_Fertilities_R!$E$2:$E$999,Allopatrics_Fertilities_R!$C$2:$C$999,"&gt;0",Allopatrics_Fertilities_R!$B$2:$B$999,Allopatrics_Summaries!$A8),"NA")</f>
        <v>0.86882129277566544</v>
      </c>
      <c r="P8" s="78">
        <f t="shared" si="6"/>
        <v>0.13117870722433456</v>
      </c>
    </row>
    <row r="9" spans="1:16" x14ac:dyDescent="0.25">
      <c r="A9" t="str">
        <v>F1-hybridXelegans-BelgiumXAlloEle</v>
      </c>
      <c r="B9" s="41">
        <f>COUNTIFS(Allopatrics_Mechanical_R!B$2:B$999,Allopatrics_Summaries!A9,Allopatrics_Mechanical_R!C$2:C$999,"&gt;-1")</f>
        <v>12</v>
      </c>
      <c r="C9" s="43">
        <f>SUMIF(Allopatrics_Mechanical_R!B$2:B$999,Allopatrics_Summaries!A9,Allopatrics_Mechanical_R!C$2:C$999)</f>
        <v>8.5</v>
      </c>
      <c r="D9" s="87">
        <f t="shared" si="0"/>
        <v>0.29166666666666663</v>
      </c>
      <c r="E9" s="82">
        <f>COUNTIFS(Allopatrics_Mechanical_R!B$2:B$186,Allopatrics_Summaries!A9,Allopatrics_Mechanical_R!C$2:C$186,"&gt;0")</f>
        <v>9</v>
      </c>
      <c r="F9" s="81">
        <f>SUMIF(Allopatrics_Mechanical_R!$B$2:$B$999,Allopatrics_Summaries!$A9,Allopatrics_Mechanical_R!D$2:D$999)</f>
        <v>9</v>
      </c>
      <c r="G9" s="78">
        <f t="shared" si="1"/>
        <v>0</v>
      </c>
      <c r="H9" s="49">
        <f>COUNTIFS(Allopatrics_Fertilities_R!$B$2:$B$999,Allopatrics_Summaries!$A9,Allopatrics_Fertilities_R!$C$2:$C$999,"&gt;-1")</f>
        <v>8</v>
      </c>
      <c r="I9" s="49">
        <f>COUNTIFS(Allopatrics_Fertilities_R!$B$2:$B$999,Allopatrics_Summaries!$A9,Allopatrics_Fertilities_R!$C$2:$C$999,"&gt;0")</f>
        <v>5</v>
      </c>
      <c r="J9" s="78">
        <f t="shared" si="2"/>
        <v>0.375</v>
      </c>
      <c r="K9" s="49">
        <f t="shared" si="3"/>
        <v>5</v>
      </c>
      <c r="L9" s="88">
        <f>IFERROR(AVERAGEIFS(Allopatrics_Fertilities_R!$D$2:$D$999,Allopatrics_Fertilities_R!$C$2:$C$999,"&gt;0",Allopatrics_Fertilities_R!$B$2:$B$999,Allopatrics_Summaries!$A9),"NA")</f>
        <v>18.766666666666669</v>
      </c>
      <c r="M9" s="78">
        <f t="shared" si="4"/>
        <v>0.90034997385252824</v>
      </c>
      <c r="N9" s="49">
        <f t="shared" si="5"/>
        <v>5</v>
      </c>
      <c r="O9" s="88">
        <f>IFERROR(AVERAGEIFS(Allopatrics_Fertilities_R!$E$2:$E$999,Allopatrics_Fertilities_R!$C$2:$C$999,"&gt;0",Allopatrics_Fertilities_R!$B$2:$B$999,Allopatrics_Summaries!$A9),"NA")</f>
        <v>0</v>
      </c>
      <c r="P9" s="78">
        <f t="shared" si="6"/>
        <v>1</v>
      </c>
    </row>
    <row r="10" spans="1:16" x14ac:dyDescent="0.25">
      <c r="A10" t="str">
        <v>F1-hybridXgraellsii-BelgiumXCachadas</v>
      </c>
      <c r="B10" s="41">
        <f>COUNTIFS(Allopatrics_Mechanical_R!B$2:B$999,Allopatrics_Summaries!A10,Allopatrics_Mechanical_R!C$2:C$999,"&gt;-1")</f>
        <v>14</v>
      </c>
      <c r="C10" s="43">
        <f>SUMIF(Allopatrics_Mechanical_R!B$2:B$999,Allopatrics_Summaries!A10,Allopatrics_Mechanical_R!C$2:C$999)</f>
        <v>10.833333333333334</v>
      </c>
      <c r="D10" s="87">
        <f t="shared" si="0"/>
        <v>0.22619047619047616</v>
      </c>
      <c r="E10" s="82">
        <f>COUNTIFS(Allopatrics_Mechanical_R!B$2:B$186,Allopatrics_Summaries!A10,Allopatrics_Mechanical_R!C$2:C$186,"&gt;0")</f>
        <v>12</v>
      </c>
      <c r="F10" s="81">
        <f>SUMIF(Allopatrics_Mechanical_R!$B$2:$B$999,Allopatrics_Summaries!$A10,Allopatrics_Mechanical_R!D$2:D$999)</f>
        <v>12</v>
      </c>
      <c r="G10" s="78">
        <f t="shared" si="1"/>
        <v>0</v>
      </c>
      <c r="H10" s="49">
        <f>COUNTIFS(Allopatrics_Fertilities_R!$B$2:$B$999,Allopatrics_Summaries!$A10,Allopatrics_Fertilities_R!$C$2:$C$999,"&gt;-1")</f>
        <v>8</v>
      </c>
      <c r="I10" s="49">
        <f>COUNTIFS(Allopatrics_Fertilities_R!$B$2:$B$999,Allopatrics_Summaries!$A10,Allopatrics_Fertilities_R!$C$2:$C$999,"&gt;0")</f>
        <v>6</v>
      </c>
      <c r="J10" s="78">
        <f t="shared" si="2"/>
        <v>0.25</v>
      </c>
      <c r="K10" s="49">
        <f t="shared" si="3"/>
        <v>6</v>
      </c>
      <c r="L10" s="88">
        <f>IFERROR(AVERAGEIFS(Allopatrics_Fertilities_R!$D$2:$D$999,Allopatrics_Fertilities_R!$C$2:$C$999,"&gt;0",Allopatrics_Fertilities_R!$B$2:$B$999,Allopatrics_Summaries!$A10),"NA")</f>
        <v>2.7222222222222219</v>
      </c>
      <c r="M10" s="78">
        <f t="shared" si="4"/>
        <v>0.98554514126339221</v>
      </c>
      <c r="N10" s="49">
        <f t="shared" si="5"/>
        <v>6</v>
      </c>
      <c r="O10" s="88">
        <f>IFERROR(AVERAGEIFS(Allopatrics_Fertilities_R!$E$2:$E$999,Allopatrics_Fertilities_R!$C$2:$C$999,"&gt;0",Allopatrics_Fertilities_R!$B$2:$B$999,Allopatrics_Summaries!$A10),"NA")</f>
        <v>0</v>
      </c>
      <c r="P10" s="78">
        <f t="shared" si="6"/>
        <v>1</v>
      </c>
    </row>
    <row r="11" spans="1:16" x14ac:dyDescent="0.25">
      <c r="A11" t="str">
        <v>F1-hybridXhybrid-BelgiumXBelgium</v>
      </c>
      <c r="B11" s="41">
        <f>COUNTIFS(Allopatrics_Mechanical_R!B$2:B$999,Allopatrics_Summaries!A11,Allopatrics_Mechanical_R!C$2:C$999,"&gt;-1")</f>
        <v>18</v>
      </c>
      <c r="C11" s="43">
        <f>SUMIF(Allopatrics_Mechanical_R!B$2:B$999,Allopatrics_Summaries!A11,Allopatrics_Mechanical_R!C$2:C$999)</f>
        <v>17.5</v>
      </c>
      <c r="D11" s="87">
        <f t="shared" si="0"/>
        <v>2.777777777777779E-2</v>
      </c>
      <c r="E11" s="82">
        <f>COUNTIFS(Allopatrics_Mechanical_R!B$2:B$186,Allopatrics_Summaries!A11,Allopatrics_Mechanical_R!C$2:C$186,"&gt;0")</f>
        <v>18</v>
      </c>
      <c r="F11" s="81">
        <f>SUMIF(Allopatrics_Mechanical_R!$B$2:$B$999,Allopatrics_Summaries!$A11,Allopatrics_Mechanical_R!D$2:D$999)</f>
        <v>17</v>
      </c>
      <c r="G11" s="78">
        <f t="shared" si="1"/>
        <v>5.555555555555558E-2</v>
      </c>
      <c r="H11" s="49">
        <f>COUNTIFS(Allopatrics_Fertilities_R!$B$2:$B$999,Allopatrics_Summaries!$A11,Allopatrics_Fertilities_R!$C$2:$C$999,"&gt;-1")</f>
        <v>29</v>
      </c>
      <c r="I11" s="49">
        <f>COUNTIFS(Allopatrics_Fertilities_R!$B$2:$B$999,Allopatrics_Summaries!$A11,Allopatrics_Fertilities_R!$C$2:$C$999,"&gt;0")</f>
        <v>24</v>
      </c>
      <c r="J11" s="78">
        <f t="shared" si="2"/>
        <v>0.17241379310344829</v>
      </c>
      <c r="K11" s="49">
        <f t="shared" si="3"/>
        <v>24</v>
      </c>
      <c r="L11" s="88">
        <f>IFERROR(AVERAGEIFS(Allopatrics_Fertilities_R!$D$2:$D$999,Allopatrics_Fertilities_R!$C$2:$C$999,"&gt;0",Allopatrics_Fertilities_R!$B$2:$B$999,Allopatrics_Summaries!$A11),"NA")</f>
        <v>10.875000000000002</v>
      </c>
      <c r="M11" s="78">
        <f t="shared" si="4"/>
        <v>0.94225431433283724</v>
      </c>
      <c r="N11" s="49">
        <f t="shared" si="5"/>
        <v>24</v>
      </c>
      <c r="O11" s="88">
        <f>IFERROR(AVERAGEIFS(Allopatrics_Fertilities_R!$E$2:$E$999,Allopatrics_Fertilities_R!$C$2:$C$999,"&gt;0",Allopatrics_Fertilities_R!$B$2:$B$999,Allopatrics_Summaries!$A11),"NA")</f>
        <v>0</v>
      </c>
      <c r="P11" s="78">
        <f t="shared" si="6"/>
        <v>1</v>
      </c>
    </row>
    <row r="12" spans="1:16" hidden="1" x14ac:dyDescent="0.25">
      <c r="A12" t="str">
        <v>Pures-elegansXelegans-AlloEleXAlloEle</v>
      </c>
      <c r="B12" s="41">
        <f>COUNTIFS(Allopatrics_Mechanical_R!B$2:B$999,Allopatrics_Summaries!A12,Allopatrics_Mechanical_R!C$2:C$999,"&gt;-1")</f>
        <v>24</v>
      </c>
      <c r="C12" s="43">
        <f>SUMIF(Allopatrics_Mechanical_R!B$2:B$999,Allopatrics_Summaries!A12,Allopatrics_Mechanical_R!C$2:C$999)</f>
        <v>22.333333333333332</v>
      </c>
      <c r="D12" s="87">
        <f t="shared" si="0"/>
        <v>6.9444444444444531E-2</v>
      </c>
      <c r="E12" s="82">
        <f>COUNTIFS(Allopatrics_Mechanical_R!B$2:B$186,Allopatrics_Summaries!A12,Allopatrics_Mechanical_R!C$2:C$186,"&gt;0")</f>
        <v>23</v>
      </c>
      <c r="F12" s="81">
        <f>SUMIF(Allopatrics_Mechanical_R!$B$2:$B$999,Allopatrics_Summaries!$A12,Allopatrics_Mechanical_R!D$2:D$999)</f>
        <v>20.666666666666668</v>
      </c>
      <c r="G12" s="78">
        <f t="shared" si="1"/>
        <v>0.10144927536231874</v>
      </c>
      <c r="H12" s="49">
        <f>COUNTIFS(Allopatrics_Fertilities_R!$B$2:$B$999,Allopatrics_Summaries!$A12,Allopatrics_Fertilities_R!$C$2:$C$999,"&gt;-1")</f>
        <v>34</v>
      </c>
      <c r="I12" s="49">
        <f>COUNTIFS(Allopatrics_Fertilities_R!$B$2:$B$999,Allopatrics_Summaries!$A12,Allopatrics_Fertilities_R!$C$2:$C$999,"&gt;0")</f>
        <v>33</v>
      </c>
      <c r="J12" s="78">
        <f t="shared" si="2"/>
        <v>2.9411764705882359E-2</v>
      </c>
      <c r="K12" s="49">
        <f t="shared" si="3"/>
        <v>33</v>
      </c>
      <c r="L12" s="88">
        <f>IFERROR(AVERAGEIFS(Allopatrics_Fertilities_R!$D$2:$D$999,Allopatrics_Fertilities_R!$C$2:$C$999,"&gt;0",Allopatrics_Fertilities_R!$B$2:$B$999,Allopatrics_Summaries!$A12),"NA")</f>
        <v>162.98484848484844</v>
      </c>
      <c r="M12" s="78">
        <f t="shared" si="4"/>
        <v>0.1345589122651758</v>
      </c>
      <c r="N12" s="49">
        <f t="shared" si="5"/>
        <v>33</v>
      </c>
      <c r="O12" s="88">
        <f>IFERROR(AVERAGEIFS(Allopatrics_Fertilities_R!$E$2:$E$999,Allopatrics_Fertilities_R!$C$2:$C$999,"&gt;0",Allopatrics_Fertilities_R!$B$2:$B$999,Allopatrics_Summaries!$A12),"NA")</f>
        <v>0.5858667923674139</v>
      </c>
      <c r="P12" s="78">
        <f t="shared" si="6"/>
        <v>0.4141332076325861</v>
      </c>
    </row>
    <row r="13" spans="1:16" hidden="1" x14ac:dyDescent="0.25">
      <c r="A13" t="str">
        <v>Pures-graellsiiXgraellsii-AlloGraXAlloGra</v>
      </c>
      <c r="B13" s="41">
        <f>COUNTIFS(Allopatrics_Mechanical_R!B$2:B$999,Allopatrics_Summaries!A13,Allopatrics_Mechanical_R!C$2:C$999,"&gt;-1")</f>
        <v>3</v>
      </c>
      <c r="C13" s="43">
        <f>SUMIF(Allopatrics_Mechanical_R!B$2:B$999,Allopatrics_Summaries!A13,Allopatrics_Mechanical_R!C$2:C$999)</f>
        <v>2</v>
      </c>
      <c r="D13" s="87">
        <f t="shared" si="0"/>
        <v>0.33333333333333337</v>
      </c>
      <c r="E13" s="82">
        <f>COUNTIFS(Allopatrics_Mechanical_R!B$2:B$186,Allopatrics_Summaries!A13,Allopatrics_Mechanical_R!C$2:C$186,"&gt;0")</f>
        <v>2</v>
      </c>
      <c r="F13" s="81">
        <f>SUMIF(Allopatrics_Mechanical_R!$B$2:$B$999,Allopatrics_Summaries!$A13,Allopatrics_Mechanical_R!D$2:D$999)</f>
        <v>1</v>
      </c>
      <c r="G13" s="78">
        <f t="shared" si="1"/>
        <v>0.5</v>
      </c>
      <c r="H13" s="49">
        <f>COUNTIFS(Allopatrics_Fertilities_R!$B$2:$B$999,Allopatrics_Summaries!$A13,Allopatrics_Fertilities_R!$C$2:$C$999,"&gt;-1")</f>
        <v>15</v>
      </c>
      <c r="I13" s="49">
        <f>COUNTIFS(Allopatrics_Fertilities_R!$B$2:$B$999,Allopatrics_Summaries!$A13,Allopatrics_Fertilities_R!$C$2:$C$999,"&gt;0")</f>
        <v>14</v>
      </c>
      <c r="J13" s="78">
        <f t="shared" si="2"/>
        <v>6.6666666666666652E-2</v>
      </c>
      <c r="K13" s="49">
        <f t="shared" si="3"/>
        <v>14</v>
      </c>
      <c r="L13" s="88">
        <f>IFERROR(AVERAGEIFS(Allopatrics_Fertilities_R!$D$2:$D$999,Allopatrics_Fertilities_R!$C$2:$C$999,"&gt;0",Allopatrics_Fertilities_R!$B$2:$B$999,Allopatrics_Summaries!$A13),"NA")</f>
        <v>213.66666666666666</v>
      </c>
      <c r="M13" s="78">
        <f t="shared" si="4"/>
        <v>0</v>
      </c>
      <c r="N13" s="49">
        <f t="shared" si="5"/>
        <v>14</v>
      </c>
      <c r="O13" s="88">
        <f>IFERROR(AVERAGEIFS(Allopatrics_Fertilities_R!$E$2:$E$999,Allopatrics_Fertilities_R!$C$2:$C$999,"&gt;0",Allopatrics_Fertilities_R!$B$2:$B$999,Allopatrics_Summaries!$A13),"NA")</f>
        <v>0.96974402651040326</v>
      </c>
      <c r="P13" s="78">
        <f t="shared" si="6"/>
        <v>3.0255973489596744E-2</v>
      </c>
    </row>
    <row r="14" spans="1:16" hidden="1" x14ac:dyDescent="0.25">
      <c r="A14">
        <v>0</v>
      </c>
      <c r="B14" s="41"/>
      <c r="C14" s="43"/>
      <c r="D14" s="87"/>
      <c r="E14" s="82"/>
      <c r="F14" s="81"/>
      <c r="G14" s="78"/>
      <c r="H14" s="49"/>
      <c r="I14" s="49"/>
      <c r="J14" s="78"/>
      <c r="K14" s="49"/>
      <c r="L14" s="88"/>
      <c r="N14" s="49"/>
      <c r="O14" s="87"/>
      <c r="P14" s="78"/>
    </row>
    <row r="15" spans="1:16" hidden="1" x14ac:dyDescent="0.25">
      <c r="B15" s="41"/>
      <c r="C15" s="43"/>
      <c r="D15" s="87"/>
      <c r="E15" s="82"/>
      <c r="F15" s="81"/>
      <c r="G15" s="78"/>
      <c r="H15" s="49"/>
      <c r="I15" s="49"/>
      <c r="J15" s="78"/>
      <c r="K15" s="49"/>
      <c r="L15" s="88"/>
      <c r="N15" s="49"/>
      <c r="O15" s="87"/>
      <c r="P15" s="78"/>
    </row>
    <row r="16" spans="1:16" hidden="1" x14ac:dyDescent="0.25">
      <c r="B16" s="41"/>
      <c r="C16" s="43"/>
      <c r="D16" s="87"/>
      <c r="E16" s="82"/>
      <c r="F16" s="81"/>
      <c r="G16" s="78"/>
      <c r="H16" s="49"/>
      <c r="I16" s="49"/>
      <c r="J16" s="78"/>
      <c r="K16" s="49"/>
      <c r="L16" s="88"/>
      <c r="N16" s="49"/>
      <c r="O16" s="87"/>
      <c r="P16" s="78"/>
    </row>
    <row r="17" spans="2:16" hidden="1" x14ac:dyDescent="0.25">
      <c r="B17" s="41"/>
      <c r="C17" s="43"/>
      <c r="D17" s="87"/>
      <c r="E17" s="82"/>
      <c r="F17" s="81"/>
      <c r="G17" s="78"/>
      <c r="H17" s="49"/>
      <c r="I17" s="49"/>
      <c r="J17" s="78"/>
      <c r="K17" s="49"/>
      <c r="L17" s="88"/>
      <c r="N17" s="49"/>
      <c r="O17" s="87"/>
      <c r="P17" s="78"/>
    </row>
    <row r="18" spans="2:16" hidden="1" x14ac:dyDescent="0.25">
      <c r="B18" s="41"/>
      <c r="C18" s="43"/>
      <c r="D18" s="87"/>
      <c r="E18" s="82"/>
      <c r="F18" s="81"/>
      <c r="G18" s="78"/>
      <c r="H18" s="49"/>
      <c r="I18" s="49"/>
      <c r="J18" s="78"/>
      <c r="K18" s="49"/>
      <c r="L18" s="88"/>
      <c r="N18" s="49"/>
      <c r="O18" s="87"/>
      <c r="P18" s="78"/>
    </row>
    <row r="19" spans="2:16" hidden="1" x14ac:dyDescent="0.25">
      <c r="B19" s="41"/>
      <c r="C19" s="43"/>
      <c r="D19" s="87"/>
      <c r="E19" s="82"/>
      <c r="F19" s="81"/>
      <c r="G19" s="78"/>
      <c r="H19" s="49"/>
      <c r="I19" s="49"/>
      <c r="J19" s="78"/>
      <c r="K19" s="49"/>
      <c r="L19" s="88"/>
      <c r="N19" s="49"/>
      <c r="O19" s="87"/>
      <c r="P19" s="78"/>
    </row>
    <row r="20" spans="2:16" hidden="1" x14ac:dyDescent="0.25">
      <c r="B20" s="41"/>
      <c r="C20" s="43"/>
      <c r="D20" s="87"/>
      <c r="E20" s="82"/>
      <c r="F20" s="81"/>
      <c r="G20" s="78"/>
    </row>
    <row r="21" spans="2:16" hidden="1" x14ac:dyDescent="0.25">
      <c r="B21" s="41"/>
      <c r="C21" s="43"/>
      <c r="D21" s="87"/>
      <c r="E21" s="82"/>
      <c r="F21" s="81"/>
      <c r="G21" s="78"/>
    </row>
    <row r="22" spans="2:16" hidden="1" x14ac:dyDescent="0.25">
      <c r="B22" s="41"/>
      <c r="C22" s="43"/>
      <c r="D22" s="87"/>
      <c r="E22" s="82"/>
      <c r="F22" s="81"/>
      <c r="G22" s="78"/>
    </row>
    <row r="23" spans="2:16" hidden="1" x14ac:dyDescent="0.25">
      <c r="B23" s="41"/>
      <c r="C23" s="43"/>
      <c r="D23" s="87"/>
      <c r="E23" s="82"/>
      <c r="F23" s="81"/>
      <c r="G23" s="78"/>
    </row>
    <row r="24" spans="2:16" hidden="1" x14ac:dyDescent="0.25">
      <c r="B24" s="41"/>
      <c r="C24" s="43"/>
      <c r="D24" s="87"/>
      <c r="E24" s="82"/>
      <c r="F24" s="81"/>
      <c r="G24" s="78"/>
    </row>
    <row r="25" spans="2:16" hidden="1" x14ac:dyDescent="0.25"/>
  </sheetData>
  <autoFilter ref="A1:P25" xr:uid="{056A9521-C7FF-4ED4-B836-342422CEFB3C}">
    <filterColumn colId="0">
      <filters>
        <filter val="F1-elegansXhybrid-AlloEleXBelgium"/>
        <filter val="F1-graellsiiXhybrid-CachadasXBelgium"/>
        <filter val="F1-hybridXelegans-BelgiumXAlloEle"/>
        <filter val="F1-hybridXgraellsii-BelgiumXCachadas"/>
        <filter val="F1-hybridXhybrid-BelgiumXBelgium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F74"/>
  <sheetViews>
    <sheetView topLeftCell="D1" zoomScale="80" zoomScaleNormal="80" workbookViewId="0">
      <selection activeCell="N18" sqref="N18"/>
    </sheetView>
  </sheetViews>
  <sheetFormatPr baseColWidth="10" defaultRowHeight="15" x14ac:dyDescent="0.25"/>
  <cols>
    <col min="14" max="14" width="16.7109375" bestFit="1" customWidth="1"/>
    <col min="15" max="15" width="23.5703125" bestFit="1" customWidth="1"/>
  </cols>
  <sheetData>
    <row r="1" spans="1:32" x14ac:dyDescent="0.25">
      <c r="A1" s="37" t="s">
        <v>7</v>
      </c>
      <c r="B1" s="37" t="s">
        <v>8</v>
      </c>
      <c r="C1" s="37" t="s">
        <v>9</v>
      </c>
      <c r="D1" s="37" t="s">
        <v>358</v>
      </c>
      <c r="E1" s="37" t="s">
        <v>11</v>
      </c>
      <c r="F1" s="37" t="s">
        <v>12</v>
      </c>
      <c r="G1" s="37" t="s">
        <v>359</v>
      </c>
      <c r="H1" s="37" t="s">
        <v>14</v>
      </c>
      <c r="I1" s="37" t="s">
        <v>360</v>
      </c>
      <c r="J1" s="37" t="s">
        <v>16</v>
      </c>
      <c r="K1" s="37" t="s">
        <v>361</v>
      </c>
      <c r="L1" s="37" t="s">
        <v>362</v>
      </c>
      <c r="M1" s="37" t="s">
        <v>363</v>
      </c>
      <c r="N1" s="37" t="s">
        <v>364</v>
      </c>
      <c r="O1" s="37" t="s">
        <v>51</v>
      </c>
      <c r="P1" s="37" t="s">
        <v>18</v>
      </c>
      <c r="Q1" s="37" t="s">
        <v>19</v>
      </c>
      <c r="R1" s="37" t="s">
        <v>20</v>
      </c>
      <c r="S1" s="37" t="s">
        <v>21</v>
      </c>
      <c r="T1" s="37" t="s">
        <v>27</v>
      </c>
      <c r="U1" s="37" t="s">
        <v>28</v>
      </c>
      <c r="V1" s="37" t="s">
        <v>29</v>
      </c>
      <c r="W1" s="37" t="s">
        <v>30</v>
      </c>
      <c r="X1" s="37" t="s">
        <v>31</v>
      </c>
      <c r="Y1" s="37" t="s">
        <v>32</v>
      </c>
      <c r="Z1" s="37" t="s">
        <v>33</v>
      </c>
      <c r="AA1" s="37" t="s">
        <v>34</v>
      </c>
      <c r="AB1" s="37" t="s">
        <v>365</v>
      </c>
      <c r="AC1" s="37" t="s">
        <v>366</v>
      </c>
      <c r="AD1" s="37" t="s">
        <v>5</v>
      </c>
      <c r="AE1" s="37" t="s">
        <v>4</v>
      </c>
      <c r="AF1" s="37" t="s">
        <v>367</v>
      </c>
    </row>
    <row r="2" spans="1:32" x14ac:dyDescent="0.25">
      <c r="A2" t="s">
        <v>251</v>
      </c>
      <c r="B2">
        <v>2002</v>
      </c>
      <c r="C2" t="s">
        <v>39</v>
      </c>
      <c r="D2" t="s">
        <v>67</v>
      </c>
      <c r="E2" t="s">
        <v>368</v>
      </c>
      <c r="F2" t="s">
        <v>68</v>
      </c>
      <c r="G2" s="89" t="s">
        <v>130</v>
      </c>
      <c r="H2" t="s">
        <v>42</v>
      </c>
      <c r="I2" t="s">
        <v>40</v>
      </c>
      <c r="J2" t="s">
        <v>368</v>
      </c>
      <c r="K2" t="s">
        <v>68</v>
      </c>
      <c r="L2" t="s">
        <v>369</v>
      </c>
      <c r="M2" t="s">
        <v>370</v>
      </c>
      <c r="N2" t="s">
        <v>185</v>
      </c>
      <c r="O2" t="s">
        <v>252</v>
      </c>
      <c r="P2">
        <v>2001</v>
      </c>
      <c r="Q2">
        <v>101</v>
      </c>
      <c r="R2">
        <v>50</v>
      </c>
      <c r="S2" t="s">
        <v>371</v>
      </c>
      <c r="T2">
        <v>3</v>
      </c>
      <c r="U2">
        <v>0</v>
      </c>
    </row>
    <row r="3" spans="1:32" x14ac:dyDescent="0.25">
      <c r="A3" t="s">
        <v>251</v>
      </c>
      <c r="B3">
        <v>2002</v>
      </c>
      <c r="C3" t="s">
        <v>39</v>
      </c>
      <c r="D3" t="s">
        <v>40</v>
      </c>
      <c r="E3" t="s">
        <v>368</v>
      </c>
      <c r="F3" t="s">
        <v>68</v>
      </c>
      <c r="G3" t="s">
        <v>369</v>
      </c>
      <c r="H3" t="s">
        <v>42</v>
      </c>
      <c r="I3" t="s">
        <v>67</v>
      </c>
      <c r="J3" t="s">
        <v>368</v>
      </c>
      <c r="K3" t="s">
        <v>68</v>
      </c>
      <c r="L3" t="s">
        <v>372</v>
      </c>
      <c r="M3" t="s">
        <v>373</v>
      </c>
      <c r="N3" t="s">
        <v>185</v>
      </c>
      <c r="O3" t="s">
        <v>253</v>
      </c>
      <c r="P3">
        <v>2001</v>
      </c>
      <c r="Q3">
        <v>128</v>
      </c>
      <c r="R3">
        <v>118</v>
      </c>
      <c r="S3" t="s">
        <v>374</v>
      </c>
      <c r="T3">
        <v>3</v>
      </c>
      <c r="U3">
        <v>3</v>
      </c>
      <c r="V3">
        <v>106</v>
      </c>
      <c r="W3">
        <v>47</v>
      </c>
      <c r="X3">
        <v>105</v>
      </c>
      <c r="Y3">
        <v>82</v>
      </c>
      <c r="Z3">
        <v>35</v>
      </c>
      <c r="AA3">
        <v>22</v>
      </c>
      <c r="AB3">
        <v>246</v>
      </c>
      <c r="AC3">
        <v>151</v>
      </c>
      <c r="AD3">
        <v>0.62</v>
      </c>
      <c r="AE3">
        <v>397</v>
      </c>
      <c r="AF3">
        <v>132.333</v>
      </c>
    </row>
    <row r="4" spans="1:32" x14ac:dyDescent="0.25">
      <c r="A4" t="s">
        <v>251</v>
      </c>
      <c r="B4">
        <v>2002</v>
      </c>
      <c r="C4" t="s">
        <v>39</v>
      </c>
      <c r="D4" t="s">
        <v>67</v>
      </c>
      <c r="E4" t="s">
        <v>368</v>
      </c>
      <c r="F4" t="s">
        <v>68</v>
      </c>
      <c r="G4" s="89" t="s">
        <v>375</v>
      </c>
      <c r="H4" t="s">
        <v>42</v>
      </c>
      <c r="I4" t="s">
        <v>40</v>
      </c>
      <c r="J4" t="s">
        <v>368</v>
      </c>
      <c r="K4" t="s">
        <v>68</v>
      </c>
      <c r="L4" t="s">
        <v>50</v>
      </c>
      <c r="M4" t="s">
        <v>370</v>
      </c>
      <c r="N4" t="s">
        <v>376</v>
      </c>
      <c r="O4" t="s">
        <v>252</v>
      </c>
      <c r="P4">
        <v>2001</v>
      </c>
      <c r="Q4">
        <v>130</v>
      </c>
      <c r="R4" t="s">
        <v>77</v>
      </c>
      <c r="S4" t="s">
        <v>377</v>
      </c>
      <c r="T4">
        <v>3</v>
      </c>
      <c r="U4">
        <v>2</v>
      </c>
      <c r="V4">
        <v>0</v>
      </c>
      <c r="W4">
        <v>22</v>
      </c>
      <c r="X4">
        <v>61</v>
      </c>
      <c r="Y4">
        <v>202</v>
      </c>
      <c r="Z4">
        <v>0</v>
      </c>
      <c r="AA4">
        <v>0</v>
      </c>
      <c r="AB4">
        <v>61</v>
      </c>
      <c r="AC4">
        <v>224</v>
      </c>
      <c r="AD4">
        <v>0.214</v>
      </c>
      <c r="AE4">
        <v>285</v>
      </c>
      <c r="AF4">
        <v>95</v>
      </c>
    </row>
    <row r="5" spans="1:32" x14ac:dyDescent="0.25">
      <c r="A5" t="s">
        <v>251</v>
      </c>
      <c r="B5">
        <v>2002</v>
      </c>
      <c r="C5" t="s">
        <v>39</v>
      </c>
      <c r="D5" t="s">
        <v>67</v>
      </c>
      <c r="E5" t="s">
        <v>368</v>
      </c>
      <c r="F5" t="s">
        <v>68</v>
      </c>
      <c r="G5" t="s">
        <v>375</v>
      </c>
      <c r="H5" t="s">
        <v>44</v>
      </c>
      <c r="I5" t="s">
        <v>40</v>
      </c>
      <c r="J5" t="s">
        <v>368</v>
      </c>
      <c r="K5" t="s">
        <v>68</v>
      </c>
      <c r="L5" t="s">
        <v>50</v>
      </c>
      <c r="M5" t="s">
        <v>370</v>
      </c>
      <c r="N5" t="s">
        <v>376</v>
      </c>
      <c r="O5" t="s">
        <v>252</v>
      </c>
      <c r="P5">
        <v>2001</v>
      </c>
      <c r="Q5">
        <v>233</v>
      </c>
      <c r="R5" t="s">
        <v>378</v>
      </c>
      <c r="S5" t="s">
        <v>379</v>
      </c>
      <c r="T5">
        <v>3</v>
      </c>
      <c r="U5">
        <v>3</v>
      </c>
      <c r="V5">
        <v>357</v>
      </c>
      <c r="W5">
        <v>36</v>
      </c>
      <c r="X5">
        <v>219</v>
      </c>
      <c r="Y5">
        <v>20</v>
      </c>
      <c r="Z5">
        <v>0</v>
      </c>
      <c r="AA5">
        <v>1</v>
      </c>
      <c r="AB5">
        <v>576</v>
      </c>
      <c r="AC5">
        <v>57</v>
      </c>
      <c r="AD5">
        <v>0.91</v>
      </c>
      <c r="AE5">
        <v>633</v>
      </c>
      <c r="AF5">
        <v>211</v>
      </c>
    </row>
    <row r="6" spans="1:32" x14ac:dyDescent="0.25">
      <c r="A6" t="s">
        <v>251</v>
      </c>
      <c r="B6">
        <v>2002</v>
      </c>
      <c r="C6" t="s">
        <v>39</v>
      </c>
      <c r="D6" t="s">
        <v>67</v>
      </c>
      <c r="E6" t="s">
        <v>368</v>
      </c>
      <c r="F6" t="s">
        <v>68</v>
      </c>
      <c r="G6" t="s">
        <v>375</v>
      </c>
      <c r="H6" t="s">
        <v>42</v>
      </c>
      <c r="I6" t="s">
        <v>40</v>
      </c>
      <c r="J6" t="s">
        <v>368</v>
      </c>
      <c r="K6" t="s">
        <v>68</v>
      </c>
      <c r="L6" t="s">
        <v>50</v>
      </c>
      <c r="M6" t="s">
        <v>370</v>
      </c>
      <c r="N6" t="s">
        <v>376</v>
      </c>
      <c r="O6" t="s">
        <v>252</v>
      </c>
      <c r="P6">
        <v>2001</v>
      </c>
      <c r="Q6">
        <v>234</v>
      </c>
      <c r="R6" t="s">
        <v>380</v>
      </c>
      <c r="S6" t="s">
        <v>381</v>
      </c>
      <c r="T6">
        <v>3</v>
      </c>
      <c r="U6">
        <v>3</v>
      </c>
      <c r="V6">
        <v>32</v>
      </c>
      <c r="W6">
        <v>5</v>
      </c>
      <c r="X6">
        <v>43</v>
      </c>
      <c r="Y6">
        <v>2</v>
      </c>
      <c r="Z6">
        <v>133</v>
      </c>
      <c r="AA6">
        <v>20</v>
      </c>
      <c r="AB6">
        <v>208</v>
      </c>
      <c r="AC6">
        <v>27</v>
      </c>
      <c r="AD6">
        <v>0.88500000000000001</v>
      </c>
      <c r="AE6">
        <v>235</v>
      </c>
      <c r="AF6">
        <v>78.332999999999998</v>
      </c>
    </row>
    <row r="7" spans="1:32" x14ac:dyDescent="0.25">
      <c r="A7" t="s">
        <v>251</v>
      </c>
      <c r="B7">
        <v>2002</v>
      </c>
      <c r="C7" t="s">
        <v>39</v>
      </c>
      <c r="D7" t="s">
        <v>67</v>
      </c>
      <c r="E7" t="s">
        <v>368</v>
      </c>
      <c r="F7" t="s">
        <v>68</v>
      </c>
      <c r="G7" t="s">
        <v>375</v>
      </c>
      <c r="H7" t="s">
        <v>44</v>
      </c>
      <c r="I7" t="s">
        <v>40</v>
      </c>
      <c r="J7" t="s">
        <v>368</v>
      </c>
      <c r="K7" t="s">
        <v>68</v>
      </c>
      <c r="L7" t="s">
        <v>50</v>
      </c>
      <c r="M7" t="s">
        <v>370</v>
      </c>
      <c r="N7" t="s">
        <v>376</v>
      </c>
      <c r="O7" t="s">
        <v>252</v>
      </c>
      <c r="P7">
        <v>2001</v>
      </c>
      <c r="Q7">
        <v>235</v>
      </c>
      <c r="R7" t="s">
        <v>382</v>
      </c>
      <c r="S7" t="s">
        <v>383</v>
      </c>
      <c r="T7">
        <v>3</v>
      </c>
      <c r="U7">
        <v>1</v>
      </c>
      <c r="V7">
        <v>164</v>
      </c>
      <c r="W7">
        <v>54</v>
      </c>
      <c r="X7">
        <v>0</v>
      </c>
      <c r="Y7">
        <v>0</v>
      </c>
      <c r="Z7">
        <v>0</v>
      </c>
      <c r="AA7">
        <v>0</v>
      </c>
      <c r="AB7">
        <v>164</v>
      </c>
      <c r="AC7">
        <v>54</v>
      </c>
      <c r="AD7">
        <v>0.752</v>
      </c>
      <c r="AE7">
        <v>218</v>
      </c>
      <c r="AF7">
        <v>72.667000000000002</v>
      </c>
    </row>
    <row r="8" spans="1:32" x14ac:dyDescent="0.25">
      <c r="A8" t="s">
        <v>251</v>
      </c>
      <c r="B8">
        <v>2002</v>
      </c>
      <c r="C8" t="s">
        <v>39</v>
      </c>
      <c r="D8" t="s">
        <v>67</v>
      </c>
      <c r="E8" t="s">
        <v>368</v>
      </c>
      <c r="F8" t="s">
        <v>68</v>
      </c>
      <c r="G8" t="s">
        <v>375</v>
      </c>
      <c r="H8" t="s">
        <v>42</v>
      </c>
      <c r="I8" t="s">
        <v>40</v>
      </c>
      <c r="J8" t="s">
        <v>368</v>
      </c>
      <c r="K8" t="s">
        <v>68</v>
      </c>
      <c r="L8" t="s">
        <v>50</v>
      </c>
      <c r="M8" t="s">
        <v>370</v>
      </c>
      <c r="N8" t="s">
        <v>185</v>
      </c>
      <c r="O8" t="s">
        <v>252</v>
      </c>
      <c r="P8">
        <v>2001</v>
      </c>
      <c r="Q8">
        <v>237</v>
      </c>
      <c r="R8" t="s">
        <v>384</v>
      </c>
      <c r="S8" t="s">
        <v>385</v>
      </c>
      <c r="T8">
        <v>2</v>
      </c>
      <c r="U8">
        <v>0</v>
      </c>
    </row>
    <row r="9" spans="1:32" x14ac:dyDescent="0.25">
      <c r="A9" t="s">
        <v>251</v>
      </c>
      <c r="B9">
        <v>2002</v>
      </c>
      <c r="C9" t="s">
        <v>39</v>
      </c>
      <c r="D9" t="s">
        <v>67</v>
      </c>
      <c r="E9" t="s">
        <v>368</v>
      </c>
      <c r="F9" t="s">
        <v>68</v>
      </c>
      <c r="G9" t="s">
        <v>375</v>
      </c>
      <c r="H9" t="s">
        <v>42</v>
      </c>
      <c r="I9" t="s">
        <v>40</v>
      </c>
      <c r="J9" t="s">
        <v>368</v>
      </c>
      <c r="K9" t="s">
        <v>68</v>
      </c>
      <c r="L9" t="s">
        <v>50</v>
      </c>
      <c r="M9" t="s">
        <v>370</v>
      </c>
      <c r="N9" t="s">
        <v>185</v>
      </c>
      <c r="O9" t="s">
        <v>252</v>
      </c>
      <c r="P9">
        <v>2001</v>
      </c>
      <c r="Q9">
        <v>238</v>
      </c>
      <c r="R9" t="s">
        <v>239</v>
      </c>
      <c r="S9" t="s">
        <v>386</v>
      </c>
      <c r="T9">
        <v>2</v>
      </c>
      <c r="U9">
        <v>0</v>
      </c>
    </row>
    <row r="10" spans="1:32" x14ac:dyDescent="0.25">
      <c r="A10" t="s">
        <v>251</v>
      </c>
      <c r="B10">
        <v>2002</v>
      </c>
      <c r="C10" t="s">
        <v>39</v>
      </c>
      <c r="D10" t="s">
        <v>67</v>
      </c>
      <c r="E10" t="s">
        <v>368</v>
      </c>
      <c r="F10" t="s">
        <v>68</v>
      </c>
      <c r="G10" t="s">
        <v>375</v>
      </c>
      <c r="H10" t="s">
        <v>42</v>
      </c>
      <c r="I10" t="s">
        <v>40</v>
      </c>
      <c r="J10" t="s">
        <v>368</v>
      </c>
      <c r="K10" t="s">
        <v>68</v>
      </c>
      <c r="L10" t="s">
        <v>50</v>
      </c>
      <c r="M10" t="s">
        <v>370</v>
      </c>
      <c r="N10" t="s">
        <v>185</v>
      </c>
      <c r="O10" t="s">
        <v>252</v>
      </c>
      <c r="P10">
        <v>2001</v>
      </c>
      <c r="Q10">
        <v>31</v>
      </c>
      <c r="R10" t="s">
        <v>387</v>
      </c>
      <c r="S10" t="s">
        <v>388</v>
      </c>
      <c r="T10">
        <v>3</v>
      </c>
      <c r="U10">
        <v>0</v>
      </c>
    </row>
    <row r="11" spans="1:32" x14ac:dyDescent="0.25">
      <c r="A11" t="s">
        <v>251</v>
      </c>
      <c r="B11">
        <v>2002</v>
      </c>
      <c r="C11" t="s">
        <v>39</v>
      </c>
      <c r="D11" t="s">
        <v>67</v>
      </c>
      <c r="E11" t="s">
        <v>41</v>
      </c>
      <c r="F11" t="s">
        <v>68</v>
      </c>
      <c r="G11" t="s">
        <v>389</v>
      </c>
      <c r="H11" t="s">
        <v>44</v>
      </c>
      <c r="I11" t="s">
        <v>40</v>
      </c>
      <c r="J11" t="s">
        <v>368</v>
      </c>
      <c r="K11" t="s">
        <v>68</v>
      </c>
      <c r="L11" t="s">
        <v>50</v>
      </c>
      <c r="M11" t="s">
        <v>370</v>
      </c>
      <c r="N11" t="s">
        <v>376</v>
      </c>
      <c r="O11" t="s">
        <v>252</v>
      </c>
      <c r="P11">
        <v>2001</v>
      </c>
      <c r="Q11">
        <v>3</v>
      </c>
      <c r="R11" t="s">
        <v>390</v>
      </c>
      <c r="S11" t="s">
        <v>391</v>
      </c>
      <c r="T11">
        <v>3</v>
      </c>
      <c r="U11">
        <v>2</v>
      </c>
      <c r="V11">
        <v>247</v>
      </c>
      <c r="W11">
        <v>98</v>
      </c>
      <c r="X11">
        <v>176</v>
      </c>
      <c r="Y11">
        <v>120</v>
      </c>
      <c r="Z11">
        <v>0</v>
      </c>
      <c r="AA11">
        <v>0</v>
      </c>
      <c r="AB11">
        <v>423</v>
      </c>
      <c r="AC11">
        <v>218</v>
      </c>
      <c r="AD11">
        <v>0.66</v>
      </c>
      <c r="AE11">
        <v>641</v>
      </c>
      <c r="AF11">
        <v>213.667</v>
      </c>
    </row>
    <row r="12" spans="1:32" x14ac:dyDescent="0.25">
      <c r="A12" t="s">
        <v>251</v>
      </c>
      <c r="B12">
        <v>2002</v>
      </c>
      <c r="C12" t="s">
        <v>39</v>
      </c>
      <c r="D12" t="s">
        <v>67</v>
      </c>
      <c r="E12" t="s">
        <v>368</v>
      </c>
      <c r="F12" t="s">
        <v>68</v>
      </c>
      <c r="G12" t="s">
        <v>375</v>
      </c>
      <c r="H12" t="s">
        <v>44</v>
      </c>
      <c r="I12" t="s">
        <v>40</v>
      </c>
      <c r="J12" t="s">
        <v>368</v>
      </c>
      <c r="K12" t="s">
        <v>68</v>
      </c>
      <c r="L12" t="s">
        <v>50</v>
      </c>
      <c r="M12" t="s">
        <v>370</v>
      </c>
      <c r="N12" t="s">
        <v>376</v>
      </c>
      <c r="O12" t="s">
        <v>252</v>
      </c>
      <c r="P12">
        <v>2001</v>
      </c>
      <c r="Q12">
        <v>41</v>
      </c>
      <c r="R12" t="s">
        <v>392</v>
      </c>
      <c r="S12" t="s">
        <v>393</v>
      </c>
      <c r="T12">
        <v>3</v>
      </c>
      <c r="U12">
        <v>2</v>
      </c>
      <c r="V12">
        <v>22</v>
      </c>
      <c r="W12">
        <v>0</v>
      </c>
      <c r="X12">
        <v>35</v>
      </c>
      <c r="Y12">
        <v>0</v>
      </c>
      <c r="Z12">
        <v>0</v>
      </c>
      <c r="AA12">
        <v>0</v>
      </c>
      <c r="AB12">
        <v>57</v>
      </c>
      <c r="AC12">
        <v>0</v>
      </c>
      <c r="AD12">
        <v>1</v>
      </c>
      <c r="AE12">
        <v>57</v>
      </c>
      <c r="AF12">
        <v>19</v>
      </c>
    </row>
    <row r="13" spans="1:32" x14ac:dyDescent="0.25">
      <c r="A13" t="s">
        <v>251</v>
      </c>
      <c r="B13">
        <v>2002</v>
      </c>
      <c r="C13" t="s">
        <v>39</v>
      </c>
      <c r="D13" t="s">
        <v>67</v>
      </c>
      <c r="E13" t="s">
        <v>368</v>
      </c>
      <c r="F13" t="s">
        <v>68</v>
      </c>
      <c r="G13" t="s">
        <v>375</v>
      </c>
      <c r="H13" t="s">
        <v>42</v>
      </c>
      <c r="I13" t="s">
        <v>40</v>
      </c>
      <c r="J13" t="s">
        <v>368</v>
      </c>
      <c r="K13" t="s">
        <v>68</v>
      </c>
      <c r="L13" t="s">
        <v>50</v>
      </c>
      <c r="M13" t="s">
        <v>370</v>
      </c>
      <c r="N13" t="s">
        <v>376</v>
      </c>
      <c r="O13" t="s">
        <v>252</v>
      </c>
      <c r="P13">
        <v>2001</v>
      </c>
      <c r="Q13">
        <v>43</v>
      </c>
      <c r="R13" t="s">
        <v>192</v>
      </c>
      <c r="S13" t="s">
        <v>394</v>
      </c>
      <c r="T13">
        <v>3</v>
      </c>
      <c r="U13">
        <v>3</v>
      </c>
      <c r="V13">
        <v>296</v>
      </c>
      <c r="W13">
        <v>26</v>
      </c>
      <c r="X13">
        <v>111</v>
      </c>
      <c r="Y13">
        <v>24</v>
      </c>
      <c r="Z13">
        <v>235</v>
      </c>
      <c r="AA13">
        <v>47</v>
      </c>
      <c r="AB13">
        <v>642</v>
      </c>
      <c r="AC13">
        <v>97</v>
      </c>
      <c r="AD13">
        <v>0.86899999999999999</v>
      </c>
      <c r="AE13">
        <v>739</v>
      </c>
      <c r="AF13">
        <v>246.333</v>
      </c>
    </row>
    <row r="14" spans="1:32" x14ac:dyDescent="0.25">
      <c r="A14" t="s">
        <v>251</v>
      </c>
      <c r="B14">
        <v>2002</v>
      </c>
      <c r="C14" t="s">
        <v>39</v>
      </c>
      <c r="D14" t="s">
        <v>67</v>
      </c>
      <c r="E14" t="s">
        <v>368</v>
      </c>
      <c r="F14" t="s">
        <v>68</v>
      </c>
      <c r="G14" t="s">
        <v>375</v>
      </c>
      <c r="H14" t="s">
        <v>42</v>
      </c>
      <c r="I14" t="s">
        <v>40</v>
      </c>
      <c r="J14" t="s">
        <v>368</v>
      </c>
      <c r="K14" t="s">
        <v>68</v>
      </c>
      <c r="L14" t="s">
        <v>50</v>
      </c>
      <c r="M14" t="s">
        <v>370</v>
      </c>
      <c r="N14" t="s">
        <v>376</v>
      </c>
      <c r="O14" t="s">
        <v>252</v>
      </c>
      <c r="P14">
        <v>2001</v>
      </c>
      <c r="Q14">
        <v>46</v>
      </c>
      <c r="R14" t="s">
        <v>395</v>
      </c>
      <c r="S14" t="s">
        <v>396</v>
      </c>
      <c r="T14">
        <v>3</v>
      </c>
      <c r="U14">
        <v>2</v>
      </c>
      <c r="V14">
        <v>164</v>
      </c>
      <c r="W14">
        <v>6</v>
      </c>
      <c r="X14">
        <v>118</v>
      </c>
      <c r="Y14">
        <v>14</v>
      </c>
      <c r="Z14">
        <v>0</v>
      </c>
      <c r="AA14">
        <v>0</v>
      </c>
      <c r="AB14">
        <v>282</v>
      </c>
      <c r="AC14">
        <v>20</v>
      </c>
      <c r="AD14">
        <v>0.93400000000000005</v>
      </c>
      <c r="AE14">
        <v>302</v>
      </c>
      <c r="AF14">
        <v>100.667</v>
      </c>
    </row>
    <row r="15" spans="1:32" x14ac:dyDescent="0.25">
      <c r="A15" t="s">
        <v>251</v>
      </c>
      <c r="B15">
        <v>2002</v>
      </c>
      <c r="C15" t="s">
        <v>39</v>
      </c>
      <c r="D15" t="s">
        <v>67</v>
      </c>
      <c r="E15" t="s">
        <v>368</v>
      </c>
      <c r="F15" t="s">
        <v>68</v>
      </c>
      <c r="G15" t="s">
        <v>375</v>
      </c>
      <c r="H15" t="s">
        <v>42</v>
      </c>
      <c r="I15" t="s">
        <v>40</v>
      </c>
      <c r="J15" t="s">
        <v>368</v>
      </c>
      <c r="K15" t="s">
        <v>68</v>
      </c>
      <c r="L15" t="s">
        <v>50</v>
      </c>
      <c r="M15" t="s">
        <v>370</v>
      </c>
      <c r="N15" t="s">
        <v>376</v>
      </c>
      <c r="O15" t="s">
        <v>252</v>
      </c>
      <c r="P15">
        <v>2001</v>
      </c>
      <c r="Q15">
        <v>47</v>
      </c>
      <c r="R15" t="s">
        <v>397</v>
      </c>
      <c r="S15" t="s">
        <v>398</v>
      </c>
      <c r="T15">
        <v>3</v>
      </c>
      <c r="U15">
        <v>3</v>
      </c>
      <c r="V15">
        <v>8</v>
      </c>
      <c r="W15">
        <v>0</v>
      </c>
      <c r="X15">
        <v>6</v>
      </c>
      <c r="Y15">
        <v>17</v>
      </c>
      <c r="Z15">
        <v>36</v>
      </c>
      <c r="AA15">
        <v>20</v>
      </c>
      <c r="AB15">
        <v>50</v>
      </c>
      <c r="AC15">
        <v>37</v>
      </c>
      <c r="AD15">
        <v>0.57499999999999996</v>
      </c>
      <c r="AE15">
        <v>87</v>
      </c>
      <c r="AF15">
        <v>29</v>
      </c>
    </row>
    <row r="16" spans="1:32" x14ac:dyDescent="0.25">
      <c r="A16" t="s">
        <v>251</v>
      </c>
      <c r="B16">
        <v>2002</v>
      </c>
      <c r="C16" t="s">
        <v>39</v>
      </c>
      <c r="D16" t="s">
        <v>67</v>
      </c>
      <c r="E16" t="s">
        <v>41</v>
      </c>
      <c r="F16" t="s">
        <v>68</v>
      </c>
      <c r="G16" t="s">
        <v>389</v>
      </c>
      <c r="H16" t="s">
        <v>42</v>
      </c>
      <c r="I16" t="s">
        <v>40</v>
      </c>
      <c r="J16" t="s">
        <v>368</v>
      </c>
      <c r="K16" t="s">
        <v>68</v>
      </c>
      <c r="L16" t="s">
        <v>50</v>
      </c>
      <c r="M16" t="s">
        <v>370</v>
      </c>
      <c r="N16" t="s">
        <v>376</v>
      </c>
      <c r="O16" t="s">
        <v>252</v>
      </c>
      <c r="P16">
        <v>2001</v>
      </c>
      <c r="Q16">
        <v>5</v>
      </c>
      <c r="R16" t="s">
        <v>390</v>
      </c>
      <c r="S16" t="s">
        <v>399</v>
      </c>
      <c r="T16">
        <v>3</v>
      </c>
      <c r="U16">
        <v>2</v>
      </c>
      <c r="V16">
        <v>109</v>
      </c>
      <c r="W16">
        <v>45</v>
      </c>
      <c r="X16">
        <v>128</v>
      </c>
      <c r="Y16">
        <v>55</v>
      </c>
      <c r="Z16">
        <v>0</v>
      </c>
      <c r="AA16">
        <v>0</v>
      </c>
      <c r="AB16">
        <v>237</v>
      </c>
      <c r="AC16">
        <v>100</v>
      </c>
      <c r="AD16">
        <v>0.70299999999999996</v>
      </c>
      <c r="AE16">
        <v>337</v>
      </c>
      <c r="AF16">
        <v>112.333</v>
      </c>
    </row>
    <row r="17" spans="1:32" x14ac:dyDescent="0.25">
      <c r="A17" t="s">
        <v>251</v>
      </c>
      <c r="B17">
        <v>2002</v>
      </c>
      <c r="C17" t="s">
        <v>39</v>
      </c>
      <c r="D17" t="s">
        <v>67</v>
      </c>
      <c r="E17" t="s">
        <v>41</v>
      </c>
      <c r="F17" t="s">
        <v>68</v>
      </c>
      <c r="G17" t="s">
        <v>400</v>
      </c>
      <c r="H17" t="s">
        <v>49</v>
      </c>
      <c r="I17" t="s">
        <v>40</v>
      </c>
      <c r="J17" t="s">
        <v>368</v>
      </c>
      <c r="K17" t="s">
        <v>68</v>
      </c>
      <c r="L17" t="s">
        <v>50</v>
      </c>
      <c r="M17" t="s">
        <v>370</v>
      </c>
      <c r="N17" t="s">
        <v>185</v>
      </c>
      <c r="O17" t="s">
        <v>252</v>
      </c>
      <c r="P17">
        <v>2001</v>
      </c>
      <c r="Q17">
        <v>75</v>
      </c>
      <c r="R17" t="s">
        <v>401</v>
      </c>
      <c r="S17" t="s">
        <v>402</v>
      </c>
      <c r="T17">
        <v>3</v>
      </c>
      <c r="U17">
        <v>0</v>
      </c>
    </row>
    <row r="18" spans="1:32" x14ac:dyDescent="0.25">
      <c r="A18" t="s">
        <v>251</v>
      </c>
      <c r="B18">
        <v>2002</v>
      </c>
      <c r="C18" t="s">
        <v>39</v>
      </c>
      <c r="D18" t="s">
        <v>67</v>
      </c>
      <c r="E18" t="s">
        <v>368</v>
      </c>
      <c r="F18" t="s">
        <v>68</v>
      </c>
      <c r="G18" t="s">
        <v>372</v>
      </c>
      <c r="H18" t="s">
        <v>42</v>
      </c>
      <c r="I18" t="s">
        <v>40</v>
      </c>
      <c r="J18" t="s">
        <v>368</v>
      </c>
      <c r="K18" t="s">
        <v>68</v>
      </c>
      <c r="L18" t="s">
        <v>369</v>
      </c>
      <c r="M18" t="s">
        <v>370</v>
      </c>
      <c r="N18" t="s">
        <v>376</v>
      </c>
      <c r="O18" t="s">
        <v>252</v>
      </c>
      <c r="P18">
        <v>2001</v>
      </c>
      <c r="Q18" t="s">
        <v>403</v>
      </c>
      <c r="R18">
        <v>50</v>
      </c>
      <c r="S18" t="s">
        <v>404</v>
      </c>
      <c r="T18">
        <v>3</v>
      </c>
      <c r="U18">
        <v>2</v>
      </c>
      <c r="V18">
        <v>0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4</v>
      </c>
      <c r="AF18">
        <v>1.333</v>
      </c>
    </row>
    <row r="19" spans="1:32" x14ac:dyDescent="0.25">
      <c r="A19" t="s">
        <v>251</v>
      </c>
      <c r="B19">
        <v>2002</v>
      </c>
      <c r="C19" t="s">
        <v>39</v>
      </c>
      <c r="D19" t="s">
        <v>67</v>
      </c>
      <c r="E19" t="s">
        <v>41</v>
      </c>
      <c r="F19" t="s">
        <v>68</v>
      </c>
      <c r="G19" t="s">
        <v>389</v>
      </c>
      <c r="H19" t="s">
        <v>42</v>
      </c>
      <c r="I19" t="s">
        <v>40</v>
      </c>
      <c r="J19" t="s">
        <v>368</v>
      </c>
      <c r="K19" t="s">
        <v>68</v>
      </c>
      <c r="L19" t="s">
        <v>50</v>
      </c>
      <c r="M19" t="s">
        <v>370</v>
      </c>
      <c r="N19" t="s">
        <v>185</v>
      </c>
      <c r="O19" t="s">
        <v>252</v>
      </c>
      <c r="P19">
        <v>2001</v>
      </c>
      <c r="Q19" t="s">
        <v>403</v>
      </c>
      <c r="R19" t="s">
        <v>405</v>
      </c>
      <c r="S19" t="s">
        <v>406</v>
      </c>
      <c r="T19">
        <v>1</v>
      </c>
      <c r="U19">
        <v>0</v>
      </c>
    </row>
    <row r="20" spans="1:32" x14ac:dyDescent="0.25">
      <c r="A20" t="s">
        <v>251</v>
      </c>
      <c r="B20">
        <v>2002</v>
      </c>
      <c r="C20" t="s">
        <v>39</v>
      </c>
      <c r="D20" t="s">
        <v>67</v>
      </c>
      <c r="E20" t="s">
        <v>368</v>
      </c>
      <c r="F20" t="s">
        <v>68</v>
      </c>
      <c r="G20" t="s">
        <v>372</v>
      </c>
      <c r="H20" t="s">
        <v>42</v>
      </c>
      <c r="I20" t="s">
        <v>40</v>
      </c>
      <c r="J20" t="s">
        <v>368</v>
      </c>
      <c r="K20" t="s">
        <v>68</v>
      </c>
      <c r="L20" t="s">
        <v>369</v>
      </c>
      <c r="M20" t="s">
        <v>370</v>
      </c>
      <c r="N20" t="s">
        <v>376</v>
      </c>
      <c r="O20" t="s">
        <v>252</v>
      </c>
      <c r="P20">
        <v>2001</v>
      </c>
      <c r="Q20" t="s">
        <v>407</v>
      </c>
      <c r="R20">
        <v>51</v>
      </c>
      <c r="S20" t="s">
        <v>408</v>
      </c>
      <c r="T20">
        <v>3</v>
      </c>
      <c r="U20">
        <v>3</v>
      </c>
      <c r="V20">
        <v>208</v>
      </c>
      <c r="W20">
        <v>34</v>
      </c>
      <c r="X20">
        <v>91</v>
      </c>
      <c r="Y20">
        <v>23</v>
      </c>
      <c r="Z20">
        <v>106</v>
      </c>
      <c r="AA20">
        <v>40</v>
      </c>
      <c r="AB20">
        <v>405</v>
      </c>
      <c r="AC20">
        <v>97</v>
      </c>
      <c r="AD20">
        <v>0.80700000000000005</v>
      </c>
      <c r="AE20">
        <v>502</v>
      </c>
      <c r="AF20">
        <v>167.333</v>
      </c>
    </row>
    <row r="21" spans="1:32" x14ac:dyDescent="0.25">
      <c r="A21" t="s">
        <v>251</v>
      </c>
      <c r="B21">
        <v>2002</v>
      </c>
      <c r="C21" t="s">
        <v>39</v>
      </c>
      <c r="D21" t="s">
        <v>67</v>
      </c>
      <c r="E21" t="s">
        <v>368</v>
      </c>
      <c r="F21" t="s">
        <v>68</v>
      </c>
      <c r="G21" t="s">
        <v>375</v>
      </c>
      <c r="H21" t="s">
        <v>42</v>
      </c>
      <c r="I21" t="s">
        <v>67</v>
      </c>
      <c r="J21" t="s">
        <v>368</v>
      </c>
      <c r="K21" t="s">
        <v>68</v>
      </c>
      <c r="L21" s="89" t="s">
        <v>375</v>
      </c>
      <c r="M21" t="s">
        <v>409</v>
      </c>
      <c r="N21" t="s">
        <v>45</v>
      </c>
      <c r="O21" t="s">
        <v>256</v>
      </c>
      <c r="P21">
        <v>2000</v>
      </c>
      <c r="Q21" t="s">
        <v>410</v>
      </c>
      <c r="R21">
        <v>34</v>
      </c>
      <c r="S21" t="s">
        <v>411</v>
      </c>
      <c r="T21">
        <v>3</v>
      </c>
      <c r="U21">
        <v>1</v>
      </c>
      <c r="V21">
        <v>26</v>
      </c>
      <c r="W21">
        <v>3</v>
      </c>
      <c r="X21">
        <v>0</v>
      </c>
      <c r="Y21">
        <v>0</v>
      </c>
      <c r="Z21">
        <v>0</v>
      </c>
      <c r="AA21">
        <v>0</v>
      </c>
      <c r="AB21">
        <v>26</v>
      </c>
      <c r="AC21">
        <v>3</v>
      </c>
      <c r="AD21">
        <v>0.89700000000000002</v>
      </c>
      <c r="AE21">
        <v>29</v>
      </c>
      <c r="AF21">
        <v>9.6669999999999998</v>
      </c>
    </row>
    <row r="22" spans="1:32" x14ac:dyDescent="0.25">
      <c r="A22" t="s">
        <v>251</v>
      </c>
      <c r="B22">
        <v>2002</v>
      </c>
      <c r="C22" t="s">
        <v>39</v>
      </c>
      <c r="D22" t="s">
        <v>67</v>
      </c>
      <c r="E22" t="s">
        <v>368</v>
      </c>
      <c r="F22" t="s">
        <v>68</v>
      </c>
      <c r="G22" t="s">
        <v>375</v>
      </c>
      <c r="H22" t="s">
        <v>42</v>
      </c>
      <c r="I22" t="s">
        <v>67</v>
      </c>
      <c r="J22" t="s">
        <v>368</v>
      </c>
      <c r="K22" t="s">
        <v>68</v>
      </c>
      <c r="L22" t="s">
        <v>375</v>
      </c>
      <c r="M22" t="s">
        <v>409</v>
      </c>
      <c r="N22" t="s">
        <v>45</v>
      </c>
      <c r="O22" t="s">
        <v>256</v>
      </c>
      <c r="P22">
        <v>2000</v>
      </c>
      <c r="Q22" t="s">
        <v>412</v>
      </c>
      <c r="R22">
        <v>22</v>
      </c>
      <c r="S22" t="s">
        <v>413</v>
      </c>
      <c r="T22">
        <v>3</v>
      </c>
      <c r="U22">
        <v>3</v>
      </c>
      <c r="V22">
        <v>193</v>
      </c>
      <c r="W22">
        <v>5</v>
      </c>
      <c r="X22">
        <v>163</v>
      </c>
      <c r="Y22">
        <v>3</v>
      </c>
      <c r="Z22">
        <v>16</v>
      </c>
      <c r="AA22">
        <v>2</v>
      </c>
      <c r="AB22">
        <v>372</v>
      </c>
      <c r="AC22">
        <v>10</v>
      </c>
      <c r="AD22">
        <v>0.97399999999999998</v>
      </c>
      <c r="AE22">
        <v>382</v>
      </c>
      <c r="AF22">
        <v>127.333</v>
      </c>
    </row>
    <row r="23" spans="1:32" x14ac:dyDescent="0.25">
      <c r="A23" t="s">
        <v>251</v>
      </c>
      <c r="B23">
        <v>2002</v>
      </c>
      <c r="C23" t="s">
        <v>39</v>
      </c>
      <c r="D23" t="s">
        <v>67</v>
      </c>
      <c r="E23" t="s">
        <v>368</v>
      </c>
      <c r="F23" t="s">
        <v>68</v>
      </c>
      <c r="G23" t="s">
        <v>375</v>
      </c>
      <c r="H23" t="s">
        <v>42</v>
      </c>
      <c r="I23" t="s">
        <v>67</v>
      </c>
      <c r="J23" t="s">
        <v>368</v>
      </c>
      <c r="K23" t="s">
        <v>68</v>
      </c>
      <c r="L23" t="s">
        <v>375</v>
      </c>
      <c r="M23" t="s">
        <v>409</v>
      </c>
      <c r="N23" t="s">
        <v>45</v>
      </c>
      <c r="O23" t="s">
        <v>256</v>
      </c>
      <c r="P23">
        <v>2000</v>
      </c>
      <c r="Q23" t="s">
        <v>414</v>
      </c>
      <c r="R23">
        <v>35</v>
      </c>
      <c r="S23" t="s">
        <v>415</v>
      </c>
      <c r="T23">
        <v>3</v>
      </c>
      <c r="U23">
        <v>3</v>
      </c>
      <c r="V23">
        <v>377</v>
      </c>
      <c r="W23">
        <v>44</v>
      </c>
      <c r="X23">
        <v>67</v>
      </c>
      <c r="Y23">
        <v>22</v>
      </c>
      <c r="Z23">
        <v>269</v>
      </c>
      <c r="AA23">
        <v>17</v>
      </c>
      <c r="AB23">
        <v>713</v>
      </c>
      <c r="AC23">
        <v>83</v>
      </c>
      <c r="AD23">
        <v>0.89600000000000002</v>
      </c>
      <c r="AE23">
        <v>796</v>
      </c>
      <c r="AF23">
        <v>265.33300000000003</v>
      </c>
    </row>
    <row r="24" spans="1:32" x14ac:dyDescent="0.25">
      <c r="A24" t="s">
        <v>251</v>
      </c>
      <c r="B24">
        <v>2002</v>
      </c>
      <c r="C24" t="s">
        <v>39</v>
      </c>
      <c r="D24" t="s">
        <v>67</v>
      </c>
      <c r="E24" t="s">
        <v>368</v>
      </c>
      <c r="F24" t="s">
        <v>68</v>
      </c>
      <c r="G24" t="s">
        <v>375</v>
      </c>
      <c r="H24" t="s">
        <v>42</v>
      </c>
      <c r="I24" t="s">
        <v>67</v>
      </c>
      <c r="J24" t="s">
        <v>368</v>
      </c>
      <c r="K24" t="s">
        <v>68</v>
      </c>
      <c r="L24" t="s">
        <v>375</v>
      </c>
      <c r="M24" t="s">
        <v>409</v>
      </c>
      <c r="N24" t="s">
        <v>45</v>
      </c>
      <c r="O24" t="s">
        <v>256</v>
      </c>
      <c r="P24">
        <v>2000</v>
      </c>
      <c r="Q24" t="s">
        <v>416</v>
      </c>
      <c r="R24">
        <v>61</v>
      </c>
      <c r="S24" t="s">
        <v>417</v>
      </c>
      <c r="T24">
        <v>3</v>
      </c>
      <c r="U24">
        <v>3</v>
      </c>
      <c r="V24">
        <v>64</v>
      </c>
      <c r="W24">
        <v>0</v>
      </c>
      <c r="X24">
        <v>75</v>
      </c>
      <c r="Y24">
        <v>8</v>
      </c>
      <c r="Z24">
        <v>154</v>
      </c>
      <c r="AA24">
        <v>7</v>
      </c>
      <c r="AB24">
        <v>293</v>
      </c>
      <c r="AC24">
        <v>15</v>
      </c>
      <c r="AD24">
        <v>0.95099999999999996</v>
      </c>
      <c r="AE24">
        <v>308</v>
      </c>
      <c r="AF24">
        <v>102.667</v>
      </c>
    </row>
    <row r="25" spans="1:32" x14ac:dyDescent="0.25">
      <c r="A25" t="s">
        <v>251</v>
      </c>
      <c r="B25">
        <v>2002</v>
      </c>
      <c r="C25" t="s">
        <v>39</v>
      </c>
      <c r="D25" t="s">
        <v>40</v>
      </c>
      <c r="E25" t="s">
        <v>368</v>
      </c>
      <c r="F25" t="s">
        <v>68</v>
      </c>
      <c r="G25" t="s">
        <v>50</v>
      </c>
      <c r="H25" t="s">
        <v>42</v>
      </c>
      <c r="I25" t="s">
        <v>67</v>
      </c>
      <c r="J25" t="s">
        <v>368</v>
      </c>
      <c r="K25" t="s">
        <v>68</v>
      </c>
      <c r="L25" t="s">
        <v>372</v>
      </c>
      <c r="M25" t="s">
        <v>373</v>
      </c>
      <c r="N25" t="s">
        <v>185</v>
      </c>
      <c r="O25" t="s">
        <v>253</v>
      </c>
      <c r="P25">
        <v>2001</v>
      </c>
      <c r="Q25" t="s">
        <v>418</v>
      </c>
      <c r="R25">
        <v>212</v>
      </c>
      <c r="S25" t="s">
        <v>419</v>
      </c>
      <c r="T25">
        <v>3</v>
      </c>
      <c r="U25">
        <v>3</v>
      </c>
      <c r="V25">
        <v>306</v>
      </c>
      <c r="W25">
        <v>52</v>
      </c>
      <c r="X25">
        <v>7</v>
      </c>
      <c r="Y25">
        <v>1</v>
      </c>
      <c r="Z25">
        <v>19</v>
      </c>
      <c r="AA25">
        <v>13</v>
      </c>
      <c r="AB25">
        <v>332</v>
      </c>
      <c r="AC25">
        <v>66</v>
      </c>
      <c r="AD25">
        <v>0.83399999999999996</v>
      </c>
      <c r="AE25">
        <v>398</v>
      </c>
      <c r="AF25">
        <v>132.667</v>
      </c>
    </row>
    <row r="26" spans="1:32" x14ac:dyDescent="0.25">
      <c r="A26" t="s">
        <v>251</v>
      </c>
      <c r="B26">
        <v>2002</v>
      </c>
      <c r="C26" t="s">
        <v>39</v>
      </c>
      <c r="D26" t="s">
        <v>40</v>
      </c>
      <c r="E26" t="s">
        <v>368</v>
      </c>
      <c r="F26" t="s">
        <v>68</v>
      </c>
      <c r="G26" t="s">
        <v>50</v>
      </c>
      <c r="H26" t="s">
        <v>42</v>
      </c>
      <c r="I26" t="s">
        <v>67</v>
      </c>
      <c r="J26" t="s">
        <v>368</v>
      </c>
      <c r="K26" t="s">
        <v>68</v>
      </c>
      <c r="L26" t="s">
        <v>372</v>
      </c>
      <c r="M26" t="s">
        <v>373</v>
      </c>
      <c r="N26" t="s">
        <v>185</v>
      </c>
      <c r="O26" t="s">
        <v>253</v>
      </c>
      <c r="P26">
        <v>2001</v>
      </c>
      <c r="Q26" t="s">
        <v>420</v>
      </c>
      <c r="R26">
        <v>211</v>
      </c>
      <c r="S26" t="s">
        <v>421</v>
      </c>
      <c r="T26">
        <v>3</v>
      </c>
      <c r="U26">
        <v>3</v>
      </c>
      <c r="V26">
        <v>267</v>
      </c>
      <c r="W26">
        <v>72</v>
      </c>
      <c r="X26">
        <v>53</v>
      </c>
      <c r="Y26">
        <v>14</v>
      </c>
      <c r="Z26">
        <v>3</v>
      </c>
      <c r="AA26">
        <v>2</v>
      </c>
      <c r="AB26">
        <v>323</v>
      </c>
      <c r="AC26">
        <v>88</v>
      </c>
      <c r="AD26">
        <v>0.78600000000000003</v>
      </c>
      <c r="AE26">
        <v>411</v>
      </c>
      <c r="AF26">
        <v>137</v>
      </c>
    </row>
    <row r="27" spans="1:32" x14ac:dyDescent="0.25">
      <c r="A27" t="s">
        <v>251</v>
      </c>
      <c r="B27">
        <v>2002</v>
      </c>
      <c r="C27" t="s">
        <v>47</v>
      </c>
      <c r="D27" t="s">
        <v>67</v>
      </c>
      <c r="E27" t="s">
        <v>41</v>
      </c>
      <c r="F27" t="s">
        <v>68</v>
      </c>
      <c r="G27" t="s">
        <v>400</v>
      </c>
      <c r="H27" t="s">
        <v>42</v>
      </c>
      <c r="I27" t="s">
        <v>185</v>
      </c>
      <c r="J27" t="s">
        <v>422</v>
      </c>
      <c r="K27" t="s">
        <v>68</v>
      </c>
      <c r="L27" t="s">
        <v>50</v>
      </c>
      <c r="M27" t="s">
        <v>423</v>
      </c>
      <c r="N27" t="s">
        <v>185</v>
      </c>
      <c r="O27" t="s">
        <v>257</v>
      </c>
      <c r="P27">
        <v>2001</v>
      </c>
      <c r="Q27" t="s">
        <v>424</v>
      </c>
      <c r="R27" t="s">
        <v>425</v>
      </c>
      <c r="S27" t="s">
        <v>426</v>
      </c>
      <c r="T27">
        <v>3</v>
      </c>
      <c r="U27">
        <v>3</v>
      </c>
      <c r="V27">
        <v>131</v>
      </c>
      <c r="W27">
        <v>201</v>
      </c>
      <c r="X27">
        <v>312</v>
      </c>
      <c r="Y27">
        <v>17</v>
      </c>
      <c r="Z27">
        <v>240</v>
      </c>
      <c r="AA27">
        <v>11</v>
      </c>
      <c r="AB27">
        <v>683</v>
      </c>
      <c r="AC27">
        <v>229</v>
      </c>
      <c r="AD27">
        <v>0.749</v>
      </c>
      <c r="AE27">
        <v>912</v>
      </c>
      <c r="AF27">
        <v>304</v>
      </c>
    </row>
    <row r="28" spans="1:32" x14ac:dyDescent="0.25">
      <c r="A28" t="s">
        <v>251</v>
      </c>
      <c r="B28">
        <v>2002</v>
      </c>
      <c r="C28" t="s">
        <v>47</v>
      </c>
      <c r="D28" t="s">
        <v>67</v>
      </c>
      <c r="E28" t="s">
        <v>41</v>
      </c>
      <c r="F28" t="s">
        <v>68</v>
      </c>
      <c r="G28" t="s">
        <v>400</v>
      </c>
      <c r="H28" t="s">
        <v>42</v>
      </c>
      <c r="I28" t="s">
        <v>185</v>
      </c>
      <c r="J28" t="s">
        <v>422</v>
      </c>
      <c r="K28" t="s">
        <v>68</v>
      </c>
      <c r="L28" t="s">
        <v>50</v>
      </c>
      <c r="M28" t="s">
        <v>423</v>
      </c>
      <c r="N28" t="s">
        <v>185</v>
      </c>
      <c r="O28" t="s">
        <v>257</v>
      </c>
      <c r="P28">
        <v>2001</v>
      </c>
      <c r="Q28" t="s">
        <v>427</v>
      </c>
      <c r="R28" t="s">
        <v>428</v>
      </c>
      <c r="S28" t="s">
        <v>429</v>
      </c>
      <c r="T28">
        <v>2</v>
      </c>
      <c r="U28">
        <v>2</v>
      </c>
      <c r="V28">
        <v>28</v>
      </c>
      <c r="W28">
        <v>16</v>
      </c>
      <c r="X28">
        <v>59</v>
      </c>
      <c r="Y28">
        <v>51</v>
      </c>
      <c r="Z28" t="s">
        <v>6</v>
      </c>
      <c r="AA28" t="s">
        <v>6</v>
      </c>
      <c r="AB28">
        <v>87</v>
      </c>
      <c r="AC28">
        <v>67</v>
      </c>
      <c r="AD28">
        <v>0.56499999999999995</v>
      </c>
      <c r="AE28">
        <v>154</v>
      </c>
      <c r="AF28">
        <v>77</v>
      </c>
    </row>
    <row r="29" spans="1:32" x14ac:dyDescent="0.25">
      <c r="A29" t="s">
        <v>251</v>
      </c>
      <c r="B29">
        <v>2002</v>
      </c>
      <c r="C29" t="s">
        <v>39</v>
      </c>
      <c r="D29" t="s">
        <v>40</v>
      </c>
      <c r="E29" t="s">
        <v>368</v>
      </c>
      <c r="F29" t="s">
        <v>68</v>
      </c>
      <c r="G29" t="s">
        <v>430</v>
      </c>
      <c r="H29" t="s">
        <v>44</v>
      </c>
      <c r="I29" t="s">
        <v>40</v>
      </c>
      <c r="J29" t="s">
        <v>368</v>
      </c>
      <c r="K29" t="s">
        <v>68</v>
      </c>
      <c r="L29" t="s">
        <v>369</v>
      </c>
      <c r="M29" t="s">
        <v>431</v>
      </c>
      <c r="N29" t="s">
        <v>45</v>
      </c>
      <c r="O29" t="s">
        <v>256</v>
      </c>
      <c r="P29">
        <v>2001</v>
      </c>
      <c r="Q29" t="s">
        <v>432</v>
      </c>
      <c r="R29" t="s">
        <v>433</v>
      </c>
      <c r="S29" t="s">
        <v>434</v>
      </c>
      <c r="T29">
        <v>3</v>
      </c>
      <c r="U29">
        <v>1</v>
      </c>
      <c r="V29">
        <v>184</v>
      </c>
      <c r="W29">
        <v>116</v>
      </c>
      <c r="X29">
        <v>0</v>
      </c>
      <c r="Y29">
        <v>0</v>
      </c>
      <c r="Z29">
        <v>0</v>
      </c>
      <c r="AA29" t="s">
        <v>6</v>
      </c>
      <c r="AB29">
        <v>184</v>
      </c>
      <c r="AC29">
        <v>116</v>
      </c>
      <c r="AD29">
        <v>0.61299999999999999</v>
      </c>
      <c r="AE29">
        <v>300</v>
      </c>
      <c r="AF29">
        <v>100</v>
      </c>
    </row>
    <row r="30" spans="1:32" x14ac:dyDescent="0.25">
      <c r="A30" t="s">
        <v>251</v>
      </c>
      <c r="B30">
        <v>2002</v>
      </c>
      <c r="C30" t="s">
        <v>39</v>
      </c>
      <c r="D30" t="s">
        <v>40</v>
      </c>
      <c r="E30" t="s">
        <v>368</v>
      </c>
      <c r="F30" t="s">
        <v>68</v>
      </c>
      <c r="G30" t="s">
        <v>430</v>
      </c>
      <c r="H30" t="s">
        <v>44</v>
      </c>
      <c r="I30" t="s">
        <v>40</v>
      </c>
      <c r="J30" t="s">
        <v>368</v>
      </c>
      <c r="K30" t="s">
        <v>68</v>
      </c>
      <c r="L30" t="s">
        <v>369</v>
      </c>
      <c r="M30" t="s">
        <v>431</v>
      </c>
      <c r="N30" t="s">
        <v>45</v>
      </c>
      <c r="O30" t="s">
        <v>256</v>
      </c>
      <c r="P30">
        <v>2001</v>
      </c>
      <c r="Q30" t="s">
        <v>435</v>
      </c>
      <c r="R30" t="s">
        <v>436</v>
      </c>
      <c r="S30" t="s">
        <v>437</v>
      </c>
      <c r="T30">
        <v>2</v>
      </c>
      <c r="U30">
        <v>1</v>
      </c>
      <c r="V30">
        <v>154</v>
      </c>
      <c r="W30">
        <v>55</v>
      </c>
      <c r="X30" t="s">
        <v>6</v>
      </c>
      <c r="Y30" t="s">
        <v>6</v>
      </c>
      <c r="Z30" t="s">
        <v>6</v>
      </c>
      <c r="AA30" t="s">
        <v>6</v>
      </c>
      <c r="AB30">
        <v>154</v>
      </c>
      <c r="AC30">
        <v>55</v>
      </c>
      <c r="AD30">
        <v>0.73699999999999999</v>
      </c>
      <c r="AE30">
        <v>209</v>
      </c>
      <c r="AF30">
        <v>104.5</v>
      </c>
    </row>
    <row r="31" spans="1:32" x14ac:dyDescent="0.25">
      <c r="A31" t="s">
        <v>251</v>
      </c>
      <c r="B31">
        <v>2002</v>
      </c>
      <c r="C31" t="s">
        <v>39</v>
      </c>
      <c r="D31" t="s">
        <v>40</v>
      </c>
      <c r="E31" t="s">
        <v>368</v>
      </c>
      <c r="F31" t="s">
        <v>68</v>
      </c>
      <c r="G31" t="s">
        <v>430</v>
      </c>
      <c r="H31" t="s">
        <v>44</v>
      </c>
      <c r="I31" t="s">
        <v>40</v>
      </c>
      <c r="J31" t="s">
        <v>368</v>
      </c>
      <c r="K31" t="s">
        <v>68</v>
      </c>
      <c r="L31" t="s">
        <v>369</v>
      </c>
      <c r="M31" t="s">
        <v>431</v>
      </c>
      <c r="N31" t="s">
        <v>45</v>
      </c>
      <c r="O31" t="s">
        <v>256</v>
      </c>
      <c r="P31">
        <v>2001</v>
      </c>
      <c r="Q31" t="s">
        <v>438</v>
      </c>
      <c r="R31" t="s">
        <v>439</v>
      </c>
      <c r="S31" t="s">
        <v>440</v>
      </c>
      <c r="T31">
        <v>3</v>
      </c>
      <c r="U31">
        <v>3</v>
      </c>
      <c r="V31">
        <v>277</v>
      </c>
      <c r="W31">
        <v>11</v>
      </c>
      <c r="X31">
        <v>181</v>
      </c>
      <c r="Y31">
        <v>22</v>
      </c>
      <c r="Z31">
        <v>230</v>
      </c>
      <c r="AA31">
        <v>16</v>
      </c>
      <c r="AB31">
        <v>688</v>
      </c>
      <c r="AC31">
        <v>49</v>
      </c>
      <c r="AD31">
        <v>0.93400000000000005</v>
      </c>
      <c r="AE31">
        <v>737</v>
      </c>
      <c r="AF31">
        <v>245.667</v>
      </c>
    </row>
    <row r="32" spans="1:32" x14ac:dyDescent="0.25">
      <c r="A32" t="s">
        <v>251</v>
      </c>
      <c r="B32">
        <v>2002</v>
      </c>
      <c r="C32" t="s">
        <v>47</v>
      </c>
      <c r="D32" t="s">
        <v>185</v>
      </c>
      <c r="E32" t="s">
        <v>422</v>
      </c>
      <c r="F32" t="s">
        <v>68</v>
      </c>
      <c r="G32" t="s">
        <v>50</v>
      </c>
      <c r="H32" t="s">
        <v>44</v>
      </c>
      <c r="I32" t="s">
        <v>40</v>
      </c>
      <c r="J32" t="s">
        <v>368</v>
      </c>
      <c r="K32" t="s">
        <v>68</v>
      </c>
      <c r="L32" t="s">
        <v>50</v>
      </c>
      <c r="M32" t="s">
        <v>441</v>
      </c>
      <c r="N32" t="s">
        <v>185</v>
      </c>
      <c r="O32" t="s">
        <v>258</v>
      </c>
      <c r="P32">
        <v>2001</v>
      </c>
      <c r="Q32" t="s">
        <v>442</v>
      </c>
      <c r="R32">
        <v>144.80000000000001</v>
      </c>
      <c r="S32" t="s">
        <v>443</v>
      </c>
      <c r="T32">
        <v>3</v>
      </c>
      <c r="U32">
        <v>3</v>
      </c>
      <c r="V32">
        <v>77</v>
      </c>
      <c r="W32">
        <v>81</v>
      </c>
      <c r="X32">
        <v>2</v>
      </c>
      <c r="Y32">
        <v>7</v>
      </c>
      <c r="Z32">
        <v>54</v>
      </c>
      <c r="AA32">
        <v>267</v>
      </c>
      <c r="AB32">
        <v>133</v>
      </c>
      <c r="AC32">
        <v>355</v>
      </c>
      <c r="AD32">
        <v>0.27300000000000002</v>
      </c>
      <c r="AE32">
        <v>488</v>
      </c>
      <c r="AF32">
        <v>162.667</v>
      </c>
    </row>
    <row r="33" spans="1:32" x14ac:dyDescent="0.25">
      <c r="A33" t="s">
        <v>251</v>
      </c>
      <c r="B33">
        <v>2002</v>
      </c>
      <c r="C33" t="s">
        <v>47</v>
      </c>
      <c r="D33" t="s">
        <v>185</v>
      </c>
      <c r="E33" t="s">
        <v>422</v>
      </c>
      <c r="F33" t="s">
        <v>68</v>
      </c>
      <c r="G33" t="s">
        <v>50</v>
      </c>
      <c r="H33" t="s">
        <v>44</v>
      </c>
      <c r="I33" t="s">
        <v>40</v>
      </c>
      <c r="J33" t="s">
        <v>368</v>
      </c>
      <c r="K33" t="s">
        <v>68</v>
      </c>
      <c r="L33" t="s">
        <v>50</v>
      </c>
      <c r="M33" t="s">
        <v>441</v>
      </c>
      <c r="N33" t="s">
        <v>185</v>
      </c>
      <c r="O33" t="s">
        <v>258</v>
      </c>
      <c r="P33">
        <v>2001</v>
      </c>
      <c r="Q33" t="s">
        <v>444</v>
      </c>
      <c r="R33" t="s">
        <v>445</v>
      </c>
      <c r="S33" t="s">
        <v>446</v>
      </c>
      <c r="T33">
        <v>2</v>
      </c>
      <c r="U33">
        <v>2</v>
      </c>
      <c r="V33">
        <v>9</v>
      </c>
      <c r="W33">
        <v>11</v>
      </c>
      <c r="X33">
        <v>3</v>
      </c>
      <c r="Y33">
        <v>2</v>
      </c>
      <c r="Z33" t="s">
        <v>6</v>
      </c>
      <c r="AA33" t="s">
        <v>6</v>
      </c>
      <c r="AB33">
        <v>12</v>
      </c>
      <c r="AC33">
        <v>13</v>
      </c>
      <c r="AD33">
        <v>0.48</v>
      </c>
      <c r="AE33">
        <v>25</v>
      </c>
      <c r="AF33">
        <v>12.5</v>
      </c>
    </row>
    <row r="34" spans="1:32" x14ac:dyDescent="0.25">
      <c r="A34" t="s">
        <v>251</v>
      </c>
      <c r="B34">
        <v>2002</v>
      </c>
      <c r="C34" t="s">
        <v>47</v>
      </c>
      <c r="D34" t="s">
        <v>185</v>
      </c>
      <c r="E34" t="s">
        <v>422</v>
      </c>
      <c r="F34" t="s">
        <v>68</v>
      </c>
      <c r="G34" t="s">
        <v>50</v>
      </c>
      <c r="H34" t="s">
        <v>44</v>
      </c>
      <c r="I34" t="s">
        <v>40</v>
      </c>
      <c r="J34" t="s">
        <v>368</v>
      </c>
      <c r="K34" t="s">
        <v>68</v>
      </c>
      <c r="L34" t="s">
        <v>50</v>
      </c>
      <c r="M34" t="s">
        <v>441</v>
      </c>
      <c r="N34" t="s">
        <v>185</v>
      </c>
      <c r="O34" t="s">
        <v>258</v>
      </c>
      <c r="P34">
        <v>2001</v>
      </c>
      <c r="Q34" t="s">
        <v>447</v>
      </c>
      <c r="R34">
        <v>0.3</v>
      </c>
      <c r="S34" t="s">
        <v>448</v>
      </c>
      <c r="T34">
        <v>2</v>
      </c>
      <c r="U34">
        <v>2</v>
      </c>
      <c r="V34">
        <v>153</v>
      </c>
      <c r="W34">
        <v>77</v>
      </c>
      <c r="X34">
        <v>181</v>
      </c>
      <c r="Y34">
        <v>116</v>
      </c>
      <c r="Z34" t="s">
        <v>6</v>
      </c>
      <c r="AA34" t="s">
        <v>6</v>
      </c>
      <c r="AB34">
        <v>334</v>
      </c>
      <c r="AC34">
        <v>193</v>
      </c>
      <c r="AD34">
        <v>0.63400000000000001</v>
      </c>
      <c r="AE34">
        <v>527</v>
      </c>
      <c r="AF34">
        <v>263.5</v>
      </c>
    </row>
    <row r="35" spans="1:32" x14ac:dyDescent="0.25">
      <c r="A35" t="s">
        <v>251</v>
      </c>
      <c r="B35">
        <v>2002</v>
      </c>
      <c r="C35" t="s">
        <v>47</v>
      </c>
      <c r="D35" t="s">
        <v>185</v>
      </c>
      <c r="E35" t="s">
        <v>422</v>
      </c>
      <c r="F35" t="s">
        <v>68</v>
      </c>
      <c r="G35" t="s">
        <v>50</v>
      </c>
      <c r="H35" t="s">
        <v>44</v>
      </c>
      <c r="I35" t="s">
        <v>40</v>
      </c>
      <c r="J35" t="s">
        <v>368</v>
      </c>
      <c r="K35" t="s">
        <v>68</v>
      </c>
      <c r="L35" t="s">
        <v>50</v>
      </c>
      <c r="M35" t="s">
        <v>441</v>
      </c>
      <c r="N35" t="s">
        <v>185</v>
      </c>
      <c r="O35" t="s">
        <v>258</v>
      </c>
      <c r="P35">
        <v>2001</v>
      </c>
      <c r="Q35" t="s">
        <v>449</v>
      </c>
      <c r="R35">
        <v>0.6</v>
      </c>
      <c r="S35" t="s">
        <v>450</v>
      </c>
      <c r="T35">
        <v>3</v>
      </c>
      <c r="U35">
        <v>3</v>
      </c>
      <c r="V35">
        <v>302</v>
      </c>
      <c r="W35">
        <v>164</v>
      </c>
      <c r="X35">
        <v>97</v>
      </c>
      <c r="Y35">
        <v>32</v>
      </c>
      <c r="Z35">
        <v>13</v>
      </c>
      <c r="AA35">
        <v>4</v>
      </c>
      <c r="AB35">
        <v>412</v>
      </c>
      <c r="AC35">
        <v>200</v>
      </c>
      <c r="AD35">
        <v>0.67300000000000004</v>
      </c>
      <c r="AE35">
        <v>612</v>
      </c>
      <c r="AF35">
        <v>204</v>
      </c>
    </row>
    <row r="36" spans="1:32" x14ac:dyDescent="0.25">
      <c r="A36" t="s">
        <v>251</v>
      </c>
      <c r="B36">
        <v>2002</v>
      </c>
      <c r="C36" t="s">
        <v>39</v>
      </c>
      <c r="D36" t="s">
        <v>40</v>
      </c>
      <c r="E36" t="s">
        <v>368</v>
      </c>
      <c r="F36" t="s">
        <v>68</v>
      </c>
      <c r="G36" t="s">
        <v>430</v>
      </c>
      <c r="H36" t="s">
        <v>44</v>
      </c>
      <c r="I36" t="s">
        <v>40</v>
      </c>
      <c r="J36" t="s">
        <v>368</v>
      </c>
      <c r="K36" t="s">
        <v>68</v>
      </c>
      <c r="L36" t="s">
        <v>369</v>
      </c>
      <c r="M36" t="s">
        <v>431</v>
      </c>
      <c r="N36" t="s">
        <v>45</v>
      </c>
      <c r="O36" t="s">
        <v>256</v>
      </c>
      <c r="P36">
        <v>2001</v>
      </c>
      <c r="Q36" t="s">
        <v>451</v>
      </c>
      <c r="R36" t="s">
        <v>452</v>
      </c>
      <c r="S36" t="s">
        <v>453</v>
      </c>
      <c r="T36">
        <v>1</v>
      </c>
      <c r="U36">
        <v>0</v>
      </c>
      <c r="V36">
        <v>0</v>
      </c>
      <c r="W36">
        <v>0</v>
      </c>
      <c r="X36" t="s">
        <v>6</v>
      </c>
      <c r="Y36" t="s">
        <v>6</v>
      </c>
      <c r="Z36" t="s">
        <v>6</v>
      </c>
      <c r="AA36" t="s">
        <v>6</v>
      </c>
      <c r="AB36">
        <v>0</v>
      </c>
      <c r="AC36">
        <v>0</v>
      </c>
    </row>
    <row r="37" spans="1:32" x14ac:dyDescent="0.25">
      <c r="A37" t="s">
        <v>251</v>
      </c>
      <c r="B37">
        <v>2002</v>
      </c>
      <c r="C37" t="s">
        <v>39</v>
      </c>
      <c r="D37" t="s">
        <v>40</v>
      </c>
      <c r="E37" t="s">
        <v>368</v>
      </c>
      <c r="F37" t="s">
        <v>68</v>
      </c>
      <c r="G37" t="s">
        <v>430</v>
      </c>
      <c r="H37" t="s">
        <v>44</v>
      </c>
      <c r="I37" t="s">
        <v>40</v>
      </c>
      <c r="J37" t="s">
        <v>368</v>
      </c>
      <c r="K37" t="s">
        <v>68</v>
      </c>
      <c r="L37" t="s">
        <v>369</v>
      </c>
      <c r="M37" t="s">
        <v>431</v>
      </c>
      <c r="N37" t="s">
        <v>45</v>
      </c>
      <c r="O37" t="s">
        <v>256</v>
      </c>
      <c r="P37">
        <v>2001</v>
      </c>
      <c r="Q37" t="s">
        <v>454</v>
      </c>
      <c r="R37" t="s">
        <v>439</v>
      </c>
      <c r="S37" t="s">
        <v>455</v>
      </c>
      <c r="T37">
        <v>1</v>
      </c>
      <c r="U37">
        <v>1</v>
      </c>
      <c r="V37">
        <v>209</v>
      </c>
      <c r="W37">
        <v>17</v>
      </c>
      <c r="X37" t="s">
        <v>6</v>
      </c>
      <c r="Y37" t="s">
        <v>6</v>
      </c>
      <c r="Z37" t="s">
        <v>6</v>
      </c>
      <c r="AA37" t="s">
        <v>6</v>
      </c>
      <c r="AB37">
        <v>209</v>
      </c>
      <c r="AC37">
        <v>17</v>
      </c>
      <c r="AD37">
        <v>0.92500000000000004</v>
      </c>
      <c r="AE37">
        <v>226</v>
      </c>
      <c r="AF37">
        <v>226</v>
      </c>
    </row>
    <row r="38" spans="1:32" x14ac:dyDescent="0.25">
      <c r="A38" t="s">
        <v>251</v>
      </c>
      <c r="B38">
        <v>2002</v>
      </c>
      <c r="C38" t="s">
        <v>39</v>
      </c>
      <c r="D38" t="s">
        <v>40</v>
      </c>
      <c r="E38" t="s">
        <v>368</v>
      </c>
      <c r="F38" t="s">
        <v>68</v>
      </c>
      <c r="G38" t="s">
        <v>430</v>
      </c>
      <c r="H38" t="s">
        <v>44</v>
      </c>
      <c r="I38" t="s">
        <v>40</v>
      </c>
      <c r="J38" t="s">
        <v>368</v>
      </c>
      <c r="K38" t="s">
        <v>68</v>
      </c>
      <c r="L38" t="s">
        <v>369</v>
      </c>
      <c r="M38" t="s">
        <v>431</v>
      </c>
      <c r="N38" t="s">
        <v>45</v>
      </c>
      <c r="O38" t="s">
        <v>256</v>
      </c>
      <c r="P38">
        <v>2001</v>
      </c>
      <c r="Q38" t="s">
        <v>456</v>
      </c>
      <c r="R38" t="s">
        <v>457</v>
      </c>
      <c r="S38" t="s">
        <v>458</v>
      </c>
      <c r="T38">
        <v>2</v>
      </c>
      <c r="U38">
        <v>2</v>
      </c>
      <c r="V38">
        <v>257</v>
      </c>
      <c r="W38">
        <v>30</v>
      </c>
      <c r="X38">
        <v>277</v>
      </c>
      <c r="Y38">
        <v>16</v>
      </c>
      <c r="Z38" t="s">
        <v>6</v>
      </c>
      <c r="AA38" t="s">
        <v>6</v>
      </c>
      <c r="AB38">
        <v>534</v>
      </c>
      <c r="AC38">
        <v>46</v>
      </c>
      <c r="AD38">
        <v>0.92100000000000004</v>
      </c>
      <c r="AE38">
        <v>580</v>
      </c>
      <c r="AF38">
        <v>290</v>
      </c>
    </row>
    <row r="39" spans="1:32" x14ac:dyDescent="0.25">
      <c r="A39" t="s">
        <v>251</v>
      </c>
      <c r="B39">
        <v>2002</v>
      </c>
      <c r="C39" t="s">
        <v>39</v>
      </c>
      <c r="D39" t="s">
        <v>40</v>
      </c>
      <c r="E39" t="s">
        <v>368</v>
      </c>
      <c r="F39" t="s">
        <v>68</v>
      </c>
      <c r="G39" t="s">
        <v>430</v>
      </c>
      <c r="H39" t="s">
        <v>44</v>
      </c>
      <c r="I39" t="s">
        <v>40</v>
      </c>
      <c r="J39" t="s">
        <v>368</v>
      </c>
      <c r="K39" t="s">
        <v>68</v>
      </c>
      <c r="L39" t="s">
        <v>369</v>
      </c>
      <c r="M39" t="s">
        <v>431</v>
      </c>
      <c r="N39" t="s">
        <v>45</v>
      </c>
      <c r="O39" t="s">
        <v>256</v>
      </c>
      <c r="P39">
        <v>2001</v>
      </c>
      <c r="Q39" t="s">
        <v>459</v>
      </c>
      <c r="R39" t="s">
        <v>397</v>
      </c>
      <c r="S39" t="s">
        <v>460</v>
      </c>
      <c r="T39">
        <v>3</v>
      </c>
      <c r="U39">
        <v>3</v>
      </c>
      <c r="V39">
        <v>616</v>
      </c>
      <c r="W39">
        <v>54</v>
      </c>
      <c r="X39">
        <v>125</v>
      </c>
      <c r="Y39">
        <v>0</v>
      </c>
      <c r="Z39">
        <v>448</v>
      </c>
      <c r="AA39">
        <v>3</v>
      </c>
      <c r="AB39">
        <v>1189</v>
      </c>
      <c r="AC39">
        <v>57</v>
      </c>
      <c r="AD39">
        <v>0.95399999999999996</v>
      </c>
      <c r="AE39">
        <v>1246</v>
      </c>
      <c r="AF39">
        <v>415.33300000000003</v>
      </c>
    </row>
    <row r="40" spans="1:32" x14ac:dyDescent="0.25">
      <c r="A40" t="s">
        <v>251</v>
      </c>
      <c r="B40">
        <v>2002</v>
      </c>
      <c r="C40" t="s">
        <v>56</v>
      </c>
      <c r="D40" t="s">
        <v>67</v>
      </c>
      <c r="E40" t="s">
        <v>368</v>
      </c>
      <c r="F40" t="s">
        <v>68</v>
      </c>
      <c r="G40" t="s">
        <v>375</v>
      </c>
      <c r="H40" t="s">
        <v>42</v>
      </c>
      <c r="I40" t="s">
        <v>461</v>
      </c>
      <c r="J40" t="s">
        <v>368</v>
      </c>
      <c r="K40" t="s">
        <v>68</v>
      </c>
      <c r="L40" t="s">
        <v>50</v>
      </c>
      <c r="M40" t="s">
        <v>462</v>
      </c>
      <c r="N40" t="s">
        <v>185</v>
      </c>
      <c r="O40" t="s">
        <v>463</v>
      </c>
      <c r="P40">
        <v>2001</v>
      </c>
      <c r="Q40">
        <v>119</v>
      </c>
      <c r="R40" t="s">
        <v>464</v>
      </c>
      <c r="S40" t="s">
        <v>465</v>
      </c>
      <c r="T40">
        <v>3</v>
      </c>
      <c r="U40">
        <v>3</v>
      </c>
      <c r="V40">
        <v>18</v>
      </c>
      <c r="W40">
        <v>45</v>
      </c>
      <c r="X40">
        <v>0</v>
      </c>
      <c r="Y40">
        <v>5</v>
      </c>
      <c r="Z40">
        <v>1</v>
      </c>
      <c r="AA40">
        <v>2</v>
      </c>
      <c r="AB40">
        <v>19</v>
      </c>
      <c r="AC40">
        <v>52</v>
      </c>
      <c r="AD40">
        <v>0.26800000000000002</v>
      </c>
      <c r="AE40">
        <v>71</v>
      </c>
      <c r="AF40">
        <v>23.667000000000002</v>
      </c>
    </row>
    <row r="41" spans="1:32" x14ac:dyDescent="0.25">
      <c r="A41" t="s">
        <v>251</v>
      </c>
      <c r="B41">
        <v>2002</v>
      </c>
      <c r="C41" t="s">
        <v>56</v>
      </c>
      <c r="D41" t="s">
        <v>40</v>
      </c>
      <c r="E41" t="s">
        <v>368</v>
      </c>
      <c r="F41" t="s">
        <v>68</v>
      </c>
      <c r="G41" t="s">
        <v>50</v>
      </c>
      <c r="H41" t="s">
        <v>49</v>
      </c>
      <c r="I41" t="s">
        <v>461</v>
      </c>
      <c r="J41" t="s">
        <v>368</v>
      </c>
      <c r="K41" t="s">
        <v>68</v>
      </c>
      <c r="L41" t="s">
        <v>50</v>
      </c>
      <c r="M41" t="s">
        <v>466</v>
      </c>
      <c r="N41" t="s">
        <v>185</v>
      </c>
      <c r="O41" t="s">
        <v>467</v>
      </c>
      <c r="P41">
        <v>2001</v>
      </c>
      <c r="Q41">
        <v>4.24</v>
      </c>
      <c r="R41" t="s">
        <v>468</v>
      </c>
      <c r="S41" t="s">
        <v>469</v>
      </c>
      <c r="T41">
        <v>3</v>
      </c>
      <c r="U41">
        <v>3</v>
      </c>
      <c r="V41">
        <v>0</v>
      </c>
      <c r="W41">
        <v>69</v>
      </c>
      <c r="X41">
        <v>0</v>
      </c>
      <c r="Y41">
        <v>29</v>
      </c>
      <c r="Z41">
        <v>0</v>
      </c>
      <c r="AA41">
        <v>17</v>
      </c>
      <c r="AB41">
        <v>0</v>
      </c>
      <c r="AC41">
        <v>115</v>
      </c>
      <c r="AD41">
        <v>0</v>
      </c>
      <c r="AE41">
        <v>115</v>
      </c>
      <c r="AF41">
        <v>38.332999999999998</v>
      </c>
    </row>
    <row r="42" spans="1:32" x14ac:dyDescent="0.25">
      <c r="A42" t="s">
        <v>251</v>
      </c>
      <c r="B42">
        <v>2002</v>
      </c>
      <c r="C42" t="s">
        <v>47</v>
      </c>
      <c r="D42" t="s">
        <v>40</v>
      </c>
      <c r="E42" t="s">
        <v>368</v>
      </c>
      <c r="F42" t="s">
        <v>68</v>
      </c>
      <c r="G42" t="s">
        <v>430</v>
      </c>
      <c r="H42" t="s">
        <v>44</v>
      </c>
      <c r="I42" t="s">
        <v>40</v>
      </c>
      <c r="J42" t="s">
        <v>368</v>
      </c>
      <c r="K42" t="s">
        <v>68</v>
      </c>
      <c r="L42" t="s">
        <v>369</v>
      </c>
      <c r="M42" t="s">
        <v>431</v>
      </c>
      <c r="N42" t="s">
        <v>45</v>
      </c>
      <c r="O42" t="s">
        <v>256</v>
      </c>
      <c r="P42">
        <v>2001</v>
      </c>
      <c r="Q42" t="s">
        <v>470</v>
      </c>
      <c r="R42" t="s">
        <v>471</v>
      </c>
      <c r="S42" t="s">
        <v>472</v>
      </c>
      <c r="T42">
        <v>3</v>
      </c>
      <c r="U42">
        <v>3</v>
      </c>
      <c r="V42">
        <v>206</v>
      </c>
      <c r="W42">
        <v>65</v>
      </c>
      <c r="X42">
        <v>72</v>
      </c>
      <c r="Y42">
        <v>7</v>
      </c>
      <c r="Z42">
        <v>123</v>
      </c>
      <c r="AA42">
        <v>39</v>
      </c>
      <c r="AB42">
        <v>401</v>
      </c>
      <c r="AC42">
        <v>111</v>
      </c>
      <c r="AD42">
        <v>0.78300000000000003</v>
      </c>
      <c r="AE42">
        <v>512</v>
      </c>
      <c r="AF42">
        <v>170.667</v>
      </c>
    </row>
    <row r="43" spans="1:32" x14ac:dyDescent="0.25">
      <c r="A43" t="s">
        <v>251</v>
      </c>
      <c r="B43">
        <v>2002</v>
      </c>
      <c r="C43" t="s">
        <v>56</v>
      </c>
      <c r="D43" t="s">
        <v>461</v>
      </c>
      <c r="E43" t="s">
        <v>473</v>
      </c>
      <c r="F43" t="s">
        <v>68</v>
      </c>
      <c r="G43" t="s">
        <v>50</v>
      </c>
      <c r="H43" t="s">
        <v>42</v>
      </c>
      <c r="I43" t="s">
        <v>461</v>
      </c>
      <c r="J43" t="s">
        <v>368</v>
      </c>
      <c r="K43" t="s">
        <v>68</v>
      </c>
      <c r="L43" t="s">
        <v>50</v>
      </c>
      <c r="M43" t="s">
        <v>474</v>
      </c>
      <c r="N43" t="s">
        <v>185</v>
      </c>
      <c r="O43" t="s">
        <v>475</v>
      </c>
      <c r="P43">
        <v>2001</v>
      </c>
      <c r="Q43" t="s">
        <v>476</v>
      </c>
      <c r="R43" t="s">
        <v>477</v>
      </c>
      <c r="S43" t="s">
        <v>478</v>
      </c>
      <c r="T43">
        <v>3</v>
      </c>
      <c r="U43">
        <v>3</v>
      </c>
      <c r="V43">
        <v>238</v>
      </c>
      <c r="W43">
        <v>40</v>
      </c>
      <c r="X43">
        <v>163</v>
      </c>
      <c r="Y43">
        <v>98</v>
      </c>
      <c r="Z43">
        <v>158</v>
      </c>
      <c r="AA43">
        <v>35</v>
      </c>
      <c r="AB43">
        <v>559</v>
      </c>
      <c r="AC43">
        <v>173</v>
      </c>
      <c r="AD43">
        <v>0.76400000000000001</v>
      </c>
      <c r="AE43">
        <v>732</v>
      </c>
      <c r="AF43">
        <v>244</v>
      </c>
    </row>
    <row r="44" spans="1:32" x14ac:dyDescent="0.25">
      <c r="A44" t="s">
        <v>251</v>
      </c>
      <c r="B44">
        <v>2002</v>
      </c>
      <c r="C44" t="s">
        <v>56</v>
      </c>
      <c r="D44" t="s">
        <v>461</v>
      </c>
      <c r="E44" t="s">
        <v>473</v>
      </c>
      <c r="F44" t="s">
        <v>68</v>
      </c>
      <c r="G44" t="s">
        <v>50</v>
      </c>
      <c r="H44" t="s">
        <v>42</v>
      </c>
      <c r="I44" t="s">
        <v>461</v>
      </c>
      <c r="J44" t="s">
        <v>368</v>
      </c>
      <c r="K44" t="s">
        <v>68</v>
      </c>
      <c r="L44" t="s">
        <v>50</v>
      </c>
      <c r="M44" t="s">
        <v>474</v>
      </c>
      <c r="N44" t="s">
        <v>185</v>
      </c>
      <c r="O44" t="s">
        <v>475</v>
      </c>
      <c r="P44">
        <v>2001</v>
      </c>
      <c r="Q44" t="s">
        <v>479</v>
      </c>
      <c r="R44" t="s">
        <v>480</v>
      </c>
      <c r="S44" t="s">
        <v>481</v>
      </c>
      <c r="T44">
        <v>3</v>
      </c>
      <c r="U44">
        <v>3</v>
      </c>
      <c r="V44">
        <v>261</v>
      </c>
      <c r="W44">
        <v>150</v>
      </c>
      <c r="X44">
        <v>40</v>
      </c>
      <c r="Y44">
        <v>33</v>
      </c>
      <c r="Z44">
        <v>15</v>
      </c>
      <c r="AA44">
        <v>12</v>
      </c>
      <c r="AB44">
        <v>316</v>
      </c>
      <c r="AC44">
        <v>195</v>
      </c>
      <c r="AD44">
        <v>0.61799999999999999</v>
      </c>
      <c r="AE44">
        <v>511</v>
      </c>
      <c r="AF44">
        <v>170.333</v>
      </c>
    </row>
    <row r="45" spans="1:32" x14ac:dyDescent="0.25">
      <c r="A45" t="s">
        <v>251</v>
      </c>
      <c r="B45">
        <v>2002</v>
      </c>
      <c r="C45" t="s">
        <v>56</v>
      </c>
      <c r="D45" t="s">
        <v>461</v>
      </c>
      <c r="E45" t="s">
        <v>473</v>
      </c>
      <c r="F45" t="s">
        <v>68</v>
      </c>
      <c r="G45" t="s">
        <v>50</v>
      </c>
      <c r="H45" t="s">
        <v>42</v>
      </c>
      <c r="I45" t="s">
        <v>461</v>
      </c>
      <c r="J45" t="s">
        <v>368</v>
      </c>
      <c r="K45" t="s">
        <v>68</v>
      </c>
      <c r="L45" t="s">
        <v>50</v>
      </c>
      <c r="M45" t="s">
        <v>474</v>
      </c>
      <c r="N45" t="s">
        <v>185</v>
      </c>
      <c r="O45" t="s">
        <v>475</v>
      </c>
      <c r="P45">
        <v>2001</v>
      </c>
      <c r="Q45" t="s">
        <v>482</v>
      </c>
      <c r="R45">
        <v>5.7</v>
      </c>
      <c r="S45" t="s">
        <v>483</v>
      </c>
      <c r="T45">
        <v>3</v>
      </c>
      <c r="U45">
        <v>3</v>
      </c>
      <c r="V45">
        <v>114</v>
      </c>
      <c r="W45">
        <v>38</v>
      </c>
      <c r="X45">
        <v>3</v>
      </c>
      <c r="Y45">
        <v>4</v>
      </c>
      <c r="Z45">
        <v>59</v>
      </c>
      <c r="AA45">
        <v>14</v>
      </c>
      <c r="AB45">
        <v>176</v>
      </c>
      <c r="AC45">
        <v>56</v>
      </c>
      <c r="AD45">
        <v>0.75900000000000001</v>
      </c>
      <c r="AE45">
        <v>232</v>
      </c>
      <c r="AF45">
        <v>77.332999999999998</v>
      </c>
    </row>
    <row r="46" spans="1:32" x14ac:dyDescent="0.25">
      <c r="A46" t="s">
        <v>251</v>
      </c>
      <c r="B46">
        <v>2002</v>
      </c>
      <c r="C46" t="s">
        <v>56</v>
      </c>
      <c r="D46" t="s">
        <v>461</v>
      </c>
      <c r="E46" t="s">
        <v>473</v>
      </c>
      <c r="F46" t="s">
        <v>68</v>
      </c>
      <c r="G46" t="s">
        <v>50</v>
      </c>
      <c r="H46" t="s">
        <v>42</v>
      </c>
      <c r="I46" t="s">
        <v>461</v>
      </c>
      <c r="J46" t="s">
        <v>368</v>
      </c>
      <c r="K46" t="s">
        <v>68</v>
      </c>
      <c r="L46" t="s">
        <v>50</v>
      </c>
      <c r="M46" t="s">
        <v>474</v>
      </c>
      <c r="N46" t="s">
        <v>185</v>
      </c>
      <c r="O46" t="s">
        <v>475</v>
      </c>
      <c r="P46">
        <v>2001</v>
      </c>
      <c r="Q46" t="s">
        <v>484</v>
      </c>
      <c r="R46" t="s">
        <v>485</v>
      </c>
      <c r="S46" t="s">
        <v>486</v>
      </c>
      <c r="T46">
        <v>3</v>
      </c>
      <c r="U46">
        <v>2</v>
      </c>
      <c r="V46">
        <v>145</v>
      </c>
      <c r="W46">
        <v>123</v>
      </c>
      <c r="X46">
        <v>22</v>
      </c>
      <c r="Y46">
        <v>23</v>
      </c>
      <c r="Z46">
        <v>0</v>
      </c>
      <c r="AA46">
        <v>0</v>
      </c>
      <c r="AB46">
        <v>167</v>
      </c>
      <c r="AC46">
        <v>146</v>
      </c>
      <c r="AD46">
        <v>0.53400000000000003</v>
      </c>
      <c r="AE46">
        <v>313</v>
      </c>
      <c r="AF46">
        <v>104.333</v>
      </c>
    </row>
    <row r="47" spans="1:32" x14ac:dyDescent="0.25">
      <c r="A47" t="s">
        <v>251</v>
      </c>
      <c r="B47">
        <v>2002</v>
      </c>
      <c r="C47" t="s">
        <v>56</v>
      </c>
      <c r="D47" t="s">
        <v>461</v>
      </c>
      <c r="E47" t="s">
        <v>473</v>
      </c>
      <c r="F47" t="s">
        <v>68</v>
      </c>
      <c r="G47" t="s">
        <v>50</v>
      </c>
      <c r="H47" t="s">
        <v>44</v>
      </c>
      <c r="I47" t="s">
        <v>40</v>
      </c>
      <c r="J47" t="s">
        <v>368</v>
      </c>
      <c r="K47" t="s">
        <v>68</v>
      </c>
      <c r="L47" t="s">
        <v>50</v>
      </c>
      <c r="M47" t="s">
        <v>487</v>
      </c>
      <c r="N47" t="s">
        <v>185</v>
      </c>
      <c r="O47" t="s">
        <v>467</v>
      </c>
      <c r="P47">
        <v>2001</v>
      </c>
      <c r="Q47" t="s">
        <v>488</v>
      </c>
      <c r="R47" t="s">
        <v>489</v>
      </c>
      <c r="S47" t="s">
        <v>490</v>
      </c>
      <c r="T47">
        <v>3</v>
      </c>
      <c r="U47">
        <v>3</v>
      </c>
      <c r="V47">
        <v>429</v>
      </c>
      <c r="W47">
        <v>61</v>
      </c>
      <c r="X47">
        <v>12</v>
      </c>
      <c r="Y47">
        <v>1</v>
      </c>
      <c r="Z47">
        <v>99</v>
      </c>
      <c r="AA47">
        <v>31</v>
      </c>
      <c r="AB47">
        <v>540</v>
      </c>
      <c r="AC47">
        <v>93</v>
      </c>
      <c r="AD47">
        <v>0.85299999999999998</v>
      </c>
      <c r="AE47">
        <v>633</v>
      </c>
      <c r="AF47">
        <v>211</v>
      </c>
    </row>
    <row r="48" spans="1:32" x14ac:dyDescent="0.25">
      <c r="A48" t="s">
        <v>251</v>
      </c>
      <c r="B48">
        <v>2002</v>
      </c>
      <c r="C48" t="s">
        <v>56</v>
      </c>
      <c r="D48" t="s">
        <v>461</v>
      </c>
      <c r="E48" t="s">
        <v>473</v>
      </c>
      <c r="F48" t="s">
        <v>68</v>
      </c>
      <c r="G48" t="s">
        <v>50</v>
      </c>
      <c r="H48" t="s">
        <v>44</v>
      </c>
      <c r="I48" t="s">
        <v>40</v>
      </c>
      <c r="J48" t="s">
        <v>368</v>
      </c>
      <c r="K48" t="s">
        <v>68</v>
      </c>
      <c r="L48" t="s">
        <v>50</v>
      </c>
      <c r="M48" t="s">
        <v>487</v>
      </c>
      <c r="N48" t="s">
        <v>185</v>
      </c>
      <c r="O48" t="s">
        <v>467</v>
      </c>
      <c r="P48">
        <v>2001</v>
      </c>
      <c r="Q48" t="s">
        <v>491</v>
      </c>
      <c r="R48" t="s">
        <v>492</v>
      </c>
      <c r="S48" t="s">
        <v>493</v>
      </c>
      <c r="T48">
        <v>3</v>
      </c>
      <c r="U48">
        <v>2</v>
      </c>
      <c r="V48">
        <v>93</v>
      </c>
      <c r="W48">
        <v>10</v>
      </c>
      <c r="X48">
        <v>9</v>
      </c>
      <c r="Y48">
        <v>4</v>
      </c>
      <c r="Z48">
        <v>0</v>
      </c>
      <c r="AA48">
        <v>0</v>
      </c>
      <c r="AB48">
        <v>102</v>
      </c>
      <c r="AC48">
        <v>14</v>
      </c>
      <c r="AD48">
        <v>0.879</v>
      </c>
      <c r="AE48">
        <v>116</v>
      </c>
      <c r="AF48">
        <v>38.667000000000002</v>
      </c>
    </row>
    <row r="49" spans="1:32" x14ac:dyDescent="0.25">
      <c r="A49" t="s">
        <v>251</v>
      </c>
      <c r="B49">
        <v>2002</v>
      </c>
      <c r="C49" t="s">
        <v>56</v>
      </c>
      <c r="D49" t="s">
        <v>461</v>
      </c>
      <c r="E49" t="s">
        <v>473</v>
      </c>
      <c r="F49" t="s">
        <v>68</v>
      </c>
      <c r="G49" t="s">
        <v>50</v>
      </c>
      <c r="H49" t="s">
        <v>44</v>
      </c>
      <c r="I49" t="s">
        <v>40</v>
      </c>
      <c r="J49" t="s">
        <v>368</v>
      </c>
      <c r="K49" t="s">
        <v>68</v>
      </c>
      <c r="L49" t="s">
        <v>50</v>
      </c>
      <c r="M49" t="s">
        <v>487</v>
      </c>
      <c r="N49" t="s">
        <v>185</v>
      </c>
      <c r="O49" t="s">
        <v>467</v>
      </c>
      <c r="P49">
        <v>2001</v>
      </c>
      <c r="Q49" t="s">
        <v>494</v>
      </c>
      <c r="R49" t="s">
        <v>495</v>
      </c>
      <c r="S49" t="s">
        <v>496</v>
      </c>
      <c r="T49">
        <v>3</v>
      </c>
      <c r="U49">
        <v>3</v>
      </c>
      <c r="V49">
        <v>172</v>
      </c>
      <c r="W49">
        <v>46</v>
      </c>
      <c r="X49">
        <v>131</v>
      </c>
      <c r="Y49">
        <v>25</v>
      </c>
      <c r="Z49">
        <v>299</v>
      </c>
      <c r="AA49">
        <v>79</v>
      </c>
      <c r="AB49">
        <v>602</v>
      </c>
      <c r="AC49">
        <v>150</v>
      </c>
      <c r="AD49">
        <v>0.80100000000000005</v>
      </c>
      <c r="AE49">
        <v>752</v>
      </c>
      <c r="AF49">
        <v>250.667</v>
      </c>
    </row>
    <row r="50" spans="1:32" x14ac:dyDescent="0.25">
      <c r="A50" t="s">
        <v>251</v>
      </c>
      <c r="B50">
        <v>2002</v>
      </c>
      <c r="C50" t="s">
        <v>56</v>
      </c>
      <c r="D50" t="s">
        <v>461</v>
      </c>
      <c r="E50" t="s">
        <v>473</v>
      </c>
      <c r="F50" t="s">
        <v>68</v>
      </c>
      <c r="G50" t="s">
        <v>50</v>
      </c>
      <c r="H50" t="s">
        <v>42</v>
      </c>
      <c r="I50" t="s">
        <v>40</v>
      </c>
      <c r="J50" t="s">
        <v>368</v>
      </c>
      <c r="K50" t="s">
        <v>68</v>
      </c>
      <c r="L50" t="s">
        <v>50</v>
      </c>
      <c r="M50" t="s">
        <v>487</v>
      </c>
      <c r="N50" t="s">
        <v>185</v>
      </c>
      <c r="O50" t="s">
        <v>467</v>
      </c>
      <c r="P50">
        <v>2001</v>
      </c>
      <c r="Q50" t="s">
        <v>497</v>
      </c>
      <c r="R50" t="s">
        <v>498</v>
      </c>
      <c r="S50" t="s">
        <v>499</v>
      </c>
      <c r="T50">
        <v>3</v>
      </c>
      <c r="U50">
        <v>3</v>
      </c>
      <c r="V50">
        <v>124</v>
      </c>
      <c r="W50">
        <v>48</v>
      </c>
      <c r="X50">
        <v>96</v>
      </c>
      <c r="Y50">
        <v>48</v>
      </c>
      <c r="Z50">
        <v>168</v>
      </c>
      <c r="AA50">
        <v>51</v>
      </c>
      <c r="AB50">
        <v>388</v>
      </c>
      <c r="AC50">
        <v>147</v>
      </c>
      <c r="AD50">
        <v>0.72499999999999998</v>
      </c>
      <c r="AE50">
        <v>535</v>
      </c>
      <c r="AF50">
        <v>178.333</v>
      </c>
    </row>
    <row r="51" spans="1:32" x14ac:dyDescent="0.25">
      <c r="A51" t="s">
        <v>251</v>
      </c>
      <c r="B51">
        <v>2002</v>
      </c>
      <c r="C51" t="s">
        <v>56</v>
      </c>
      <c r="D51" t="s">
        <v>461</v>
      </c>
      <c r="E51" t="s">
        <v>473</v>
      </c>
      <c r="F51" t="s">
        <v>68</v>
      </c>
      <c r="G51" t="s">
        <v>50</v>
      </c>
      <c r="H51" t="s">
        <v>42</v>
      </c>
      <c r="I51" t="s">
        <v>461</v>
      </c>
      <c r="J51" t="s">
        <v>368</v>
      </c>
      <c r="K51" t="s">
        <v>68</v>
      </c>
      <c r="L51" t="s">
        <v>50</v>
      </c>
      <c r="M51" t="s">
        <v>474</v>
      </c>
      <c r="N51" t="s">
        <v>185</v>
      </c>
      <c r="O51" t="s">
        <v>475</v>
      </c>
      <c r="P51">
        <v>2001</v>
      </c>
      <c r="Q51" t="s">
        <v>500</v>
      </c>
      <c r="R51" t="s">
        <v>501</v>
      </c>
      <c r="S51" t="s">
        <v>502</v>
      </c>
      <c r="T51">
        <v>1</v>
      </c>
      <c r="U51">
        <v>1</v>
      </c>
      <c r="V51">
        <v>60</v>
      </c>
      <c r="W51">
        <v>79</v>
      </c>
      <c r="X51" t="s">
        <v>6</v>
      </c>
      <c r="Y51" t="s">
        <v>6</v>
      </c>
      <c r="Z51" t="s">
        <v>6</v>
      </c>
      <c r="AA51" t="s">
        <v>6</v>
      </c>
      <c r="AB51">
        <v>60</v>
      </c>
      <c r="AC51">
        <v>79</v>
      </c>
      <c r="AD51">
        <v>0.432</v>
      </c>
      <c r="AE51">
        <v>139</v>
      </c>
      <c r="AF51">
        <v>139</v>
      </c>
    </row>
    <row r="52" spans="1:32" x14ac:dyDescent="0.25">
      <c r="A52" t="s">
        <v>251</v>
      </c>
      <c r="B52">
        <v>2002</v>
      </c>
      <c r="C52" t="s">
        <v>56</v>
      </c>
      <c r="D52" t="s">
        <v>461</v>
      </c>
      <c r="E52" t="s">
        <v>473</v>
      </c>
      <c r="F52" t="s">
        <v>68</v>
      </c>
      <c r="G52" t="s">
        <v>50</v>
      </c>
      <c r="H52" t="s">
        <v>44</v>
      </c>
      <c r="I52" t="s">
        <v>461</v>
      </c>
      <c r="J52" t="s">
        <v>368</v>
      </c>
      <c r="K52" t="s">
        <v>68</v>
      </c>
      <c r="L52" t="s">
        <v>50</v>
      </c>
      <c r="M52" t="s">
        <v>474</v>
      </c>
      <c r="N52" t="s">
        <v>185</v>
      </c>
      <c r="O52" t="s">
        <v>475</v>
      </c>
      <c r="P52">
        <v>2001</v>
      </c>
      <c r="Q52" t="s">
        <v>503</v>
      </c>
      <c r="R52" t="s">
        <v>504</v>
      </c>
      <c r="S52" t="s">
        <v>505</v>
      </c>
      <c r="T52">
        <v>3</v>
      </c>
      <c r="U52">
        <v>3</v>
      </c>
      <c r="V52">
        <v>210</v>
      </c>
      <c r="W52">
        <v>138</v>
      </c>
      <c r="X52">
        <v>112</v>
      </c>
      <c r="Y52">
        <v>53</v>
      </c>
      <c r="Z52">
        <v>74</v>
      </c>
      <c r="AA52">
        <v>33</v>
      </c>
      <c r="AB52">
        <v>396</v>
      </c>
      <c r="AC52">
        <v>224</v>
      </c>
      <c r="AD52">
        <v>0.63900000000000001</v>
      </c>
      <c r="AE52">
        <v>620</v>
      </c>
      <c r="AF52">
        <v>206.667</v>
      </c>
    </row>
    <row r="53" spans="1:32" x14ac:dyDescent="0.25">
      <c r="A53" t="s">
        <v>251</v>
      </c>
      <c r="B53">
        <v>2002</v>
      </c>
      <c r="C53" t="s">
        <v>56</v>
      </c>
      <c r="D53" t="s">
        <v>461</v>
      </c>
      <c r="E53" t="s">
        <v>473</v>
      </c>
      <c r="F53" t="s">
        <v>68</v>
      </c>
      <c r="G53" t="s">
        <v>50</v>
      </c>
      <c r="H53" t="s">
        <v>44</v>
      </c>
      <c r="I53" t="s">
        <v>461</v>
      </c>
      <c r="J53" t="s">
        <v>368</v>
      </c>
      <c r="K53" t="s">
        <v>68</v>
      </c>
      <c r="L53" t="s">
        <v>50</v>
      </c>
      <c r="M53" t="s">
        <v>474</v>
      </c>
      <c r="N53" t="s">
        <v>185</v>
      </c>
      <c r="O53" t="s">
        <v>475</v>
      </c>
      <c r="P53">
        <v>2001</v>
      </c>
      <c r="Q53" t="s">
        <v>506</v>
      </c>
      <c r="R53" t="s">
        <v>477</v>
      </c>
      <c r="S53" t="s">
        <v>507</v>
      </c>
      <c r="T53">
        <v>3</v>
      </c>
      <c r="U53">
        <v>3</v>
      </c>
      <c r="V53">
        <v>40</v>
      </c>
      <c r="W53">
        <v>19</v>
      </c>
      <c r="X53">
        <v>126</v>
      </c>
      <c r="Y53">
        <v>82</v>
      </c>
      <c r="Z53">
        <v>95</v>
      </c>
      <c r="AA53">
        <v>37</v>
      </c>
      <c r="AB53">
        <v>261</v>
      </c>
      <c r="AC53">
        <v>138</v>
      </c>
      <c r="AD53">
        <v>0.65400000000000003</v>
      </c>
      <c r="AE53">
        <v>399</v>
      </c>
      <c r="AF53">
        <v>133</v>
      </c>
    </row>
    <row r="54" spans="1:32" x14ac:dyDescent="0.25">
      <c r="A54" t="s">
        <v>251</v>
      </c>
      <c r="B54">
        <v>2002</v>
      </c>
      <c r="C54" t="s">
        <v>56</v>
      </c>
      <c r="D54" t="s">
        <v>461</v>
      </c>
      <c r="E54" t="s">
        <v>473</v>
      </c>
      <c r="F54" t="s">
        <v>68</v>
      </c>
      <c r="G54" t="s">
        <v>50</v>
      </c>
      <c r="H54" t="s">
        <v>42</v>
      </c>
      <c r="I54" t="s">
        <v>461</v>
      </c>
      <c r="J54" t="s">
        <v>368</v>
      </c>
      <c r="K54" t="s">
        <v>68</v>
      </c>
      <c r="L54" t="s">
        <v>50</v>
      </c>
      <c r="M54" t="s">
        <v>474</v>
      </c>
      <c r="N54" t="s">
        <v>185</v>
      </c>
      <c r="O54" t="s">
        <v>475</v>
      </c>
      <c r="P54">
        <v>2001</v>
      </c>
      <c r="Q54" t="s">
        <v>508</v>
      </c>
      <c r="R54" t="s">
        <v>509</v>
      </c>
      <c r="S54" t="s">
        <v>510</v>
      </c>
      <c r="T54">
        <v>3</v>
      </c>
      <c r="U54">
        <v>3</v>
      </c>
      <c r="V54">
        <v>399</v>
      </c>
      <c r="W54">
        <v>44</v>
      </c>
      <c r="X54">
        <v>160</v>
      </c>
      <c r="Y54">
        <v>136</v>
      </c>
      <c r="Z54">
        <v>2</v>
      </c>
      <c r="AA54">
        <v>1</v>
      </c>
      <c r="AB54">
        <v>561</v>
      </c>
      <c r="AC54">
        <v>181</v>
      </c>
      <c r="AD54">
        <v>0.75600000000000001</v>
      </c>
      <c r="AE54">
        <v>742</v>
      </c>
      <c r="AF54">
        <v>247.333</v>
      </c>
    </row>
    <row r="55" spans="1:32" x14ac:dyDescent="0.25">
      <c r="A55" t="s">
        <v>251</v>
      </c>
      <c r="B55">
        <v>2002</v>
      </c>
      <c r="C55" t="s">
        <v>56</v>
      </c>
      <c r="D55" t="s">
        <v>461</v>
      </c>
      <c r="E55" t="s">
        <v>473</v>
      </c>
      <c r="F55" t="s">
        <v>68</v>
      </c>
      <c r="G55" t="s">
        <v>50</v>
      </c>
      <c r="H55" t="s">
        <v>44</v>
      </c>
      <c r="I55" t="s">
        <v>40</v>
      </c>
      <c r="J55" t="s">
        <v>368</v>
      </c>
      <c r="K55" t="s">
        <v>68</v>
      </c>
      <c r="L55" t="s">
        <v>50</v>
      </c>
      <c r="M55" t="s">
        <v>487</v>
      </c>
      <c r="N55" t="s">
        <v>185</v>
      </c>
      <c r="O55" t="s">
        <v>467</v>
      </c>
      <c r="P55">
        <v>2001</v>
      </c>
      <c r="Q55" t="s">
        <v>511</v>
      </c>
      <c r="R55" t="s">
        <v>489</v>
      </c>
      <c r="S55" t="s">
        <v>512</v>
      </c>
      <c r="T55">
        <v>3</v>
      </c>
      <c r="U55">
        <v>2</v>
      </c>
      <c r="V55">
        <v>0</v>
      </c>
      <c r="W55">
        <v>0</v>
      </c>
      <c r="X55">
        <v>13</v>
      </c>
      <c r="Y55">
        <v>1</v>
      </c>
      <c r="Z55">
        <v>4</v>
      </c>
      <c r="AA55">
        <v>7</v>
      </c>
      <c r="AB55">
        <v>17</v>
      </c>
      <c r="AC55">
        <v>8</v>
      </c>
      <c r="AD55">
        <v>0.68</v>
      </c>
      <c r="AE55">
        <v>25</v>
      </c>
      <c r="AF55">
        <v>8.3330000000000002</v>
      </c>
    </row>
    <row r="56" spans="1:32" x14ac:dyDescent="0.25">
      <c r="A56" t="s">
        <v>251</v>
      </c>
      <c r="B56">
        <v>2002</v>
      </c>
      <c r="C56" t="s">
        <v>56</v>
      </c>
      <c r="D56" t="s">
        <v>461</v>
      </c>
      <c r="E56" t="s">
        <v>473</v>
      </c>
      <c r="F56" t="s">
        <v>68</v>
      </c>
      <c r="G56" t="s">
        <v>50</v>
      </c>
      <c r="H56" t="s">
        <v>44</v>
      </c>
      <c r="I56" t="s">
        <v>40</v>
      </c>
      <c r="J56" t="s">
        <v>368</v>
      </c>
      <c r="K56" t="s">
        <v>68</v>
      </c>
      <c r="L56" t="s">
        <v>50</v>
      </c>
      <c r="M56" t="s">
        <v>487</v>
      </c>
      <c r="N56" t="s">
        <v>185</v>
      </c>
      <c r="O56" t="s">
        <v>467</v>
      </c>
      <c r="P56">
        <v>2001</v>
      </c>
      <c r="Q56" t="s">
        <v>513</v>
      </c>
      <c r="R56" t="s">
        <v>514</v>
      </c>
      <c r="S56" t="s">
        <v>515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251</v>
      </c>
      <c r="B57">
        <v>2002</v>
      </c>
      <c r="C57" t="s">
        <v>56</v>
      </c>
      <c r="D57" t="s">
        <v>461</v>
      </c>
      <c r="E57" t="s">
        <v>473</v>
      </c>
      <c r="F57" t="s">
        <v>68</v>
      </c>
      <c r="G57" t="s">
        <v>50</v>
      </c>
      <c r="H57" t="s">
        <v>44</v>
      </c>
      <c r="I57" t="s">
        <v>40</v>
      </c>
      <c r="J57" t="s">
        <v>368</v>
      </c>
      <c r="K57" t="s">
        <v>68</v>
      </c>
      <c r="L57" t="s">
        <v>369</v>
      </c>
      <c r="M57" t="s">
        <v>487</v>
      </c>
      <c r="N57" t="s">
        <v>185</v>
      </c>
      <c r="O57" t="s">
        <v>467</v>
      </c>
      <c r="P57">
        <v>2001</v>
      </c>
      <c r="Q57" t="s">
        <v>516</v>
      </c>
      <c r="R57">
        <v>136</v>
      </c>
      <c r="S57" t="s">
        <v>517</v>
      </c>
      <c r="T57">
        <v>3</v>
      </c>
      <c r="U57">
        <v>3</v>
      </c>
      <c r="V57">
        <v>235</v>
      </c>
      <c r="W57">
        <v>158</v>
      </c>
      <c r="X57">
        <v>140</v>
      </c>
      <c r="Y57">
        <v>82</v>
      </c>
      <c r="Z57">
        <v>5</v>
      </c>
      <c r="AA57">
        <v>3</v>
      </c>
      <c r="AB57">
        <v>380</v>
      </c>
      <c r="AC57">
        <v>243</v>
      </c>
      <c r="AD57">
        <v>0.61</v>
      </c>
      <c r="AE57">
        <v>623</v>
      </c>
      <c r="AF57">
        <v>207.667</v>
      </c>
    </row>
    <row r="58" spans="1:32" x14ac:dyDescent="0.25">
      <c r="A58" t="s">
        <v>251</v>
      </c>
      <c r="B58">
        <v>2002</v>
      </c>
      <c r="C58" t="s">
        <v>56</v>
      </c>
      <c r="D58" t="s">
        <v>461</v>
      </c>
      <c r="E58" t="s">
        <v>473</v>
      </c>
      <c r="F58" t="s">
        <v>68</v>
      </c>
      <c r="G58" t="s">
        <v>50</v>
      </c>
      <c r="H58" t="s">
        <v>44</v>
      </c>
      <c r="I58" t="s">
        <v>40</v>
      </c>
      <c r="J58" t="s">
        <v>368</v>
      </c>
      <c r="K58" t="s">
        <v>68</v>
      </c>
      <c r="L58" t="s">
        <v>369</v>
      </c>
      <c r="M58" t="s">
        <v>487</v>
      </c>
      <c r="N58" t="s">
        <v>185</v>
      </c>
      <c r="O58" t="s">
        <v>467</v>
      </c>
      <c r="P58">
        <v>2001</v>
      </c>
      <c r="Q58" t="s">
        <v>518</v>
      </c>
      <c r="R58">
        <v>135</v>
      </c>
      <c r="S58" t="s">
        <v>519</v>
      </c>
      <c r="T58">
        <v>3</v>
      </c>
      <c r="U58">
        <v>2</v>
      </c>
      <c r="V58">
        <v>210</v>
      </c>
      <c r="W58">
        <v>131</v>
      </c>
      <c r="X58">
        <v>163</v>
      </c>
      <c r="Y58">
        <v>113</v>
      </c>
      <c r="Z58">
        <v>0</v>
      </c>
      <c r="AA58">
        <v>0</v>
      </c>
      <c r="AB58">
        <v>373</v>
      </c>
      <c r="AC58">
        <v>244</v>
      </c>
      <c r="AD58">
        <v>0.60499999999999998</v>
      </c>
      <c r="AE58">
        <v>617</v>
      </c>
      <c r="AF58">
        <v>205.667</v>
      </c>
    </row>
    <row r="59" spans="1:32" x14ac:dyDescent="0.25">
      <c r="A59" t="s">
        <v>251</v>
      </c>
      <c r="B59">
        <v>2002</v>
      </c>
      <c r="C59" t="s">
        <v>56</v>
      </c>
      <c r="D59" t="s">
        <v>461</v>
      </c>
      <c r="E59" t="s">
        <v>473</v>
      </c>
      <c r="F59" t="s">
        <v>68</v>
      </c>
      <c r="G59" t="s">
        <v>50</v>
      </c>
      <c r="H59" t="s">
        <v>42</v>
      </c>
      <c r="I59" t="s">
        <v>461</v>
      </c>
      <c r="J59" t="s">
        <v>368</v>
      </c>
      <c r="K59" t="s">
        <v>68</v>
      </c>
      <c r="L59" t="s">
        <v>50</v>
      </c>
      <c r="M59" t="s">
        <v>474</v>
      </c>
      <c r="N59" t="s">
        <v>185</v>
      </c>
      <c r="O59" t="s">
        <v>475</v>
      </c>
      <c r="P59">
        <v>2001</v>
      </c>
      <c r="Q59" t="s">
        <v>520</v>
      </c>
      <c r="R59" t="s">
        <v>464</v>
      </c>
      <c r="S59" t="s">
        <v>521</v>
      </c>
      <c r="T59">
        <v>3</v>
      </c>
      <c r="U59">
        <v>3</v>
      </c>
      <c r="V59">
        <v>301</v>
      </c>
      <c r="W59">
        <v>32</v>
      </c>
      <c r="X59">
        <v>87</v>
      </c>
      <c r="Y59">
        <v>2</v>
      </c>
      <c r="Z59">
        <v>2</v>
      </c>
      <c r="AA59">
        <v>27</v>
      </c>
      <c r="AB59">
        <v>390</v>
      </c>
      <c r="AC59">
        <v>61</v>
      </c>
      <c r="AD59">
        <v>0.86499999999999999</v>
      </c>
      <c r="AE59">
        <v>451</v>
      </c>
      <c r="AF59">
        <v>150.333</v>
      </c>
    </row>
    <row r="60" spans="1:32" x14ac:dyDescent="0.25">
      <c r="A60" t="s">
        <v>251</v>
      </c>
      <c r="B60">
        <v>2002</v>
      </c>
      <c r="C60" t="s">
        <v>56</v>
      </c>
      <c r="D60" t="s">
        <v>461</v>
      </c>
      <c r="E60" t="s">
        <v>473</v>
      </c>
      <c r="F60" t="s">
        <v>68</v>
      </c>
      <c r="G60" t="s">
        <v>50</v>
      </c>
      <c r="H60" t="s">
        <v>44</v>
      </c>
      <c r="I60" t="s">
        <v>40</v>
      </c>
      <c r="J60" t="s">
        <v>368</v>
      </c>
      <c r="K60" t="s">
        <v>68</v>
      </c>
      <c r="L60" t="s">
        <v>50</v>
      </c>
      <c r="M60" t="s">
        <v>487</v>
      </c>
      <c r="N60" t="s">
        <v>185</v>
      </c>
      <c r="O60" t="s">
        <v>467</v>
      </c>
      <c r="P60">
        <v>2001</v>
      </c>
      <c r="Q60" t="s">
        <v>522</v>
      </c>
      <c r="R60" t="s">
        <v>523</v>
      </c>
      <c r="S60" t="s">
        <v>524</v>
      </c>
      <c r="T60">
        <v>3</v>
      </c>
      <c r="U60">
        <v>3</v>
      </c>
      <c r="V60">
        <v>229</v>
      </c>
      <c r="W60">
        <v>100</v>
      </c>
      <c r="X60">
        <v>251</v>
      </c>
      <c r="Y60">
        <v>153</v>
      </c>
      <c r="Z60">
        <v>77</v>
      </c>
      <c r="AA60">
        <v>34</v>
      </c>
      <c r="AB60">
        <v>557</v>
      </c>
      <c r="AC60">
        <v>287</v>
      </c>
      <c r="AD60">
        <v>0.66</v>
      </c>
      <c r="AE60">
        <v>844</v>
      </c>
      <c r="AF60">
        <v>281.33300000000003</v>
      </c>
    </row>
    <row r="61" spans="1:32" x14ac:dyDescent="0.25">
      <c r="A61" t="s">
        <v>251</v>
      </c>
      <c r="B61">
        <v>2002</v>
      </c>
      <c r="C61" t="s">
        <v>56</v>
      </c>
      <c r="D61" t="s">
        <v>461</v>
      </c>
      <c r="E61" t="s">
        <v>473</v>
      </c>
      <c r="F61" t="s">
        <v>68</v>
      </c>
      <c r="G61" t="s">
        <v>50</v>
      </c>
      <c r="H61" t="s">
        <v>44</v>
      </c>
      <c r="I61" t="s">
        <v>40</v>
      </c>
      <c r="J61" t="s">
        <v>368</v>
      </c>
      <c r="K61" t="s">
        <v>68</v>
      </c>
      <c r="L61" t="s">
        <v>50</v>
      </c>
      <c r="M61" t="s">
        <v>487</v>
      </c>
      <c r="N61" t="s">
        <v>185</v>
      </c>
      <c r="O61" t="s">
        <v>467</v>
      </c>
      <c r="P61">
        <v>2001</v>
      </c>
      <c r="Q61" t="s">
        <v>525</v>
      </c>
      <c r="R61" t="s">
        <v>526</v>
      </c>
      <c r="S61" t="s">
        <v>527</v>
      </c>
      <c r="T61">
        <v>3</v>
      </c>
      <c r="U61">
        <v>2</v>
      </c>
      <c r="V61">
        <v>100</v>
      </c>
      <c r="W61">
        <v>5</v>
      </c>
      <c r="X61">
        <v>191</v>
      </c>
      <c r="Y61">
        <v>26</v>
      </c>
      <c r="Z61">
        <v>0</v>
      </c>
      <c r="AA61">
        <v>0</v>
      </c>
      <c r="AB61">
        <v>291</v>
      </c>
      <c r="AC61">
        <v>31</v>
      </c>
      <c r="AD61">
        <v>0.90400000000000003</v>
      </c>
      <c r="AE61">
        <v>322</v>
      </c>
      <c r="AF61">
        <v>107.333</v>
      </c>
    </row>
    <row r="62" spans="1:32" x14ac:dyDescent="0.25">
      <c r="A62" t="s">
        <v>251</v>
      </c>
      <c r="B62">
        <v>2002</v>
      </c>
      <c r="C62" t="s">
        <v>56</v>
      </c>
      <c r="D62" t="s">
        <v>461</v>
      </c>
      <c r="E62" t="s">
        <v>473</v>
      </c>
      <c r="F62" t="s">
        <v>68</v>
      </c>
      <c r="G62" t="s">
        <v>50</v>
      </c>
      <c r="H62" t="s">
        <v>44</v>
      </c>
      <c r="I62" t="s">
        <v>40</v>
      </c>
      <c r="J62" t="s">
        <v>368</v>
      </c>
      <c r="K62" t="s">
        <v>68</v>
      </c>
      <c r="L62" t="s">
        <v>50</v>
      </c>
      <c r="M62" t="s">
        <v>487</v>
      </c>
      <c r="N62" t="s">
        <v>185</v>
      </c>
      <c r="O62" t="s">
        <v>467</v>
      </c>
      <c r="P62">
        <v>2001</v>
      </c>
      <c r="Q62" t="s">
        <v>528</v>
      </c>
      <c r="R62" t="s">
        <v>529</v>
      </c>
      <c r="S62" t="s">
        <v>530</v>
      </c>
      <c r="T62">
        <v>3</v>
      </c>
      <c r="U62">
        <v>3</v>
      </c>
      <c r="V62">
        <v>203</v>
      </c>
      <c r="W62">
        <v>100</v>
      </c>
      <c r="X62">
        <v>8</v>
      </c>
      <c r="Y62">
        <v>0</v>
      </c>
      <c r="Z62">
        <v>7</v>
      </c>
      <c r="AA62">
        <v>0</v>
      </c>
      <c r="AB62">
        <v>218</v>
      </c>
      <c r="AC62">
        <v>100</v>
      </c>
      <c r="AD62">
        <v>0.68600000000000005</v>
      </c>
      <c r="AE62">
        <v>318</v>
      </c>
      <c r="AF62">
        <v>106</v>
      </c>
    </row>
    <row r="63" spans="1:32" x14ac:dyDescent="0.25">
      <c r="A63" t="s">
        <v>251</v>
      </c>
      <c r="B63">
        <v>2002</v>
      </c>
      <c r="C63" t="s">
        <v>56</v>
      </c>
      <c r="D63" t="s">
        <v>461</v>
      </c>
      <c r="E63" t="s">
        <v>473</v>
      </c>
      <c r="F63" t="s">
        <v>68</v>
      </c>
      <c r="G63" t="s">
        <v>50</v>
      </c>
      <c r="H63" t="s">
        <v>44</v>
      </c>
      <c r="I63" t="s">
        <v>40</v>
      </c>
      <c r="J63" t="s">
        <v>368</v>
      </c>
      <c r="K63" t="s">
        <v>68</v>
      </c>
      <c r="L63" t="s">
        <v>50</v>
      </c>
      <c r="M63" t="s">
        <v>487</v>
      </c>
      <c r="N63" t="s">
        <v>185</v>
      </c>
      <c r="O63" t="s">
        <v>467</v>
      </c>
      <c r="P63">
        <v>2001</v>
      </c>
      <c r="Q63" t="s">
        <v>531</v>
      </c>
      <c r="R63" t="s">
        <v>526</v>
      </c>
      <c r="S63" t="s">
        <v>532</v>
      </c>
      <c r="T63">
        <v>3</v>
      </c>
      <c r="U63">
        <v>2</v>
      </c>
      <c r="V63">
        <v>305</v>
      </c>
      <c r="W63">
        <v>27</v>
      </c>
      <c r="X63">
        <v>0</v>
      </c>
      <c r="Y63">
        <v>0</v>
      </c>
      <c r="Z63">
        <v>247</v>
      </c>
      <c r="AA63">
        <v>24</v>
      </c>
      <c r="AB63">
        <v>552</v>
      </c>
      <c r="AC63">
        <v>51</v>
      </c>
      <c r="AD63">
        <v>0.91500000000000004</v>
      </c>
      <c r="AE63">
        <v>603</v>
      </c>
      <c r="AF63">
        <v>201</v>
      </c>
    </row>
    <row r="64" spans="1:32" x14ac:dyDescent="0.25">
      <c r="A64" t="s">
        <v>251</v>
      </c>
      <c r="B64">
        <v>2002</v>
      </c>
      <c r="C64" t="s">
        <v>47</v>
      </c>
      <c r="D64" t="s">
        <v>40</v>
      </c>
      <c r="E64" t="s">
        <v>368</v>
      </c>
      <c r="F64" t="s">
        <v>68</v>
      </c>
      <c r="G64" t="s">
        <v>430</v>
      </c>
      <c r="H64" t="s">
        <v>44</v>
      </c>
      <c r="I64" t="s">
        <v>40</v>
      </c>
      <c r="J64" t="s">
        <v>368</v>
      </c>
      <c r="K64" t="s">
        <v>68</v>
      </c>
      <c r="L64" t="s">
        <v>369</v>
      </c>
      <c r="M64" t="s">
        <v>431</v>
      </c>
      <c r="N64" t="s">
        <v>45</v>
      </c>
      <c r="O64" t="s">
        <v>256</v>
      </c>
      <c r="P64">
        <v>2001</v>
      </c>
      <c r="Q64" t="s">
        <v>533</v>
      </c>
      <c r="R64" t="s">
        <v>534</v>
      </c>
      <c r="S64" t="s">
        <v>535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6</v>
      </c>
      <c r="AA64" t="s">
        <v>6</v>
      </c>
      <c r="AB64">
        <v>0</v>
      </c>
      <c r="AC64">
        <v>0</v>
      </c>
    </row>
    <row r="65" spans="1:32" x14ac:dyDescent="0.25">
      <c r="A65" t="s">
        <v>251</v>
      </c>
      <c r="B65">
        <v>2002</v>
      </c>
      <c r="C65" t="s">
        <v>47</v>
      </c>
      <c r="D65" t="s">
        <v>40</v>
      </c>
      <c r="E65" t="s">
        <v>368</v>
      </c>
      <c r="F65" t="s">
        <v>68</v>
      </c>
      <c r="G65" t="s">
        <v>430</v>
      </c>
      <c r="H65" t="s">
        <v>44</v>
      </c>
      <c r="I65" t="s">
        <v>40</v>
      </c>
      <c r="J65" t="s">
        <v>368</v>
      </c>
      <c r="K65" t="s">
        <v>68</v>
      </c>
      <c r="L65" t="s">
        <v>369</v>
      </c>
      <c r="M65" t="s">
        <v>431</v>
      </c>
      <c r="N65" t="s">
        <v>45</v>
      </c>
      <c r="O65" t="s">
        <v>256</v>
      </c>
      <c r="P65">
        <v>2001</v>
      </c>
      <c r="Q65" t="s">
        <v>536</v>
      </c>
      <c r="R65" t="s">
        <v>537</v>
      </c>
      <c r="S65" t="s">
        <v>538</v>
      </c>
      <c r="T65">
        <v>3</v>
      </c>
      <c r="U65">
        <v>3</v>
      </c>
      <c r="V65">
        <v>58</v>
      </c>
      <c r="W65">
        <v>15</v>
      </c>
      <c r="X65">
        <v>7</v>
      </c>
      <c r="Y65">
        <v>3</v>
      </c>
      <c r="Z65">
        <v>55</v>
      </c>
      <c r="AA65">
        <v>20</v>
      </c>
      <c r="AB65">
        <v>120</v>
      </c>
      <c r="AC65">
        <v>38</v>
      </c>
      <c r="AD65">
        <v>0.75900000000000001</v>
      </c>
      <c r="AE65">
        <v>158</v>
      </c>
      <c r="AF65">
        <v>52.667000000000002</v>
      </c>
    </row>
    <row r="66" spans="1:32" x14ac:dyDescent="0.25">
      <c r="A66" t="s">
        <v>251</v>
      </c>
      <c r="B66">
        <v>2002</v>
      </c>
      <c r="C66" t="s">
        <v>56</v>
      </c>
      <c r="D66" t="s">
        <v>40</v>
      </c>
      <c r="E66" t="s">
        <v>368</v>
      </c>
      <c r="F66" t="s">
        <v>68</v>
      </c>
      <c r="G66" t="s">
        <v>50</v>
      </c>
      <c r="H66" t="s">
        <v>42</v>
      </c>
      <c r="I66" t="s">
        <v>461</v>
      </c>
      <c r="J66" t="s">
        <v>368</v>
      </c>
      <c r="K66" t="s">
        <v>68</v>
      </c>
      <c r="L66" t="s">
        <v>50</v>
      </c>
      <c r="M66" t="s">
        <v>466</v>
      </c>
      <c r="N66" t="s">
        <v>185</v>
      </c>
      <c r="O66" t="s">
        <v>467</v>
      </c>
      <c r="P66">
        <v>2001</v>
      </c>
      <c r="Q66" t="s">
        <v>539</v>
      </c>
      <c r="R66" t="s">
        <v>540</v>
      </c>
      <c r="S66" t="s">
        <v>541</v>
      </c>
      <c r="T66">
        <v>3</v>
      </c>
      <c r="U66">
        <v>2</v>
      </c>
      <c r="V66">
        <v>457</v>
      </c>
      <c r="W66">
        <v>26</v>
      </c>
      <c r="X66">
        <v>86</v>
      </c>
      <c r="Y66">
        <v>34</v>
      </c>
      <c r="Z66">
        <v>0</v>
      </c>
      <c r="AA66">
        <v>0</v>
      </c>
      <c r="AB66">
        <v>543</v>
      </c>
      <c r="AC66">
        <v>60</v>
      </c>
      <c r="AD66">
        <v>0.9</v>
      </c>
      <c r="AE66">
        <v>603</v>
      </c>
      <c r="AF66">
        <v>201</v>
      </c>
    </row>
    <row r="67" spans="1:32" x14ac:dyDescent="0.25">
      <c r="A67" t="s">
        <v>251</v>
      </c>
      <c r="B67">
        <v>2002</v>
      </c>
      <c r="C67" t="s">
        <v>56</v>
      </c>
      <c r="D67" t="s">
        <v>40</v>
      </c>
      <c r="E67" t="s">
        <v>368</v>
      </c>
      <c r="F67" t="s">
        <v>68</v>
      </c>
      <c r="G67" t="s">
        <v>50</v>
      </c>
      <c r="H67" t="s">
        <v>49</v>
      </c>
      <c r="I67" t="s">
        <v>461</v>
      </c>
      <c r="J67" t="s">
        <v>368</v>
      </c>
      <c r="K67" t="s">
        <v>68</v>
      </c>
      <c r="L67" t="s">
        <v>50</v>
      </c>
      <c r="M67" t="s">
        <v>466</v>
      </c>
      <c r="N67" t="s">
        <v>185</v>
      </c>
      <c r="O67" t="s">
        <v>467</v>
      </c>
      <c r="P67">
        <v>2001</v>
      </c>
      <c r="Q67" t="s">
        <v>542</v>
      </c>
      <c r="R67" t="s">
        <v>543</v>
      </c>
      <c r="S67" t="s">
        <v>544</v>
      </c>
      <c r="T67">
        <v>3</v>
      </c>
      <c r="U67">
        <v>3</v>
      </c>
      <c r="V67">
        <v>68</v>
      </c>
      <c r="W67">
        <v>42</v>
      </c>
      <c r="X67">
        <v>102</v>
      </c>
      <c r="Y67">
        <v>82</v>
      </c>
      <c r="Z67">
        <v>0</v>
      </c>
      <c r="AA67">
        <v>237</v>
      </c>
      <c r="AB67">
        <v>170</v>
      </c>
      <c r="AC67">
        <v>361</v>
      </c>
      <c r="AD67">
        <v>0.32</v>
      </c>
      <c r="AE67">
        <v>531</v>
      </c>
      <c r="AF67">
        <v>177</v>
      </c>
    </row>
    <row r="68" spans="1:32" x14ac:dyDescent="0.25">
      <c r="A68" t="s">
        <v>251</v>
      </c>
      <c r="B68">
        <v>2002</v>
      </c>
      <c r="C68" t="s">
        <v>56</v>
      </c>
      <c r="D68" t="s">
        <v>40</v>
      </c>
      <c r="E68" t="s">
        <v>368</v>
      </c>
      <c r="F68" t="s">
        <v>68</v>
      </c>
      <c r="G68" t="s">
        <v>50</v>
      </c>
      <c r="H68" t="s">
        <v>44</v>
      </c>
      <c r="I68" t="s">
        <v>461</v>
      </c>
      <c r="J68" t="s">
        <v>368</v>
      </c>
      <c r="K68" t="s">
        <v>68</v>
      </c>
      <c r="L68" t="s">
        <v>50</v>
      </c>
      <c r="M68" t="s">
        <v>466</v>
      </c>
      <c r="N68" t="s">
        <v>185</v>
      </c>
      <c r="O68" t="s">
        <v>467</v>
      </c>
      <c r="P68">
        <v>2001</v>
      </c>
      <c r="Q68" t="s">
        <v>545</v>
      </c>
      <c r="R68" t="s">
        <v>546</v>
      </c>
      <c r="S68" t="s">
        <v>547</v>
      </c>
      <c r="T68">
        <v>3</v>
      </c>
      <c r="U68">
        <v>3</v>
      </c>
      <c r="V68">
        <v>0</v>
      </c>
      <c r="W68">
        <v>2</v>
      </c>
      <c r="X68">
        <v>0</v>
      </c>
      <c r="Y68">
        <v>5</v>
      </c>
      <c r="Z68">
        <v>0</v>
      </c>
      <c r="AA68">
        <v>8</v>
      </c>
      <c r="AB68">
        <v>0</v>
      </c>
      <c r="AC68">
        <v>15</v>
      </c>
      <c r="AD68">
        <v>0</v>
      </c>
      <c r="AE68">
        <v>15</v>
      </c>
      <c r="AF68">
        <v>5</v>
      </c>
    </row>
    <row r="69" spans="1:32" x14ac:dyDescent="0.25">
      <c r="A69" t="s">
        <v>251</v>
      </c>
      <c r="B69">
        <v>2002</v>
      </c>
      <c r="C69" t="s">
        <v>56</v>
      </c>
      <c r="D69" t="s">
        <v>40</v>
      </c>
      <c r="E69" t="s">
        <v>368</v>
      </c>
      <c r="F69" t="s">
        <v>68</v>
      </c>
      <c r="G69" t="s">
        <v>50</v>
      </c>
      <c r="H69" t="s">
        <v>44</v>
      </c>
      <c r="I69" t="s">
        <v>461</v>
      </c>
      <c r="J69" t="s">
        <v>368</v>
      </c>
      <c r="K69" t="s">
        <v>68</v>
      </c>
      <c r="L69" t="s">
        <v>50</v>
      </c>
      <c r="M69" t="s">
        <v>466</v>
      </c>
      <c r="N69" t="s">
        <v>185</v>
      </c>
      <c r="O69" t="s">
        <v>467</v>
      </c>
      <c r="P69">
        <v>2001</v>
      </c>
      <c r="Q69" t="s">
        <v>548</v>
      </c>
      <c r="R69" t="s">
        <v>549</v>
      </c>
      <c r="S69" t="s">
        <v>550</v>
      </c>
      <c r="T69">
        <v>3</v>
      </c>
      <c r="U69">
        <v>3</v>
      </c>
      <c r="V69">
        <v>331</v>
      </c>
      <c r="W69">
        <v>24</v>
      </c>
      <c r="X69">
        <v>66</v>
      </c>
      <c r="Y69">
        <v>8</v>
      </c>
      <c r="Z69">
        <v>104</v>
      </c>
      <c r="AA69">
        <v>9</v>
      </c>
      <c r="AB69">
        <v>501</v>
      </c>
      <c r="AC69">
        <v>41</v>
      </c>
      <c r="AD69">
        <v>0.92400000000000004</v>
      </c>
      <c r="AE69">
        <v>542</v>
      </c>
      <c r="AF69">
        <v>180.667</v>
      </c>
    </row>
    <row r="70" spans="1:32" x14ac:dyDescent="0.25">
      <c r="A70" t="s">
        <v>251</v>
      </c>
      <c r="B70">
        <v>2002</v>
      </c>
      <c r="C70" t="s">
        <v>56</v>
      </c>
      <c r="D70" t="s">
        <v>40</v>
      </c>
      <c r="E70" t="s">
        <v>368</v>
      </c>
      <c r="F70" t="s">
        <v>68</v>
      </c>
      <c r="G70" t="s">
        <v>50</v>
      </c>
      <c r="H70" t="s">
        <v>44</v>
      </c>
      <c r="I70" t="s">
        <v>461</v>
      </c>
      <c r="J70" t="s">
        <v>368</v>
      </c>
      <c r="K70" t="s">
        <v>68</v>
      </c>
      <c r="L70" t="s">
        <v>50</v>
      </c>
      <c r="M70" t="s">
        <v>466</v>
      </c>
      <c r="N70" t="s">
        <v>185</v>
      </c>
      <c r="O70" t="s">
        <v>467</v>
      </c>
      <c r="P70">
        <v>2001</v>
      </c>
      <c r="Q70" t="s">
        <v>551</v>
      </c>
      <c r="R70" t="s">
        <v>549</v>
      </c>
      <c r="S70" t="s">
        <v>552</v>
      </c>
      <c r="T70">
        <v>3</v>
      </c>
      <c r="U70">
        <v>3</v>
      </c>
      <c r="V70">
        <v>657</v>
      </c>
      <c r="W70">
        <v>147</v>
      </c>
      <c r="X70">
        <v>91</v>
      </c>
      <c r="Y70">
        <v>10</v>
      </c>
      <c r="Z70">
        <v>79</v>
      </c>
      <c r="AA70">
        <v>2</v>
      </c>
      <c r="AB70">
        <v>827</v>
      </c>
      <c r="AC70">
        <v>159</v>
      </c>
      <c r="AD70">
        <v>0.83899999999999997</v>
      </c>
      <c r="AE70">
        <v>986</v>
      </c>
      <c r="AF70">
        <v>328.66699999999997</v>
      </c>
    </row>
    <row r="71" spans="1:32" x14ac:dyDescent="0.25">
      <c r="A71" t="s">
        <v>251</v>
      </c>
      <c r="B71">
        <v>2002</v>
      </c>
      <c r="C71" t="s">
        <v>56</v>
      </c>
      <c r="D71" t="s">
        <v>40</v>
      </c>
      <c r="E71" t="s">
        <v>368</v>
      </c>
      <c r="F71" t="s">
        <v>68</v>
      </c>
      <c r="G71" t="s">
        <v>50</v>
      </c>
      <c r="H71" t="s">
        <v>44</v>
      </c>
      <c r="I71" t="s">
        <v>461</v>
      </c>
      <c r="J71" t="s">
        <v>368</v>
      </c>
      <c r="K71" t="s">
        <v>68</v>
      </c>
      <c r="L71" t="s">
        <v>50</v>
      </c>
      <c r="M71" t="s">
        <v>466</v>
      </c>
      <c r="N71" t="s">
        <v>185</v>
      </c>
      <c r="O71" t="s">
        <v>467</v>
      </c>
      <c r="P71">
        <v>2001</v>
      </c>
      <c r="Q71" t="s">
        <v>553</v>
      </c>
      <c r="R71" t="s">
        <v>546</v>
      </c>
      <c r="S71" t="s">
        <v>554</v>
      </c>
      <c r="T71">
        <v>3</v>
      </c>
      <c r="U71">
        <v>2</v>
      </c>
      <c r="V71">
        <v>0</v>
      </c>
      <c r="W71">
        <v>4</v>
      </c>
      <c r="X71">
        <v>0</v>
      </c>
      <c r="Y71">
        <v>2</v>
      </c>
      <c r="Z71">
        <v>0</v>
      </c>
      <c r="AA71">
        <v>0</v>
      </c>
      <c r="AB71">
        <v>0</v>
      </c>
      <c r="AC71">
        <v>6</v>
      </c>
      <c r="AD71">
        <v>0</v>
      </c>
      <c r="AE71">
        <v>6</v>
      </c>
      <c r="AF71">
        <v>2</v>
      </c>
    </row>
    <row r="72" spans="1:32" x14ac:dyDescent="0.25">
      <c r="A72" t="s">
        <v>251</v>
      </c>
      <c r="B72">
        <v>2002</v>
      </c>
      <c r="C72" t="s">
        <v>56</v>
      </c>
      <c r="D72" t="s">
        <v>40</v>
      </c>
      <c r="E72" t="s">
        <v>368</v>
      </c>
      <c r="F72" t="s">
        <v>68</v>
      </c>
      <c r="G72" t="s">
        <v>50</v>
      </c>
      <c r="H72" t="s">
        <v>44</v>
      </c>
      <c r="I72" t="s">
        <v>461</v>
      </c>
      <c r="J72" t="s">
        <v>368</v>
      </c>
      <c r="K72" t="s">
        <v>68</v>
      </c>
      <c r="L72" t="s">
        <v>50</v>
      </c>
      <c r="M72" t="s">
        <v>466</v>
      </c>
      <c r="N72" t="s">
        <v>185</v>
      </c>
      <c r="O72" t="s">
        <v>467</v>
      </c>
      <c r="P72">
        <v>2001</v>
      </c>
      <c r="Q72" t="s">
        <v>555</v>
      </c>
      <c r="R72" t="s">
        <v>468</v>
      </c>
      <c r="T72">
        <v>7</v>
      </c>
      <c r="U72">
        <v>4</v>
      </c>
      <c r="V72">
        <v>0</v>
      </c>
      <c r="W72">
        <v>134</v>
      </c>
      <c r="AB72">
        <v>0</v>
      </c>
      <c r="AC72">
        <v>134</v>
      </c>
      <c r="AD72">
        <v>0</v>
      </c>
      <c r="AE72">
        <v>134</v>
      </c>
      <c r="AF72">
        <v>33.5</v>
      </c>
    </row>
    <row r="73" spans="1:32" x14ac:dyDescent="0.25">
      <c r="AF73">
        <v>0.33223725254696052</v>
      </c>
    </row>
    <row r="74" spans="1:32" x14ac:dyDescent="0.25">
      <c r="AF74">
        <f>AVERAGE(AF43,AF44,AF45,AF46,AF52,AF53,AF54,AF59)</f>
        <v>166.66650000000001</v>
      </c>
    </row>
  </sheetData>
  <autoFilter ref="A1:AF74" xr:uid="{00000000-0009-0000-0000-000001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MN186"/>
  <sheetViews>
    <sheetView topLeftCell="Z1" zoomScale="90" zoomScaleNormal="90" workbookViewId="0">
      <pane ySplit="1" topLeftCell="A2" activePane="bottomLeft" state="frozen"/>
      <selection pane="bottomLeft" activeCell="AN2" sqref="AN2"/>
    </sheetView>
  </sheetViews>
  <sheetFormatPr baseColWidth="10" defaultColWidth="11.5703125" defaultRowHeight="15" x14ac:dyDescent="0.25"/>
  <cols>
    <col min="1" max="4" width="11.5703125" style="29"/>
    <col min="5" max="5" width="12.85546875" style="29" customWidth="1"/>
    <col min="6" max="7" width="11.5703125" style="29"/>
    <col min="8" max="8" width="16.42578125" style="29" customWidth="1"/>
    <col min="9" max="9" width="14" style="29" customWidth="1"/>
    <col min="10" max="10" width="10.140625" style="29" customWidth="1"/>
    <col min="11" max="11" width="13.5703125" style="29" customWidth="1"/>
    <col min="12" max="12" width="16.5703125" style="29" customWidth="1"/>
    <col min="13" max="13" width="18.85546875" style="29" customWidth="1"/>
    <col min="14" max="15" width="21" style="30" customWidth="1"/>
    <col min="16" max="16" width="9.7109375" style="29" customWidth="1"/>
    <col min="17" max="17" width="8.42578125" style="32" customWidth="1"/>
    <col min="18" max="18" width="7.85546875" style="29" customWidth="1"/>
    <col min="19" max="19" width="14.5703125" style="29" customWidth="1"/>
    <col min="20" max="20" width="37.5703125" style="29" bestFit="1" customWidth="1"/>
    <col min="21" max="21" width="8.140625" style="29" customWidth="1"/>
    <col min="22" max="22" width="7.5703125" style="29" customWidth="1"/>
    <col min="23" max="24" width="8.140625" style="29" customWidth="1"/>
    <col min="25" max="25" width="11" style="33" customWidth="1"/>
    <col min="26" max="26" width="4.85546875" style="29" customWidth="1"/>
    <col min="27" max="34" width="11.5703125" style="29"/>
    <col min="35" max="35" width="14.140625" style="33" customWidth="1"/>
    <col min="36" max="1028" width="11.5703125" style="29"/>
    <col min="1029" max="16384" width="11.5703125" style="35"/>
  </cols>
  <sheetData>
    <row r="1" spans="1:40" s="28" customFormat="1" ht="12.75" x14ac:dyDescent="0.2">
      <c r="A1" s="18" t="s">
        <v>7</v>
      </c>
      <c r="B1" s="18" t="s">
        <v>8</v>
      </c>
      <c r="C1" s="18" t="s">
        <v>9</v>
      </c>
      <c r="D1" s="18" t="s">
        <v>343</v>
      </c>
      <c r="E1" s="19" t="s">
        <v>10</v>
      </c>
      <c r="F1" s="19" t="s">
        <v>11</v>
      </c>
      <c r="G1" s="19" t="s">
        <v>12</v>
      </c>
      <c r="H1" s="19" t="s">
        <v>13</v>
      </c>
      <c r="I1" s="19" t="s">
        <v>14</v>
      </c>
      <c r="J1" s="20" t="s">
        <v>15</v>
      </c>
      <c r="K1" s="20" t="s">
        <v>16</v>
      </c>
      <c r="L1" s="20" t="s">
        <v>12</v>
      </c>
      <c r="M1" s="20" t="s">
        <v>17</v>
      </c>
      <c r="N1" s="21" t="s">
        <v>340</v>
      </c>
      <c r="O1" s="21" t="s">
        <v>64</v>
      </c>
      <c r="P1" s="18" t="s">
        <v>18</v>
      </c>
      <c r="Q1" s="22" t="s">
        <v>19</v>
      </c>
      <c r="R1" s="18" t="s">
        <v>20</v>
      </c>
      <c r="S1" s="23" t="s">
        <v>565</v>
      </c>
      <c r="T1" s="76" t="s">
        <v>335</v>
      </c>
      <c r="U1" s="18" t="s">
        <v>22</v>
      </c>
      <c r="V1" s="18" t="s">
        <v>3</v>
      </c>
      <c r="W1" s="24" t="s">
        <v>23</v>
      </c>
      <c r="X1" s="18" t="s">
        <v>24</v>
      </c>
      <c r="Y1" s="25" t="s">
        <v>25</v>
      </c>
      <c r="Z1" s="26" t="s">
        <v>26</v>
      </c>
      <c r="AA1" s="26" t="s">
        <v>27</v>
      </c>
      <c r="AB1" s="26" t="s">
        <v>28</v>
      </c>
      <c r="AC1" s="26" t="s">
        <v>29</v>
      </c>
      <c r="AD1" s="26" t="s">
        <v>30</v>
      </c>
      <c r="AE1" s="26" t="s">
        <v>31</v>
      </c>
      <c r="AF1" s="26" t="s">
        <v>32</v>
      </c>
      <c r="AG1" s="26" t="s">
        <v>33</v>
      </c>
      <c r="AH1" s="26" t="s">
        <v>34</v>
      </c>
      <c r="AI1" s="27" t="s">
        <v>35</v>
      </c>
      <c r="AJ1" s="26" t="s">
        <v>36</v>
      </c>
      <c r="AK1" s="26" t="s">
        <v>37</v>
      </c>
      <c r="AL1" s="26" t="s">
        <v>38</v>
      </c>
      <c r="AM1" s="26" t="s">
        <v>65</v>
      </c>
      <c r="AN1" s="26" t="s">
        <v>5</v>
      </c>
    </row>
    <row r="2" spans="1:40" x14ac:dyDescent="0.25">
      <c r="A2" s="29" t="s">
        <v>66</v>
      </c>
      <c r="B2" s="29">
        <v>2019</v>
      </c>
      <c r="C2" s="29" t="s">
        <v>39</v>
      </c>
      <c r="D2" s="29" t="s">
        <v>39</v>
      </c>
      <c r="E2" s="29" t="s">
        <v>67</v>
      </c>
      <c r="F2" s="29" t="s">
        <v>41</v>
      </c>
      <c r="G2" s="29" t="s">
        <v>68</v>
      </c>
      <c r="H2" s="29" t="s">
        <v>69</v>
      </c>
      <c r="I2" s="29" t="s">
        <v>42</v>
      </c>
      <c r="J2" s="29" t="s">
        <v>40</v>
      </c>
      <c r="K2" s="29" t="s">
        <v>334</v>
      </c>
      <c r="L2" s="29" t="s">
        <v>68</v>
      </c>
      <c r="M2" s="29" t="s">
        <v>71</v>
      </c>
      <c r="N2" s="30" t="str">
        <f>CONCATENATE(J2,"X",E2)</f>
        <v>elegansXgraellsii</v>
      </c>
      <c r="O2" s="30" t="str">
        <f>N2</f>
        <v>elegansXgraellsii</v>
      </c>
      <c r="P2" s="31">
        <v>43629</v>
      </c>
      <c r="Q2" s="32" t="s">
        <v>72</v>
      </c>
      <c r="R2" s="29" t="s">
        <v>73</v>
      </c>
      <c r="S2" s="29" t="str">
        <f>CONCATENATE(R2,"X",Q2)</f>
        <v>B.1XA.12</v>
      </c>
      <c r="T2" s="29" t="str">
        <f>_xlfn.CONCAT(D2,"-",O2,"-",M2,"X",H2)</f>
        <v>F0-elegansXgraellsii-LaxeXMontalvo</v>
      </c>
      <c r="U2" s="29">
        <v>2</v>
      </c>
      <c r="V2" s="29">
        <v>1</v>
      </c>
      <c r="W2" s="29">
        <v>1</v>
      </c>
      <c r="X2" s="29">
        <v>1</v>
      </c>
      <c r="Y2" s="33" t="s">
        <v>6</v>
      </c>
      <c r="Z2" s="29" t="str">
        <f>IF(X2=1,"Y","N")</f>
        <v>Y</v>
      </c>
      <c r="AA2" s="29">
        <v>3</v>
      </c>
      <c r="AB2" s="29">
        <v>3</v>
      </c>
      <c r="AC2" s="29">
        <v>343</v>
      </c>
      <c r="AD2" s="29">
        <v>5</v>
      </c>
      <c r="AE2" s="29">
        <v>266</v>
      </c>
      <c r="AF2" s="29">
        <v>12</v>
      </c>
      <c r="AG2" s="29">
        <v>20</v>
      </c>
      <c r="AH2" s="29">
        <v>0</v>
      </c>
      <c r="AI2" s="33" t="s">
        <v>6</v>
      </c>
      <c r="AJ2" s="29">
        <f>AC2+AE2+AG2</f>
        <v>629</v>
      </c>
      <c r="AK2" s="29">
        <f>AD2+AF2+AH2</f>
        <v>17</v>
      </c>
      <c r="AL2" s="29">
        <f>AJ2+AK2</f>
        <v>646</v>
      </c>
      <c r="AM2" s="29">
        <f>AL2/AA2</f>
        <v>215.33333333333334</v>
      </c>
      <c r="AN2" s="29">
        <f>AJ2/AL2</f>
        <v>0.97368421052631582</v>
      </c>
    </row>
    <row r="3" spans="1:40" x14ac:dyDescent="0.25">
      <c r="A3" s="29" t="s">
        <v>66</v>
      </c>
      <c r="B3" s="29">
        <v>2019</v>
      </c>
      <c r="C3" s="29" t="s">
        <v>39</v>
      </c>
      <c r="D3" s="29" t="s">
        <v>561</v>
      </c>
      <c r="E3" s="29" t="s">
        <v>67</v>
      </c>
      <c r="F3" s="29" t="s">
        <v>41</v>
      </c>
      <c r="G3" s="29" t="s">
        <v>68</v>
      </c>
      <c r="H3" s="29" t="s">
        <v>69</v>
      </c>
      <c r="I3" s="29" t="s">
        <v>44</v>
      </c>
      <c r="J3" s="29" t="s">
        <v>67</v>
      </c>
      <c r="K3" s="29" t="s">
        <v>41</v>
      </c>
      <c r="L3" s="29" t="s">
        <v>68</v>
      </c>
      <c r="M3" s="29" t="s">
        <v>69</v>
      </c>
      <c r="N3" s="30" t="str">
        <f t="shared" ref="N3:N57" si="0">CONCATENATE(J3,"X",E3)</f>
        <v>graellsiiXgraellsii</v>
      </c>
      <c r="O3" s="30" t="str">
        <f t="shared" ref="O3:O57" si="1">N3</f>
        <v>graellsiiXgraellsii</v>
      </c>
      <c r="P3" s="31">
        <v>43629</v>
      </c>
      <c r="Q3" s="32" t="s">
        <v>74</v>
      </c>
      <c r="R3" s="29" t="s">
        <v>75</v>
      </c>
      <c r="S3" s="29" t="str">
        <f t="shared" ref="S3:S66" si="2">CONCATENATE(R3,"X",Q3)</f>
        <v>A.20XA.13</v>
      </c>
      <c r="T3" s="29" t="str">
        <f t="shared" ref="T3:T57" si="3">_xlfn.CONCAT(D3,"-",O3,"-",M3,"X",H3)</f>
        <v>Pures-graellsiiXgraellsii-MontalvoXMontalvo</v>
      </c>
      <c r="U3" s="29">
        <v>1</v>
      </c>
      <c r="V3" s="29">
        <v>1</v>
      </c>
      <c r="W3" s="29">
        <v>1</v>
      </c>
      <c r="X3" s="29">
        <v>1</v>
      </c>
      <c r="Y3" s="33" t="s">
        <v>6</v>
      </c>
      <c r="Z3" s="29" t="str">
        <f t="shared" ref="Z3:Z38" si="4">IF(X3=1,"Y","N")</f>
        <v>Y</v>
      </c>
      <c r="AA3" s="29">
        <v>3</v>
      </c>
      <c r="AB3" s="29">
        <v>3</v>
      </c>
      <c r="AC3" s="29">
        <v>0</v>
      </c>
      <c r="AD3" s="29">
        <v>19</v>
      </c>
      <c r="AE3" s="29">
        <v>0</v>
      </c>
      <c r="AF3" s="29">
        <v>9</v>
      </c>
      <c r="AG3" s="29">
        <v>0</v>
      </c>
      <c r="AH3" s="29">
        <v>5</v>
      </c>
      <c r="AI3" s="33" t="s">
        <v>6</v>
      </c>
      <c r="AJ3" s="29">
        <f t="shared" ref="AJ3:AK40" si="5">AC3+AE3+AG3</f>
        <v>0</v>
      </c>
      <c r="AK3" s="29">
        <f t="shared" si="5"/>
        <v>33</v>
      </c>
      <c r="AL3" s="29">
        <f t="shared" ref="AL3:AL55" si="6">AJ3+AK3</f>
        <v>33</v>
      </c>
      <c r="AM3" s="29">
        <f t="shared" ref="AM3:AM55" si="7">AL3/AA3</f>
        <v>11</v>
      </c>
      <c r="AN3" s="29">
        <f t="shared" ref="AN3:AN55" si="8">AJ3/AL3</f>
        <v>0</v>
      </c>
    </row>
    <row r="4" spans="1:40" x14ac:dyDescent="0.25">
      <c r="A4" s="29" t="s">
        <v>66</v>
      </c>
      <c r="B4" s="29">
        <v>2019</v>
      </c>
      <c r="C4" s="29" t="s">
        <v>39</v>
      </c>
      <c r="D4" s="29" t="s">
        <v>39</v>
      </c>
      <c r="E4" s="29" t="s">
        <v>67</v>
      </c>
      <c r="F4" s="29" t="s">
        <v>41</v>
      </c>
      <c r="G4" s="29" t="s">
        <v>68</v>
      </c>
      <c r="H4" s="29" t="s">
        <v>69</v>
      </c>
      <c r="I4" s="29" t="s">
        <v>42</v>
      </c>
      <c r="J4" s="29" t="s">
        <v>40</v>
      </c>
      <c r="K4" s="29" t="s">
        <v>334</v>
      </c>
      <c r="L4" s="29" t="s">
        <v>68</v>
      </c>
      <c r="M4" s="29" t="s">
        <v>71</v>
      </c>
      <c r="N4" s="30" t="str">
        <f t="shared" si="0"/>
        <v>elegansXgraellsii</v>
      </c>
      <c r="O4" s="30" t="str">
        <f t="shared" si="1"/>
        <v>elegansXgraellsii</v>
      </c>
      <c r="P4" s="31">
        <v>43629</v>
      </c>
      <c r="Q4" s="32" t="s">
        <v>76</v>
      </c>
      <c r="R4" s="29" t="s">
        <v>73</v>
      </c>
      <c r="S4" s="29" t="str">
        <f t="shared" si="2"/>
        <v>B.1XA.14</v>
      </c>
      <c r="T4" s="29" t="str">
        <f t="shared" si="3"/>
        <v>F0-elegansXgraellsii-LaxeXMontalvo</v>
      </c>
      <c r="U4" s="29">
        <v>2</v>
      </c>
      <c r="V4" s="29">
        <v>0</v>
      </c>
      <c r="W4" s="29">
        <v>0</v>
      </c>
      <c r="X4" s="29">
        <v>0</v>
      </c>
      <c r="Y4" s="33" t="s">
        <v>6</v>
      </c>
      <c r="Z4" s="29" t="str">
        <f t="shared" si="4"/>
        <v>N</v>
      </c>
      <c r="AA4" s="29" t="str">
        <f t="shared" ref="AA4:AH7" si="9">IF($Z4="N","NA","")</f>
        <v>NA</v>
      </c>
      <c r="AB4" s="29" t="str">
        <f t="shared" si="9"/>
        <v>NA</v>
      </c>
      <c r="AC4" s="29" t="str">
        <f t="shared" si="9"/>
        <v>NA</v>
      </c>
      <c r="AD4" s="29" t="str">
        <f t="shared" si="9"/>
        <v>NA</v>
      </c>
      <c r="AE4" s="29" t="str">
        <f t="shared" si="9"/>
        <v>NA</v>
      </c>
      <c r="AF4" s="29" t="str">
        <f t="shared" si="9"/>
        <v>NA</v>
      </c>
      <c r="AG4" s="29" t="str">
        <f t="shared" si="9"/>
        <v>NA</v>
      </c>
      <c r="AH4" s="29" t="str">
        <f t="shared" si="9"/>
        <v>NA</v>
      </c>
      <c r="AI4" s="33" t="s">
        <v>6</v>
      </c>
      <c r="AJ4" s="29" t="s">
        <v>6</v>
      </c>
      <c r="AK4" s="29" t="s">
        <v>6</v>
      </c>
      <c r="AL4" s="29" t="s">
        <v>6</v>
      </c>
      <c r="AM4" s="29" t="s">
        <v>6</v>
      </c>
      <c r="AN4" s="29" t="s">
        <v>6</v>
      </c>
    </row>
    <row r="5" spans="1:40" x14ac:dyDescent="0.25">
      <c r="A5" s="29" t="s">
        <v>66</v>
      </c>
      <c r="B5" s="29">
        <v>2019</v>
      </c>
      <c r="C5" s="29" t="s">
        <v>39</v>
      </c>
      <c r="D5" s="29" t="s">
        <v>39</v>
      </c>
      <c r="E5" s="29" t="s">
        <v>67</v>
      </c>
      <c r="F5" s="29" t="s">
        <v>41</v>
      </c>
      <c r="G5" s="29" t="s">
        <v>68</v>
      </c>
      <c r="H5" s="29" t="s">
        <v>69</v>
      </c>
      <c r="I5" s="29" t="s">
        <v>42</v>
      </c>
      <c r="J5" s="29" t="s">
        <v>40</v>
      </c>
      <c r="K5" s="29" t="s">
        <v>334</v>
      </c>
      <c r="L5" s="29" t="s">
        <v>68</v>
      </c>
      <c r="M5" s="29" t="s">
        <v>71</v>
      </c>
      <c r="N5" s="30" t="str">
        <f t="shared" si="0"/>
        <v>elegansXgraellsii</v>
      </c>
      <c r="O5" s="30" t="str">
        <f t="shared" si="1"/>
        <v>elegansXgraellsii</v>
      </c>
      <c r="P5" s="31">
        <v>43629</v>
      </c>
      <c r="Q5" s="32" t="s">
        <v>77</v>
      </c>
      <c r="R5" s="29" t="s">
        <v>73</v>
      </c>
      <c r="S5" s="29" t="str">
        <f t="shared" si="2"/>
        <v>B.1XA.1</v>
      </c>
      <c r="T5" s="29" t="str">
        <f t="shared" si="3"/>
        <v>F0-elegansXgraellsii-LaxeXMontalvo</v>
      </c>
      <c r="U5" s="29">
        <v>1</v>
      </c>
      <c r="V5" s="29">
        <v>1</v>
      </c>
      <c r="W5" s="29">
        <v>0</v>
      </c>
      <c r="X5" s="29">
        <v>0</v>
      </c>
      <c r="Y5" s="33" t="s">
        <v>6</v>
      </c>
      <c r="Z5" s="29" t="str">
        <f t="shared" si="4"/>
        <v>N</v>
      </c>
      <c r="AA5" s="29" t="str">
        <f t="shared" si="9"/>
        <v>NA</v>
      </c>
      <c r="AB5" s="29" t="str">
        <f t="shared" si="9"/>
        <v>NA</v>
      </c>
      <c r="AC5" s="29" t="str">
        <f t="shared" si="9"/>
        <v>NA</v>
      </c>
      <c r="AD5" s="29" t="str">
        <f t="shared" si="9"/>
        <v>NA</v>
      </c>
      <c r="AE5" s="29" t="str">
        <f t="shared" si="9"/>
        <v>NA</v>
      </c>
      <c r="AF5" s="29" t="str">
        <f t="shared" si="9"/>
        <v>NA</v>
      </c>
      <c r="AG5" s="29" t="str">
        <f t="shared" si="9"/>
        <v>NA</v>
      </c>
      <c r="AH5" s="29" t="str">
        <f t="shared" si="9"/>
        <v>NA</v>
      </c>
      <c r="AI5" s="33" t="s">
        <v>6</v>
      </c>
      <c r="AJ5" s="29" t="s">
        <v>6</v>
      </c>
      <c r="AK5" s="29" t="s">
        <v>6</v>
      </c>
      <c r="AL5" s="29" t="s">
        <v>6</v>
      </c>
      <c r="AM5" s="29" t="s">
        <v>6</v>
      </c>
      <c r="AN5" s="29" t="s">
        <v>6</v>
      </c>
    </row>
    <row r="6" spans="1:40" x14ac:dyDescent="0.25">
      <c r="A6" s="29" t="s">
        <v>66</v>
      </c>
      <c r="B6" s="29">
        <v>2019</v>
      </c>
      <c r="C6" s="29" t="s">
        <v>39</v>
      </c>
      <c r="D6" s="29" t="s">
        <v>39</v>
      </c>
      <c r="E6" s="29" t="s">
        <v>67</v>
      </c>
      <c r="F6" s="29" t="s">
        <v>41</v>
      </c>
      <c r="G6" s="29" t="s">
        <v>68</v>
      </c>
      <c r="H6" s="29" t="s">
        <v>69</v>
      </c>
      <c r="I6" s="29" t="s">
        <v>42</v>
      </c>
      <c r="J6" s="29" t="s">
        <v>40</v>
      </c>
      <c r="K6" s="29" t="s">
        <v>334</v>
      </c>
      <c r="L6" s="29" t="s">
        <v>68</v>
      </c>
      <c r="M6" s="29" t="s">
        <v>71</v>
      </c>
      <c r="N6" s="30" t="str">
        <f t="shared" si="0"/>
        <v>elegansXgraellsii</v>
      </c>
      <c r="O6" s="30" t="str">
        <f t="shared" si="1"/>
        <v>elegansXgraellsii</v>
      </c>
      <c r="P6" s="31">
        <v>43629</v>
      </c>
      <c r="Q6" s="32" t="s">
        <v>77</v>
      </c>
      <c r="R6" s="29" t="s">
        <v>78</v>
      </c>
      <c r="S6" s="29" t="str">
        <f t="shared" si="2"/>
        <v>B.2XA.1</v>
      </c>
      <c r="T6" s="29" t="str">
        <f t="shared" si="3"/>
        <v>F0-elegansXgraellsii-LaxeXMontalvo</v>
      </c>
      <c r="U6" s="29">
        <v>1</v>
      </c>
      <c r="V6" s="29">
        <v>1</v>
      </c>
      <c r="W6" s="29">
        <v>0</v>
      </c>
      <c r="X6" s="29">
        <v>0</v>
      </c>
      <c r="Y6" s="33" t="s">
        <v>6</v>
      </c>
      <c r="Z6" s="29" t="str">
        <f t="shared" si="4"/>
        <v>N</v>
      </c>
      <c r="AA6" s="29" t="str">
        <f t="shared" si="9"/>
        <v>NA</v>
      </c>
      <c r="AB6" s="29" t="str">
        <f t="shared" si="9"/>
        <v>NA</v>
      </c>
      <c r="AC6" s="29" t="str">
        <f t="shared" si="9"/>
        <v>NA</v>
      </c>
      <c r="AD6" s="29" t="str">
        <f t="shared" si="9"/>
        <v>NA</v>
      </c>
      <c r="AE6" s="29" t="str">
        <f t="shared" si="9"/>
        <v>NA</v>
      </c>
      <c r="AF6" s="29" t="str">
        <f t="shared" si="9"/>
        <v>NA</v>
      </c>
      <c r="AG6" s="29" t="str">
        <f t="shared" si="9"/>
        <v>NA</v>
      </c>
      <c r="AH6" s="29" t="str">
        <f t="shared" si="9"/>
        <v>NA</v>
      </c>
      <c r="AI6" s="33" t="s">
        <v>6</v>
      </c>
      <c r="AJ6" s="29" t="s">
        <v>6</v>
      </c>
      <c r="AK6" s="29" t="s">
        <v>6</v>
      </c>
      <c r="AL6" s="29" t="s">
        <v>6</v>
      </c>
      <c r="AM6" s="29" t="s">
        <v>6</v>
      </c>
      <c r="AN6" s="29" t="s">
        <v>6</v>
      </c>
    </row>
    <row r="7" spans="1:40" x14ac:dyDescent="0.25">
      <c r="A7" s="29" t="s">
        <v>66</v>
      </c>
      <c r="B7" s="29">
        <v>2019</v>
      </c>
      <c r="C7" s="29" t="s">
        <v>39</v>
      </c>
      <c r="D7" s="29" t="s">
        <v>39</v>
      </c>
      <c r="E7" s="29" t="s">
        <v>67</v>
      </c>
      <c r="F7" s="29" t="s">
        <v>41</v>
      </c>
      <c r="G7" s="29" t="s">
        <v>68</v>
      </c>
      <c r="H7" s="29" t="s">
        <v>69</v>
      </c>
      <c r="I7" s="29" t="s">
        <v>44</v>
      </c>
      <c r="J7" s="29" t="s">
        <v>40</v>
      </c>
      <c r="K7" s="29" t="s">
        <v>334</v>
      </c>
      <c r="L7" s="29" t="s">
        <v>68</v>
      </c>
      <c r="M7" s="29" t="s">
        <v>71</v>
      </c>
      <c r="N7" s="30" t="str">
        <f t="shared" si="0"/>
        <v>elegansXgraellsii</v>
      </c>
      <c r="O7" s="30" t="str">
        <f t="shared" si="1"/>
        <v>elegansXgraellsii</v>
      </c>
      <c r="P7" s="31">
        <v>43629</v>
      </c>
      <c r="Q7" s="32" t="s">
        <v>79</v>
      </c>
      <c r="R7" s="29" t="s">
        <v>73</v>
      </c>
      <c r="S7" s="29" t="str">
        <f t="shared" si="2"/>
        <v>B.1XA.2</v>
      </c>
      <c r="T7" s="29" t="str">
        <f t="shared" si="3"/>
        <v>F0-elegansXgraellsii-LaxeXMontalvo</v>
      </c>
      <c r="U7" s="29">
        <v>4</v>
      </c>
      <c r="V7" s="29">
        <v>3</v>
      </c>
      <c r="W7" s="29">
        <v>0</v>
      </c>
      <c r="X7" s="29">
        <v>0</v>
      </c>
      <c r="Y7" s="33" t="s">
        <v>6</v>
      </c>
      <c r="Z7" s="29" t="str">
        <f t="shared" si="4"/>
        <v>N</v>
      </c>
      <c r="AA7" s="29" t="str">
        <f t="shared" si="9"/>
        <v>NA</v>
      </c>
      <c r="AB7" s="29" t="str">
        <f t="shared" si="9"/>
        <v>NA</v>
      </c>
      <c r="AC7" s="29" t="str">
        <f t="shared" si="9"/>
        <v>NA</v>
      </c>
      <c r="AD7" s="29" t="str">
        <f t="shared" si="9"/>
        <v>NA</v>
      </c>
      <c r="AE7" s="29" t="str">
        <f t="shared" si="9"/>
        <v>NA</v>
      </c>
      <c r="AF7" s="29" t="str">
        <f t="shared" si="9"/>
        <v>NA</v>
      </c>
      <c r="AG7" s="29" t="str">
        <f t="shared" si="9"/>
        <v>NA</v>
      </c>
      <c r="AH7" s="29" t="str">
        <f t="shared" si="9"/>
        <v>NA</v>
      </c>
      <c r="AI7" s="33" t="s">
        <v>6</v>
      </c>
      <c r="AJ7" s="29" t="s">
        <v>6</v>
      </c>
      <c r="AK7" s="29" t="s">
        <v>6</v>
      </c>
      <c r="AL7" s="29" t="s">
        <v>6</v>
      </c>
      <c r="AM7" s="29" t="s">
        <v>6</v>
      </c>
      <c r="AN7" s="29" t="s">
        <v>6</v>
      </c>
    </row>
    <row r="8" spans="1:40" x14ac:dyDescent="0.25">
      <c r="A8" s="29" t="s">
        <v>66</v>
      </c>
      <c r="B8" s="29">
        <v>2019</v>
      </c>
      <c r="C8" s="29" t="s">
        <v>39</v>
      </c>
      <c r="D8" s="29" t="s">
        <v>39</v>
      </c>
      <c r="E8" s="29" t="s">
        <v>67</v>
      </c>
      <c r="F8" s="29" t="s">
        <v>41</v>
      </c>
      <c r="G8" s="29" t="s">
        <v>68</v>
      </c>
      <c r="H8" s="29" t="s">
        <v>69</v>
      </c>
      <c r="I8" s="29" t="s">
        <v>44</v>
      </c>
      <c r="J8" s="29" t="s">
        <v>40</v>
      </c>
      <c r="K8" s="29" t="s">
        <v>334</v>
      </c>
      <c r="L8" s="29" t="s">
        <v>68</v>
      </c>
      <c r="M8" s="29" t="s">
        <v>71</v>
      </c>
      <c r="N8" s="30" t="str">
        <f t="shared" si="0"/>
        <v>elegansXgraellsii</v>
      </c>
      <c r="O8" s="30" t="str">
        <f t="shared" si="1"/>
        <v>elegansXgraellsii</v>
      </c>
      <c r="P8" s="31">
        <v>43629</v>
      </c>
      <c r="Q8" s="32" t="s">
        <v>79</v>
      </c>
      <c r="R8" s="29" t="s">
        <v>80</v>
      </c>
      <c r="S8" s="29" t="str">
        <f t="shared" si="2"/>
        <v>B.3XA.2</v>
      </c>
      <c r="T8" s="29" t="str">
        <f t="shared" si="3"/>
        <v>F0-elegansXgraellsii-LaxeXMontalvo</v>
      </c>
      <c r="U8" s="29">
        <v>1</v>
      </c>
      <c r="V8" s="29">
        <v>1</v>
      </c>
      <c r="W8" s="29">
        <v>1</v>
      </c>
      <c r="X8" s="29">
        <v>1</v>
      </c>
      <c r="Y8" s="33" t="s">
        <v>6</v>
      </c>
      <c r="Z8" s="29" t="s">
        <v>48</v>
      </c>
      <c r="AA8" s="29">
        <v>0</v>
      </c>
      <c r="AB8" s="29" t="str">
        <f t="shared" ref="AB8:AH8" si="10">IF($AA8=0,"NA","")</f>
        <v>NA</v>
      </c>
      <c r="AC8" s="29" t="str">
        <f t="shared" si="10"/>
        <v>NA</v>
      </c>
      <c r="AD8" s="29" t="str">
        <f t="shared" si="10"/>
        <v>NA</v>
      </c>
      <c r="AE8" s="29" t="str">
        <f t="shared" si="10"/>
        <v>NA</v>
      </c>
      <c r="AF8" s="29" t="str">
        <f t="shared" si="10"/>
        <v>NA</v>
      </c>
      <c r="AG8" s="29" t="str">
        <f t="shared" si="10"/>
        <v>NA</v>
      </c>
      <c r="AH8" s="29" t="str">
        <f t="shared" si="10"/>
        <v>NA</v>
      </c>
      <c r="AI8" s="33" t="s">
        <v>6</v>
      </c>
      <c r="AJ8" s="29" t="s">
        <v>6</v>
      </c>
      <c r="AK8" s="29" t="s">
        <v>6</v>
      </c>
      <c r="AL8" s="29" t="s">
        <v>6</v>
      </c>
      <c r="AM8" s="29" t="s">
        <v>6</v>
      </c>
      <c r="AN8" s="29" t="s">
        <v>6</v>
      </c>
    </row>
    <row r="9" spans="1:40" x14ac:dyDescent="0.25">
      <c r="A9" s="29" t="s">
        <v>66</v>
      </c>
      <c r="B9" s="29">
        <v>2019</v>
      </c>
      <c r="C9" s="29" t="s">
        <v>39</v>
      </c>
      <c r="D9" s="29" t="s">
        <v>39</v>
      </c>
      <c r="E9" s="29" t="s">
        <v>67</v>
      </c>
      <c r="F9" s="29" t="s">
        <v>41</v>
      </c>
      <c r="G9" s="29" t="s">
        <v>68</v>
      </c>
      <c r="H9" s="29" t="s">
        <v>69</v>
      </c>
      <c r="I9" s="29" t="s">
        <v>44</v>
      </c>
      <c r="J9" s="29" t="s">
        <v>40</v>
      </c>
      <c r="K9" s="29" t="s">
        <v>334</v>
      </c>
      <c r="L9" s="29" t="s">
        <v>68</v>
      </c>
      <c r="M9" s="29" t="s">
        <v>71</v>
      </c>
      <c r="N9" s="30" t="str">
        <f t="shared" si="0"/>
        <v>elegansXgraellsii</v>
      </c>
      <c r="O9" s="30" t="str">
        <f t="shared" si="1"/>
        <v>elegansXgraellsii</v>
      </c>
      <c r="P9" s="31">
        <v>43629</v>
      </c>
      <c r="Q9" s="32" t="s">
        <v>79</v>
      </c>
      <c r="R9" s="29" t="s">
        <v>81</v>
      </c>
      <c r="S9" s="29" t="str">
        <f t="shared" si="2"/>
        <v>B.6XA.2</v>
      </c>
      <c r="T9" s="29" t="str">
        <f t="shared" si="3"/>
        <v>F0-elegansXgraellsii-LaxeXMontalvo</v>
      </c>
      <c r="U9" s="29">
        <v>1</v>
      </c>
      <c r="V9" s="29">
        <v>1</v>
      </c>
      <c r="W9" s="29">
        <v>0</v>
      </c>
      <c r="X9" s="29">
        <v>0</v>
      </c>
      <c r="Y9" s="33" t="s">
        <v>6</v>
      </c>
      <c r="Z9" s="29" t="str">
        <f t="shared" si="4"/>
        <v>N</v>
      </c>
      <c r="AA9" s="29" t="str">
        <f t="shared" ref="AA9:AH12" si="11">IF($Z9="N","NA","")</f>
        <v>NA</v>
      </c>
      <c r="AB9" s="29" t="str">
        <f t="shared" si="11"/>
        <v>NA</v>
      </c>
      <c r="AC9" s="29" t="str">
        <f t="shared" si="11"/>
        <v>NA</v>
      </c>
      <c r="AD9" s="29" t="str">
        <f t="shared" si="11"/>
        <v>NA</v>
      </c>
      <c r="AE9" s="29" t="str">
        <f t="shared" si="11"/>
        <v>NA</v>
      </c>
      <c r="AF9" s="29" t="str">
        <f t="shared" si="11"/>
        <v>NA</v>
      </c>
      <c r="AG9" s="29" t="str">
        <f t="shared" si="11"/>
        <v>NA</v>
      </c>
      <c r="AH9" s="29" t="str">
        <f t="shared" si="11"/>
        <v>NA</v>
      </c>
      <c r="AI9" s="33" t="s">
        <v>6</v>
      </c>
      <c r="AJ9" s="29" t="s">
        <v>6</v>
      </c>
      <c r="AK9" s="29" t="s">
        <v>6</v>
      </c>
      <c r="AL9" s="29" t="s">
        <v>6</v>
      </c>
      <c r="AM9" s="29" t="s">
        <v>6</v>
      </c>
      <c r="AN9" s="29" t="s">
        <v>6</v>
      </c>
    </row>
    <row r="10" spans="1:40" x14ac:dyDescent="0.25">
      <c r="A10" s="29" t="s">
        <v>66</v>
      </c>
      <c r="B10" s="29">
        <v>2019</v>
      </c>
      <c r="C10" s="29" t="s">
        <v>39</v>
      </c>
      <c r="D10" s="29" t="s">
        <v>39</v>
      </c>
      <c r="E10" s="29" t="s">
        <v>67</v>
      </c>
      <c r="F10" s="29" t="s">
        <v>41</v>
      </c>
      <c r="G10" s="29" t="s">
        <v>68</v>
      </c>
      <c r="H10" s="29" t="s">
        <v>69</v>
      </c>
      <c r="I10" s="29" t="s">
        <v>44</v>
      </c>
      <c r="J10" s="29" t="s">
        <v>40</v>
      </c>
      <c r="K10" s="29" t="s">
        <v>334</v>
      </c>
      <c r="L10" s="29" t="s">
        <v>68</v>
      </c>
      <c r="M10" s="29" t="s">
        <v>71</v>
      </c>
      <c r="N10" s="30" t="str">
        <f t="shared" si="0"/>
        <v>elegansXgraellsii</v>
      </c>
      <c r="O10" s="30" t="str">
        <f t="shared" si="1"/>
        <v>elegansXgraellsii</v>
      </c>
      <c r="P10" s="31">
        <v>43629</v>
      </c>
      <c r="Q10" s="32" t="s">
        <v>79</v>
      </c>
      <c r="R10" s="29" t="s">
        <v>82</v>
      </c>
      <c r="S10" s="29" t="str">
        <f t="shared" si="2"/>
        <v>B.7XA.2</v>
      </c>
      <c r="T10" s="29" t="str">
        <f t="shared" si="3"/>
        <v>F0-elegansXgraellsii-LaxeXMontalvo</v>
      </c>
      <c r="U10" s="29">
        <v>3</v>
      </c>
      <c r="V10" s="29">
        <v>1</v>
      </c>
      <c r="W10" s="29">
        <v>1</v>
      </c>
      <c r="X10" s="29">
        <v>0</v>
      </c>
      <c r="Y10" s="33" t="s">
        <v>6</v>
      </c>
      <c r="Z10" s="29" t="str">
        <f t="shared" si="4"/>
        <v>N</v>
      </c>
      <c r="AA10" s="29" t="str">
        <f t="shared" si="11"/>
        <v>NA</v>
      </c>
      <c r="AB10" s="29" t="str">
        <f t="shared" si="11"/>
        <v>NA</v>
      </c>
      <c r="AC10" s="29" t="str">
        <f t="shared" si="11"/>
        <v>NA</v>
      </c>
      <c r="AD10" s="29" t="str">
        <f t="shared" si="11"/>
        <v>NA</v>
      </c>
      <c r="AE10" s="29" t="str">
        <f t="shared" si="11"/>
        <v>NA</v>
      </c>
      <c r="AF10" s="29" t="str">
        <f t="shared" si="11"/>
        <v>NA</v>
      </c>
      <c r="AG10" s="29" t="str">
        <f t="shared" si="11"/>
        <v>NA</v>
      </c>
      <c r="AH10" s="29" t="str">
        <f t="shared" si="11"/>
        <v>NA</v>
      </c>
      <c r="AI10" s="33" t="s">
        <v>6</v>
      </c>
      <c r="AJ10" s="29" t="s">
        <v>6</v>
      </c>
      <c r="AK10" s="29" t="s">
        <v>6</v>
      </c>
      <c r="AL10" s="29" t="s">
        <v>6</v>
      </c>
      <c r="AM10" s="29" t="s">
        <v>6</v>
      </c>
      <c r="AN10" s="29" t="s">
        <v>6</v>
      </c>
    </row>
    <row r="11" spans="1:40" x14ac:dyDescent="0.25">
      <c r="A11" s="29" t="s">
        <v>66</v>
      </c>
      <c r="B11" s="29">
        <v>2019</v>
      </c>
      <c r="C11" s="29" t="s">
        <v>39</v>
      </c>
      <c r="D11" s="29" t="s">
        <v>39</v>
      </c>
      <c r="E11" s="29" t="s">
        <v>67</v>
      </c>
      <c r="F11" s="29" t="s">
        <v>41</v>
      </c>
      <c r="G11" s="29" t="s">
        <v>68</v>
      </c>
      <c r="H11" s="29" t="s">
        <v>69</v>
      </c>
      <c r="I11" s="29" t="s">
        <v>42</v>
      </c>
      <c r="J11" s="29" t="s">
        <v>40</v>
      </c>
      <c r="K11" s="29" t="s">
        <v>334</v>
      </c>
      <c r="L11" s="29" t="s">
        <v>68</v>
      </c>
      <c r="M11" s="29" t="s">
        <v>71</v>
      </c>
      <c r="N11" s="30" t="str">
        <f t="shared" si="0"/>
        <v>elegansXgraellsii</v>
      </c>
      <c r="O11" s="30" t="str">
        <f t="shared" si="1"/>
        <v>elegansXgraellsii</v>
      </c>
      <c r="P11" s="31">
        <v>43629</v>
      </c>
      <c r="Q11" s="32" t="s">
        <v>83</v>
      </c>
      <c r="R11" s="29" t="s">
        <v>73</v>
      </c>
      <c r="S11" s="29" t="str">
        <f t="shared" si="2"/>
        <v>B.1XA.3</v>
      </c>
      <c r="T11" s="29" t="str">
        <f t="shared" si="3"/>
        <v>F0-elegansXgraellsii-LaxeXMontalvo</v>
      </c>
      <c r="U11" s="29">
        <v>4</v>
      </c>
      <c r="V11" s="29">
        <v>1</v>
      </c>
      <c r="W11" s="29">
        <v>0</v>
      </c>
      <c r="X11" s="29">
        <v>0</v>
      </c>
      <c r="Y11" s="33" t="s">
        <v>6</v>
      </c>
      <c r="Z11" s="29" t="str">
        <f t="shared" si="4"/>
        <v>N</v>
      </c>
      <c r="AA11" s="29" t="str">
        <f t="shared" si="11"/>
        <v>NA</v>
      </c>
      <c r="AB11" s="29" t="str">
        <f t="shared" si="11"/>
        <v>NA</v>
      </c>
      <c r="AC11" s="29" t="str">
        <f t="shared" si="11"/>
        <v>NA</v>
      </c>
      <c r="AD11" s="29" t="str">
        <f t="shared" si="11"/>
        <v>NA</v>
      </c>
      <c r="AE11" s="29" t="str">
        <f t="shared" si="11"/>
        <v>NA</v>
      </c>
      <c r="AF11" s="29" t="str">
        <f t="shared" si="11"/>
        <v>NA</v>
      </c>
      <c r="AG11" s="29" t="str">
        <f t="shared" si="11"/>
        <v>NA</v>
      </c>
      <c r="AH11" s="29" t="str">
        <f t="shared" si="11"/>
        <v>NA</v>
      </c>
      <c r="AI11" s="33" t="s">
        <v>6</v>
      </c>
      <c r="AJ11" s="29" t="s">
        <v>6</v>
      </c>
      <c r="AK11" s="29" t="s">
        <v>6</v>
      </c>
      <c r="AL11" s="29" t="s">
        <v>6</v>
      </c>
      <c r="AM11" s="29" t="s">
        <v>6</v>
      </c>
      <c r="AN11" s="29" t="s">
        <v>6</v>
      </c>
    </row>
    <row r="12" spans="1:40" x14ac:dyDescent="0.25">
      <c r="A12" s="29" t="s">
        <v>66</v>
      </c>
      <c r="B12" s="29">
        <v>2019</v>
      </c>
      <c r="C12" s="29" t="s">
        <v>39</v>
      </c>
      <c r="D12" s="29" t="s">
        <v>39</v>
      </c>
      <c r="E12" s="29" t="s">
        <v>67</v>
      </c>
      <c r="F12" s="29" t="s">
        <v>41</v>
      </c>
      <c r="G12" s="29" t="s">
        <v>68</v>
      </c>
      <c r="H12" s="29" t="s">
        <v>69</v>
      </c>
      <c r="I12" s="29" t="s">
        <v>42</v>
      </c>
      <c r="J12" s="29" t="s">
        <v>40</v>
      </c>
      <c r="K12" s="29" t="s">
        <v>334</v>
      </c>
      <c r="L12" s="29" t="s">
        <v>68</v>
      </c>
      <c r="M12" s="29" t="s">
        <v>71</v>
      </c>
      <c r="N12" s="30" t="str">
        <f t="shared" si="0"/>
        <v>elegansXgraellsii</v>
      </c>
      <c r="O12" s="30" t="str">
        <f t="shared" si="1"/>
        <v>elegansXgraellsii</v>
      </c>
      <c r="P12" s="31">
        <v>43629</v>
      </c>
      <c r="Q12" s="32" t="s">
        <v>83</v>
      </c>
      <c r="R12" s="29" t="s">
        <v>80</v>
      </c>
      <c r="S12" s="29" t="str">
        <f t="shared" si="2"/>
        <v>B.3XA.3</v>
      </c>
      <c r="T12" s="29" t="str">
        <f t="shared" si="3"/>
        <v>F0-elegansXgraellsii-LaxeXMontalvo</v>
      </c>
      <c r="U12" s="29">
        <v>2</v>
      </c>
      <c r="V12" s="29">
        <v>1</v>
      </c>
      <c r="W12" s="29">
        <v>0</v>
      </c>
      <c r="X12" s="29">
        <v>0</v>
      </c>
      <c r="Y12" s="33" t="s">
        <v>6</v>
      </c>
      <c r="Z12" s="29" t="str">
        <f t="shared" si="4"/>
        <v>N</v>
      </c>
      <c r="AA12" s="29" t="str">
        <f t="shared" si="11"/>
        <v>NA</v>
      </c>
      <c r="AB12" s="29" t="str">
        <f t="shared" si="11"/>
        <v>NA</v>
      </c>
      <c r="AC12" s="29" t="str">
        <f t="shared" si="11"/>
        <v>NA</v>
      </c>
      <c r="AD12" s="29" t="str">
        <f t="shared" si="11"/>
        <v>NA</v>
      </c>
      <c r="AE12" s="29" t="str">
        <f t="shared" si="11"/>
        <v>NA</v>
      </c>
      <c r="AF12" s="29" t="str">
        <f t="shared" si="11"/>
        <v>NA</v>
      </c>
      <c r="AG12" s="29" t="str">
        <f t="shared" si="11"/>
        <v>NA</v>
      </c>
      <c r="AH12" s="29" t="str">
        <f t="shared" si="11"/>
        <v>NA</v>
      </c>
      <c r="AI12" s="33" t="s">
        <v>6</v>
      </c>
      <c r="AJ12" s="29" t="s">
        <v>6</v>
      </c>
      <c r="AK12" s="29" t="s">
        <v>6</v>
      </c>
      <c r="AL12" s="29" t="s">
        <v>6</v>
      </c>
      <c r="AM12" s="29" t="s">
        <v>6</v>
      </c>
      <c r="AN12" s="29" t="s">
        <v>6</v>
      </c>
    </row>
    <row r="13" spans="1:40" x14ac:dyDescent="0.25">
      <c r="A13" s="29" t="s">
        <v>66</v>
      </c>
      <c r="B13" s="29">
        <v>2019</v>
      </c>
      <c r="C13" s="29" t="s">
        <v>39</v>
      </c>
      <c r="D13" s="29" t="s">
        <v>39</v>
      </c>
      <c r="E13" s="29" t="s">
        <v>67</v>
      </c>
      <c r="F13" s="29" t="s">
        <v>41</v>
      </c>
      <c r="G13" s="29" t="s">
        <v>68</v>
      </c>
      <c r="H13" s="29" t="s">
        <v>69</v>
      </c>
      <c r="I13" s="29" t="s">
        <v>42</v>
      </c>
      <c r="J13" s="29" t="s">
        <v>40</v>
      </c>
      <c r="K13" s="29" t="s">
        <v>334</v>
      </c>
      <c r="L13" s="29" t="s">
        <v>68</v>
      </c>
      <c r="M13" s="29" t="s">
        <v>71</v>
      </c>
      <c r="N13" s="30" t="str">
        <f t="shared" si="0"/>
        <v>elegansXgraellsii</v>
      </c>
      <c r="O13" s="30" t="str">
        <f t="shared" si="1"/>
        <v>elegansXgraellsii</v>
      </c>
      <c r="P13" s="31">
        <v>43629</v>
      </c>
      <c r="Q13" s="32" t="s">
        <v>83</v>
      </c>
      <c r="R13" s="29" t="s">
        <v>81</v>
      </c>
      <c r="S13" s="29" t="str">
        <f t="shared" si="2"/>
        <v>B.6XA.3</v>
      </c>
      <c r="T13" s="29" t="str">
        <f t="shared" si="3"/>
        <v>F0-elegansXgraellsii-LaxeXMontalvo</v>
      </c>
      <c r="U13" s="29">
        <v>1</v>
      </c>
      <c r="V13" s="29">
        <v>1</v>
      </c>
      <c r="W13" s="29">
        <v>1</v>
      </c>
      <c r="X13" s="29">
        <v>1</v>
      </c>
      <c r="Y13" s="33" t="s">
        <v>6</v>
      </c>
      <c r="Z13" s="29" t="str">
        <f t="shared" si="4"/>
        <v>Y</v>
      </c>
      <c r="AA13" s="29">
        <v>3</v>
      </c>
      <c r="AB13" s="29">
        <v>3</v>
      </c>
      <c r="AC13" s="29">
        <v>388</v>
      </c>
      <c r="AD13" s="29">
        <v>2</v>
      </c>
      <c r="AE13" s="29">
        <v>9</v>
      </c>
      <c r="AF13" s="29">
        <v>1</v>
      </c>
      <c r="AG13" s="29">
        <v>138</v>
      </c>
      <c r="AH13" s="29">
        <v>0</v>
      </c>
      <c r="AI13" s="33" t="s">
        <v>6</v>
      </c>
      <c r="AJ13" s="29">
        <f t="shared" si="5"/>
        <v>535</v>
      </c>
      <c r="AK13" s="29">
        <f t="shared" si="5"/>
        <v>3</v>
      </c>
      <c r="AL13" s="29">
        <f t="shared" si="6"/>
        <v>538</v>
      </c>
      <c r="AM13" s="29">
        <f t="shared" si="7"/>
        <v>179.33333333333334</v>
      </c>
      <c r="AN13" s="29">
        <f t="shared" si="8"/>
        <v>0.99442379182156138</v>
      </c>
    </row>
    <row r="14" spans="1:40" x14ac:dyDescent="0.25">
      <c r="A14" s="29" t="s">
        <v>66</v>
      </c>
      <c r="B14" s="29">
        <v>2019</v>
      </c>
      <c r="C14" s="29" t="s">
        <v>39</v>
      </c>
      <c r="D14" s="29" t="s">
        <v>561</v>
      </c>
      <c r="E14" s="29" t="s">
        <v>67</v>
      </c>
      <c r="F14" s="29" t="s">
        <v>41</v>
      </c>
      <c r="G14" s="29" t="s">
        <v>68</v>
      </c>
      <c r="H14" s="29" t="s">
        <v>69</v>
      </c>
      <c r="I14" s="29" t="s">
        <v>42</v>
      </c>
      <c r="J14" s="29" t="s">
        <v>67</v>
      </c>
      <c r="K14" s="29" t="s">
        <v>41</v>
      </c>
      <c r="L14" s="29" t="s">
        <v>68</v>
      </c>
      <c r="M14" s="29" t="s">
        <v>69</v>
      </c>
      <c r="N14" s="30" t="str">
        <f t="shared" si="0"/>
        <v>graellsiiXgraellsii</v>
      </c>
      <c r="O14" s="30" t="str">
        <f t="shared" si="1"/>
        <v>graellsiiXgraellsii</v>
      </c>
      <c r="P14" s="31">
        <v>43629</v>
      </c>
      <c r="Q14" s="32" t="s">
        <v>84</v>
      </c>
      <c r="R14" s="29" t="s">
        <v>85</v>
      </c>
      <c r="S14" s="29" t="str">
        <f t="shared" si="2"/>
        <v>A.22XA.4</v>
      </c>
      <c r="T14" s="29" t="str">
        <f t="shared" si="3"/>
        <v>Pures-graellsiiXgraellsii-MontalvoXMontalvo</v>
      </c>
      <c r="U14" s="29">
        <v>1</v>
      </c>
      <c r="V14" s="29">
        <v>1</v>
      </c>
      <c r="W14" s="29">
        <v>1</v>
      </c>
      <c r="X14" s="29">
        <v>1</v>
      </c>
      <c r="Y14" s="33" t="s">
        <v>6</v>
      </c>
      <c r="Z14" s="29" t="str">
        <f t="shared" si="4"/>
        <v>Y</v>
      </c>
      <c r="AA14" s="29">
        <v>3</v>
      </c>
      <c r="AB14" s="29">
        <v>3</v>
      </c>
      <c r="AC14" s="29">
        <v>6</v>
      </c>
      <c r="AD14" s="29">
        <v>0</v>
      </c>
      <c r="AE14" s="29">
        <v>10</v>
      </c>
      <c r="AF14" s="29">
        <v>1</v>
      </c>
      <c r="AG14" s="29">
        <v>81</v>
      </c>
      <c r="AH14" s="29">
        <v>2</v>
      </c>
      <c r="AI14" s="33" t="s">
        <v>6</v>
      </c>
      <c r="AJ14" s="29">
        <f t="shared" si="5"/>
        <v>97</v>
      </c>
      <c r="AK14" s="29">
        <f t="shared" si="5"/>
        <v>3</v>
      </c>
      <c r="AL14" s="29">
        <f t="shared" si="6"/>
        <v>100</v>
      </c>
      <c r="AM14" s="29">
        <f t="shared" si="7"/>
        <v>33.333333333333336</v>
      </c>
      <c r="AN14" s="29">
        <f t="shared" si="8"/>
        <v>0.97</v>
      </c>
    </row>
    <row r="15" spans="1:40" x14ac:dyDescent="0.25">
      <c r="A15" s="29" t="s">
        <v>66</v>
      </c>
      <c r="B15" s="29">
        <v>2019</v>
      </c>
      <c r="C15" s="29" t="s">
        <v>39</v>
      </c>
      <c r="D15" s="29" t="s">
        <v>39</v>
      </c>
      <c r="E15" s="29" t="s">
        <v>67</v>
      </c>
      <c r="F15" s="29" t="s">
        <v>41</v>
      </c>
      <c r="G15" s="29" t="s">
        <v>68</v>
      </c>
      <c r="H15" s="29" t="s">
        <v>69</v>
      </c>
      <c r="I15" s="29" t="s">
        <v>42</v>
      </c>
      <c r="J15" s="29" t="s">
        <v>40</v>
      </c>
      <c r="K15" s="29" t="s">
        <v>334</v>
      </c>
      <c r="L15" s="29" t="s">
        <v>68</v>
      </c>
      <c r="M15" s="29" t="s">
        <v>71</v>
      </c>
      <c r="N15" s="30" t="str">
        <f t="shared" si="0"/>
        <v>elegansXgraellsii</v>
      </c>
      <c r="O15" s="30" t="str">
        <f t="shared" si="1"/>
        <v>elegansXgraellsii</v>
      </c>
      <c r="P15" s="31">
        <v>43629</v>
      </c>
      <c r="Q15" s="32" t="s">
        <v>86</v>
      </c>
      <c r="R15" s="29" t="s">
        <v>87</v>
      </c>
      <c r="S15" s="29" t="str">
        <f t="shared" si="2"/>
        <v>B.4XA.6</v>
      </c>
      <c r="T15" s="29" t="str">
        <f t="shared" si="3"/>
        <v>F0-elegansXgraellsii-LaxeXMontalvo</v>
      </c>
      <c r="U15" s="29">
        <v>1</v>
      </c>
      <c r="V15" s="29">
        <v>1</v>
      </c>
      <c r="W15" s="29">
        <v>1</v>
      </c>
      <c r="X15" s="29">
        <v>1</v>
      </c>
      <c r="Y15" s="33" t="s">
        <v>6</v>
      </c>
      <c r="Z15" s="29" t="s">
        <v>48</v>
      </c>
      <c r="AA15" s="29">
        <v>0</v>
      </c>
      <c r="AB15" s="29" t="str">
        <f t="shared" ref="AB15:AH15" si="12">IF($AA15=0,"NA","")</f>
        <v>NA</v>
      </c>
      <c r="AC15" s="29" t="str">
        <f t="shared" si="12"/>
        <v>NA</v>
      </c>
      <c r="AD15" s="29" t="str">
        <f t="shared" si="12"/>
        <v>NA</v>
      </c>
      <c r="AE15" s="29" t="str">
        <f t="shared" si="12"/>
        <v>NA</v>
      </c>
      <c r="AF15" s="29" t="str">
        <f t="shared" si="12"/>
        <v>NA</v>
      </c>
      <c r="AG15" s="29" t="str">
        <f t="shared" si="12"/>
        <v>NA</v>
      </c>
      <c r="AH15" s="29" t="str">
        <f t="shared" si="12"/>
        <v>NA</v>
      </c>
      <c r="AI15" s="33" t="s">
        <v>6</v>
      </c>
      <c r="AJ15" s="29" t="s">
        <v>6</v>
      </c>
      <c r="AK15" s="29" t="s">
        <v>6</v>
      </c>
      <c r="AL15" s="29" t="s">
        <v>6</v>
      </c>
      <c r="AM15" s="29" t="s">
        <v>6</v>
      </c>
      <c r="AN15" s="29" t="s">
        <v>6</v>
      </c>
    </row>
    <row r="16" spans="1:40" x14ac:dyDescent="0.25">
      <c r="A16" s="29" t="s">
        <v>66</v>
      </c>
      <c r="B16" s="29">
        <v>2019</v>
      </c>
      <c r="C16" s="29" t="s">
        <v>39</v>
      </c>
      <c r="D16" s="29" t="s">
        <v>39</v>
      </c>
      <c r="E16" s="29" t="s">
        <v>67</v>
      </c>
      <c r="F16" s="29" t="s">
        <v>41</v>
      </c>
      <c r="G16" s="29" t="s">
        <v>68</v>
      </c>
      <c r="H16" s="29" t="s">
        <v>69</v>
      </c>
      <c r="I16" s="29" t="s">
        <v>42</v>
      </c>
      <c r="J16" s="29" t="s">
        <v>40</v>
      </c>
      <c r="K16" s="29" t="s">
        <v>334</v>
      </c>
      <c r="L16" s="29" t="s">
        <v>68</v>
      </c>
      <c r="M16" s="29" t="s">
        <v>71</v>
      </c>
      <c r="N16" s="30" t="str">
        <f t="shared" si="0"/>
        <v>elegansXgraellsii</v>
      </c>
      <c r="O16" s="30" t="str">
        <f t="shared" si="1"/>
        <v>elegansXgraellsii</v>
      </c>
      <c r="P16" s="31">
        <v>43629</v>
      </c>
      <c r="Q16" s="32" t="s">
        <v>86</v>
      </c>
      <c r="R16" s="29" t="s">
        <v>82</v>
      </c>
      <c r="S16" s="29" t="str">
        <f t="shared" si="2"/>
        <v>B.7XA.6</v>
      </c>
      <c r="T16" s="29" t="str">
        <f t="shared" si="3"/>
        <v>F0-elegansXgraellsii-LaxeXMontalvo</v>
      </c>
      <c r="U16" s="29">
        <v>1</v>
      </c>
      <c r="V16" s="29">
        <v>0</v>
      </c>
      <c r="W16" s="29">
        <v>0</v>
      </c>
      <c r="X16" s="29">
        <v>0</v>
      </c>
      <c r="Y16" s="33" t="s">
        <v>6</v>
      </c>
      <c r="Z16" s="29" t="str">
        <f t="shared" si="4"/>
        <v>N</v>
      </c>
      <c r="AA16" s="29" t="str">
        <f t="shared" ref="AA16:AH17" si="13">IF($Z16="N","NA","")</f>
        <v>NA</v>
      </c>
      <c r="AB16" s="29" t="str">
        <f t="shared" si="13"/>
        <v>NA</v>
      </c>
      <c r="AC16" s="29" t="str">
        <f t="shared" si="13"/>
        <v>NA</v>
      </c>
      <c r="AD16" s="29" t="str">
        <f t="shared" si="13"/>
        <v>NA</v>
      </c>
      <c r="AE16" s="29" t="str">
        <f t="shared" si="13"/>
        <v>NA</v>
      </c>
      <c r="AF16" s="29" t="str">
        <f t="shared" si="13"/>
        <v>NA</v>
      </c>
      <c r="AG16" s="29" t="str">
        <f t="shared" si="13"/>
        <v>NA</v>
      </c>
      <c r="AH16" s="29" t="str">
        <f t="shared" si="13"/>
        <v>NA</v>
      </c>
      <c r="AI16" s="33" t="s">
        <v>6</v>
      </c>
      <c r="AJ16" s="29" t="s">
        <v>6</v>
      </c>
      <c r="AK16" s="29" t="s">
        <v>6</v>
      </c>
      <c r="AL16" s="29" t="s">
        <v>6</v>
      </c>
      <c r="AM16" s="29" t="s">
        <v>6</v>
      </c>
      <c r="AN16" s="29" t="s">
        <v>6</v>
      </c>
    </row>
    <row r="17" spans="1:40" x14ac:dyDescent="0.25">
      <c r="A17" s="29" t="s">
        <v>66</v>
      </c>
      <c r="B17" s="29">
        <v>2019</v>
      </c>
      <c r="C17" s="29" t="s">
        <v>39</v>
      </c>
      <c r="D17" s="29" t="s">
        <v>39</v>
      </c>
      <c r="E17" s="29" t="s">
        <v>67</v>
      </c>
      <c r="F17" s="29" t="s">
        <v>41</v>
      </c>
      <c r="G17" s="29" t="s">
        <v>68</v>
      </c>
      <c r="H17" s="29" t="s">
        <v>69</v>
      </c>
      <c r="I17" s="29" t="s">
        <v>42</v>
      </c>
      <c r="J17" s="29" t="s">
        <v>40</v>
      </c>
      <c r="K17" s="29" t="s">
        <v>334</v>
      </c>
      <c r="L17" s="29" t="s">
        <v>68</v>
      </c>
      <c r="M17" s="29" t="s">
        <v>71</v>
      </c>
      <c r="N17" s="30" t="str">
        <f t="shared" si="0"/>
        <v>elegansXgraellsii</v>
      </c>
      <c r="O17" s="30" t="str">
        <f t="shared" si="1"/>
        <v>elegansXgraellsii</v>
      </c>
      <c r="P17" s="31">
        <v>43629</v>
      </c>
      <c r="Q17" s="32" t="s">
        <v>86</v>
      </c>
      <c r="R17" s="29" t="s">
        <v>88</v>
      </c>
      <c r="S17" s="29" t="str">
        <f t="shared" si="2"/>
        <v>B.9XA.6</v>
      </c>
      <c r="T17" s="29" t="str">
        <f t="shared" si="3"/>
        <v>F0-elegansXgraellsii-LaxeXMontalvo</v>
      </c>
      <c r="U17" s="29">
        <v>1</v>
      </c>
      <c r="V17" s="29">
        <v>0</v>
      </c>
      <c r="W17" s="29">
        <v>0</v>
      </c>
      <c r="X17" s="29">
        <v>0</v>
      </c>
      <c r="Y17" s="33" t="s">
        <v>6</v>
      </c>
      <c r="Z17" s="29" t="str">
        <f t="shared" si="4"/>
        <v>N</v>
      </c>
      <c r="AA17" s="29" t="str">
        <f t="shared" si="13"/>
        <v>NA</v>
      </c>
      <c r="AB17" s="29" t="str">
        <f t="shared" si="13"/>
        <v>NA</v>
      </c>
      <c r="AC17" s="29" t="str">
        <f t="shared" si="13"/>
        <v>NA</v>
      </c>
      <c r="AD17" s="29" t="str">
        <f t="shared" si="13"/>
        <v>NA</v>
      </c>
      <c r="AE17" s="29" t="str">
        <f t="shared" si="13"/>
        <v>NA</v>
      </c>
      <c r="AF17" s="29" t="str">
        <f t="shared" si="13"/>
        <v>NA</v>
      </c>
      <c r="AG17" s="29" t="str">
        <f t="shared" si="13"/>
        <v>NA</v>
      </c>
      <c r="AH17" s="29" t="str">
        <f t="shared" si="13"/>
        <v>NA</v>
      </c>
      <c r="AI17" s="33" t="s">
        <v>6</v>
      </c>
      <c r="AJ17" s="29" t="s">
        <v>6</v>
      </c>
      <c r="AK17" s="29" t="s">
        <v>6</v>
      </c>
      <c r="AL17" s="29" t="s">
        <v>6</v>
      </c>
      <c r="AM17" s="29" t="s">
        <v>6</v>
      </c>
      <c r="AN17" s="29" t="s">
        <v>6</v>
      </c>
    </row>
    <row r="18" spans="1:40" x14ac:dyDescent="0.25">
      <c r="A18" s="29" t="s">
        <v>66</v>
      </c>
      <c r="B18" s="29">
        <v>2019</v>
      </c>
      <c r="C18" s="29" t="s">
        <v>39</v>
      </c>
      <c r="D18" s="29" t="s">
        <v>561</v>
      </c>
      <c r="E18" s="29" t="s">
        <v>67</v>
      </c>
      <c r="F18" s="29" t="s">
        <v>41</v>
      </c>
      <c r="G18" s="29" t="s">
        <v>68</v>
      </c>
      <c r="H18" s="29" t="s">
        <v>69</v>
      </c>
      <c r="I18" s="29" t="s">
        <v>42</v>
      </c>
      <c r="J18" s="29" t="s">
        <v>67</v>
      </c>
      <c r="K18" s="29" t="s">
        <v>41</v>
      </c>
      <c r="L18" s="29" t="s">
        <v>68</v>
      </c>
      <c r="M18" s="29" t="s">
        <v>69</v>
      </c>
      <c r="N18" s="30" t="str">
        <f t="shared" si="0"/>
        <v>graellsiiXgraellsii</v>
      </c>
      <c r="O18" s="30" t="str">
        <f t="shared" si="1"/>
        <v>graellsiiXgraellsii</v>
      </c>
      <c r="P18" s="31">
        <v>43629</v>
      </c>
      <c r="Q18" s="32" t="s">
        <v>89</v>
      </c>
      <c r="R18" s="29" t="s">
        <v>90</v>
      </c>
      <c r="S18" s="29" t="str">
        <f t="shared" si="2"/>
        <v>A.23XA.7</v>
      </c>
      <c r="T18" s="29" t="str">
        <f t="shared" si="3"/>
        <v>Pures-graellsiiXgraellsii-MontalvoXMontalvo</v>
      </c>
      <c r="U18" s="29">
        <v>1</v>
      </c>
      <c r="V18" s="29">
        <v>1</v>
      </c>
      <c r="W18" s="29">
        <v>1</v>
      </c>
      <c r="X18" s="29">
        <v>1</v>
      </c>
      <c r="Y18" s="33" t="s">
        <v>6</v>
      </c>
      <c r="Z18" s="29" t="str">
        <f t="shared" si="4"/>
        <v>Y</v>
      </c>
      <c r="AA18" s="29">
        <v>3</v>
      </c>
      <c r="AB18" s="29">
        <v>3</v>
      </c>
      <c r="AC18" s="29">
        <v>0</v>
      </c>
      <c r="AD18" s="29">
        <v>7</v>
      </c>
      <c r="AE18" s="29">
        <v>0</v>
      </c>
      <c r="AF18" s="29">
        <v>16</v>
      </c>
      <c r="AG18" s="29">
        <v>0</v>
      </c>
      <c r="AH18" s="29">
        <v>5</v>
      </c>
      <c r="AI18" s="33" t="s">
        <v>6</v>
      </c>
      <c r="AJ18" s="29">
        <f t="shared" si="5"/>
        <v>0</v>
      </c>
      <c r="AK18" s="29">
        <f t="shared" si="5"/>
        <v>28</v>
      </c>
      <c r="AL18" s="29">
        <f t="shared" si="6"/>
        <v>28</v>
      </c>
      <c r="AM18" s="29">
        <f t="shared" si="7"/>
        <v>9.3333333333333339</v>
      </c>
      <c r="AN18" s="29">
        <f t="shared" si="8"/>
        <v>0</v>
      </c>
    </row>
    <row r="19" spans="1:40" x14ac:dyDescent="0.25">
      <c r="A19" s="29" t="s">
        <v>66</v>
      </c>
      <c r="B19" s="29">
        <v>2019</v>
      </c>
      <c r="C19" s="29" t="s">
        <v>39</v>
      </c>
      <c r="D19" s="29" t="s">
        <v>39</v>
      </c>
      <c r="E19" s="29" t="s">
        <v>67</v>
      </c>
      <c r="F19" s="29" t="s">
        <v>41</v>
      </c>
      <c r="G19" s="29" t="s">
        <v>68</v>
      </c>
      <c r="H19" s="29" t="s">
        <v>69</v>
      </c>
      <c r="I19" s="29" t="s">
        <v>49</v>
      </c>
      <c r="J19" s="29" t="s">
        <v>40</v>
      </c>
      <c r="K19" s="29" t="s">
        <v>334</v>
      </c>
      <c r="L19" s="29" t="s">
        <v>68</v>
      </c>
      <c r="M19" s="29" t="s">
        <v>71</v>
      </c>
      <c r="N19" s="30" t="str">
        <f t="shared" si="0"/>
        <v>elegansXgraellsii</v>
      </c>
      <c r="O19" s="30" t="str">
        <f t="shared" si="1"/>
        <v>elegansXgraellsii</v>
      </c>
      <c r="P19" s="31">
        <v>43629</v>
      </c>
      <c r="Q19" s="32" t="s">
        <v>91</v>
      </c>
      <c r="R19" s="29" t="s">
        <v>73</v>
      </c>
      <c r="S19" s="29" t="str">
        <f t="shared" si="2"/>
        <v>B.1XA.8</v>
      </c>
      <c r="T19" s="29" t="str">
        <f t="shared" si="3"/>
        <v>F0-elegansXgraellsii-LaxeXMontalvo</v>
      </c>
      <c r="U19" s="29">
        <v>2</v>
      </c>
      <c r="V19" s="29">
        <v>0</v>
      </c>
      <c r="W19" s="29">
        <v>0</v>
      </c>
      <c r="X19" s="29">
        <v>0</v>
      </c>
      <c r="Y19" s="33" t="s">
        <v>6</v>
      </c>
      <c r="Z19" s="29" t="str">
        <f t="shared" si="4"/>
        <v>N</v>
      </c>
      <c r="AA19" s="29" t="str">
        <f t="shared" ref="AA19:AH20" si="14">IF($Z19="N","NA","")</f>
        <v>NA</v>
      </c>
      <c r="AB19" s="29" t="str">
        <f t="shared" si="14"/>
        <v>NA</v>
      </c>
      <c r="AC19" s="29" t="str">
        <f t="shared" si="14"/>
        <v>NA</v>
      </c>
      <c r="AD19" s="29" t="str">
        <f t="shared" si="14"/>
        <v>NA</v>
      </c>
      <c r="AE19" s="29" t="str">
        <f t="shared" si="14"/>
        <v>NA</v>
      </c>
      <c r="AF19" s="29" t="str">
        <f t="shared" si="14"/>
        <v>NA</v>
      </c>
      <c r="AG19" s="29" t="str">
        <f t="shared" si="14"/>
        <v>NA</v>
      </c>
      <c r="AH19" s="29" t="str">
        <f t="shared" si="14"/>
        <v>NA</v>
      </c>
      <c r="AI19" s="33" t="s">
        <v>6</v>
      </c>
      <c r="AJ19" s="29" t="s">
        <v>6</v>
      </c>
      <c r="AK19" s="29" t="s">
        <v>6</v>
      </c>
      <c r="AL19" s="29" t="s">
        <v>6</v>
      </c>
      <c r="AM19" s="29" t="s">
        <v>6</v>
      </c>
      <c r="AN19" s="29" t="s">
        <v>6</v>
      </c>
    </row>
    <row r="20" spans="1:40" x14ac:dyDescent="0.25">
      <c r="A20" s="29" t="s">
        <v>66</v>
      </c>
      <c r="B20" s="29">
        <v>2019</v>
      </c>
      <c r="C20" s="29" t="s">
        <v>39</v>
      </c>
      <c r="D20" s="29" t="s">
        <v>39</v>
      </c>
      <c r="E20" s="29" t="s">
        <v>67</v>
      </c>
      <c r="F20" s="29" t="s">
        <v>41</v>
      </c>
      <c r="G20" s="29" t="s">
        <v>68</v>
      </c>
      <c r="H20" s="29" t="s">
        <v>69</v>
      </c>
      <c r="I20" s="29" t="s">
        <v>49</v>
      </c>
      <c r="J20" s="29" t="s">
        <v>40</v>
      </c>
      <c r="K20" s="29" t="s">
        <v>334</v>
      </c>
      <c r="L20" s="29" t="s">
        <v>68</v>
      </c>
      <c r="M20" s="29" t="s">
        <v>71</v>
      </c>
      <c r="N20" s="30" t="str">
        <f t="shared" si="0"/>
        <v>elegansXgraellsii</v>
      </c>
      <c r="O20" s="30" t="str">
        <f t="shared" si="1"/>
        <v>elegansXgraellsii</v>
      </c>
      <c r="P20" s="31">
        <v>43629</v>
      </c>
      <c r="Q20" s="32" t="s">
        <v>91</v>
      </c>
      <c r="R20" s="29" t="s">
        <v>82</v>
      </c>
      <c r="S20" s="29" t="str">
        <f t="shared" si="2"/>
        <v>B.7XA.8</v>
      </c>
      <c r="T20" s="29" t="str">
        <f t="shared" si="3"/>
        <v>F0-elegansXgraellsii-LaxeXMontalvo</v>
      </c>
      <c r="U20" s="29">
        <v>2</v>
      </c>
      <c r="V20" s="29">
        <v>0</v>
      </c>
      <c r="W20" s="29">
        <v>0</v>
      </c>
      <c r="X20" s="29">
        <v>0</v>
      </c>
      <c r="Y20" s="33" t="s">
        <v>6</v>
      </c>
      <c r="Z20" s="29" t="str">
        <f t="shared" si="4"/>
        <v>N</v>
      </c>
      <c r="AA20" s="29" t="str">
        <f t="shared" si="14"/>
        <v>NA</v>
      </c>
      <c r="AB20" s="29" t="str">
        <f t="shared" si="14"/>
        <v>NA</v>
      </c>
      <c r="AC20" s="29" t="str">
        <f t="shared" si="14"/>
        <v>NA</v>
      </c>
      <c r="AD20" s="29" t="str">
        <f t="shared" si="14"/>
        <v>NA</v>
      </c>
      <c r="AE20" s="29" t="str">
        <f t="shared" si="14"/>
        <v>NA</v>
      </c>
      <c r="AF20" s="29" t="str">
        <f t="shared" si="14"/>
        <v>NA</v>
      </c>
      <c r="AG20" s="29" t="str">
        <f t="shared" si="14"/>
        <v>NA</v>
      </c>
      <c r="AH20" s="29" t="str">
        <f t="shared" si="14"/>
        <v>NA</v>
      </c>
      <c r="AI20" s="33" t="s">
        <v>6</v>
      </c>
      <c r="AJ20" s="29" t="s">
        <v>6</v>
      </c>
      <c r="AK20" s="29" t="s">
        <v>6</v>
      </c>
      <c r="AL20" s="29" t="s">
        <v>6</v>
      </c>
      <c r="AM20" s="29" t="s">
        <v>6</v>
      </c>
      <c r="AN20" s="29" t="s">
        <v>6</v>
      </c>
    </row>
    <row r="21" spans="1:40" x14ac:dyDescent="0.25">
      <c r="A21" s="29" t="s">
        <v>66</v>
      </c>
      <c r="B21" s="29">
        <v>2019</v>
      </c>
      <c r="C21" s="29" t="s">
        <v>39</v>
      </c>
      <c r="D21" s="29" t="s">
        <v>39</v>
      </c>
      <c r="E21" s="29" t="s">
        <v>67</v>
      </c>
      <c r="F21" s="29" t="s">
        <v>41</v>
      </c>
      <c r="G21" s="29" t="s">
        <v>68</v>
      </c>
      <c r="H21" s="29" t="s">
        <v>69</v>
      </c>
      <c r="I21" s="29" t="s">
        <v>49</v>
      </c>
      <c r="J21" s="29" t="s">
        <v>40</v>
      </c>
      <c r="K21" s="29" t="s">
        <v>334</v>
      </c>
      <c r="L21" s="29" t="s">
        <v>68</v>
      </c>
      <c r="M21" s="29" t="s">
        <v>71</v>
      </c>
      <c r="N21" s="30" t="str">
        <f t="shared" si="0"/>
        <v>elegansXgraellsii</v>
      </c>
      <c r="O21" s="30" t="str">
        <f t="shared" si="1"/>
        <v>elegansXgraellsii</v>
      </c>
      <c r="P21" s="31">
        <v>43629</v>
      </c>
      <c r="Q21" s="32" t="s">
        <v>91</v>
      </c>
      <c r="R21" s="29" t="s">
        <v>88</v>
      </c>
      <c r="S21" s="29" t="str">
        <f t="shared" si="2"/>
        <v>B.9XA.8</v>
      </c>
      <c r="T21" s="29" t="str">
        <f t="shared" si="3"/>
        <v>F0-elegansXgraellsii-LaxeXMontalvo</v>
      </c>
      <c r="U21" s="29">
        <v>1</v>
      </c>
      <c r="V21" s="29">
        <v>1</v>
      </c>
      <c r="W21" s="29">
        <v>1</v>
      </c>
      <c r="X21" s="29">
        <v>1</v>
      </c>
      <c r="Y21" s="33" t="s">
        <v>6</v>
      </c>
      <c r="Z21" s="29" t="str">
        <f t="shared" si="4"/>
        <v>Y</v>
      </c>
      <c r="AA21" s="29">
        <v>3</v>
      </c>
      <c r="AB21" s="29">
        <v>3</v>
      </c>
      <c r="AC21" s="29">
        <v>0</v>
      </c>
      <c r="AD21" s="29">
        <v>23</v>
      </c>
      <c r="AE21" s="29">
        <v>0</v>
      </c>
      <c r="AF21" s="29">
        <v>16</v>
      </c>
      <c r="AG21" s="29">
        <v>0</v>
      </c>
      <c r="AH21" s="29">
        <v>11</v>
      </c>
      <c r="AI21" s="33" t="s">
        <v>6</v>
      </c>
      <c r="AJ21" s="29">
        <f t="shared" si="5"/>
        <v>0</v>
      </c>
      <c r="AK21" s="29">
        <f t="shared" si="5"/>
        <v>50</v>
      </c>
      <c r="AL21" s="29">
        <f t="shared" si="6"/>
        <v>50</v>
      </c>
      <c r="AM21" s="29">
        <f t="shared" si="7"/>
        <v>16.666666666666668</v>
      </c>
      <c r="AN21" s="29">
        <f t="shared" si="8"/>
        <v>0</v>
      </c>
    </row>
    <row r="22" spans="1:40" x14ac:dyDescent="0.25">
      <c r="A22" s="29" t="s">
        <v>66</v>
      </c>
      <c r="B22" s="29">
        <v>2019</v>
      </c>
      <c r="C22" s="29" t="s">
        <v>39</v>
      </c>
      <c r="D22" s="29" t="s">
        <v>561</v>
      </c>
      <c r="E22" s="29" t="s">
        <v>67</v>
      </c>
      <c r="F22" s="29" t="s">
        <v>41</v>
      </c>
      <c r="G22" s="29" t="s">
        <v>68</v>
      </c>
      <c r="H22" s="29" t="s">
        <v>69</v>
      </c>
      <c r="I22" s="29" t="s">
        <v>42</v>
      </c>
      <c r="J22" s="29" t="s">
        <v>67</v>
      </c>
      <c r="K22" s="29" t="s">
        <v>41</v>
      </c>
      <c r="L22" s="29" t="s">
        <v>68</v>
      </c>
      <c r="M22" s="29" t="s">
        <v>69</v>
      </c>
      <c r="N22" s="30" t="str">
        <f t="shared" si="0"/>
        <v>graellsiiXgraellsii</v>
      </c>
      <c r="O22" s="30" t="str">
        <f t="shared" si="1"/>
        <v>graellsiiXgraellsii</v>
      </c>
      <c r="P22" s="31">
        <v>43629</v>
      </c>
      <c r="Q22" s="32" t="s">
        <v>92</v>
      </c>
      <c r="R22" s="29" t="s">
        <v>93</v>
      </c>
      <c r="S22" s="29" t="str">
        <f t="shared" si="2"/>
        <v>A.21XA.9</v>
      </c>
      <c r="T22" s="29" t="str">
        <f t="shared" si="3"/>
        <v>Pures-graellsiiXgraellsii-MontalvoXMontalvo</v>
      </c>
      <c r="U22" s="29">
        <v>1</v>
      </c>
      <c r="V22" s="29">
        <v>1</v>
      </c>
      <c r="W22" s="29">
        <v>1</v>
      </c>
      <c r="X22" s="29">
        <v>1</v>
      </c>
      <c r="Y22" s="33" t="s">
        <v>6</v>
      </c>
      <c r="Z22" s="29" t="str">
        <f t="shared" si="4"/>
        <v>Y</v>
      </c>
      <c r="AA22" s="29">
        <v>3</v>
      </c>
      <c r="AB22" s="29">
        <v>3</v>
      </c>
      <c r="AC22" s="29">
        <v>101</v>
      </c>
      <c r="AD22" s="29">
        <v>3</v>
      </c>
      <c r="AE22" s="29">
        <v>104</v>
      </c>
      <c r="AF22" s="29">
        <v>2</v>
      </c>
      <c r="AG22" s="29">
        <v>227</v>
      </c>
      <c r="AH22" s="29">
        <v>3</v>
      </c>
      <c r="AI22" s="33" t="s">
        <v>6</v>
      </c>
      <c r="AJ22" s="29">
        <f t="shared" si="5"/>
        <v>432</v>
      </c>
      <c r="AK22" s="29">
        <f t="shared" si="5"/>
        <v>8</v>
      </c>
      <c r="AL22" s="29">
        <f t="shared" si="6"/>
        <v>440</v>
      </c>
      <c r="AM22" s="29">
        <f t="shared" si="7"/>
        <v>146.66666666666666</v>
      </c>
      <c r="AN22" s="29">
        <f t="shared" si="8"/>
        <v>0.98181818181818181</v>
      </c>
    </row>
    <row r="23" spans="1:40" x14ac:dyDescent="0.25">
      <c r="A23" s="29" t="s">
        <v>66</v>
      </c>
      <c r="B23" s="29">
        <v>2019</v>
      </c>
      <c r="C23" s="29" t="s">
        <v>39</v>
      </c>
      <c r="D23" s="29" t="s">
        <v>39</v>
      </c>
      <c r="E23" s="29" t="s">
        <v>67</v>
      </c>
      <c r="F23" s="29" t="s">
        <v>41</v>
      </c>
      <c r="G23" s="29" t="s">
        <v>68</v>
      </c>
      <c r="H23" s="29" t="s">
        <v>69</v>
      </c>
      <c r="I23" s="29" t="s">
        <v>42</v>
      </c>
      <c r="J23" s="29" t="s">
        <v>40</v>
      </c>
      <c r="K23" s="29" t="s">
        <v>334</v>
      </c>
      <c r="L23" s="29" t="s">
        <v>68</v>
      </c>
      <c r="M23" s="29" t="s">
        <v>71</v>
      </c>
      <c r="N23" s="30" t="str">
        <f t="shared" si="0"/>
        <v>elegansXgraellsii</v>
      </c>
      <c r="O23" s="30" t="str">
        <f t="shared" si="1"/>
        <v>elegansXgraellsii</v>
      </c>
      <c r="P23" s="31">
        <v>43630</v>
      </c>
      <c r="Q23" s="32" t="s">
        <v>94</v>
      </c>
      <c r="R23" s="29" t="s">
        <v>95</v>
      </c>
      <c r="S23" s="29" t="str">
        <f t="shared" si="2"/>
        <v>B.22XA.11</v>
      </c>
      <c r="T23" s="29" t="str">
        <f t="shared" si="3"/>
        <v>F0-elegansXgraellsii-LaxeXMontalvo</v>
      </c>
      <c r="U23" s="29">
        <v>2</v>
      </c>
      <c r="V23" s="29">
        <v>1</v>
      </c>
      <c r="W23" s="29">
        <v>1</v>
      </c>
      <c r="X23" s="29">
        <v>1</v>
      </c>
      <c r="Y23" s="33" t="s">
        <v>6</v>
      </c>
      <c r="Z23" s="29" t="str">
        <f t="shared" si="4"/>
        <v>Y</v>
      </c>
      <c r="AA23" s="29">
        <v>3</v>
      </c>
      <c r="AB23" s="29">
        <v>3</v>
      </c>
      <c r="AC23" s="29">
        <v>152</v>
      </c>
      <c r="AD23" s="29">
        <v>22</v>
      </c>
      <c r="AE23" s="29">
        <v>187</v>
      </c>
      <c r="AF23" s="29">
        <v>39</v>
      </c>
      <c r="AG23" s="29">
        <v>207</v>
      </c>
      <c r="AH23" s="29">
        <v>55</v>
      </c>
      <c r="AI23" s="33" t="s">
        <v>6</v>
      </c>
      <c r="AJ23" s="29">
        <f t="shared" si="5"/>
        <v>546</v>
      </c>
      <c r="AK23" s="29">
        <f t="shared" si="5"/>
        <v>116</v>
      </c>
      <c r="AL23" s="29">
        <f t="shared" si="6"/>
        <v>662</v>
      </c>
      <c r="AM23" s="29">
        <f t="shared" si="7"/>
        <v>220.66666666666666</v>
      </c>
      <c r="AN23" s="29">
        <f t="shared" si="8"/>
        <v>0.82477341389728098</v>
      </c>
    </row>
    <row r="24" spans="1:40" x14ac:dyDescent="0.25">
      <c r="A24" s="29" t="s">
        <v>66</v>
      </c>
      <c r="B24" s="29">
        <v>2019</v>
      </c>
      <c r="C24" s="29" t="s">
        <v>39</v>
      </c>
      <c r="D24" s="29" t="s">
        <v>39</v>
      </c>
      <c r="E24" s="29" t="s">
        <v>67</v>
      </c>
      <c r="F24" s="29" t="s">
        <v>41</v>
      </c>
      <c r="G24" s="29" t="s">
        <v>68</v>
      </c>
      <c r="H24" s="29" t="s">
        <v>69</v>
      </c>
      <c r="I24" s="29" t="s">
        <v>42</v>
      </c>
      <c r="J24" s="29" t="s">
        <v>40</v>
      </c>
      <c r="K24" s="29" t="s">
        <v>334</v>
      </c>
      <c r="L24" s="29" t="s">
        <v>68</v>
      </c>
      <c r="M24" s="29" t="s">
        <v>71</v>
      </c>
      <c r="N24" s="30" t="str">
        <f t="shared" si="0"/>
        <v>elegansXgraellsii</v>
      </c>
      <c r="O24" s="30" t="str">
        <f t="shared" si="1"/>
        <v>elegansXgraellsii</v>
      </c>
      <c r="P24" s="31">
        <v>43630</v>
      </c>
      <c r="Q24" s="32" t="s">
        <v>76</v>
      </c>
      <c r="R24" s="29" t="s">
        <v>96</v>
      </c>
      <c r="S24" s="29" t="str">
        <f t="shared" si="2"/>
        <v>B.25XA.14</v>
      </c>
      <c r="T24" s="29" t="str">
        <f t="shared" si="3"/>
        <v>F0-elegansXgraellsii-LaxeXMontalvo</v>
      </c>
      <c r="U24" s="29">
        <v>1</v>
      </c>
      <c r="V24" s="29">
        <v>1</v>
      </c>
      <c r="W24" s="29">
        <v>1</v>
      </c>
      <c r="X24" s="29">
        <v>1</v>
      </c>
      <c r="Y24" s="33" t="s">
        <v>6</v>
      </c>
      <c r="Z24" s="29" t="str">
        <f t="shared" si="4"/>
        <v>Y</v>
      </c>
      <c r="AA24" s="29">
        <v>3</v>
      </c>
      <c r="AB24" s="29">
        <v>2</v>
      </c>
      <c r="AC24" s="29">
        <v>101</v>
      </c>
      <c r="AD24" s="29">
        <v>9</v>
      </c>
      <c r="AE24" s="29">
        <v>192</v>
      </c>
      <c r="AF24" s="29">
        <v>22</v>
      </c>
      <c r="AG24" s="29">
        <v>0</v>
      </c>
      <c r="AH24" s="29">
        <v>0</v>
      </c>
      <c r="AI24" s="33" t="s">
        <v>6</v>
      </c>
      <c r="AJ24" s="29">
        <f t="shared" si="5"/>
        <v>293</v>
      </c>
      <c r="AK24" s="29">
        <f t="shared" si="5"/>
        <v>31</v>
      </c>
      <c r="AL24" s="29">
        <f t="shared" si="6"/>
        <v>324</v>
      </c>
      <c r="AM24" s="29">
        <f t="shared" si="7"/>
        <v>108</v>
      </c>
      <c r="AN24" s="29">
        <f t="shared" si="8"/>
        <v>0.90432098765432101</v>
      </c>
    </row>
    <row r="25" spans="1:40" x14ac:dyDescent="0.25">
      <c r="A25" s="29" t="s">
        <v>66</v>
      </c>
      <c r="B25" s="29">
        <v>2019</v>
      </c>
      <c r="C25" s="29" t="s">
        <v>39</v>
      </c>
      <c r="D25" s="29" t="s">
        <v>39</v>
      </c>
      <c r="E25" s="29" t="s">
        <v>67</v>
      </c>
      <c r="F25" s="29" t="s">
        <v>41</v>
      </c>
      <c r="G25" s="29" t="s">
        <v>68</v>
      </c>
      <c r="H25" s="29" t="s">
        <v>69</v>
      </c>
      <c r="I25" s="29" t="s">
        <v>42</v>
      </c>
      <c r="J25" s="29" t="s">
        <v>40</v>
      </c>
      <c r="K25" s="29" t="s">
        <v>334</v>
      </c>
      <c r="L25" s="29" t="s">
        <v>68</v>
      </c>
      <c r="M25" s="29" t="s">
        <v>71</v>
      </c>
      <c r="N25" s="30" t="str">
        <f t="shared" si="0"/>
        <v>elegansXgraellsii</v>
      </c>
      <c r="O25" s="30" t="str">
        <f t="shared" si="1"/>
        <v>elegansXgraellsii</v>
      </c>
      <c r="P25" s="31">
        <v>43630</v>
      </c>
      <c r="Q25" s="32" t="s">
        <v>97</v>
      </c>
      <c r="R25" s="29" t="s">
        <v>96</v>
      </c>
      <c r="S25" s="29" t="str">
        <f t="shared" si="2"/>
        <v>B.25XA.5</v>
      </c>
      <c r="T25" s="29" t="str">
        <f t="shared" si="3"/>
        <v>F0-elegansXgraellsii-LaxeXMontalvo</v>
      </c>
      <c r="U25" s="29">
        <v>3</v>
      </c>
      <c r="V25" s="29">
        <v>0</v>
      </c>
      <c r="W25" s="29" t="s">
        <v>6</v>
      </c>
      <c r="X25" s="29">
        <v>0</v>
      </c>
      <c r="Y25" s="33" t="s">
        <v>6</v>
      </c>
      <c r="Z25" s="29" t="str">
        <f t="shared" si="4"/>
        <v>N</v>
      </c>
      <c r="AA25" s="29" t="str">
        <f t="shared" ref="AA25:AH25" si="15">IF($Z25="N","NA","")</f>
        <v>NA</v>
      </c>
      <c r="AB25" s="29" t="str">
        <f t="shared" si="15"/>
        <v>NA</v>
      </c>
      <c r="AC25" s="29" t="str">
        <f t="shared" si="15"/>
        <v>NA</v>
      </c>
      <c r="AD25" s="29" t="str">
        <f t="shared" si="15"/>
        <v>NA</v>
      </c>
      <c r="AE25" s="29" t="str">
        <f t="shared" si="15"/>
        <v>NA</v>
      </c>
      <c r="AF25" s="29" t="str">
        <f t="shared" si="15"/>
        <v>NA</v>
      </c>
      <c r="AG25" s="29" t="str">
        <f t="shared" si="15"/>
        <v>NA</v>
      </c>
      <c r="AH25" s="29" t="str">
        <f t="shared" si="15"/>
        <v>NA</v>
      </c>
      <c r="AI25" s="33" t="s">
        <v>6</v>
      </c>
      <c r="AJ25" s="29" t="s">
        <v>6</v>
      </c>
      <c r="AK25" s="29" t="s">
        <v>6</v>
      </c>
      <c r="AL25" s="29" t="s">
        <v>6</v>
      </c>
      <c r="AM25" s="29" t="s">
        <v>6</v>
      </c>
      <c r="AN25" s="29" t="s">
        <v>6</v>
      </c>
    </row>
    <row r="26" spans="1:40" x14ac:dyDescent="0.25">
      <c r="A26" s="29" t="s">
        <v>66</v>
      </c>
      <c r="B26" s="29">
        <v>2019</v>
      </c>
      <c r="C26" s="29" t="s">
        <v>39</v>
      </c>
      <c r="D26" s="29" t="s">
        <v>561</v>
      </c>
      <c r="E26" s="29" t="s">
        <v>40</v>
      </c>
      <c r="F26" s="29" t="s">
        <v>334</v>
      </c>
      <c r="G26" s="29" t="s">
        <v>68</v>
      </c>
      <c r="H26" s="29" t="s">
        <v>71</v>
      </c>
      <c r="I26" s="29" t="s">
        <v>44</v>
      </c>
      <c r="J26" s="29" t="s">
        <v>40</v>
      </c>
      <c r="K26" s="29" t="s">
        <v>334</v>
      </c>
      <c r="L26" s="29" t="s">
        <v>68</v>
      </c>
      <c r="M26" s="29" t="s">
        <v>71</v>
      </c>
      <c r="N26" s="30" t="str">
        <f t="shared" si="0"/>
        <v>elegansXelegans</v>
      </c>
      <c r="O26" s="30" t="str">
        <f t="shared" si="1"/>
        <v>elegansXelegans</v>
      </c>
      <c r="P26" s="31">
        <v>43630</v>
      </c>
      <c r="Q26" s="32" t="s">
        <v>98</v>
      </c>
      <c r="R26" s="29" t="s">
        <v>73</v>
      </c>
      <c r="S26" s="29" t="str">
        <f t="shared" si="2"/>
        <v>B.1XB.13</v>
      </c>
      <c r="T26" s="29" t="str">
        <f t="shared" si="3"/>
        <v>Pures-elegansXelegans-LaxeXLaxe</v>
      </c>
      <c r="U26" s="29">
        <v>1</v>
      </c>
      <c r="V26" s="29">
        <v>1</v>
      </c>
      <c r="W26" s="29">
        <v>2</v>
      </c>
      <c r="X26" s="29">
        <v>1</v>
      </c>
      <c r="Y26" s="33" t="s">
        <v>6</v>
      </c>
      <c r="Z26" s="29" t="str">
        <f t="shared" si="4"/>
        <v>Y</v>
      </c>
      <c r="AA26" s="29">
        <v>3</v>
      </c>
      <c r="AB26" s="29">
        <v>3</v>
      </c>
      <c r="AC26" s="29">
        <v>131</v>
      </c>
      <c r="AD26" s="29">
        <v>1</v>
      </c>
      <c r="AE26" s="29">
        <v>103</v>
      </c>
      <c r="AF26" s="29">
        <v>2</v>
      </c>
      <c r="AG26" s="29">
        <v>126</v>
      </c>
      <c r="AH26" s="29">
        <v>2</v>
      </c>
      <c r="AI26" s="33" t="s">
        <v>6</v>
      </c>
      <c r="AJ26" s="29">
        <f t="shared" si="5"/>
        <v>360</v>
      </c>
      <c r="AK26" s="29">
        <f t="shared" si="5"/>
        <v>5</v>
      </c>
      <c r="AL26" s="29">
        <f t="shared" si="6"/>
        <v>365</v>
      </c>
      <c r="AM26" s="29">
        <f t="shared" si="7"/>
        <v>121.66666666666667</v>
      </c>
      <c r="AN26" s="29">
        <f t="shared" si="8"/>
        <v>0.98630136986301364</v>
      </c>
    </row>
    <row r="27" spans="1:40" x14ac:dyDescent="0.25">
      <c r="A27" s="29" t="s">
        <v>66</v>
      </c>
      <c r="B27" s="29">
        <v>2019</v>
      </c>
      <c r="C27" s="29" t="s">
        <v>39</v>
      </c>
      <c r="D27" s="29" t="s">
        <v>561</v>
      </c>
      <c r="E27" s="29" t="s">
        <v>40</v>
      </c>
      <c r="F27" s="29" t="s">
        <v>334</v>
      </c>
      <c r="G27" s="29" t="s">
        <v>68</v>
      </c>
      <c r="H27" s="29" t="s">
        <v>71</v>
      </c>
      <c r="I27" s="29" t="s">
        <v>44</v>
      </c>
      <c r="J27" s="29" t="s">
        <v>40</v>
      </c>
      <c r="K27" s="29" t="s">
        <v>334</v>
      </c>
      <c r="L27" s="29" t="s">
        <v>68</v>
      </c>
      <c r="M27" s="29" t="s">
        <v>71</v>
      </c>
      <c r="N27" s="30" t="str">
        <f t="shared" si="0"/>
        <v>elegansXelegans</v>
      </c>
      <c r="O27" s="30" t="str">
        <f t="shared" si="1"/>
        <v>elegansXelegans</v>
      </c>
      <c r="P27" s="31">
        <v>43630</v>
      </c>
      <c r="Q27" s="32" t="s">
        <v>99</v>
      </c>
      <c r="R27" s="29" t="s">
        <v>73</v>
      </c>
      <c r="S27" s="29" t="str">
        <f t="shared" si="2"/>
        <v>B.1XB.14</v>
      </c>
      <c r="T27" s="29" t="str">
        <f t="shared" si="3"/>
        <v>Pures-elegansXelegans-LaxeXLaxe</v>
      </c>
      <c r="U27" s="29">
        <v>1</v>
      </c>
      <c r="V27" s="29">
        <v>1</v>
      </c>
      <c r="W27" s="29">
        <v>1</v>
      </c>
      <c r="X27" s="29">
        <v>1</v>
      </c>
      <c r="Y27" s="33" t="s">
        <v>6</v>
      </c>
      <c r="Z27" s="29" t="s">
        <v>48</v>
      </c>
      <c r="AA27" s="29">
        <v>0</v>
      </c>
      <c r="AB27" s="29" t="str">
        <f t="shared" ref="AB27:AH27" si="16">IF($AA27=0,"NA","")</f>
        <v>NA</v>
      </c>
      <c r="AC27" s="29" t="str">
        <f t="shared" si="16"/>
        <v>NA</v>
      </c>
      <c r="AD27" s="29" t="str">
        <f t="shared" si="16"/>
        <v>NA</v>
      </c>
      <c r="AE27" s="29" t="str">
        <f t="shared" si="16"/>
        <v>NA</v>
      </c>
      <c r="AF27" s="29" t="str">
        <f t="shared" si="16"/>
        <v>NA</v>
      </c>
      <c r="AG27" s="29" t="str">
        <f t="shared" si="16"/>
        <v>NA</v>
      </c>
      <c r="AH27" s="29" t="str">
        <f t="shared" si="16"/>
        <v>NA</v>
      </c>
      <c r="AI27" s="33" t="s">
        <v>6</v>
      </c>
      <c r="AJ27" s="29" t="s">
        <v>6</v>
      </c>
      <c r="AK27" s="29" t="s">
        <v>6</v>
      </c>
      <c r="AL27" s="29" t="s">
        <v>6</v>
      </c>
      <c r="AM27" s="29" t="s">
        <v>6</v>
      </c>
      <c r="AN27" s="29" t="s">
        <v>6</v>
      </c>
    </row>
    <row r="28" spans="1:40" x14ac:dyDescent="0.25">
      <c r="A28" s="29" t="s">
        <v>66</v>
      </c>
      <c r="B28" s="29">
        <v>2019</v>
      </c>
      <c r="C28" s="29" t="s">
        <v>39</v>
      </c>
      <c r="D28" s="29" t="s">
        <v>561</v>
      </c>
      <c r="E28" s="29" t="s">
        <v>40</v>
      </c>
      <c r="F28" s="29" t="s">
        <v>334</v>
      </c>
      <c r="G28" s="29" t="s">
        <v>68</v>
      </c>
      <c r="H28" s="29" t="s">
        <v>71</v>
      </c>
      <c r="I28" s="29" t="s">
        <v>44</v>
      </c>
      <c r="J28" s="29" t="s">
        <v>40</v>
      </c>
      <c r="K28" s="29" t="s">
        <v>334</v>
      </c>
      <c r="L28" s="29" t="s">
        <v>68</v>
      </c>
      <c r="M28" s="29" t="s">
        <v>71</v>
      </c>
      <c r="N28" s="30" t="str">
        <f t="shared" si="0"/>
        <v>elegansXelegans</v>
      </c>
      <c r="O28" s="30" t="str">
        <f t="shared" si="1"/>
        <v>elegansXelegans</v>
      </c>
      <c r="P28" s="31">
        <v>43630</v>
      </c>
      <c r="Q28" s="32" t="s">
        <v>99</v>
      </c>
      <c r="R28" s="29" t="s">
        <v>88</v>
      </c>
      <c r="S28" s="29" t="str">
        <f t="shared" si="2"/>
        <v>B.9XB.14</v>
      </c>
      <c r="T28" s="29" t="str">
        <f t="shared" si="3"/>
        <v>Pures-elegansXelegans-LaxeXLaxe</v>
      </c>
      <c r="U28" s="29">
        <v>1</v>
      </c>
      <c r="V28" s="29">
        <v>0</v>
      </c>
      <c r="W28" s="29">
        <v>0</v>
      </c>
      <c r="X28" s="29">
        <v>0</v>
      </c>
      <c r="Y28" s="33" t="s">
        <v>6</v>
      </c>
      <c r="Z28" s="29" t="str">
        <f t="shared" si="4"/>
        <v>N</v>
      </c>
      <c r="AA28" s="29" t="str">
        <f t="shared" ref="AA28:AH31" si="17">IF($Z28="N","NA","")</f>
        <v>NA</v>
      </c>
      <c r="AB28" s="29" t="str">
        <f t="shared" si="17"/>
        <v>NA</v>
      </c>
      <c r="AC28" s="29" t="str">
        <f t="shared" si="17"/>
        <v>NA</v>
      </c>
      <c r="AD28" s="29" t="str">
        <f t="shared" si="17"/>
        <v>NA</v>
      </c>
      <c r="AE28" s="29" t="str">
        <f t="shared" si="17"/>
        <v>NA</v>
      </c>
      <c r="AF28" s="29" t="str">
        <f t="shared" si="17"/>
        <v>NA</v>
      </c>
      <c r="AG28" s="29" t="str">
        <f t="shared" si="17"/>
        <v>NA</v>
      </c>
      <c r="AH28" s="29" t="str">
        <f t="shared" si="17"/>
        <v>NA</v>
      </c>
      <c r="AI28" s="33" t="s">
        <v>6</v>
      </c>
      <c r="AJ28" s="29" t="s">
        <v>6</v>
      </c>
      <c r="AK28" s="29" t="s">
        <v>6</v>
      </c>
      <c r="AL28" s="29" t="s">
        <v>6</v>
      </c>
      <c r="AM28" s="29" t="s">
        <v>6</v>
      </c>
      <c r="AN28" s="29" t="s">
        <v>6</v>
      </c>
    </row>
    <row r="29" spans="1:40" x14ac:dyDescent="0.25">
      <c r="A29" s="29" t="s">
        <v>66</v>
      </c>
      <c r="B29" s="29">
        <v>2019</v>
      </c>
      <c r="C29" s="29" t="s">
        <v>39</v>
      </c>
      <c r="D29" s="29" t="s">
        <v>561</v>
      </c>
      <c r="E29" s="29" t="s">
        <v>40</v>
      </c>
      <c r="F29" s="29" t="s">
        <v>334</v>
      </c>
      <c r="G29" s="29" t="s">
        <v>68</v>
      </c>
      <c r="H29" s="29" t="s">
        <v>71</v>
      </c>
      <c r="I29" s="29" t="s">
        <v>44</v>
      </c>
      <c r="J29" s="29" t="s">
        <v>40</v>
      </c>
      <c r="K29" s="29" t="s">
        <v>334</v>
      </c>
      <c r="L29" s="29" t="s">
        <v>68</v>
      </c>
      <c r="M29" s="29" t="s">
        <v>71</v>
      </c>
      <c r="N29" s="30" t="str">
        <f t="shared" si="0"/>
        <v>elegansXelegans</v>
      </c>
      <c r="O29" s="30" t="str">
        <f t="shared" si="1"/>
        <v>elegansXelegans</v>
      </c>
      <c r="P29" s="31">
        <v>43630</v>
      </c>
      <c r="Q29" s="32" t="s">
        <v>100</v>
      </c>
      <c r="R29" s="29" t="s">
        <v>73</v>
      </c>
      <c r="S29" s="29" t="str">
        <f t="shared" si="2"/>
        <v>B.1XB.15</v>
      </c>
      <c r="T29" s="29" t="str">
        <f t="shared" si="3"/>
        <v>Pures-elegansXelegans-LaxeXLaxe</v>
      </c>
      <c r="U29" s="29">
        <v>1</v>
      </c>
      <c r="V29" s="29">
        <v>1</v>
      </c>
      <c r="W29" s="29">
        <v>0</v>
      </c>
      <c r="X29" s="29">
        <v>0</v>
      </c>
      <c r="Y29" s="33" t="s">
        <v>6</v>
      </c>
      <c r="Z29" s="29" t="str">
        <f t="shared" si="4"/>
        <v>N</v>
      </c>
      <c r="AA29" s="29" t="str">
        <f t="shared" si="17"/>
        <v>NA</v>
      </c>
      <c r="AB29" s="29" t="str">
        <f t="shared" si="17"/>
        <v>NA</v>
      </c>
      <c r="AC29" s="29" t="str">
        <f t="shared" si="17"/>
        <v>NA</v>
      </c>
      <c r="AD29" s="29" t="str">
        <f t="shared" si="17"/>
        <v>NA</v>
      </c>
      <c r="AE29" s="29" t="str">
        <f t="shared" si="17"/>
        <v>NA</v>
      </c>
      <c r="AF29" s="29" t="str">
        <f t="shared" si="17"/>
        <v>NA</v>
      </c>
      <c r="AG29" s="29" t="str">
        <f t="shared" si="17"/>
        <v>NA</v>
      </c>
      <c r="AH29" s="29" t="str">
        <f t="shared" si="17"/>
        <v>NA</v>
      </c>
      <c r="AI29" s="33" t="s">
        <v>6</v>
      </c>
      <c r="AJ29" s="29" t="s">
        <v>6</v>
      </c>
      <c r="AK29" s="29" t="s">
        <v>6</v>
      </c>
      <c r="AL29" s="29" t="s">
        <v>6</v>
      </c>
      <c r="AM29" s="29" t="s">
        <v>6</v>
      </c>
      <c r="AN29" s="29" t="s">
        <v>6</v>
      </c>
    </row>
    <row r="30" spans="1:40" x14ac:dyDescent="0.25">
      <c r="A30" s="29" t="s">
        <v>66</v>
      </c>
      <c r="B30" s="29">
        <v>2019</v>
      </c>
      <c r="C30" s="29" t="s">
        <v>39</v>
      </c>
      <c r="D30" s="29" t="s">
        <v>561</v>
      </c>
      <c r="E30" s="29" t="s">
        <v>40</v>
      </c>
      <c r="F30" s="29" t="s">
        <v>334</v>
      </c>
      <c r="G30" s="29" t="s">
        <v>68</v>
      </c>
      <c r="H30" s="29" t="s">
        <v>71</v>
      </c>
      <c r="I30" s="29" t="s">
        <v>42</v>
      </c>
      <c r="J30" s="29" t="s">
        <v>40</v>
      </c>
      <c r="K30" s="29" t="s">
        <v>334</v>
      </c>
      <c r="L30" s="29" t="s">
        <v>68</v>
      </c>
      <c r="M30" s="29" t="s">
        <v>71</v>
      </c>
      <c r="N30" s="30" t="str">
        <f t="shared" si="0"/>
        <v>elegansXelegans</v>
      </c>
      <c r="O30" s="30" t="str">
        <f t="shared" si="1"/>
        <v>elegansXelegans</v>
      </c>
      <c r="P30" s="31">
        <v>43630</v>
      </c>
      <c r="Q30" s="32" t="s">
        <v>101</v>
      </c>
      <c r="R30" s="29" t="s">
        <v>73</v>
      </c>
      <c r="S30" s="29" t="str">
        <f t="shared" si="2"/>
        <v>B.1XB.17</v>
      </c>
      <c r="T30" s="29" t="str">
        <f t="shared" si="3"/>
        <v>Pures-elegansXelegans-LaxeXLaxe</v>
      </c>
      <c r="U30" s="29">
        <v>3</v>
      </c>
      <c r="V30" s="29">
        <v>2</v>
      </c>
      <c r="W30" s="29">
        <v>21</v>
      </c>
      <c r="X30" s="29">
        <v>0</v>
      </c>
      <c r="Y30" s="33" t="s">
        <v>6</v>
      </c>
      <c r="Z30" s="29" t="str">
        <f t="shared" si="4"/>
        <v>N</v>
      </c>
      <c r="AA30" s="29" t="str">
        <f t="shared" si="17"/>
        <v>NA</v>
      </c>
      <c r="AB30" s="29" t="str">
        <f t="shared" si="17"/>
        <v>NA</v>
      </c>
      <c r="AC30" s="29" t="str">
        <f t="shared" si="17"/>
        <v>NA</v>
      </c>
      <c r="AD30" s="29" t="str">
        <f t="shared" si="17"/>
        <v>NA</v>
      </c>
      <c r="AE30" s="29" t="str">
        <f t="shared" si="17"/>
        <v>NA</v>
      </c>
      <c r="AF30" s="29" t="str">
        <f t="shared" si="17"/>
        <v>NA</v>
      </c>
      <c r="AG30" s="29" t="str">
        <f t="shared" si="17"/>
        <v>NA</v>
      </c>
      <c r="AH30" s="29" t="str">
        <f t="shared" si="17"/>
        <v>NA</v>
      </c>
      <c r="AI30" s="33" t="s">
        <v>6</v>
      </c>
      <c r="AJ30" s="29" t="s">
        <v>6</v>
      </c>
      <c r="AK30" s="29" t="s">
        <v>6</v>
      </c>
      <c r="AL30" s="29" t="s">
        <v>6</v>
      </c>
      <c r="AM30" s="29" t="s">
        <v>6</v>
      </c>
      <c r="AN30" s="29" t="s">
        <v>6</v>
      </c>
    </row>
    <row r="31" spans="1:40" x14ac:dyDescent="0.25">
      <c r="A31" s="29" t="s">
        <v>66</v>
      </c>
      <c r="B31" s="29">
        <v>2019</v>
      </c>
      <c r="C31" s="29" t="s">
        <v>39</v>
      </c>
      <c r="D31" s="29" t="s">
        <v>561</v>
      </c>
      <c r="E31" s="29" t="s">
        <v>40</v>
      </c>
      <c r="F31" s="29" t="s">
        <v>334</v>
      </c>
      <c r="G31" s="29" t="s">
        <v>68</v>
      </c>
      <c r="H31" s="29" t="s">
        <v>71</v>
      </c>
      <c r="I31" s="29" t="s">
        <v>42</v>
      </c>
      <c r="J31" s="29" t="s">
        <v>40</v>
      </c>
      <c r="K31" s="29" t="s">
        <v>334</v>
      </c>
      <c r="L31" s="29" t="s">
        <v>68</v>
      </c>
      <c r="M31" s="29" t="s">
        <v>71</v>
      </c>
      <c r="N31" s="30" t="str">
        <f t="shared" si="0"/>
        <v>elegansXelegans</v>
      </c>
      <c r="O31" s="30" t="str">
        <f t="shared" si="1"/>
        <v>elegansXelegans</v>
      </c>
      <c r="P31" s="31">
        <v>43630</v>
      </c>
      <c r="Q31" s="32" t="s">
        <v>101</v>
      </c>
      <c r="R31" s="29" t="s">
        <v>88</v>
      </c>
      <c r="S31" s="29" t="str">
        <f t="shared" si="2"/>
        <v>B.9XB.17</v>
      </c>
      <c r="T31" s="29" t="str">
        <f t="shared" si="3"/>
        <v>Pures-elegansXelegans-LaxeXLaxe</v>
      </c>
      <c r="U31" s="29">
        <v>5</v>
      </c>
      <c r="V31" s="29">
        <v>3</v>
      </c>
      <c r="W31" s="29">
        <v>13</v>
      </c>
      <c r="X31" s="29">
        <v>0</v>
      </c>
      <c r="Y31" s="33" t="s">
        <v>6</v>
      </c>
      <c r="Z31" s="29" t="str">
        <f t="shared" si="4"/>
        <v>N</v>
      </c>
      <c r="AA31" s="29" t="str">
        <f t="shared" si="17"/>
        <v>NA</v>
      </c>
      <c r="AB31" s="29" t="str">
        <f t="shared" si="17"/>
        <v>NA</v>
      </c>
      <c r="AC31" s="29" t="str">
        <f t="shared" si="17"/>
        <v>NA</v>
      </c>
      <c r="AD31" s="29" t="str">
        <f t="shared" si="17"/>
        <v>NA</v>
      </c>
      <c r="AE31" s="29" t="str">
        <f t="shared" si="17"/>
        <v>NA</v>
      </c>
      <c r="AF31" s="29" t="str">
        <f t="shared" si="17"/>
        <v>NA</v>
      </c>
      <c r="AG31" s="29" t="str">
        <f t="shared" si="17"/>
        <v>NA</v>
      </c>
      <c r="AH31" s="29" t="str">
        <f t="shared" si="17"/>
        <v>NA</v>
      </c>
      <c r="AI31" s="33" t="s">
        <v>6</v>
      </c>
      <c r="AJ31" s="29" t="s">
        <v>6</v>
      </c>
      <c r="AK31" s="29" t="s">
        <v>6</v>
      </c>
      <c r="AL31" s="29" t="s">
        <v>6</v>
      </c>
      <c r="AM31" s="29" t="s">
        <v>6</v>
      </c>
      <c r="AN31" s="29" t="s">
        <v>6</v>
      </c>
    </row>
    <row r="32" spans="1:40" x14ac:dyDescent="0.25">
      <c r="A32" s="29" t="s">
        <v>66</v>
      </c>
      <c r="B32" s="29">
        <v>2019</v>
      </c>
      <c r="C32" s="29" t="s">
        <v>39</v>
      </c>
      <c r="D32" s="29" t="s">
        <v>561</v>
      </c>
      <c r="E32" s="29" t="s">
        <v>40</v>
      </c>
      <c r="F32" s="29" t="s">
        <v>334</v>
      </c>
      <c r="G32" s="29" t="s">
        <v>68</v>
      </c>
      <c r="H32" s="29" t="s">
        <v>71</v>
      </c>
      <c r="I32" s="29" t="s">
        <v>42</v>
      </c>
      <c r="J32" s="29" t="s">
        <v>40</v>
      </c>
      <c r="K32" s="29" t="s">
        <v>334</v>
      </c>
      <c r="L32" s="29" t="s">
        <v>68</v>
      </c>
      <c r="M32" s="29" t="s">
        <v>71</v>
      </c>
      <c r="N32" s="30" t="str">
        <f t="shared" si="0"/>
        <v>elegansXelegans</v>
      </c>
      <c r="O32" s="30" t="str">
        <f t="shared" si="1"/>
        <v>elegansXelegans</v>
      </c>
      <c r="P32" s="31">
        <v>43630</v>
      </c>
      <c r="Q32" s="32" t="s">
        <v>102</v>
      </c>
      <c r="R32" s="29" t="s">
        <v>88</v>
      </c>
      <c r="S32" s="29" t="str">
        <f t="shared" si="2"/>
        <v>B.9XB.18</v>
      </c>
      <c r="T32" s="29" t="str">
        <f t="shared" si="3"/>
        <v>Pures-elegansXelegans-LaxeXLaxe</v>
      </c>
      <c r="U32" s="29">
        <v>1</v>
      </c>
      <c r="V32" s="29">
        <v>1</v>
      </c>
      <c r="W32" s="29">
        <v>1</v>
      </c>
      <c r="X32" s="29">
        <v>1</v>
      </c>
      <c r="Y32" s="33" t="s">
        <v>6</v>
      </c>
      <c r="Z32" s="29" t="s">
        <v>48</v>
      </c>
      <c r="AA32" s="29">
        <v>0</v>
      </c>
      <c r="AB32" s="29" t="str">
        <f t="shared" ref="AB32:AH32" si="18">IF($AA32=0,"NA","")</f>
        <v>NA</v>
      </c>
      <c r="AC32" s="29" t="str">
        <f t="shared" si="18"/>
        <v>NA</v>
      </c>
      <c r="AD32" s="29" t="str">
        <f t="shared" si="18"/>
        <v>NA</v>
      </c>
      <c r="AE32" s="29" t="str">
        <f t="shared" si="18"/>
        <v>NA</v>
      </c>
      <c r="AF32" s="29" t="str">
        <f t="shared" si="18"/>
        <v>NA</v>
      </c>
      <c r="AG32" s="29" t="str">
        <f t="shared" si="18"/>
        <v>NA</v>
      </c>
      <c r="AH32" s="29" t="str">
        <f t="shared" si="18"/>
        <v>NA</v>
      </c>
      <c r="AI32" s="33" t="s">
        <v>6</v>
      </c>
      <c r="AJ32" s="29" t="s">
        <v>6</v>
      </c>
      <c r="AK32" s="29" t="s">
        <v>6</v>
      </c>
      <c r="AL32" s="29" t="s">
        <v>6</v>
      </c>
      <c r="AM32" s="29" t="s">
        <v>6</v>
      </c>
      <c r="AN32" s="29" t="s">
        <v>6</v>
      </c>
    </row>
    <row r="33" spans="1:40" x14ac:dyDescent="0.25">
      <c r="A33" s="29" t="s">
        <v>66</v>
      </c>
      <c r="B33" s="29">
        <v>2019</v>
      </c>
      <c r="C33" s="29" t="s">
        <v>39</v>
      </c>
      <c r="D33" s="29" t="s">
        <v>561</v>
      </c>
      <c r="E33" s="29" t="s">
        <v>40</v>
      </c>
      <c r="F33" s="29" t="s">
        <v>334</v>
      </c>
      <c r="G33" s="29" t="s">
        <v>68</v>
      </c>
      <c r="H33" s="29" t="s">
        <v>71</v>
      </c>
      <c r="I33" s="29" t="s">
        <v>44</v>
      </c>
      <c r="J33" s="29" t="s">
        <v>40</v>
      </c>
      <c r="K33" s="29" t="s">
        <v>334</v>
      </c>
      <c r="L33" s="29" t="s">
        <v>68</v>
      </c>
      <c r="M33" s="29" t="s">
        <v>71</v>
      </c>
      <c r="N33" s="30" t="str">
        <f t="shared" si="0"/>
        <v>elegansXelegans</v>
      </c>
      <c r="O33" s="30" t="str">
        <f t="shared" si="1"/>
        <v>elegansXelegans</v>
      </c>
      <c r="P33" s="31">
        <v>43630</v>
      </c>
      <c r="Q33" s="32" t="s">
        <v>103</v>
      </c>
      <c r="R33" s="29" t="s">
        <v>73</v>
      </c>
      <c r="S33" s="29" t="str">
        <f t="shared" si="2"/>
        <v>B.1XB.19</v>
      </c>
      <c r="T33" s="29" t="str">
        <f t="shared" si="3"/>
        <v>Pures-elegansXelegans-LaxeXLaxe</v>
      </c>
      <c r="U33" s="29">
        <v>3</v>
      </c>
      <c r="V33" s="29">
        <v>2</v>
      </c>
      <c r="W33" s="29">
        <v>0</v>
      </c>
      <c r="X33" s="29">
        <v>0</v>
      </c>
      <c r="Y33" s="33" t="s">
        <v>6</v>
      </c>
      <c r="Z33" s="29" t="str">
        <f t="shared" si="4"/>
        <v>N</v>
      </c>
      <c r="AA33" s="29" t="str">
        <f t="shared" ref="AA33:AH38" si="19">IF($Z33="N","NA","")</f>
        <v>NA</v>
      </c>
      <c r="AB33" s="29" t="str">
        <f t="shared" si="19"/>
        <v>NA</v>
      </c>
      <c r="AC33" s="29" t="str">
        <f t="shared" si="19"/>
        <v>NA</v>
      </c>
      <c r="AD33" s="29" t="str">
        <f t="shared" si="19"/>
        <v>NA</v>
      </c>
      <c r="AE33" s="29" t="str">
        <f t="shared" si="19"/>
        <v>NA</v>
      </c>
      <c r="AF33" s="29" t="str">
        <f t="shared" si="19"/>
        <v>NA</v>
      </c>
      <c r="AG33" s="29" t="str">
        <f t="shared" si="19"/>
        <v>NA</v>
      </c>
      <c r="AH33" s="29" t="str">
        <f t="shared" si="19"/>
        <v>NA</v>
      </c>
      <c r="AI33" s="33" t="s">
        <v>6</v>
      </c>
      <c r="AJ33" s="29" t="s">
        <v>6</v>
      </c>
      <c r="AK33" s="29" t="s">
        <v>6</v>
      </c>
      <c r="AL33" s="29" t="s">
        <v>6</v>
      </c>
      <c r="AM33" s="29" t="s">
        <v>6</v>
      </c>
      <c r="AN33" s="29" t="s">
        <v>6</v>
      </c>
    </row>
    <row r="34" spans="1:40" x14ac:dyDescent="0.25">
      <c r="A34" s="29" t="s">
        <v>66</v>
      </c>
      <c r="B34" s="29">
        <v>2019</v>
      </c>
      <c r="C34" s="29" t="s">
        <v>39</v>
      </c>
      <c r="D34" s="29" t="s">
        <v>561</v>
      </c>
      <c r="E34" s="29" t="s">
        <v>40</v>
      </c>
      <c r="F34" s="29" t="s">
        <v>334</v>
      </c>
      <c r="G34" s="29" t="s">
        <v>68</v>
      </c>
      <c r="H34" s="29" t="s">
        <v>71</v>
      </c>
      <c r="I34" s="29" t="s">
        <v>44</v>
      </c>
      <c r="J34" s="29" t="s">
        <v>40</v>
      </c>
      <c r="K34" s="29" t="s">
        <v>334</v>
      </c>
      <c r="L34" s="29" t="s">
        <v>68</v>
      </c>
      <c r="M34" s="29" t="s">
        <v>71</v>
      </c>
      <c r="N34" s="30" t="str">
        <f t="shared" si="0"/>
        <v>elegansXelegans</v>
      </c>
      <c r="O34" s="30" t="str">
        <f t="shared" si="1"/>
        <v>elegansXelegans</v>
      </c>
      <c r="P34" s="31">
        <v>43630</v>
      </c>
      <c r="Q34" s="32" t="s">
        <v>103</v>
      </c>
      <c r="R34" s="29" t="s">
        <v>104</v>
      </c>
      <c r="S34" s="29" t="str">
        <f t="shared" si="2"/>
        <v>B.8XB.19</v>
      </c>
      <c r="T34" s="29" t="str">
        <f t="shared" si="3"/>
        <v>Pures-elegansXelegans-LaxeXLaxe</v>
      </c>
      <c r="U34" s="29">
        <v>1</v>
      </c>
      <c r="V34" s="29">
        <v>0</v>
      </c>
      <c r="W34" s="29">
        <v>2</v>
      </c>
      <c r="X34" s="29">
        <v>0</v>
      </c>
      <c r="Y34" s="33" t="s">
        <v>6</v>
      </c>
      <c r="Z34" s="29" t="str">
        <f t="shared" si="4"/>
        <v>N</v>
      </c>
      <c r="AA34" s="29" t="str">
        <f t="shared" si="19"/>
        <v>NA</v>
      </c>
      <c r="AB34" s="29" t="str">
        <f t="shared" si="19"/>
        <v>NA</v>
      </c>
      <c r="AC34" s="29" t="str">
        <f t="shared" si="19"/>
        <v>NA</v>
      </c>
      <c r="AD34" s="29" t="str">
        <f t="shared" si="19"/>
        <v>NA</v>
      </c>
      <c r="AE34" s="29" t="str">
        <f t="shared" si="19"/>
        <v>NA</v>
      </c>
      <c r="AF34" s="29" t="str">
        <f t="shared" si="19"/>
        <v>NA</v>
      </c>
      <c r="AG34" s="29" t="str">
        <f t="shared" si="19"/>
        <v>NA</v>
      </c>
      <c r="AH34" s="29" t="str">
        <f t="shared" si="19"/>
        <v>NA</v>
      </c>
      <c r="AI34" s="33" t="s">
        <v>6</v>
      </c>
      <c r="AJ34" s="29" t="s">
        <v>6</v>
      </c>
      <c r="AK34" s="29" t="s">
        <v>6</v>
      </c>
      <c r="AL34" s="29" t="s">
        <v>6</v>
      </c>
      <c r="AM34" s="29" t="s">
        <v>6</v>
      </c>
      <c r="AN34" s="29" t="s">
        <v>6</v>
      </c>
    </row>
    <row r="35" spans="1:40" x14ac:dyDescent="0.25">
      <c r="A35" s="29" t="s">
        <v>66</v>
      </c>
      <c r="B35" s="29">
        <v>2019</v>
      </c>
      <c r="C35" s="29" t="s">
        <v>39</v>
      </c>
      <c r="D35" s="29" t="s">
        <v>561</v>
      </c>
      <c r="E35" s="29" t="s">
        <v>40</v>
      </c>
      <c r="F35" s="29" t="s">
        <v>334</v>
      </c>
      <c r="G35" s="29" t="s">
        <v>68</v>
      </c>
      <c r="H35" s="29" t="s">
        <v>71</v>
      </c>
      <c r="I35" s="29" t="s">
        <v>44</v>
      </c>
      <c r="J35" s="29" t="s">
        <v>40</v>
      </c>
      <c r="K35" s="29" t="s">
        <v>334</v>
      </c>
      <c r="L35" s="29" t="s">
        <v>68</v>
      </c>
      <c r="M35" s="29" t="s">
        <v>71</v>
      </c>
      <c r="N35" s="30" t="str">
        <f t="shared" si="0"/>
        <v>elegansXelegans</v>
      </c>
      <c r="O35" s="30" t="str">
        <f t="shared" si="1"/>
        <v>elegansXelegans</v>
      </c>
      <c r="P35" s="31">
        <v>43630</v>
      </c>
      <c r="Q35" s="32" t="s">
        <v>103</v>
      </c>
      <c r="R35" s="29" t="s">
        <v>88</v>
      </c>
      <c r="S35" s="29" t="str">
        <f t="shared" si="2"/>
        <v>B.9XB.19</v>
      </c>
      <c r="T35" s="29" t="str">
        <f t="shared" si="3"/>
        <v>Pures-elegansXelegans-LaxeXLaxe</v>
      </c>
      <c r="U35" s="29">
        <v>1</v>
      </c>
      <c r="V35" s="29">
        <v>0</v>
      </c>
      <c r="W35" s="29">
        <v>0</v>
      </c>
      <c r="X35" s="29">
        <v>0</v>
      </c>
      <c r="Y35" s="33" t="s">
        <v>6</v>
      </c>
      <c r="Z35" s="29" t="str">
        <f t="shared" si="4"/>
        <v>N</v>
      </c>
      <c r="AA35" s="29" t="str">
        <f t="shared" si="19"/>
        <v>NA</v>
      </c>
      <c r="AB35" s="29" t="str">
        <f t="shared" si="19"/>
        <v>NA</v>
      </c>
      <c r="AC35" s="29" t="str">
        <f t="shared" si="19"/>
        <v>NA</v>
      </c>
      <c r="AD35" s="29" t="str">
        <f t="shared" si="19"/>
        <v>NA</v>
      </c>
      <c r="AE35" s="29" t="str">
        <f t="shared" si="19"/>
        <v>NA</v>
      </c>
      <c r="AF35" s="29" t="str">
        <f t="shared" si="19"/>
        <v>NA</v>
      </c>
      <c r="AG35" s="29" t="str">
        <f t="shared" si="19"/>
        <v>NA</v>
      </c>
      <c r="AH35" s="29" t="str">
        <f t="shared" si="19"/>
        <v>NA</v>
      </c>
      <c r="AI35" s="33" t="s">
        <v>6</v>
      </c>
      <c r="AJ35" s="29" t="s">
        <v>6</v>
      </c>
      <c r="AK35" s="29" t="s">
        <v>6</v>
      </c>
      <c r="AL35" s="29" t="s">
        <v>6</v>
      </c>
      <c r="AM35" s="29" t="s">
        <v>6</v>
      </c>
      <c r="AN35" s="29" t="s">
        <v>6</v>
      </c>
    </row>
    <row r="36" spans="1:40" x14ac:dyDescent="0.25">
      <c r="A36" s="29" t="s">
        <v>66</v>
      </c>
      <c r="B36" s="29">
        <v>2019</v>
      </c>
      <c r="C36" s="29" t="s">
        <v>39</v>
      </c>
      <c r="D36" s="29" t="s">
        <v>561</v>
      </c>
      <c r="E36" s="29" t="s">
        <v>40</v>
      </c>
      <c r="F36" s="29" t="s">
        <v>334</v>
      </c>
      <c r="G36" s="29" t="s">
        <v>68</v>
      </c>
      <c r="H36" s="29" t="s">
        <v>71</v>
      </c>
      <c r="I36" s="29" t="s">
        <v>42</v>
      </c>
      <c r="J36" s="29" t="s">
        <v>40</v>
      </c>
      <c r="K36" s="29" t="s">
        <v>334</v>
      </c>
      <c r="L36" s="29" t="s">
        <v>68</v>
      </c>
      <c r="M36" s="29" t="s">
        <v>71</v>
      </c>
      <c r="N36" s="30" t="str">
        <f t="shared" si="0"/>
        <v>elegansXelegans</v>
      </c>
      <c r="O36" s="30" t="str">
        <f t="shared" si="1"/>
        <v>elegansXelegans</v>
      </c>
      <c r="P36" s="31">
        <v>43630</v>
      </c>
      <c r="Q36" s="32" t="s">
        <v>105</v>
      </c>
      <c r="R36" s="29" t="s">
        <v>73</v>
      </c>
      <c r="S36" s="29" t="str">
        <f t="shared" si="2"/>
        <v>B.1XB.20</v>
      </c>
      <c r="T36" s="29" t="str">
        <f t="shared" si="3"/>
        <v>Pures-elegansXelegans-LaxeXLaxe</v>
      </c>
      <c r="U36" s="29">
        <v>4</v>
      </c>
      <c r="V36" s="29">
        <v>0</v>
      </c>
      <c r="W36" s="29">
        <v>0</v>
      </c>
      <c r="X36" s="29">
        <v>0</v>
      </c>
      <c r="Y36" s="33" t="s">
        <v>6</v>
      </c>
      <c r="Z36" s="29" t="str">
        <f t="shared" si="4"/>
        <v>N</v>
      </c>
      <c r="AA36" s="29" t="str">
        <f t="shared" si="19"/>
        <v>NA</v>
      </c>
      <c r="AB36" s="29" t="str">
        <f t="shared" si="19"/>
        <v>NA</v>
      </c>
      <c r="AC36" s="29" t="str">
        <f t="shared" si="19"/>
        <v>NA</v>
      </c>
      <c r="AD36" s="29" t="str">
        <f t="shared" si="19"/>
        <v>NA</v>
      </c>
      <c r="AE36" s="29" t="str">
        <f t="shared" si="19"/>
        <v>NA</v>
      </c>
      <c r="AF36" s="29" t="str">
        <f t="shared" si="19"/>
        <v>NA</v>
      </c>
      <c r="AG36" s="29" t="str">
        <f t="shared" si="19"/>
        <v>NA</v>
      </c>
      <c r="AH36" s="29" t="str">
        <f t="shared" si="19"/>
        <v>NA</v>
      </c>
      <c r="AI36" s="33" t="s">
        <v>6</v>
      </c>
      <c r="AJ36" s="29" t="s">
        <v>6</v>
      </c>
      <c r="AK36" s="29" t="s">
        <v>6</v>
      </c>
      <c r="AL36" s="29" t="s">
        <v>6</v>
      </c>
      <c r="AM36" s="29" t="s">
        <v>6</v>
      </c>
      <c r="AN36" s="29" t="s">
        <v>6</v>
      </c>
    </row>
    <row r="37" spans="1:40" x14ac:dyDescent="0.25">
      <c r="A37" s="29" t="s">
        <v>66</v>
      </c>
      <c r="B37" s="29">
        <v>2019</v>
      </c>
      <c r="C37" s="29" t="s">
        <v>39</v>
      </c>
      <c r="D37" s="29" t="s">
        <v>561</v>
      </c>
      <c r="E37" s="29" t="s">
        <v>40</v>
      </c>
      <c r="F37" s="29" t="s">
        <v>334</v>
      </c>
      <c r="G37" s="29" t="s">
        <v>68</v>
      </c>
      <c r="H37" s="29" t="s">
        <v>71</v>
      </c>
      <c r="I37" s="29" t="s">
        <v>42</v>
      </c>
      <c r="J37" s="29" t="s">
        <v>40</v>
      </c>
      <c r="K37" s="29" t="s">
        <v>334</v>
      </c>
      <c r="L37" s="29" t="s">
        <v>68</v>
      </c>
      <c r="M37" s="29" t="s">
        <v>71</v>
      </c>
      <c r="N37" s="30" t="str">
        <f t="shared" si="0"/>
        <v>elegansXelegans</v>
      </c>
      <c r="O37" s="30" t="str">
        <f t="shared" si="1"/>
        <v>elegansXelegans</v>
      </c>
      <c r="P37" s="31">
        <v>43630</v>
      </c>
      <c r="Q37" s="32" t="s">
        <v>105</v>
      </c>
      <c r="R37" s="29" t="s">
        <v>88</v>
      </c>
      <c r="S37" s="29" t="str">
        <f t="shared" si="2"/>
        <v>B.9XB.20</v>
      </c>
      <c r="T37" s="29" t="str">
        <f t="shared" si="3"/>
        <v>Pures-elegansXelegans-LaxeXLaxe</v>
      </c>
      <c r="U37" s="29">
        <v>1</v>
      </c>
      <c r="V37" s="29">
        <v>0</v>
      </c>
      <c r="W37" s="29">
        <v>0</v>
      </c>
      <c r="X37" s="29">
        <v>0</v>
      </c>
      <c r="Y37" s="33" t="s">
        <v>6</v>
      </c>
      <c r="Z37" s="29" t="str">
        <f t="shared" si="4"/>
        <v>N</v>
      </c>
      <c r="AA37" s="29" t="str">
        <f t="shared" si="19"/>
        <v>NA</v>
      </c>
      <c r="AB37" s="29" t="str">
        <f t="shared" si="19"/>
        <v>NA</v>
      </c>
      <c r="AC37" s="29" t="str">
        <f t="shared" si="19"/>
        <v>NA</v>
      </c>
      <c r="AD37" s="29" t="str">
        <f t="shared" si="19"/>
        <v>NA</v>
      </c>
      <c r="AE37" s="29" t="str">
        <f t="shared" si="19"/>
        <v>NA</v>
      </c>
      <c r="AF37" s="29" t="str">
        <f t="shared" si="19"/>
        <v>NA</v>
      </c>
      <c r="AG37" s="29" t="str">
        <f t="shared" si="19"/>
        <v>NA</v>
      </c>
      <c r="AH37" s="29" t="str">
        <f t="shared" si="19"/>
        <v>NA</v>
      </c>
      <c r="AI37" s="33" t="s">
        <v>6</v>
      </c>
      <c r="AJ37" s="29" t="s">
        <v>6</v>
      </c>
      <c r="AK37" s="29" t="s">
        <v>6</v>
      </c>
      <c r="AL37" s="29" t="s">
        <v>6</v>
      </c>
      <c r="AM37" s="29" t="s">
        <v>6</v>
      </c>
      <c r="AN37" s="29" t="s">
        <v>6</v>
      </c>
    </row>
    <row r="38" spans="1:40" x14ac:dyDescent="0.25">
      <c r="A38" s="29" t="s">
        <v>66</v>
      </c>
      <c r="B38" s="29">
        <v>2019</v>
      </c>
      <c r="C38" s="29" t="s">
        <v>39</v>
      </c>
      <c r="D38" s="29" t="s">
        <v>561</v>
      </c>
      <c r="E38" s="29" t="s">
        <v>40</v>
      </c>
      <c r="F38" s="29" t="s">
        <v>334</v>
      </c>
      <c r="G38" s="29" t="s">
        <v>68</v>
      </c>
      <c r="H38" s="29" t="s">
        <v>71</v>
      </c>
      <c r="I38" s="29" t="s">
        <v>44</v>
      </c>
      <c r="J38" s="29" t="s">
        <v>40</v>
      </c>
      <c r="K38" s="29" t="s">
        <v>334</v>
      </c>
      <c r="L38" s="29" t="s">
        <v>68</v>
      </c>
      <c r="M38" s="29" t="s">
        <v>71</v>
      </c>
      <c r="N38" s="30" t="str">
        <f t="shared" si="0"/>
        <v>elegansXelegans</v>
      </c>
      <c r="O38" s="30" t="str">
        <f t="shared" si="1"/>
        <v>elegansXelegans</v>
      </c>
      <c r="P38" s="31">
        <v>43630</v>
      </c>
      <c r="Q38" s="32" t="s">
        <v>104</v>
      </c>
      <c r="R38" s="29" t="s">
        <v>73</v>
      </c>
      <c r="S38" s="29" t="str">
        <f t="shared" si="2"/>
        <v>B.1XB.8</v>
      </c>
      <c r="T38" s="29" t="str">
        <f t="shared" si="3"/>
        <v>Pures-elegansXelegans-LaxeXLaxe</v>
      </c>
      <c r="U38" s="29">
        <v>1</v>
      </c>
      <c r="V38" s="29">
        <v>1</v>
      </c>
      <c r="W38" s="29">
        <v>0</v>
      </c>
      <c r="X38" s="29">
        <v>0</v>
      </c>
      <c r="Y38" s="33" t="s">
        <v>6</v>
      </c>
      <c r="Z38" s="29" t="str">
        <f t="shared" si="4"/>
        <v>N</v>
      </c>
      <c r="AA38" s="29" t="str">
        <f t="shared" si="19"/>
        <v>NA</v>
      </c>
      <c r="AB38" s="29" t="str">
        <f t="shared" si="19"/>
        <v>NA</v>
      </c>
      <c r="AC38" s="29" t="str">
        <f t="shared" si="19"/>
        <v>NA</v>
      </c>
      <c r="AD38" s="29" t="str">
        <f t="shared" si="19"/>
        <v>NA</v>
      </c>
      <c r="AE38" s="29" t="str">
        <f t="shared" si="19"/>
        <v>NA</v>
      </c>
      <c r="AF38" s="29" t="str">
        <f t="shared" si="19"/>
        <v>NA</v>
      </c>
      <c r="AG38" s="29" t="str">
        <f t="shared" si="19"/>
        <v>NA</v>
      </c>
      <c r="AH38" s="29" t="str">
        <f t="shared" si="19"/>
        <v>NA</v>
      </c>
      <c r="AI38" s="33" t="s">
        <v>6</v>
      </c>
      <c r="AJ38" s="29" t="s">
        <v>6</v>
      </c>
      <c r="AK38" s="29" t="s">
        <v>6</v>
      </c>
      <c r="AL38" s="29" t="s">
        <v>6</v>
      </c>
      <c r="AM38" s="29" t="s">
        <v>6</v>
      </c>
      <c r="AN38" s="29" t="s">
        <v>6</v>
      </c>
    </row>
    <row r="39" spans="1:40" x14ac:dyDescent="0.25">
      <c r="A39" s="29" t="s">
        <v>43</v>
      </c>
      <c r="B39" s="29">
        <v>2019</v>
      </c>
      <c r="C39" s="29" t="s">
        <v>39</v>
      </c>
      <c r="D39" s="29" t="s">
        <v>561</v>
      </c>
      <c r="E39" s="29" t="s">
        <v>40</v>
      </c>
      <c r="F39" s="29" t="s">
        <v>334</v>
      </c>
      <c r="G39" s="29" t="s">
        <v>68</v>
      </c>
      <c r="H39" s="29" t="s">
        <v>71</v>
      </c>
      <c r="I39" s="29" t="s">
        <v>42</v>
      </c>
      <c r="J39" s="29" t="s">
        <v>40</v>
      </c>
      <c r="K39" s="29" t="s">
        <v>334</v>
      </c>
      <c r="L39" s="29" t="s">
        <v>68</v>
      </c>
      <c r="M39" s="29" t="s">
        <v>71</v>
      </c>
      <c r="N39" s="30" t="str">
        <f t="shared" si="0"/>
        <v>elegansXelegans</v>
      </c>
      <c r="O39" s="30" t="str">
        <f t="shared" si="1"/>
        <v>elegansXelegans</v>
      </c>
      <c r="P39" s="31">
        <v>43632</v>
      </c>
      <c r="Q39" s="32" t="s">
        <v>106</v>
      </c>
      <c r="R39" s="29" t="s">
        <v>107</v>
      </c>
      <c r="S39" s="29" t="str">
        <f t="shared" si="2"/>
        <v>B.31XB.11</v>
      </c>
      <c r="T39" s="29" t="str">
        <f t="shared" si="3"/>
        <v>Pures-elegansXelegans-LaxeXLaxe</v>
      </c>
      <c r="U39" s="29">
        <v>1</v>
      </c>
      <c r="V39" s="29">
        <v>1</v>
      </c>
      <c r="W39" s="29">
        <v>1</v>
      </c>
      <c r="X39" s="29">
        <v>1</v>
      </c>
      <c r="Y39" s="33" t="s">
        <v>6</v>
      </c>
      <c r="Z39" s="29" t="s">
        <v>48</v>
      </c>
      <c r="AA39" s="29">
        <v>0</v>
      </c>
      <c r="AB39" s="29" t="str">
        <f t="shared" ref="AB39:AH39" si="20">IF($AA39=0,"NA","")</f>
        <v>NA</v>
      </c>
      <c r="AC39" s="29" t="str">
        <f t="shared" si="20"/>
        <v>NA</v>
      </c>
      <c r="AD39" s="29" t="str">
        <f t="shared" si="20"/>
        <v>NA</v>
      </c>
      <c r="AE39" s="29" t="str">
        <f t="shared" si="20"/>
        <v>NA</v>
      </c>
      <c r="AF39" s="29" t="str">
        <f t="shared" si="20"/>
        <v>NA</v>
      </c>
      <c r="AG39" s="29" t="str">
        <f t="shared" si="20"/>
        <v>NA</v>
      </c>
      <c r="AH39" s="29" t="str">
        <f t="shared" si="20"/>
        <v>NA</v>
      </c>
      <c r="AI39" s="33" t="s">
        <v>6</v>
      </c>
      <c r="AJ39" s="29" t="s">
        <v>6</v>
      </c>
      <c r="AK39" s="29" t="s">
        <v>6</v>
      </c>
      <c r="AL39" s="29" t="s">
        <v>6</v>
      </c>
      <c r="AM39" s="29" t="s">
        <v>6</v>
      </c>
      <c r="AN39" s="29" t="s">
        <v>6</v>
      </c>
    </row>
    <row r="40" spans="1:40" x14ac:dyDescent="0.25">
      <c r="A40" s="29" t="s">
        <v>43</v>
      </c>
      <c r="B40" s="29">
        <v>2019</v>
      </c>
      <c r="C40" s="29" t="s">
        <v>39</v>
      </c>
      <c r="D40" s="29" t="s">
        <v>561</v>
      </c>
      <c r="E40" s="29" t="s">
        <v>40</v>
      </c>
      <c r="F40" s="29" t="s">
        <v>334</v>
      </c>
      <c r="G40" s="29" t="s">
        <v>68</v>
      </c>
      <c r="H40" s="29" t="s">
        <v>71</v>
      </c>
      <c r="I40" s="29" t="s">
        <v>44</v>
      </c>
      <c r="J40" s="29" t="s">
        <v>40</v>
      </c>
      <c r="K40" s="29" t="s">
        <v>334</v>
      </c>
      <c r="L40" s="29" t="s">
        <v>68</v>
      </c>
      <c r="M40" s="29" t="s">
        <v>71</v>
      </c>
      <c r="N40" s="30" t="str">
        <f t="shared" si="0"/>
        <v>elegansXelegans</v>
      </c>
      <c r="O40" s="30" t="str">
        <f t="shared" si="1"/>
        <v>elegansXelegans</v>
      </c>
      <c r="P40" s="31">
        <v>43632</v>
      </c>
      <c r="Q40" s="32" t="s">
        <v>100</v>
      </c>
      <c r="R40" s="29" t="s">
        <v>104</v>
      </c>
      <c r="S40" s="29" t="str">
        <f t="shared" si="2"/>
        <v>B.8XB.15</v>
      </c>
      <c r="T40" s="29" t="str">
        <f t="shared" si="3"/>
        <v>Pures-elegansXelegans-LaxeXLaxe</v>
      </c>
      <c r="U40" s="29" t="s">
        <v>6</v>
      </c>
      <c r="V40" s="29" t="s">
        <v>6</v>
      </c>
      <c r="W40" s="29" t="s">
        <v>6</v>
      </c>
      <c r="X40" s="29" t="s">
        <v>6</v>
      </c>
      <c r="Y40" s="33" t="s">
        <v>108</v>
      </c>
      <c r="Z40" s="29" t="s">
        <v>48</v>
      </c>
      <c r="AA40" s="29">
        <v>3</v>
      </c>
      <c r="AB40" s="29">
        <v>3</v>
      </c>
      <c r="AC40" s="29">
        <v>65</v>
      </c>
      <c r="AD40" s="29">
        <v>197</v>
      </c>
      <c r="AE40" s="29">
        <v>55</v>
      </c>
      <c r="AF40" s="29">
        <v>124</v>
      </c>
      <c r="AG40" s="29">
        <v>87</v>
      </c>
      <c r="AH40" s="29">
        <v>51</v>
      </c>
      <c r="AI40" s="33" t="s">
        <v>6</v>
      </c>
      <c r="AJ40" s="29">
        <f t="shared" si="5"/>
        <v>207</v>
      </c>
      <c r="AK40" s="29">
        <f t="shared" si="5"/>
        <v>372</v>
      </c>
      <c r="AL40" s="29">
        <f t="shared" si="6"/>
        <v>579</v>
      </c>
      <c r="AM40" s="29">
        <f t="shared" si="7"/>
        <v>193</v>
      </c>
      <c r="AN40" s="29">
        <f t="shared" si="8"/>
        <v>0.35751295336787564</v>
      </c>
    </row>
    <row r="41" spans="1:40" x14ac:dyDescent="0.25">
      <c r="A41" s="29" t="s">
        <v>43</v>
      </c>
      <c r="B41" s="29">
        <v>2019</v>
      </c>
      <c r="C41" s="29" t="s">
        <v>39</v>
      </c>
      <c r="D41" s="29" t="s">
        <v>561</v>
      </c>
      <c r="E41" s="29" t="s">
        <v>40</v>
      </c>
      <c r="F41" s="29" t="s">
        <v>334</v>
      </c>
      <c r="G41" s="29" t="s">
        <v>68</v>
      </c>
      <c r="H41" s="29" t="s">
        <v>71</v>
      </c>
      <c r="I41" s="29" t="s">
        <v>42</v>
      </c>
      <c r="J41" s="29" t="s">
        <v>40</v>
      </c>
      <c r="K41" s="29" t="s">
        <v>334</v>
      </c>
      <c r="L41" s="29" t="s">
        <v>68</v>
      </c>
      <c r="M41" s="29" t="s">
        <v>71</v>
      </c>
      <c r="N41" s="30" t="str">
        <f t="shared" si="0"/>
        <v>elegansXelegans</v>
      </c>
      <c r="O41" s="30" t="str">
        <f t="shared" si="1"/>
        <v>elegansXelegans</v>
      </c>
      <c r="P41" s="31">
        <v>43632</v>
      </c>
      <c r="Q41" s="32" t="s">
        <v>109</v>
      </c>
      <c r="R41" s="29" t="s">
        <v>110</v>
      </c>
      <c r="S41" s="29" t="str">
        <f t="shared" si="2"/>
        <v xml:space="preserve">B.26XB.16 </v>
      </c>
      <c r="T41" s="29" t="str">
        <f t="shared" si="3"/>
        <v>Pures-elegansXelegans-LaxeXLaxe</v>
      </c>
      <c r="U41" s="29">
        <v>1</v>
      </c>
      <c r="V41" s="29">
        <v>0</v>
      </c>
      <c r="W41" s="29">
        <v>0</v>
      </c>
      <c r="X41" s="29">
        <v>0</v>
      </c>
      <c r="Y41" s="33" t="s">
        <v>6</v>
      </c>
      <c r="Z41" s="29" t="str">
        <f t="shared" ref="Z41:Z46" si="21">IF(X41=1,"Y","N")</f>
        <v>N</v>
      </c>
      <c r="AA41" s="29" t="str">
        <f t="shared" ref="AA41:AH41" si="22">IF($Z41="N","NA","")</f>
        <v>NA</v>
      </c>
      <c r="AB41" s="29" t="str">
        <f t="shared" si="22"/>
        <v>NA</v>
      </c>
      <c r="AC41" s="29" t="str">
        <f t="shared" si="22"/>
        <v>NA</v>
      </c>
      <c r="AD41" s="29" t="str">
        <f t="shared" si="22"/>
        <v>NA</v>
      </c>
      <c r="AE41" s="29" t="str">
        <f t="shared" si="22"/>
        <v>NA</v>
      </c>
      <c r="AF41" s="29" t="str">
        <f t="shared" si="22"/>
        <v>NA</v>
      </c>
      <c r="AG41" s="29" t="str">
        <f t="shared" si="22"/>
        <v>NA</v>
      </c>
      <c r="AH41" s="29" t="str">
        <f t="shared" si="22"/>
        <v>NA</v>
      </c>
      <c r="AI41" s="33" t="s">
        <v>6</v>
      </c>
      <c r="AJ41" s="29" t="s">
        <v>6</v>
      </c>
      <c r="AK41" s="29" t="s">
        <v>6</v>
      </c>
      <c r="AL41" s="29" t="s">
        <v>6</v>
      </c>
      <c r="AM41" s="29" t="s">
        <v>6</v>
      </c>
      <c r="AN41" s="29" t="s">
        <v>6</v>
      </c>
    </row>
    <row r="42" spans="1:40" x14ac:dyDescent="0.25">
      <c r="A42" s="29" t="s">
        <v>43</v>
      </c>
      <c r="B42" s="29">
        <v>2019</v>
      </c>
      <c r="C42" s="29" t="s">
        <v>39</v>
      </c>
      <c r="D42" s="29" t="s">
        <v>561</v>
      </c>
      <c r="E42" s="29" t="s">
        <v>40</v>
      </c>
      <c r="F42" s="29" t="s">
        <v>334</v>
      </c>
      <c r="G42" s="29" t="s">
        <v>68</v>
      </c>
      <c r="H42" s="29" t="s">
        <v>71</v>
      </c>
      <c r="I42" s="29" t="s">
        <v>42</v>
      </c>
      <c r="J42" s="29" t="s">
        <v>40</v>
      </c>
      <c r="K42" s="29" t="s">
        <v>334</v>
      </c>
      <c r="L42" s="29" t="s">
        <v>68</v>
      </c>
      <c r="M42" s="29" t="s">
        <v>71</v>
      </c>
      <c r="N42" s="30" t="str">
        <f t="shared" si="0"/>
        <v>elegansXelegans</v>
      </c>
      <c r="O42" s="30" t="str">
        <f t="shared" si="1"/>
        <v>elegansXelegans</v>
      </c>
      <c r="P42" s="31">
        <v>43632</v>
      </c>
      <c r="Q42" s="32" t="s">
        <v>111</v>
      </c>
      <c r="R42" s="29" t="s">
        <v>96</v>
      </c>
      <c r="S42" s="29" t="str">
        <f t="shared" si="2"/>
        <v>B.25XB.16</v>
      </c>
      <c r="T42" s="29" t="str">
        <f t="shared" si="3"/>
        <v>Pures-elegansXelegans-LaxeXLaxe</v>
      </c>
      <c r="U42" s="29">
        <v>1</v>
      </c>
      <c r="V42" s="29">
        <v>1</v>
      </c>
      <c r="W42" s="29">
        <v>1</v>
      </c>
      <c r="X42" s="29">
        <v>1</v>
      </c>
      <c r="Y42" s="33" t="s">
        <v>6</v>
      </c>
      <c r="Z42" s="29" t="s">
        <v>48</v>
      </c>
      <c r="AA42" s="29">
        <v>0</v>
      </c>
      <c r="AB42" s="29" t="str">
        <f t="shared" ref="AB42:AH42" si="23">IF($AA42=0,"NA","")</f>
        <v>NA</v>
      </c>
      <c r="AC42" s="29" t="str">
        <f t="shared" si="23"/>
        <v>NA</v>
      </c>
      <c r="AD42" s="29" t="str">
        <f t="shared" si="23"/>
        <v>NA</v>
      </c>
      <c r="AE42" s="29" t="str">
        <f t="shared" si="23"/>
        <v>NA</v>
      </c>
      <c r="AF42" s="29" t="str">
        <f t="shared" si="23"/>
        <v>NA</v>
      </c>
      <c r="AG42" s="29" t="str">
        <f t="shared" si="23"/>
        <v>NA</v>
      </c>
      <c r="AH42" s="29" t="str">
        <f t="shared" si="23"/>
        <v>NA</v>
      </c>
      <c r="AI42" s="33" t="s">
        <v>6</v>
      </c>
      <c r="AJ42" s="29" t="s">
        <v>6</v>
      </c>
      <c r="AK42" s="29" t="s">
        <v>6</v>
      </c>
      <c r="AL42" s="29" t="s">
        <v>6</v>
      </c>
      <c r="AM42" s="29" t="s">
        <v>6</v>
      </c>
      <c r="AN42" s="29" t="s">
        <v>6</v>
      </c>
    </row>
    <row r="43" spans="1:40" x14ac:dyDescent="0.25">
      <c r="A43" s="29" t="s">
        <v>66</v>
      </c>
      <c r="B43" s="29">
        <v>2019</v>
      </c>
      <c r="C43" s="29" t="s">
        <v>39</v>
      </c>
      <c r="D43" s="29" t="s">
        <v>39</v>
      </c>
      <c r="E43" s="29" t="s">
        <v>67</v>
      </c>
      <c r="F43" s="29" t="s">
        <v>41</v>
      </c>
      <c r="G43" s="29" t="s">
        <v>68</v>
      </c>
      <c r="H43" s="29" t="s">
        <v>69</v>
      </c>
      <c r="I43" s="29" t="s">
        <v>42</v>
      </c>
      <c r="J43" s="29" t="s">
        <v>40</v>
      </c>
      <c r="K43" s="29" t="s">
        <v>334</v>
      </c>
      <c r="L43" s="29" t="s">
        <v>68</v>
      </c>
      <c r="M43" s="29" t="s">
        <v>71</v>
      </c>
      <c r="N43" s="30" t="str">
        <f t="shared" si="0"/>
        <v>elegansXgraellsii</v>
      </c>
      <c r="O43" s="30" t="str">
        <f t="shared" si="1"/>
        <v>elegansXgraellsii</v>
      </c>
      <c r="P43" s="31">
        <v>43642</v>
      </c>
      <c r="Q43" s="32" t="s">
        <v>114</v>
      </c>
      <c r="R43" s="29" t="s">
        <v>115</v>
      </c>
      <c r="S43" s="29" t="str">
        <f t="shared" si="2"/>
        <v>B.38XA.24</v>
      </c>
      <c r="T43" s="29" t="str">
        <f t="shared" si="3"/>
        <v>F0-elegansXgraellsii-LaxeXMontalvo</v>
      </c>
      <c r="U43" s="29">
        <v>1</v>
      </c>
      <c r="V43" s="29">
        <v>1</v>
      </c>
      <c r="W43" s="29">
        <v>1</v>
      </c>
      <c r="X43" s="29">
        <v>1</v>
      </c>
      <c r="Y43" s="33" t="s">
        <v>6</v>
      </c>
      <c r="Z43" s="29" t="s">
        <v>48</v>
      </c>
      <c r="AA43" s="29">
        <v>0</v>
      </c>
      <c r="AB43" s="29" t="str">
        <f t="shared" ref="AB43:AH43" si="24">IF($AA43=0,"NA","")</f>
        <v>NA</v>
      </c>
      <c r="AC43" s="29" t="str">
        <f t="shared" si="24"/>
        <v>NA</v>
      </c>
      <c r="AD43" s="29" t="str">
        <f t="shared" si="24"/>
        <v>NA</v>
      </c>
      <c r="AE43" s="29" t="str">
        <f t="shared" si="24"/>
        <v>NA</v>
      </c>
      <c r="AF43" s="29" t="str">
        <f t="shared" si="24"/>
        <v>NA</v>
      </c>
      <c r="AG43" s="29" t="str">
        <f t="shared" si="24"/>
        <v>NA</v>
      </c>
      <c r="AH43" s="29" t="str">
        <f t="shared" si="24"/>
        <v>NA</v>
      </c>
      <c r="AI43" s="33" t="s">
        <v>6</v>
      </c>
      <c r="AJ43" s="29" t="s">
        <v>6</v>
      </c>
      <c r="AK43" s="29" t="s">
        <v>6</v>
      </c>
      <c r="AL43" s="29" t="s">
        <v>6</v>
      </c>
      <c r="AM43" s="29" t="s">
        <v>6</v>
      </c>
      <c r="AN43" s="29" t="s">
        <v>6</v>
      </c>
    </row>
    <row r="44" spans="1:40" x14ac:dyDescent="0.25">
      <c r="A44" s="29" t="s">
        <v>66</v>
      </c>
      <c r="B44" s="29">
        <v>2019</v>
      </c>
      <c r="C44" s="29" t="s">
        <v>39</v>
      </c>
      <c r="D44" s="29" t="s">
        <v>39</v>
      </c>
      <c r="E44" s="29" t="s">
        <v>67</v>
      </c>
      <c r="F44" s="29" t="s">
        <v>41</v>
      </c>
      <c r="G44" s="29" t="s">
        <v>68</v>
      </c>
      <c r="H44" s="29" t="s">
        <v>69</v>
      </c>
      <c r="I44" s="29" t="s">
        <v>42</v>
      </c>
      <c r="J44" s="29" t="s">
        <v>40</v>
      </c>
      <c r="K44" s="29" t="s">
        <v>334</v>
      </c>
      <c r="L44" s="29" t="s">
        <v>68</v>
      </c>
      <c r="M44" s="29" t="s">
        <v>71</v>
      </c>
      <c r="N44" s="30" t="str">
        <f t="shared" si="0"/>
        <v>elegansXgraellsii</v>
      </c>
      <c r="O44" s="30" t="str">
        <f t="shared" si="1"/>
        <v>elegansXgraellsii</v>
      </c>
      <c r="P44" s="31">
        <v>43642</v>
      </c>
      <c r="Q44" s="32" t="s">
        <v>116</v>
      </c>
      <c r="R44" s="29" t="s">
        <v>117</v>
      </c>
      <c r="S44" s="29" t="str">
        <f t="shared" si="2"/>
        <v>B.32XA.25</v>
      </c>
      <c r="T44" s="29" t="str">
        <f t="shared" si="3"/>
        <v>F0-elegansXgraellsii-LaxeXMontalvo</v>
      </c>
      <c r="U44" s="29">
        <v>1</v>
      </c>
      <c r="V44" s="29">
        <v>1</v>
      </c>
      <c r="W44" s="29">
        <v>1</v>
      </c>
      <c r="X44" s="29">
        <v>1</v>
      </c>
      <c r="Y44" s="33" t="s">
        <v>6</v>
      </c>
      <c r="Z44" s="29" t="str">
        <f t="shared" si="21"/>
        <v>Y</v>
      </c>
      <c r="AA44" s="29">
        <v>3</v>
      </c>
      <c r="AB44" s="29">
        <v>3</v>
      </c>
      <c r="AC44" s="29">
        <v>0</v>
      </c>
      <c r="AD44" s="29">
        <v>19</v>
      </c>
      <c r="AE44" s="29" t="s">
        <v>6</v>
      </c>
      <c r="AF44" s="29" t="s">
        <v>6</v>
      </c>
      <c r="AG44" s="29" t="s">
        <v>6</v>
      </c>
      <c r="AH44" s="29" t="s">
        <v>6</v>
      </c>
      <c r="AI44" s="33" t="s">
        <v>118</v>
      </c>
      <c r="AJ44" s="29">
        <f>AC44</f>
        <v>0</v>
      </c>
      <c r="AK44" s="29">
        <f>AD44</f>
        <v>19</v>
      </c>
      <c r="AL44" s="29">
        <f t="shared" si="6"/>
        <v>19</v>
      </c>
      <c r="AM44" s="29">
        <f t="shared" si="7"/>
        <v>6.333333333333333</v>
      </c>
      <c r="AN44" s="29">
        <f t="shared" si="8"/>
        <v>0</v>
      </c>
    </row>
    <row r="45" spans="1:40" x14ac:dyDescent="0.25">
      <c r="A45" s="29" t="s">
        <v>66</v>
      </c>
      <c r="B45" s="29">
        <v>2019</v>
      </c>
      <c r="C45" s="29" t="s">
        <v>39</v>
      </c>
      <c r="D45" s="29" t="s">
        <v>39</v>
      </c>
      <c r="E45" s="29" t="s">
        <v>67</v>
      </c>
      <c r="F45" s="29" t="s">
        <v>41</v>
      </c>
      <c r="G45" s="29" t="s">
        <v>68</v>
      </c>
      <c r="H45" s="29" t="s">
        <v>69</v>
      </c>
      <c r="I45" s="29" t="s">
        <v>42</v>
      </c>
      <c r="J45" s="29" t="s">
        <v>40</v>
      </c>
      <c r="K45" s="29" t="s">
        <v>334</v>
      </c>
      <c r="L45" s="29" t="s">
        <v>68</v>
      </c>
      <c r="M45" s="29" t="s">
        <v>71</v>
      </c>
      <c r="N45" s="30" t="str">
        <f t="shared" si="0"/>
        <v>elegansXgraellsii</v>
      </c>
      <c r="O45" s="30" t="str">
        <f t="shared" si="1"/>
        <v>elegansXgraellsii</v>
      </c>
      <c r="P45" s="31">
        <v>43642</v>
      </c>
      <c r="Q45" s="32" t="s">
        <v>119</v>
      </c>
      <c r="R45" s="29" t="s">
        <v>117</v>
      </c>
      <c r="S45" s="29" t="str">
        <f t="shared" si="2"/>
        <v>B.32XA.26</v>
      </c>
      <c r="T45" s="29" t="str">
        <f t="shared" si="3"/>
        <v>F0-elegansXgraellsii-LaxeXMontalvo</v>
      </c>
      <c r="U45" s="29">
        <v>1</v>
      </c>
      <c r="V45" s="29">
        <v>1</v>
      </c>
      <c r="W45" s="29">
        <v>1</v>
      </c>
      <c r="X45" s="29">
        <v>1</v>
      </c>
      <c r="Y45" s="33" t="s">
        <v>6</v>
      </c>
      <c r="Z45" s="29" t="str">
        <f t="shared" si="21"/>
        <v>Y</v>
      </c>
      <c r="AA45" s="29">
        <v>3</v>
      </c>
      <c r="AB45" s="29">
        <v>3</v>
      </c>
      <c r="AC45" s="29">
        <v>2</v>
      </c>
      <c r="AD45" s="29">
        <v>1</v>
      </c>
      <c r="AE45" s="29" t="s">
        <v>6</v>
      </c>
      <c r="AF45" s="29" t="s">
        <v>6</v>
      </c>
      <c r="AG45" s="29" t="s">
        <v>6</v>
      </c>
      <c r="AH45" s="29" t="s">
        <v>6</v>
      </c>
      <c r="AI45" s="33" t="s">
        <v>118</v>
      </c>
      <c r="AJ45" s="29">
        <f>AC45</f>
        <v>2</v>
      </c>
      <c r="AK45" s="29">
        <f>AD45</f>
        <v>1</v>
      </c>
      <c r="AL45" s="29">
        <f t="shared" si="6"/>
        <v>3</v>
      </c>
      <c r="AM45" s="29">
        <f t="shared" si="7"/>
        <v>1</v>
      </c>
      <c r="AN45" s="29">
        <f t="shared" si="8"/>
        <v>0.66666666666666663</v>
      </c>
    </row>
    <row r="46" spans="1:40" x14ac:dyDescent="0.25">
      <c r="A46" s="29" t="s">
        <v>66</v>
      </c>
      <c r="B46" s="29">
        <v>2019</v>
      </c>
      <c r="C46" s="29" t="s">
        <v>39</v>
      </c>
      <c r="D46" s="29" t="s">
        <v>39</v>
      </c>
      <c r="E46" s="29" t="s">
        <v>67</v>
      </c>
      <c r="F46" s="29" t="s">
        <v>41</v>
      </c>
      <c r="G46" s="29" t="s">
        <v>68</v>
      </c>
      <c r="H46" s="29" t="s">
        <v>69</v>
      </c>
      <c r="I46" s="29" t="s">
        <v>49</v>
      </c>
      <c r="J46" s="29" t="s">
        <v>40</v>
      </c>
      <c r="K46" s="29" t="s">
        <v>334</v>
      </c>
      <c r="L46" s="29" t="s">
        <v>68</v>
      </c>
      <c r="M46" s="29" t="s">
        <v>71</v>
      </c>
      <c r="N46" s="30" t="str">
        <f t="shared" si="0"/>
        <v>elegansXgraellsii</v>
      </c>
      <c r="O46" s="30" t="str">
        <f t="shared" si="1"/>
        <v>elegansXgraellsii</v>
      </c>
      <c r="P46" s="31">
        <v>43642</v>
      </c>
      <c r="Q46" s="32" t="s">
        <v>119</v>
      </c>
      <c r="R46" s="29" t="s">
        <v>112</v>
      </c>
      <c r="S46" s="29" t="str">
        <f t="shared" si="2"/>
        <v>B.37XA.26</v>
      </c>
      <c r="T46" s="29" t="str">
        <f t="shared" si="3"/>
        <v>F0-elegansXgraellsii-LaxeXMontalvo</v>
      </c>
      <c r="U46" s="29">
        <v>1</v>
      </c>
      <c r="V46" s="29">
        <v>0</v>
      </c>
      <c r="W46" s="29">
        <v>0</v>
      </c>
      <c r="X46" s="29">
        <v>0</v>
      </c>
      <c r="Y46" s="33" t="s">
        <v>6</v>
      </c>
      <c r="Z46" s="29" t="str">
        <f t="shared" si="21"/>
        <v>N</v>
      </c>
      <c r="AA46" s="29" t="str">
        <f t="shared" ref="AA46:AH46" si="25">IF($Z46="N","NA","")</f>
        <v>NA</v>
      </c>
      <c r="AB46" s="29" t="str">
        <f t="shared" si="25"/>
        <v>NA</v>
      </c>
      <c r="AC46" s="29" t="str">
        <f t="shared" si="25"/>
        <v>NA</v>
      </c>
      <c r="AD46" s="29" t="str">
        <f t="shared" si="25"/>
        <v>NA</v>
      </c>
      <c r="AE46" s="29" t="str">
        <f t="shared" si="25"/>
        <v>NA</v>
      </c>
      <c r="AF46" s="29" t="str">
        <f t="shared" si="25"/>
        <v>NA</v>
      </c>
      <c r="AG46" s="29" t="str">
        <f t="shared" si="25"/>
        <v>NA</v>
      </c>
      <c r="AH46" s="29" t="str">
        <f t="shared" si="25"/>
        <v>NA</v>
      </c>
      <c r="AI46" s="33" t="s">
        <v>6</v>
      </c>
      <c r="AJ46" s="29" t="s">
        <v>6</v>
      </c>
      <c r="AK46" s="29" t="s">
        <v>6</v>
      </c>
      <c r="AL46" s="29" t="s">
        <v>6</v>
      </c>
      <c r="AM46" s="29" t="s">
        <v>6</v>
      </c>
      <c r="AN46" s="29" t="s">
        <v>6</v>
      </c>
    </row>
    <row r="47" spans="1:40" x14ac:dyDescent="0.25">
      <c r="A47" s="29" t="s">
        <v>66</v>
      </c>
      <c r="B47" s="29">
        <v>2019</v>
      </c>
      <c r="C47" s="29" t="s">
        <v>39</v>
      </c>
      <c r="D47" s="29" t="s">
        <v>39</v>
      </c>
      <c r="E47" s="29" t="s">
        <v>67</v>
      </c>
      <c r="F47" s="29" t="s">
        <v>41</v>
      </c>
      <c r="G47" s="29" t="s">
        <v>68</v>
      </c>
      <c r="H47" s="29" t="s">
        <v>69</v>
      </c>
      <c r="I47" s="29" t="s">
        <v>42</v>
      </c>
      <c r="J47" s="29" t="s">
        <v>40</v>
      </c>
      <c r="K47" s="29" t="s">
        <v>334</v>
      </c>
      <c r="L47" s="29" t="s">
        <v>68</v>
      </c>
      <c r="M47" s="29" t="s">
        <v>71</v>
      </c>
      <c r="N47" s="30" t="str">
        <f t="shared" si="0"/>
        <v>elegansXgraellsii</v>
      </c>
      <c r="O47" s="30" t="str">
        <f t="shared" si="1"/>
        <v>elegansXgraellsii</v>
      </c>
      <c r="P47" s="31">
        <v>43642</v>
      </c>
      <c r="Q47" s="32" t="s">
        <v>120</v>
      </c>
      <c r="R47" s="29" t="s">
        <v>121</v>
      </c>
      <c r="S47" s="29" t="str">
        <f t="shared" si="2"/>
        <v>B.35XA.27</v>
      </c>
      <c r="T47" s="29" t="str">
        <f t="shared" si="3"/>
        <v>F0-elegansXgraellsii-LaxeXMontalvo</v>
      </c>
      <c r="U47" s="29">
        <v>2</v>
      </c>
      <c r="V47" s="29">
        <v>2</v>
      </c>
      <c r="W47" s="29">
        <v>1</v>
      </c>
      <c r="X47" s="29">
        <v>1</v>
      </c>
      <c r="Y47" s="33" t="s">
        <v>6</v>
      </c>
      <c r="Z47" s="29" t="s">
        <v>48</v>
      </c>
      <c r="AA47" s="29">
        <v>3</v>
      </c>
      <c r="AB47" s="29">
        <v>3</v>
      </c>
      <c r="AC47" s="29">
        <v>5</v>
      </c>
      <c r="AD47" s="29">
        <v>42</v>
      </c>
      <c r="AE47" s="29" t="s">
        <v>6</v>
      </c>
      <c r="AF47" s="29" t="s">
        <v>6</v>
      </c>
      <c r="AG47" s="29" t="s">
        <v>6</v>
      </c>
      <c r="AH47" s="29" t="s">
        <v>6</v>
      </c>
      <c r="AI47" s="33" t="s">
        <v>118</v>
      </c>
      <c r="AJ47" s="29">
        <f>AC47</f>
        <v>5</v>
      </c>
      <c r="AK47" s="29">
        <f>AD47</f>
        <v>42</v>
      </c>
      <c r="AL47" s="29">
        <f>AJ47+AK47</f>
        <v>47</v>
      </c>
      <c r="AM47" s="29">
        <f>AL47/AA47</f>
        <v>15.666666666666666</v>
      </c>
      <c r="AN47" s="29">
        <f>AJ47/AL47</f>
        <v>0.10638297872340426</v>
      </c>
    </row>
    <row r="48" spans="1:40" x14ac:dyDescent="0.25">
      <c r="A48" s="29" t="s">
        <v>66</v>
      </c>
      <c r="B48" s="29">
        <v>2019</v>
      </c>
      <c r="C48" s="29" t="s">
        <v>39</v>
      </c>
      <c r="D48" s="29" t="s">
        <v>39</v>
      </c>
      <c r="E48" s="29" t="s">
        <v>67</v>
      </c>
      <c r="F48" s="29" t="s">
        <v>41</v>
      </c>
      <c r="G48" s="29" t="s">
        <v>68</v>
      </c>
      <c r="H48" s="29" t="s">
        <v>69</v>
      </c>
      <c r="I48" s="29" t="s">
        <v>42</v>
      </c>
      <c r="J48" s="29" t="s">
        <v>40</v>
      </c>
      <c r="K48" s="29" t="s">
        <v>334</v>
      </c>
      <c r="L48" s="29" t="s">
        <v>68</v>
      </c>
      <c r="M48" s="29" t="s">
        <v>71</v>
      </c>
      <c r="N48" s="30" t="str">
        <f t="shared" si="0"/>
        <v>elegansXgraellsii</v>
      </c>
      <c r="O48" s="30" t="str">
        <f t="shared" si="1"/>
        <v>elegansXgraellsii</v>
      </c>
      <c r="P48" s="31">
        <v>43642</v>
      </c>
      <c r="Q48" s="32" t="s">
        <v>120</v>
      </c>
      <c r="R48" s="29" t="s">
        <v>122</v>
      </c>
      <c r="S48" s="29" t="str">
        <f t="shared" si="2"/>
        <v>B.41XA.27</v>
      </c>
      <c r="T48" s="29" t="str">
        <f t="shared" si="3"/>
        <v>F0-elegansXgraellsii-LaxeXMontalvo</v>
      </c>
      <c r="U48" s="29">
        <v>1</v>
      </c>
      <c r="V48" s="29">
        <v>1</v>
      </c>
      <c r="W48" s="29">
        <v>1</v>
      </c>
      <c r="X48" s="29">
        <v>1</v>
      </c>
      <c r="Y48" s="33" t="s">
        <v>6</v>
      </c>
      <c r="Z48" s="29" t="str">
        <f t="shared" ref="Z48:Z63" si="26">IF(X48=1,"Y","N")</f>
        <v>Y</v>
      </c>
      <c r="AA48" s="29">
        <v>3</v>
      </c>
      <c r="AB48" s="29">
        <v>3</v>
      </c>
      <c r="AC48" s="29">
        <v>5</v>
      </c>
      <c r="AD48" s="29">
        <v>42</v>
      </c>
      <c r="AE48" s="29" t="s">
        <v>6</v>
      </c>
      <c r="AF48" s="29" t="s">
        <v>6</v>
      </c>
      <c r="AG48" s="29" t="s">
        <v>6</v>
      </c>
      <c r="AH48" s="29" t="s">
        <v>6</v>
      </c>
      <c r="AI48" s="33" t="s">
        <v>118</v>
      </c>
      <c r="AJ48" s="29">
        <f t="shared" ref="AJ48:AK48" si="27">AC48</f>
        <v>5</v>
      </c>
      <c r="AK48" s="29">
        <f t="shared" si="27"/>
        <v>42</v>
      </c>
      <c r="AL48" s="29">
        <f t="shared" si="6"/>
        <v>47</v>
      </c>
      <c r="AM48" s="29">
        <f t="shared" si="7"/>
        <v>15.666666666666666</v>
      </c>
      <c r="AN48" s="29">
        <f t="shared" si="8"/>
        <v>0.10638297872340426</v>
      </c>
    </row>
    <row r="49" spans="1:40" x14ac:dyDescent="0.25">
      <c r="A49" s="29" t="s">
        <v>66</v>
      </c>
      <c r="B49" s="29">
        <v>2019</v>
      </c>
      <c r="C49" s="29" t="s">
        <v>39</v>
      </c>
      <c r="D49" s="29" t="s">
        <v>39</v>
      </c>
      <c r="E49" s="29" t="s">
        <v>67</v>
      </c>
      <c r="F49" s="29" t="s">
        <v>41</v>
      </c>
      <c r="G49" s="29" t="s">
        <v>68</v>
      </c>
      <c r="H49" s="29" t="s">
        <v>69</v>
      </c>
      <c r="I49" s="29" t="s">
        <v>42</v>
      </c>
      <c r="J49" s="29" t="s">
        <v>40</v>
      </c>
      <c r="K49" s="29" t="s">
        <v>334</v>
      </c>
      <c r="L49" s="29" t="s">
        <v>68</v>
      </c>
      <c r="M49" s="29" t="s">
        <v>71</v>
      </c>
      <c r="N49" s="30" t="str">
        <f t="shared" si="0"/>
        <v>elegansXgraellsii</v>
      </c>
      <c r="O49" s="30" t="str">
        <f t="shared" si="1"/>
        <v>elegansXgraellsii</v>
      </c>
      <c r="P49" s="31">
        <v>43642</v>
      </c>
      <c r="Q49" s="32" t="s">
        <v>123</v>
      </c>
      <c r="R49" s="29" t="s">
        <v>124</v>
      </c>
      <c r="S49" s="29" t="str">
        <f t="shared" si="2"/>
        <v>B.33XA.28</v>
      </c>
      <c r="T49" s="29" t="str">
        <f t="shared" si="3"/>
        <v>F0-elegansXgraellsii-LaxeXMontalvo</v>
      </c>
      <c r="U49" s="29">
        <v>1</v>
      </c>
      <c r="V49" s="29">
        <v>1</v>
      </c>
      <c r="W49" s="29">
        <v>1</v>
      </c>
      <c r="X49" s="29">
        <v>1</v>
      </c>
      <c r="Y49" s="33" t="s">
        <v>6</v>
      </c>
      <c r="Z49" s="29" t="s">
        <v>48</v>
      </c>
      <c r="AA49" s="29">
        <v>0</v>
      </c>
      <c r="AB49" s="29" t="str">
        <f t="shared" ref="AB49:AH49" si="28">IF($AA49=0,"NA","")</f>
        <v>NA</v>
      </c>
      <c r="AC49" s="29" t="str">
        <f t="shared" si="28"/>
        <v>NA</v>
      </c>
      <c r="AD49" s="29" t="str">
        <f t="shared" si="28"/>
        <v>NA</v>
      </c>
      <c r="AE49" s="29" t="str">
        <f t="shared" si="28"/>
        <v>NA</v>
      </c>
      <c r="AF49" s="29" t="str">
        <f t="shared" si="28"/>
        <v>NA</v>
      </c>
      <c r="AG49" s="29" t="str">
        <f t="shared" si="28"/>
        <v>NA</v>
      </c>
      <c r="AH49" s="29" t="str">
        <f t="shared" si="28"/>
        <v>NA</v>
      </c>
      <c r="AI49" s="33" t="s">
        <v>6</v>
      </c>
      <c r="AJ49" s="29" t="s">
        <v>6</v>
      </c>
      <c r="AK49" s="29" t="s">
        <v>6</v>
      </c>
      <c r="AL49" s="29" t="s">
        <v>6</v>
      </c>
      <c r="AM49" s="29" t="s">
        <v>6</v>
      </c>
      <c r="AN49" s="29" t="s">
        <v>6</v>
      </c>
    </row>
    <row r="50" spans="1:40" x14ac:dyDescent="0.25">
      <c r="A50" s="29" t="s">
        <v>66</v>
      </c>
      <c r="B50" s="29">
        <v>2019</v>
      </c>
      <c r="C50" s="29" t="s">
        <v>39</v>
      </c>
      <c r="D50" s="29" t="s">
        <v>39</v>
      </c>
      <c r="E50" s="29" t="s">
        <v>67</v>
      </c>
      <c r="F50" s="29" t="s">
        <v>41</v>
      </c>
      <c r="G50" s="29" t="s">
        <v>68</v>
      </c>
      <c r="H50" s="29" t="s">
        <v>69</v>
      </c>
      <c r="I50" s="29" t="s">
        <v>42</v>
      </c>
      <c r="J50" s="29" t="s">
        <v>40</v>
      </c>
      <c r="K50" s="29" t="s">
        <v>334</v>
      </c>
      <c r="L50" s="29" t="s">
        <v>68</v>
      </c>
      <c r="M50" s="29" t="s">
        <v>71</v>
      </c>
      <c r="N50" s="30" t="str">
        <f t="shared" si="0"/>
        <v>elegansXgraellsii</v>
      </c>
      <c r="O50" s="30" t="str">
        <f t="shared" si="1"/>
        <v>elegansXgraellsii</v>
      </c>
      <c r="P50" s="31">
        <v>43642</v>
      </c>
      <c r="Q50" s="32" t="s">
        <v>125</v>
      </c>
      <c r="R50" s="29" t="s">
        <v>117</v>
      </c>
      <c r="S50" s="29" t="str">
        <f t="shared" si="2"/>
        <v>B.32XA.29</v>
      </c>
      <c r="T50" s="29" t="str">
        <f t="shared" si="3"/>
        <v>F0-elegansXgraellsii-LaxeXMontalvo</v>
      </c>
      <c r="U50" s="29">
        <v>1</v>
      </c>
      <c r="V50" s="29">
        <v>1</v>
      </c>
      <c r="W50" s="29">
        <v>4</v>
      </c>
      <c r="X50" s="29">
        <v>1</v>
      </c>
      <c r="Y50" s="33" t="s">
        <v>6</v>
      </c>
      <c r="Z50" s="29" t="str">
        <f t="shared" si="26"/>
        <v>Y</v>
      </c>
      <c r="AA50" s="29">
        <v>3</v>
      </c>
      <c r="AB50" s="29">
        <v>1</v>
      </c>
      <c r="AC50" s="29">
        <v>1</v>
      </c>
      <c r="AD50" s="29">
        <v>9</v>
      </c>
      <c r="AE50" s="29" t="s">
        <v>6</v>
      </c>
      <c r="AF50" s="29" t="s">
        <v>6</v>
      </c>
      <c r="AG50" s="29" t="s">
        <v>6</v>
      </c>
      <c r="AH50" s="29" t="s">
        <v>6</v>
      </c>
      <c r="AI50" s="33" t="s">
        <v>6</v>
      </c>
      <c r="AJ50" s="29">
        <f>AC50</f>
        <v>1</v>
      </c>
      <c r="AK50" s="29">
        <f>AD50</f>
        <v>9</v>
      </c>
      <c r="AL50" s="29">
        <f t="shared" si="6"/>
        <v>10</v>
      </c>
      <c r="AM50" s="29">
        <f t="shared" si="7"/>
        <v>3.3333333333333335</v>
      </c>
      <c r="AN50" s="29">
        <f t="shared" si="8"/>
        <v>0.1</v>
      </c>
    </row>
    <row r="51" spans="1:40" x14ac:dyDescent="0.25">
      <c r="A51" s="29" t="s">
        <v>66</v>
      </c>
      <c r="B51" s="29">
        <v>2019</v>
      </c>
      <c r="C51" s="29" t="s">
        <v>39</v>
      </c>
      <c r="D51" s="29" t="s">
        <v>39</v>
      </c>
      <c r="E51" s="29" t="s">
        <v>67</v>
      </c>
      <c r="F51" s="29" t="s">
        <v>41</v>
      </c>
      <c r="G51" s="29" t="s">
        <v>68</v>
      </c>
      <c r="H51" s="29" t="s">
        <v>69</v>
      </c>
      <c r="I51" s="29" t="s">
        <v>42</v>
      </c>
      <c r="J51" s="29" t="s">
        <v>40</v>
      </c>
      <c r="K51" s="29" t="s">
        <v>334</v>
      </c>
      <c r="L51" s="29" t="s">
        <v>68</v>
      </c>
      <c r="M51" s="29" t="s">
        <v>71</v>
      </c>
      <c r="N51" s="30" t="str">
        <f t="shared" si="0"/>
        <v>elegansXgraellsii</v>
      </c>
      <c r="O51" s="30" t="str">
        <f t="shared" si="1"/>
        <v>elegansXgraellsii</v>
      </c>
      <c r="P51" s="31">
        <v>43642</v>
      </c>
      <c r="Q51" s="32" t="s">
        <v>125</v>
      </c>
      <c r="R51" s="29" t="s">
        <v>121</v>
      </c>
      <c r="S51" s="29" t="str">
        <f t="shared" si="2"/>
        <v>B.35XA.29</v>
      </c>
      <c r="T51" s="29" t="str">
        <f t="shared" si="3"/>
        <v>F0-elegansXgraellsii-LaxeXMontalvo</v>
      </c>
      <c r="U51" s="29">
        <v>1</v>
      </c>
      <c r="V51" s="29">
        <v>0</v>
      </c>
      <c r="W51" s="29">
        <v>0</v>
      </c>
      <c r="X51" s="29">
        <v>0</v>
      </c>
      <c r="Y51" s="33" t="s">
        <v>6</v>
      </c>
      <c r="Z51" s="29" t="str">
        <f t="shared" si="26"/>
        <v>N</v>
      </c>
      <c r="AA51" s="29" t="str">
        <f t="shared" ref="AA51:AH52" si="29">IF($Z51="N","NA","")</f>
        <v>NA</v>
      </c>
      <c r="AB51" s="29" t="str">
        <f t="shared" si="29"/>
        <v>NA</v>
      </c>
      <c r="AC51" s="29" t="str">
        <f t="shared" si="29"/>
        <v>NA</v>
      </c>
      <c r="AD51" s="29" t="str">
        <f t="shared" si="29"/>
        <v>NA</v>
      </c>
      <c r="AE51" s="29" t="str">
        <f t="shared" si="29"/>
        <v>NA</v>
      </c>
      <c r="AF51" s="29" t="str">
        <f t="shared" si="29"/>
        <v>NA</v>
      </c>
      <c r="AG51" s="29" t="str">
        <f t="shared" si="29"/>
        <v>NA</v>
      </c>
      <c r="AH51" s="29" t="str">
        <f t="shared" si="29"/>
        <v>NA</v>
      </c>
      <c r="AI51" s="33" t="s">
        <v>6</v>
      </c>
      <c r="AJ51" s="29" t="s">
        <v>6</v>
      </c>
      <c r="AK51" s="29" t="s">
        <v>6</v>
      </c>
      <c r="AL51" s="29" t="s">
        <v>6</v>
      </c>
      <c r="AM51" s="29" t="s">
        <v>6</v>
      </c>
      <c r="AN51" s="29" t="s">
        <v>6</v>
      </c>
    </row>
    <row r="52" spans="1:40" x14ac:dyDescent="0.25">
      <c r="A52" s="29" t="s">
        <v>66</v>
      </c>
      <c r="B52" s="29">
        <v>2019</v>
      </c>
      <c r="C52" s="29" t="s">
        <v>39</v>
      </c>
      <c r="D52" s="29" t="s">
        <v>39</v>
      </c>
      <c r="E52" s="29" t="s">
        <v>67</v>
      </c>
      <c r="F52" s="29" t="s">
        <v>41</v>
      </c>
      <c r="G52" s="29" t="s">
        <v>68</v>
      </c>
      <c r="H52" s="29" t="s">
        <v>69</v>
      </c>
      <c r="I52" s="29" t="s">
        <v>42</v>
      </c>
      <c r="J52" s="29" t="s">
        <v>40</v>
      </c>
      <c r="K52" s="29" t="s">
        <v>334</v>
      </c>
      <c r="L52" s="29" t="s">
        <v>68</v>
      </c>
      <c r="M52" s="29" t="s">
        <v>71</v>
      </c>
      <c r="N52" s="30" t="str">
        <f t="shared" si="0"/>
        <v>elegansXgraellsii</v>
      </c>
      <c r="O52" s="30" t="str">
        <f t="shared" si="1"/>
        <v>elegansXgraellsii</v>
      </c>
      <c r="P52" s="31">
        <v>43642</v>
      </c>
      <c r="Q52" s="32" t="s">
        <v>125</v>
      </c>
      <c r="R52" s="29" t="s">
        <v>112</v>
      </c>
      <c r="S52" s="29" t="str">
        <f t="shared" si="2"/>
        <v>B.37XA.29</v>
      </c>
      <c r="T52" s="29" t="str">
        <f t="shared" si="3"/>
        <v>F0-elegansXgraellsii-LaxeXMontalvo</v>
      </c>
      <c r="U52" s="29">
        <v>1</v>
      </c>
      <c r="V52" s="29">
        <v>0</v>
      </c>
      <c r="W52" s="29">
        <v>0</v>
      </c>
      <c r="X52" s="29">
        <v>0</v>
      </c>
      <c r="Y52" s="33" t="s">
        <v>6</v>
      </c>
      <c r="Z52" s="29" t="str">
        <f t="shared" si="26"/>
        <v>N</v>
      </c>
      <c r="AA52" s="29" t="str">
        <f t="shared" si="29"/>
        <v>NA</v>
      </c>
      <c r="AB52" s="29" t="str">
        <f t="shared" si="29"/>
        <v>NA</v>
      </c>
      <c r="AC52" s="29" t="str">
        <f t="shared" si="29"/>
        <v>NA</v>
      </c>
      <c r="AD52" s="29" t="str">
        <f t="shared" si="29"/>
        <v>NA</v>
      </c>
      <c r="AE52" s="29" t="str">
        <f t="shared" si="29"/>
        <v>NA</v>
      </c>
      <c r="AF52" s="29" t="str">
        <f t="shared" si="29"/>
        <v>NA</v>
      </c>
      <c r="AG52" s="29" t="str">
        <f t="shared" si="29"/>
        <v>NA</v>
      </c>
      <c r="AH52" s="29" t="str">
        <f t="shared" si="29"/>
        <v>NA</v>
      </c>
      <c r="AI52" s="33" t="s">
        <v>6</v>
      </c>
      <c r="AJ52" s="29" t="s">
        <v>6</v>
      </c>
      <c r="AK52" s="29" t="s">
        <v>6</v>
      </c>
      <c r="AL52" s="29" t="s">
        <v>6</v>
      </c>
      <c r="AM52" s="29" t="s">
        <v>6</v>
      </c>
      <c r="AN52" s="29" t="s">
        <v>6</v>
      </c>
    </row>
    <row r="53" spans="1:40" x14ac:dyDescent="0.25">
      <c r="A53" s="29" t="s">
        <v>66</v>
      </c>
      <c r="B53" s="29">
        <v>2019</v>
      </c>
      <c r="C53" s="29" t="s">
        <v>39</v>
      </c>
      <c r="D53" s="29" t="s">
        <v>39</v>
      </c>
      <c r="E53" s="29" t="s">
        <v>67</v>
      </c>
      <c r="F53" s="29" t="s">
        <v>41</v>
      </c>
      <c r="G53" s="29" t="s">
        <v>68</v>
      </c>
      <c r="H53" s="29" t="s">
        <v>69</v>
      </c>
      <c r="I53" s="29" t="s">
        <v>42</v>
      </c>
      <c r="J53" s="29" t="s">
        <v>40</v>
      </c>
      <c r="K53" s="29" t="s">
        <v>334</v>
      </c>
      <c r="L53" s="29" t="s">
        <v>68</v>
      </c>
      <c r="M53" s="29" t="s">
        <v>71</v>
      </c>
      <c r="N53" s="30" t="str">
        <f t="shared" si="0"/>
        <v>elegansXgraellsii</v>
      </c>
      <c r="O53" s="30" t="str">
        <f t="shared" si="1"/>
        <v>elegansXgraellsii</v>
      </c>
      <c r="P53" s="31">
        <v>43642</v>
      </c>
      <c r="Q53" s="32" t="s">
        <v>126</v>
      </c>
      <c r="R53" s="29" t="s">
        <v>127</v>
      </c>
      <c r="S53" s="29" t="str">
        <f t="shared" si="2"/>
        <v>B.39XA.30</v>
      </c>
      <c r="T53" s="29" t="str">
        <f t="shared" si="3"/>
        <v>F0-elegansXgraellsii-LaxeXMontalvo</v>
      </c>
      <c r="U53" s="29">
        <v>1</v>
      </c>
      <c r="V53" s="29">
        <v>1</v>
      </c>
      <c r="W53" s="29">
        <v>1</v>
      </c>
      <c r="X53" s="29">
        <v>1</v>
      </c>
      <c r="Y53" s="33" t="s">
        <v>6</v>
      </c>
      <c r="Z53" s="29" t="str">
        <f t="shared" si="26"/>
        <v>Y</v>
      </c>
      <c r="AA53" s="29">
        <v>3</v>
      </c>
      <c r="AB53" s="29">
        <v>3</v>
      </c>
      <c r="AC53" s="29">
        <v>447</v>
      </c>
      <c r="AD53" s="29">
        <v>33</v>
      </c>
      <c r="AE53" s="29" t="s">
        <v>6</v>
      </c>
      <c r="AF53" s="29" t="s">
        <v>6</v>
      </c>
      <c r="AG53" s="29" t="s">
        <v>6</v>
      </c>
      <c r="AH53" s="29" t="s">
        <v>6</v>
      </c>
      <c r="AI53" s="33" t="s">
        <v>118</v>
      </c>
      <c r="AJ53" s="29">
        <f>AC53</f>
        <v>447</v>
      </c>
      <c r="AK53" s="29">
        <f>AD53</f>
        <v>33</v>
      </c>
      <c r="AL53" s="29">
        <f t="shared" si="6"/>
        <v>480</v>
      </c>
      <c r="AM53" s="29">
        <f t="shared" si="7"/>
        <v>160</v>
      </c>
      <c r="AN53" s="29">
        <f t="shared" si="8"/>
        <v>0.93125000000000002</v>
      </c>
    </row>
    <row r="54" spans="1:40" x14ac:dyDescent="0.25">
      <c r="A54" s="29" t="s">
        <v>66</v>
      </c>
      <c r="B54" s="29">
        <v>2019</v>
      </c>
      <c r="C54" s="29" t="s">
        <v>39</v>
      </c>
      <c r="D54" s="29" t="s">
        <v>39</v>
      </c>
      <c r="E54" s="29" t="s">
        <v>67</v>
      </c>
      <c r="F54" s="29" t="s">
        <v>41</v>
      </c>
      <c r="G54" s="29" t="s">
        <v>68</v>
      </c>
      <c r="H54" s="29" t="s">
        <v>69</v>
      </c>
      <c r="I54" s="29" t="s">
        <v>42</v>
      </c>
      <c r="J54" s="29" t="s">
        <v>40</v>
      </c>
      <c r="K54" s="29" t="s">
        <v>334</v>
      </c>
      <c r="L54" s="29" t="s">
        <v>68</v>
      </c>
      <c r="M54" s="29" t="s">
        <v>71</v>
      </c>
      <c r="N54" s="30" t="str">
        <f t="shared" si="0"/>
        <v>elegansXgraellsii</v>
      </c>
      <c r="O54" s="30" t="str">
        <f t="shared" si="1"/>
        <v>elegansXgraellsii</v>
      </c>
      <c r="P54" s="31">
        <v>43642</v>
      </c>
      <c r="Q54" s="32" t="s">
        <v>128</v>
      </c>
      <c r="R54" s="29" t="s">
        <v>117</v>
      </c>
      <c r="S54" s="29" t="str">
        <f t="shared" si="2"/>
        <v>B.32XA.31</v>
      </c>
      <c r="T54" s="29" t="str">
        <f t="shared" si="3"/>
        <v>F0-elegansXgraellsii-LaxeXMontalvo</v>
      </c>
      <c r="U54" s="29">
        <v>3</v>
      </c>
      <c r="V54" s="29">
        <v>3</v>
      </c>
      <c r="W54" s="29">
        <v>3</v>
      </c>
      <c r="X54" s="29">
        <v>3</v>
      </c>
      <c r="Y54" s="33" t="s">
        <v>129</v>
      </c>
      <c r="Z54" s="29" t="str">
        <f t="shared" si="26"/>
        <v>N</v>
      </c>
      <c r="AA54" s="29" t="str">
        <f t="shared" ref="AA54:AH54" si="30">IF($Z54="N","NA","")</f>
        <v>NA</v>
      </c>
      <c r="AB54" s="29" t="str">
        <f t="shared" si="30"/>
        <v>NA</v>
      </c>
      <c r="AC54" s="29" t="str">
        <f t="shared" si="30"/>
        <v>NA</v>
      </c>
      <c r="AD54" s="29" t="str">
        <f t="shared" si="30"/>
        <v>NA</v>
      </c>
      <c r="AE54" s="29" t="str">
        <f t="shared" si="30"/>
        <v>NA</v>
      </c>
      <c r="AF54" s="29" t="str">
        <f t="shared" si="30"/>
        <v>NA</v>
      </c>
      <c r="AG54" s="29" t="str">
        <f t="shared" si="30"/>
        <v>NA</v>
      </c>
      <c r="AH54" s="29" t="str">
        <f t="shared" si="30"/>
        <v>NA</v>
      </c>
      <c r="AI54" s="33" t="s">
        <v>6</v>
      </c>
      <c r="AJ54" s="29" t="s">
        <v>6</v>
      </c>
      <c r="AK54" s="29" t="s">
        <v>6</v>
      </c>
      <c r="AL54" s="29" t="s">
        <v>6</v>
      </c>
      <c r="AM54" s="29" t="s">
        <v>6</v>
      </c>
      <c r="AN54" s="29" t="s">
        <v>6</v>
      </c>
    </row>
    <row r="55" spans="1:40" x14ac:dyDescent="0.25">
      <c r="A55" s="29" t="s">
        <v>66</v>
      </c>
      <c r="B55" s="29">
        <v>2019</v>
      </c>
      <c r="C55" s="29" t="s">
        <v>39</v>
      </c>
      <c r="D55" s="29" t="s">
        <v>39</v>
      </c>
      <c r="E55" s="29" t="s">
        <v>67</v>
      </c>
      <c r="F55" s="29" t="s">
        <v>41</v>
      </c>
      <c r="G55" s="29" t="s">
        <v>68</v>
      </c>
      <c r="H55" s="29" t="s">
        <v>69</v>
      </c>
      <c r="I55" s="29" t="s">
        <v>42</v>
      </c>
      <c r="J55" s="29" t="s">
        <v>40</v>
      </c>
      <c r="K55" s="29" t="s">
        <v>334</v>
      </c>
      <c r="L55" s="29" t="s">
        <v>68</v>
      </c>
      <c r="M55" s="29" t="s">
        <v>71</v>
      </c>
      <c r="N55" s="30" t="str">
        <f t="shared" si="0"/>
        <v>elegansXgraellsii</v>
      </c>
      <c r="O55" s="30" t="str">
        <f t="shared" si="1"/>
        <v>elegansXgraellsii</v>
      </c>
      <c r="P55" s="31">
        <v>43642</v>
      </c>
      <c r="Q55" s="32" t="s">
        <v>128</v>
      </c>
      <c r="R55" s="29" t="s">
        <v>121</v>
      </c>
      <c r="S55" s="29" t="str">
        <f t="shared" si="2"/>
        <v>B.35XA.31</v>
      </c>
      <c r="T55" s="29" t="str">
        <f t="shared" si="3"/>
        <v>F0-elegansXgraellsii-LaxeXMontalvo</v>
      </c>
      <c r="U55" s="29">
        <v>1</v>
      </c>
      <c r="V55" s="29">
        <v>1</v>
      </c>
      <c r="W55" s="29">
        <v>1</v>
      </c>
      <c r="X55" s="29">
        <v>1</v>
      </c>
      <c r="Y55" s="33" t="s">
        <v>6</v>
      </c>
      <c r="Z55" s="29" t="str">
        <f t="shared" si="26"/>
        <v>Y</v>
      </c>
      <c r="AA55" s="29">
        <v>3</v>
      </c>
      <c r="AB55" s="29">
        <v>3</v>
      </c>
      <c r="AC55" s="29">
        <v>542</v>
      </c>
      <c r="AD55" s="29">
        <v>8</v>
      </c>
      <c r="AE55" s="29" t="s">
        <v>6</v>
      </c>
      <c r="AF55" s="29" t="s">
        <v>6</v>
      </c>
      <c r="AG55" s="29" t="s">
        <v>6</v>
      </c>
      <c r="AH55" s="29" t="s">
        <v>6</v>
      </c>
      <c r="AI55" s="33" t="s">
        <v>118</v>
      </c>
      <c r="AJ55" s="29">
        <f>AC55</f>
        <v>542</v>
      </c>
      <c r="AK55" s="29">
        <f>AD55</f>
        <v>8</v>
      </c>
      <c r="AL55" s="29">
        <f t="shared" si="6"/>
        <v>550</v>
      </c>
      <c r="AM55" s="29">
        <f t="shared" si="7"/>
        <v>183.33333333333334</v>
      </c>
      <c r="AN55" s="29">
        <f t="shared" si="8"/>
        <v>0.98545454545454547</v>
      </c>
    </row>
    <row r="56" spans="1:40" x14ac:dyDescent="0.25">
      <c r="A56" s="29" t="s">
        <v>66</v>
      </c>
      <c r="B56" s="29">
        <v>2019</v>
      </c>
      <c r="C56" s="29" t="s">
        <v>39</v>
      </c>
      <c r="D56" s="29" t="s">
        <v>39</v>
      </c>
      <c r="E56" s="29" t="s">
        <v>67</v>
      </c>
      <c r="F56" s="29" t="s">
        <v>41</v>
      </c>
      <c r="G56" s="29" t="s">
        <v>68</v>
      </c>
      <c r="H56" s="29" t="s">
        <v>130</v>
      </c>
      <c r="I56" s="29" t="s">
        <v>42</v>
      </c>
      <c r="J56" s="29" t="s">
        <v>40</v>
      </c>
      <c r="K56" s="29" t="s">
        <v>334</v>
      </c>
      <c r="L56" s="29" t="s">
        <v>68</v>
      </c>
      <c r="M56" s="29" t="s">
        <v>71</v>
      </c>
      <c r="N56" s="30" t="str">
        <f t="shared" si="0"/>
        <v>elegansXgraellsii</v>
      </c>
      <c r="O56" s="30" t="str">
        <f t="shared" si="1"/>
        <v>elegansXgraellsii</v>
      </c>
      <c r="P56" s="31">
        <v>43642</v>
      </c>
      <c r="Q56" s="32" t="s">
        <v>131</v>
      </c>
      <c r="R56" s="29" t="s">
        <v>132</v>
      </c>
      <c r="S56" s="29" t="str">
        <f t="shared" si="2"/>
        <v>B.42XC.10</v>
      </c>
      <c r="T56" s="29" t="str">
        <f t="shared" si="3"/>
        <v>F0-elegansXgraellsii-LaxeXCachadas</v>
      </c>
      <c r="U56" s="29">
        <v>1</v>
      </c>
      <c r="V56" s="29">
        <v>1</v>
      </c>
      <c r="W56" s="29">
        <v>0</v>
      </c>
      <c r="X56" s="29">
        <v>0</v>
      </c>
      <c r="Y56" s="33" t="s">
        <v>6</v>
      </c>
      <c r="Z56" s="29" t="str">
        <f t="shared" si="26"/>
        <v>N</v>
      </c>
      <c r="AA56" s="29" t="str">
        <f t="shared" ref="AA56:AH57" si="31">IF($Z56="N","NA","")</f>
        <v>NA</v>
      </c>
      <c r="AB56" s="29" t="str">
        <f t="shared" si="31"/>
        <v>NA</v>
      </c>
      <c r="AC56" s="29" t="str">
        <f t="shared" si="31"/>
        <v>NA</v>
      </c>
      <c r="AD56" s="29" t="str">
        <f t="shared" si="31"/>
        <v>NA</v>
      </c>
      <c r="AE56" s="29" t="str">
        <f t="shared" si="31"/>
        <v>NA</v>
      </c>
      <c r="AF56" s="29" t="str">
        <f t="shared" si="31"/>
        <v>NA</v>
      </c>
      <c r="AG56" s="29" t="str">
        <f t="shared" si="31"/>
        <v>NA</v>
      </c>
      <c r="AH56" s="29" t="str">
        <f t="shared" si="31"/>
        <v>NA</v>
      </c>
      <c r="AI56" s="33" t="s">
        <v>6</v>
      </c>
      <c r="AJ56" s="29" t="s">
        <v>6</v>
      </c>
      <c r="AK56" s="29" t="s">
        <v>6</v>
      </c>
      <c r="AL56" s="29" t="s">
        <v>6</v>
      </c>
      <c r="AM56" s="29" t="s">
        <v>6</v>
      </c>
      <c r="AN56" s="29" t="s">
        <v>6</v>
      </c>
    </row>
    <row r="57" spans="1:40" x14ac:dyDescent="0.25">
      <c r="A57" s="29" t="s">
        <v>66</v>
      </c>
      <c r="B57" s="29">
        <v>2019</v>
      </c>
      <c r="C57" s="29" t="s">
        <v>39</v>
      </c>
      <c r="D57" s="29" t="s">
        <v>39</v>
      </c>
      <c r="E57" s="29" t="s">
        <v>67</v>
      </c>
      <c r="F57" s="29" t="s">
        <v>41</v>
      </c>
      <c r="G57" s="29" t="s">
        <v>68</v>
      </c>
      <c r="H57" s="29" t="s">
        <v>130</v>
      </c>
      <c r="I57" s="29" t="s">
        <v>42</v>
      </c>
      <c r="J57" s="29" t="s">
        <v>40</v>
      </c>
      <c r="K57" s="29" t="s">
        <v>334</v>
      </c>
      <c r="L57" s="29" t="s">
        <v>68</v>
      </c>
      <c r="M57" s="29" t="s">
        <v>71</v>
      </c>
      <c r="N57" s="30" t="str">
        <f t="shared" si="0"/>
        <v>elegansXgraellsii</v>
      </c>
      <c r="O57" s="30" t="str">
        <f t="shared" si="1"/>
        <v>elegansXgraellsii</v>
      </c>
      <c r="P57" s="31">
        <v>43642</v>
      </c>
      <c r="Q57" s="32" t="s">
        <v>131</v>
      </c>
      <c r="R57" s="29" t="s">
        <v>133</v>
      </c>
      <c r="S57" s="29" t="str">
        <f t="shared" si="2"/>
        <v>B.53XC.10</v>
      </c>
      <c r="T57" s="29" t="str">
        <f t="shared" si="3"/>
        <v>F0-elegansXgraellsii-LaxeXCachadas</v>
      </c>
      <c r="U57" s="29">
        <v>1</v>
      </c>
      <c r="V57" s="29">
        <v>1</v>
      </c>
      <c r="W57" s="29">
        <v>0</v>
      </c>
      <c r="X57" s="29">
        <v>0</v>
      </c>
      <c r="Y57" s="33" t="s">
        <v>6</v>
      </c>
      <c r="Z57" s="29" t="str">
        <f t="shared" si="26"/>
        <v>N</v>
      </c>
      <c r="AA57" s="29" t="str">
        <f t="shared" si="31"/>
        <v>NA</v>
      </c>
      <c r="AB57" s="29" t="str">
        <f t="shared" si="31"/>
        <v>NA</v>
      </c>
      <c r="AC57" s="29" t="str">
        <f t="shared" si="31"/>
        <v>NA</v>
      </c>
      <c r="AD57" s="29" t="str">
        <f t="shared" si="31"/>
        <v>NA</v>
      </c>
      <c r="AE57" s="29" t="str">
        <f t="shared" si="31"/>
        <v>NA</v>
      </c>
      <c r="AF57" s="29" t="str">
        <f t="shared" si="31"/>
        <v>NA</v>
      </c>
      <c r="AG57" s="29" t="str">
        <f t="shared" si="31"/>
        <v>NA</v>
      </c>
      <c r="AH57" s="29" t="str">
        <f t="shared" si="31"/>
        <v>NA</v>
      </c>
      <c r="AI57" s="33" t="s">
        <v>6</v>
      </c>
      <c r="AJ57" s="29" t="s">
        <v>6</v>
      </c>
      <c r="AK57" s="29" t="s">
        <v>6</v>
      </c>
      <c r="AL57" s="29" t="s">
        <v>6</v>
      </c>
      <c r="AM57" s="29" t="s">
        <v>6</v>
      </c>
      <c r="AN57" s="29" t="s">
        <v>6</v>
      </c>
    </row>
    <row r="58" spans="1:40" x14ac:dyDescent="0.25">
      <c r="A58" s="29" t="s">
        <v>66</v>
      </c>
      <c r="B58" s="29">
        <v>2019</v>
      </c>
      <c r="C58" s="29" t="s">
        <v>39</v>
      </c>
      <c r="D58" s="29" t="s">
        <v>39</v>
      </c>
      <c r="E58" s="29" t="s">
        <v>67</v>
      </c>
      <c r="F58" s="29" t="s">
        <v>41</v>
      </c>
      <c r="G58" s="29" t="s">
        <v>68</v>
      </c>
      <c r="H58" s="29" t="s">
        <v>130</v>
      </c>
      <c r="I58" s="29" t="s">
        <v>42</v>
      </c>
      <c r="J58" s="29" t="s">
        <v>40</v>
      </c>
      <c r="K58" s="29" t="s">
        <v>334</v>
      </c>
      <c r="L58" s="29" t="s">
        <v>68</v>
      </c>
      <c r="M58" s="29" t="s">
        <v>71</v>
      </c>
      <c r="N58" s="30" t="str">
        <f t="shared" ref="N58:N117" si="32">CONCATENATE(J58,"X",E58)</f>
        <v>elegansXgraellsii</v>
      </c>
      <c r="O58" s="30" t="str">
        <f t="shared" ref="O58:O117" si="33">N58</f>
        <v>elegansXgraellsii</v>
      </c>
      <c r="P58" s="31">
        <v>43642</v>
      </c>
      <c r="Q58" s="32" t="s">
        <v>134</v>
      </c>
      <c r="R58" s="29" t="s">
        <v>133</v>
      </c>
      <c r="S58" s="29" t="str">
        <f t="shared" si="2"/>
        <v>B.53XC.11</v>
      </c>
      <c r="T58" s="29" t="str">
        <f t="shared" ref="T58:T120" si="34">_xlfn.CONCAT(D58,"-",O58,"-",M58,"X",H58)</f>
        <v>F0-elegansXgraellsii-LaxeXCachadas</v>
      </c>
      <c r="U58" s="29">
        <v>5</v>
      </c>
      <c r="V58" s="29">
        <v>1</v>
      </c>
      <c r="W58" s="29">
        <v>1</v>
      </c>
      <c r="X58" s="29">
        <v>1</v>
      </c>
      <c r="Y58" s="33" t="s">
        <v>6</v>
      </c>
      <c r="Z58" s="29" t="str">
        <f t="shared" si="26"/>
        <v>Y</v>
      </c>
      <c r="AA58" s="29">
        <v>3</v>
      </c>
      <c r="AB58" s="29">
        <v>3</v>
      </c>
      <c r="AC58" s="29">
        <v>434</v>
      </c>
      <c r="AD58" s="29">
        <v>89</v>
      </c>
      <c r="AE58" s="29" t="s">
        <v>6</v>
      </c>
      <c r="AF58" s="29" t="s">
        <v>6</v>
      </c>
      <c r="AG58" s="29" t="s">
        <v>6</v>
      </c>
      <c r="AH58" s="29" t="s">
        <v>6</v>
      </c>
      <c r="AI58" s="33" t="s">
        <v>118</v>
      </c>
      <c r="AJ58" s="29">
        <f t="shared" ref="AJ58:AK61" si="35">AC58</f>
        <v>434</v>
      </c>
      <c r="AK58" s="29">
        <f t="shared" si="35"/>
        <v>89</v>
      </c>
      <c r="AL58" s="29">
        <f t="shared" ref="AL58:AL100" si="36">AJ58+AK58</f>
        <v>523</v>
      </c>
      <c r="AM58" s="29">
        <f t="shared" ref="AM58:AM117" si="37">AL58/AA58</f>
        <v>174.33333333333334</v>
      </c>
      <c r="AN58" s="29">
        <f t="shared" ref="AN58:AN100" si="38">AJ58/AL58</f>
        <v>0.82982791586998084</v>
      </c>
    </row>
    <row r="59" spans="1:40" x14ac:dyDescent="0.25">
      <c r="A59" s="29" t="s">
        <v>66</v>
      </c>
      <c r="B59" s="29">
        <v>2019</v>
      </c>
      <c r="C59" s="29" t="s">
        <v>39</v>
      </c>
      <c r="D59" s="29" t="s">
        <v>39</v>
      </c>
      <c r="E59" s="29" t="s">
        <v>67</v>
      </c>
      <c r="F59" s="29" t="s">
        <v>41</v>
      </c>
      <c r="G59" s="29" t="s">
        <v>68</v>
      </c>
      <c r="H59" s="29" t="s">
        <v>130</v>
      </c>
      <c r="I59" s="29" t="s">
        <v>42</v>
      </c>
      <c r="J59" s="29" t="s">
        <v>40</v>
      </c>
      <c r="K59" s="29" t="s">
        <v>334</v>
      </c>
      <c r="L59" s="29" t="s">
        <v>68</v>
      </c>
      <c r="M59" s="29" t="s">
        <v>71</v>
      </c>
      <c r="N59" s="30" t="str">
        <f t="shared" si="32"/>
        <v>elegansXgraellsii</v>
      </c>
      <c r="O59" s="30" t="str">
        <f t="shared" si="33"/>
        <v>elegansXgraellsii</v>
      </c>
      <c r="P59" s="31">
        <v>43642</v>
      </c>
      <c r="Q59" s="32" t="s">
        <v>135</v>
      </c>
      <c r="R59" s="29" t="s">
        <v>136</v>
      </c>
      <c r="S59" s="29" t="str">
        <f t="shared" si="2"/>
        <v>B.50XC.13</v>
      </c>
      <c r="T59" s="29" t="str">
        <f t="shared" si="34"/>
        <v>F0-elegansXgraellsii-LaxeXCachadas</v>
      </c>
      <c r="U59" s="29">
        <v>1</v>
      </c>
      <c r="V59" s="29">
        <v>1</v>
      </c>
      <c r="W59" s="29">
        <v>1</v>
      </c>
      <c r="X59" s="29">
        <v>1</v>
      </c>
      <c r="Y59" s="33" t="s">
        <v>6</v>
      </c>
      <c r="Z59" s="29" t="str">
        <f t="shared" si="26"/>
        <v>Y</v>
      </c>
      <c r="AA59" s="29">
        <v>3</v>
      </c>
      <c r="AB59" s="29">
        <v>3</v>
      </c>
      <c r="AC59" s="29">
        <v>81</v>
      </c>
      <c r="AD59" s="29">
        <v>2</v>
      </c>
      <c r="AE59" s="29" t="s">
        <v>6</v>
      </c>
      <c r="AF59" s="29" t="s">
        <v>6</v>
      </c>
      <c r="AG59" s="29" t="s">
        <v>6</v>
      </c>
      <c r="AH59" s="29" t="s">
        <v>6</v>
      </c>
      <c r="AI59" s="33" t="s">
        <v>118</v>
      </c>
      <c r="AJ59" s="29">
        <f t="shared" si="35"/>
        <v>81</v>
      </c>
      <c r="AK59" s="29">
        <f t="shared" si="35"/>
        <v>2</v>
      </c>
      <c r="AL59" s="29">
        <f t="shared" si="36"/>
        <v>83</v>
      </c>
      <c r="AM59" s="29">
        <f t="shared" si="37"/>
        <v>27.666666666666668</v>
      </c>
      <c r="AN59" s="29">
        <f t="shared" si="38"/>
        <v>0.97590361445783136</v>
      </c>
    </row>
    <row r="60" spans="1:40" x14ac:dyDescent="0.25">
      <c r="A60" s="29" t="s">
        <v>66</v>
      </c>
      <c r="B60" s="29">
        <v>2019</v>
      </c>
      <c r="C60" s="29" t="s">
        <v>39</v>
      </c>
      <c r="D60" s="29" t="s">
        <v>39</v>
      </c>
      <c r="E60" s="29" t="s">
        <v>67</v>
      </c>
      <c r="F60" s="29" t="s">
        <v>41</v>
      </c>
      <c r="G60" s="29" t="s">
        <v>68</v>
      </c>
      <c r="H60" s="29" t="s">
        <v>130</v>
      </c>
      <c r="I60" s="29" t="s">
        <v>42</v>
      </c>
      <c r="J60" s="29" t="s">
        <v>40</v>
      </c>
      <c r="K60" s="29" t="s">
        <v>334</v>
      </c>
      <c r="L60" s="29" t="s">
        <v>68</v>
      </c>
      <c r="M60" s="29" t="s">
        <v>71</v>
      </c>
      <c r="N60" s="30" t="str">
        <f t="shared" si="32"/>
        <v>elegansXgraellsii</v>
      </c>
      <c r="O60" s="30" t="str">
        <f t="shared" si="33"/>
        <v>elegansXgraellsii</v>
      </c>
      <c r="P60" s="31">
        <v>43642</v>
      </c>
      <c r="Q60" s="32" t="s">
        <v>137</v>
      </c>
      <c r="R60" s="29" t="s">
        <v>138</v>
      </c>
      <c r="S60" s="29" t="str">
        <f t="shared" si="2"/>
        <v>B.52XC.14</v>
      </c>
      <c r="T60" s="29" t="str">
        <f t="shared" si="34"/>
        <v>F0-elegansXgraellsii-LaxeXCachadas</v>
      </c>
      <c r="U60" s="29">
        <v>3</v>
      </c>
      <c r="V60" s="29">
        <v>1</v>
      </c>
      <c r="W60" s="29">
        <v>1</v>
      </c>
      <c r="X60" s="29">
        <v>1</v>
      </c>
      <c r="Y60" s="33" t="s">
        <v>6</v>
      </c>
      <c r="Z60" s="29" t="str">
        <f t="shared" si="26"/>
        <v>Y</v>
      </c>
      <c r="AA60" s="29">
        <v>3</v>
      </c>
      <c r="AB60" s="29">
        <v>3</v>
      </c>
      <c r="AC60" s="29">
        <v>70</v>
      </c>
      <c r="AD60" s="29">
        <v>478</v>
      </c>
      <c r="AE60" s="29" t="s">
        <v>6</v>
      </c>
      <c r="AF60" s="29" t="s">
        <v>6</v>
      </c>
      <c r="AG60" s="29" t="s">
        <v>6</v>
      </c>
      <c r="AH60" s="29" t="s">
        <v>6</v>
      </c>
      <c r="AI60" s="33" t="s">
        <v>118</v>
      </c>
      <c r="AJ60" s="29">
        <f t="shared" si="35"/>
        <v>70</v>
      </c>
      <c r="AK60" s="29">
        <f t="shared" si="35"/>
        <v>478</v>
      </c>
      <c r="AL60" s="29">
        <f t="shared" si="36"/>
        <v>548</v>
      </c>
      <c r="AM60" s="29">
        <f t="shared" si="37"/>
        <v>182.66666666666666</v>
      </c>
      <c r="AN60" s="29">
        <f t="shared" si="38"/>
        <v>0.12773722627737227</v>
      </c>
    </row>
    <row r="61" spans="1:40" x14ac:dyDescent="0.25">
      <c r="A61" s="29" t="s">
        <v>66</v>
      </c>
      <c r="B61" s="29">
        <v>2019</v>
      </c>
      <c r="C61" s="29" t="s">
        <v>39</v>
      </c>
      <c r="D61" s="29" t="s">
        <v>39</v>
      </c>
      <c r="E61" s="29" t="s">
        <v>67</v>
      </c>
      <c r="F61" s="29" t="s">
        <v>41</v>
      </c>
      <c r="G61" s="29" t="s">
        <v>68</v>
      </c>
      <c r="H61" s="29" t="s">
        <v>130</v>
      </c>
      <c r="I61" s="29" t="s">
        <v>42</v>
      </c>
      <c r="J61" s="29" t="s">
        <v>40</v>
      </c>
      <c r="K61" s="29" t="s">
        <v>334</v>
      </c>
      <c r="L61" s="29" t="s">
        <v>68</v>
      </c>
      <c r="M61" s="29" t="s">
        <v>71</v>
      </c>
      <c r="N61" s="30" t="str">
        <f t="shared" si="32"/>
        <v>elegansXgraellsii</v>
      </c>
      <c r="O61" s="30" t="str">
        <f t="shared" si="33"/>
        <v>elegansXgraellsii</v>
      </c>
      <c r="P61" s="31">
        <v>43642</v>
      </c>
      <c r="Q61" s="32" t="s">
        <v>139</v>
      </c>
      <c r="R61" s="29" t="s">
        <v>140</v>
      </c>
      <c r="S61" s="29" t="str">
        <f t="shared" si="2"/>
        <v>B.55XC.18</v>
      </c>
      <c r="T61" s="29" t="str">
        <f t="shared" si="34"/>
        <v>F0-elegansXgraellsii-LaxeXCachadas</v>
      </c>
      <c r="U61" s="29">
        <v>1</v>
      </c>
      <c r="V61" s="29">
        <v>1</v>
      </c>
      <c r="W61" s="29">
        <v>1</v>
      </c>
      <c r="X61" s="29">
        <v>1</v>
      </c>
      <c r="Y61" s="33" t="s">
        <v>6</v>
      </c>
      <c r="Z61" s="29" t="str">
        <f t="shared" si="26"/>
        <v>Y</v>
      </c>
      <c r="AA61" s="29">
        <v>3</v>
      </c>
      <c r="AB61" s="29">
        <v>3</v>
      </c>
      <c r="AC61" s="29">
        <v>714</v>
      </c>
      <c r="AD61" s="29">
        <v>31</v>
      </c>
      <c r="AE61" s="29" t="s">
        <v>6</v>
      </c>
      <c r="AF61" s="29" t="s">
        <v>6</v>
      </c>
      <c r="AG61" s="29" t="s">
        <v>6</v>
      </c>
      <c r="AH61" s="29" t="s">
        <v>6</v>
      </c>
      <c r="AI61" s="33" t="s">
        <v>118</v>
      </c>
      <c r="AJ61" s="29">
        <f t="shared" si="35"/>
        <v>714</v>
      </c>
      <c r="AK61" s="29">
        <f t="shared" si="35"/>
        <v>31</v>
      </c>
      <c r="AL61" s="29">
        <f t="shared" si="36"/>
        <v>745</v>
      </c>
      <c r="AM61" s="29">
        <f t="shared" si="37"/>
        <v>248.33333333333334</v>
      </c>
      <c r="AN61" s="29">
        <f t="shared" si="38"/>
        <v>0.95838926174496641</v>
      </c>
    </row>
    <row r="62" spans="1:40" x14ac:dyDescent="0.25">
      <c r="A62" s="29" t="s">
        <v>66</v>
      </c>
      <c r="B62" s="29">
        <v>2019</v>
      </c>
      <c r="C62" s="29" t="s">
        <v>39</v>
      </c>
      <c r="D62" s="29" t="s">
        <v>39</v>
      </c>
      <c r="E62" s="29" t="s">
        <v>67</v>
      </c>
      <c r="F62" s="29" t="s">
        <v>41</v>
      </c>
      <c r="G62" s="29" t="s">
        <v>68</v>
      </c>
      <c r="H62" s="29" t="s">
        <v>130</v>
      </c>
      <c r="I62" s="29" t="s">
        <v>49</v>
      </c>
      <c r="J62" s="29" t="s">
        <v>40</v>
      </c>
      <c r="K62" s="29" t="s">
        <v>334</v>
      </c>
      <c r="L62" s="29" t="s">
        <v>68</v>
      </c>
      <c r="M62" s="29" t="s">
        <v>71</v>
      </c>
      <c r="N62" s="30" t="str">
        <f t="shared" si="32"/>
        <v>elegansXgraellsii</v>
      </c>
      <c r="O62" s="30" t="str">
        <f t="shared" si="33"/>
        <v>elegansXgraellsii</v>
      </c>
      <c r="P62" s="31">
        <v>43642</v>
      </c>
      <c r="Q62" s="32" t="s">
        <v>141</v>
      </c>
      <c r="R62" s="29" t="s">
        <v>142</v>
      </c>
      <c r="S62" s="29" t="str">
        <f t="shared" si="2"/>
        <v>B.49XC.19</v>
      </c>
      <c r="T62" s="29" t="str">
        <f t="shared" si="34"/>
        <v>F0-elegansXgraellsii-LaxeXCachadas</v>
      </c>
      <c r="U62" s="29">
        <v>1</v>
      </c>
      <c r="V62" s="29">
        <v>1</v>
      </c>
      <c r="W62" s="29">
        <v>1</v>
      </c>
      <c r="X62" s="29">
        <v>1</v>
      </c>
      <c r="Y62" s="33" t="s">
        <v>6</v>
      </c>
      <c r="Z62" s="29" t="s">
        <v>48</v>
      </c>
      <c r="AA62" s="29">
        <v>0</v>
      </c>
      <c r="AB62" s="29" t="str">
        <f t="shared" ref="AB62:AH62" si="39">IF($AA62=0,"NA","")</f>
        <v>NA</v>
      </c>
      <c r="AC62" s="29" t="str">
        <f t="shared" si="39"/>
        <v>NA</v>
      </c>
      <c r="AD62" s="29" t="str">
        <f t="shared" si="39"/>
        <v>NA</v>
      </c>
      <c r="AE62" s="29" t="str">
        <f t="shared" si="39"/>
        <v>NA</v>
      </c>
      <c r="AF62" s="29" t="str">
        <f t="shared" si="39"/>
        <v>NA</v>
      </c>
      <c r="AG62" s="29" t="str">
        <f t="shared" si="39"/>
        <v>NA</v>
      </c>
      <c r="AH62" s="29" t="str">
        <f t="shared" si="39"/>
        <v>NA</v>
      </c>
      <c r="AI62" s="33" t="s">
        <v>6</v>
      </c>
      <c r="AJ62" s="29" t="s">
        <v>6</v>
      </c>
      <c r="AK62" s="29" t="s">
        <v>6</v>
      </c>
      <c r="AL62" s="29" t="s">
        <v>6</v>
      </c>
      <c r="AM62" s="29" t="s">
        <v>6</v>
      </c>
      <c r="AN62" s="29" t="s">
        <v>6</v>
      </c>
    </row>
    <row r="63" spans="1:40" x14ac:dyDescent="0.25">
      <c r="A63" s="29" t="s">
        <v>66</v>
      </c>
      <c r="B63" s="29">
        <v>2019</v>
      </c>
      <c r="C63" s="29" t="s">
        <v>39</v>
      </c>
      <c r="D63" s="29" t="s">
        <v>39</v>
      </c>
      <c r="E63" s="29" t="s">
        <v>67</v>
      </c>
      <c r="F63" s="29" t="s">
        <v>41</v>
      </c>
      <c r="G63" s="29" t="s">
        <v>68</v>
      </c>
      <c r="H63" s="29" t="s">
        <v>130</v>
      </c>
      <c r="I63" s="29" t="s">
        <v>42</v>
      </c>
      <c r="J63" s="29" t="s">
        <v>40</v>
      </c>
      <c r="K63" s="29" t="s">
        <v>334</v>
      </c>
      <c r="L63" s="29" t="s">
        <v>68</v>
      </c>
      <c r="M63" s="29" t="s">
        <v>71</v>
      </c>
      <c r="N63" s="30" t="str">
        <f t="shared" si="32"/>
        <v>elegansXgraellsii</v>
      </c>
      <c r="O63" s="30" t="str">
        <f t="shared" si="33"/>
        <v>elegansXgraellsii</v>
      </c>
      <c r="P63" s="31">
        <v>43642</v>
      </c>
      <c r="Q63" s="32" t="s">
        <v>143</v>
      </c>
      <c r="R63" s="29" t="s">
        <v>142</v>
      </c>
      <c r="S63" s="29" t="str">
        <f t="shared" si="2"/>
        <v>B.49XC.1</v>
      </c>
      <c r="T63" s="29" t="str">
        <f t="shared" si="34"/>
        <v>F0-elegansXgraellsii-LaxeXCachadas</v>
      </c>
      <c r="U63" s="29">
        <v>1</v>
      </c>
      <c r="V63" s="29">
        <v>1</v>
      </c>
      <c r="W63" s="29">
        <v>1</v>
      </c>
      <c r="X63" s="29">
        <v>1</v>
      </c>
      <c r="Y63" s="33" t="s">
        <v>6</v>
      </c>
      <c r="Z63" s="29" t="str">
        <f t="shared" si="26"/>
        <v>Y</v>
      </c>
      <c r="AA63" s="29">
        <v>3</v>
      </c>
      <c r="AB63" s="29">
        <v>3</v>
      </c>
      <c r="AC63" s="29">
        <v>448</v>
      </c>
      <c r="AD63" s="29">
        <v>89</v>
      </c>
      <c r="AE63" s="29" t="s">
        <v>6</v>
      </c>
      <c r="AF63" s="29" t="s">
        <v>6</v>
      </c>
      <c r="AG63" s="29" t="s">
        <v>6</v>
      </c>
      <c r="AH63" s="29" t="s">
        <v>6</v>
      </c>
      <c r="AI63" s="33" t="s">
        <v>118</v>
      </c>
      <c r="AJ63" s="29">
        <f>AC63</f>
        <v>448</v>
      </c>
      <c r="AK63" s="29">
        <f>AD63</f>
        <v>89</v>
      </c>
      <c r="AL63" s="29">
        <f t="shared" si="36"/>
        <v>537</v>
      </c>
      <c r="AM63" s="29">
        <f t="shared" si="37"/>
        <v>179</v>
      </c>
      <c r="AN63" s="29">
        <f t="shared" si="38"/>
        <v>0.83426443202979517</v>
      </c>
    </row>
    <row r="64" spans="1:40" x14ac:dyDescent="0.25">
      <c r="A64" s="29" t="s">
        <v>66</v>
      </c>
      <c r="B64" s="29">
        <v>2019</v>
      </c>
      <c r="C64" s="29" t="s">
        <v>39</v>
      </c>
      <c r="D64" s="29" t="s">
        <v>39</v>
      </c>
      <c r="E64" s="29" t="s">
        <v>67</v>
      </c>
      <c r="F64" s="29" t="s">
        <v>41</v>
      </c>
      <c r="G64" s="29" t="s">
        <v>68</v>
      </c>
      <c r="H64" s="29" t="s">
        <v>130</v>
      </c>
      <c r="I64" s="29" t="s">
        <v>44</v>
      </c>
      <c r="J64" s="29" t="s">
        <v>40</v>
      </c>
      <c r="K64" s="29" t="s">
        <v>334</v>
      </c>
      <c r="L64" s="29" t="s">
        <v>68</v>
      </c>
      <c r="M64" s="29" t="s">
        <v>71</v>
      </c>
      <c r="N64" s="30" t="str">
        <f t="shared" si="32"/>
        <v>elegansXgraellsii</v>
      </c>
      <c r="O64" s="30" t="str">
        <f t="shared" si="33"/>
        <v>elegansXgraellsii</v>
      </c>
      <c r="P64" s="31">
        <v>43642</v>
      </c>
      <c r="Q64" s="32" t="s">
        <v>144</v>
      </c>
      <c r="R64" s="29" t="s">
        <v>145</v>
      </c>
      <c r="S64" s="29" t="str">
        <f t="shared" si="2"/>
        <v>B.47XC.2</v>
      </c>
      <c r="T64" s="29" t="str">
        <f t="shared" si="34"/>
        <v>F0-elegansXgraellsii-LaxeXCachadas</v>
      </c>
      <c r="U64" s="29">
        <v>1</v>
      </c>
      <c r="V64" s="29">
        <v>1</v>
      </c>
      <c r="W64" s="29">
        <v>1</v>
      </c>
      <c r="X64" s="29">
        <v>1</v>
      </c>
      <c r="Y64" s="33" t="s">
        <v>113</v>
      </c>
      <c r="Z64" s="29" t="s">
        <v>2</v>
      </c>
      <c r="AA64" s="29" t="str">
        <f t="shared" ref="AA64:AH67" si="40">IF($Z64="N","NA","")</f>
        <v>NA</v>
      </c>
      <c r="AB64" s="29" t="str">
        <f t="shared" si="40"/>
        <v>NA</v>
      </c>
      <c r="AC64" s="29" t="str">
        <f t="shared" si="40"/>
        <v>NA</v>
      </c>
      <c r="AD64" s="29" t="str">
        <f t="shared" si="40"/>
        <v>NA</v>
      </c>
      <c r="AE64" s="29" t="str">
        <f t="shared" si="40"/>
        <v>NA</v>
      </c>
      <c r="AF64" s="29" t="str">
        <f t="shared" si="40"/>
        <v>NA</v>
      </c>
      <c r="AG64" s="29" t="str">
        <f t="shared" si="40"/>
        <v>NA</v>
      </c>
      <c r="AH64" s="29" t="str">
        <f t="shared" si="40"/>
        <v>NA</v>
      </c>
      <c r="AI64" s="33" t="s">
        <v>6</v>
      </c>
      <c r="AJ64" s="29" t="s">
        <v>6</v>
      </c>
      <c r="AK64" s="29" t="s">
        <v>6</v>
      </c>
      <c r="AL64" s="29" t="s">
        <v>6</v>
      </c>
      <c r="AM64" s="29" t="s">
        <v>6</v>
      </c>
      <c r="AN64" s="29" t="s">
        <v>6</v>
      </c>
    </row>
    <row r="65" spans="1:40" x14ac:dyDescent="0.25">
      <c r="A65" s="29" t="s">
        <v>66</v>
      </c>
      <c r="B65" s="29">
        <v>2019</v>
      </c>
      <c r="C65" s="29" t="s">
        <v>39</v>
      </c>
      <c r="D65" s="29" t="s">
        <v>39</v>
      </c>
      <c r="E65" s="29" t="s">
        <v>67</v>
      </c>
      <c r="F65" s="29" t="s">
        <v>41</v>
      </c>
      <c r="G65" s="29" t="s">
        <v>68</v>
      </c>
      <c r="H65" s="29" t="s">
        <v>130</v>
      </c>
      <c r="I65" s="29" t="s">
        <v>44</v>
      </c>
      <c r="J65" s="29" t="s">
        <v>40</v>
      </c>
      <c r="K65" s="29" t="s">
        <v>334</v>
      </c>
      <c r="L65" s="29" t="s">
        <v>68</v>
      </c>
      <c r="M65" s="29" t="s">
        <v>71</v>
      </c>
      <c r="N65" s="30" t="str">
        <f t="shared" si="32"/>
        <v>elegansXgraellsii</v>
      </c>
      <c r="O65" s="30" t="str">
        <f t="shared" si="33"/>
        <v>elegansXgraellsii</v>
      </c>
      <c r="P65" s="31">
        <v>43642</v>
      </c>
      <c r="Q65" s="32" t="s">
        <v>144</v>
      </c>
      <c r="R65" s="29" t="s">
        <v>133</v>
      </c>
      <c r="S65" s="29" t="str">
        <f t="shared" si="2"/>
        <v>B.53XC.2</v>
      </c>
      <c r="T65" s="29" t="str">
        <f t="shared" si="34"/>
        <v>F0-elegansXgraellsii-LaxeXCachadas</v>
      </c>
      <c r="U65" s="29">
        <v>4</v>
      </c>
      <c r="V65" s="29">
        <v>0</v>
      </c>
      <c r="W65" s="29">
        <v>0</v>
      </c>
      <c r="X65" s="29">
        <v>0</v>
      </c>
      <c r="Y65" s="33" t="s">
        <v>6</v>
      </c>
      <c r="Z65" s="29" t="str">
        <f t="shared" ref="Z65:Z92" si="41">IF(X65=1,"Y","N")</f>
        <v>N</v>
      </c>
      <c r="AA65" s="29" t="str">
        <f t="shared" si="40"/>
        <v>NA</v>
      </c>
      <c r="AB65" s="29" t="str">
        <f t="shared" si="40"/>
        <v>NA</v>
      </c>
      <c r="AC65" s="29" t="str">
        <f t="shared" si="40"/>
        <v>NA</v>
      </c>
      <c r="AD65" s="29" t="str">
        <f t="shared" si="40"/>
        <v>NA</v>
      </c>
      <c r="AE65" s="29" t="str">
        <f t="shared" si="40"/>
        <v>NA</v>
      </c>
      <c r="AF65" s="29" t="str">
        <f t="shared" si="40"/>
        <v>NA</v>
      </c>
      <c r="AG65" s="29" t="str">
        <f t="shared" si="40"/>
        <v>NA</v>
      </c>
      <c r="AH65" s="29" t="str">
        <f t="shared" si="40"/>
        <v>NA</v>
      </c>
      <c r="AI65" s="33" t="s">
        <v>6</v>
      </c>
      <c r="AJ65" s="29" t="s">
        <v>6</v>
      </c>
      <c r="AK65" s="29" t="s">
        <v>6</v>
      </c>
      <c r="AL65" s="29" t="s">
        <v>6</v>
      </c>
      <c r="AM65" s="29" t="s">
        <v>6</v>
      </c>
      <c r="AN65" s="29" t="s">
        <v>6</v>
      </c>
    </row>
    <row r="66" spans="1:40" x14ac:dyDescent="0.25">
      <c r="A66" s="29" t="s">
        <v>66</v>
      </c>
      <c r="B66" s="29">
        <v>2019</v>
      </c>
      <c r="C66" s="29" t="s">
        <v>39</v>
      </c>
      <c r="D66" s="29" t="s">
        <v>39</v>
      </c>
      <c r="E66" s="29" t="s">
        <v>67</v>
      </c>
      <c r="F66" s="29" t="s">
        <v>41</v>
      </c>
      <c r="G66" s="29" t="s">
        <v>68</v>
      </c>
      <c r="H66" s="29" t="s">
        <v>130</v>
      </c>
      <c r="I66" s="29" t="s">
        <v>44</v>
      </c>
      <c r="J66" s="29" t="s">
        <v>40</v>
      </c>
      <c r="K66" s="29" t="s">
        <v>334</v>
      </c>
      <c r="L66" s="29" t="s">
        <v>68</v>
      </c>
      <c r="M66" s="29" t="s">
        <v>71</v>
      </c>
      <c r="N66" s="30" t="str">
        <f t="shared" si="32"/>
        <v>elegansXgraellsii</v>
      </c>
      <c r="O66" s="30" t="str">
        <f t="shared" si="33"/>
        <v>elegansXgraellsii</v>
      </c>
      <c r="P66" s="31">
        <v>43642</v>
      </c>
      <c r="Q66" s="32" t="s">
        <v>144</v>
      </c>
      <c r="R66" s="29" t="s">
        <v>146</v>
      </c>
      <c r="S66" s="29" t="str">
        <f t="shared" si="2"/>
        <v>B.56XC.2</v>
      </c>
      <c r="T66" s="29" t="str">
        <f t="shared" si="34"/>
        <v>F0-elegansXgraellsii-LaxeXCachadas</v>
      </c>
      <c r="U66" s="29">
        <v>1</v>
      </c>
      <c r="V66" s="29">
        <v>0</v>
      </c>
      <c r="W66" s="29">
        <v>0</v>
      </c>
      <c r="X66" s="29">
        <v>0</v>
      </c>
      <c r="Y66" s="33" t="s">
        <v>6</v>
      </c>
      <c r="Z66" s="29" t="str">
        <f t="shared" si="41"/>
        <v>N</v>
      </c>
      <c r="AA66" s="29" t="str">
        <f t="shared" si="40"/>
        <v>NA</v>
      </c>
      <c r="AB66" s="29" t="str">
        <f t="shared" si="40"/>
        <v>NA</v>
      </c>
      <c r="AC66" s="29" t="str">
        <f t="shared" si="40"/>
        <v>NA</v>
      </c>
      <c r="AD66" s="29" t="str">
        <f t="shared" si="40"/>
        <v>NA</v>
      </c>
      <c r="AE66" s="29" t="str">
        <f t="shared" si="40"/>
        <v>NA</v>
      </c>
      <c r="AF66" s="29" t="str">
        <f t="shared" si="40"/>
        <v>NA</v>
      </c>
      <c r="AG66" s="29" t="str">
        <f t="shared" si="40"/>
        <v>NA</v>
      </c>
      <c r="AH66" s="29" t="str">
        <f t="shared" si="40"/>
        <v>NA</v>
      </c>
      <c r="AI66" s="33" t="s">
        <v>6</v>
      </c>
      <c r="AJ66" s="29" t="s">
        <v>6</v>
      </c>
      <c r="AK66" s="29" t="s">
        <v>6</v>
      </c>
      <c r="AL66" s="29" t="s">
        <v>6</v>
      </c>
      <c r="AM66" s="29" t="s">
        <v>6</v>
      </c>
      <c r="AN66" s="29" t="s">
        <v>6</v>
      </c>
    </row>
    <row r="67" spans="1:40" x14ac:dyDescent="0.25">
      <c r="A67" s="29" t="s">
        <v>66</v>
      </c>
      <c r="B67" s="29">
        <v>2019</v>
      </c>
      <c r="C67" s="29" t="s">
        <v>39</v>
      </c>
      <c r="D67" s="29" t="s">
        <v>39</v>
      </c>
      <c r="E67" s="29" t="s">
        <v>67</v>
      </c>
      <c r="F67" s="29" t="s">
        <v>41</v>
      </c>
      <c r="G67" s="29" t="s">
        <v>68</v>
      </c>
      <c r="H67" s="29" t="s">
        <v>130</v>
      </c>
      <c r="I67" s="29" t="s">
        <v>42</v>
      </c>
      <c r="J67" s="29" t="s">
        <v>40</v>
      </c>
      <c r="K67" s="29" t="s">
        <v>334</v>
      </c>
      <c r="L67" s="29" t="s">
        <v>68</v>
      </c>
      <c r="M67" s="29" t="s">
        <v>71</v>
      </c>
      <c r="N67" s="30" t="str">
        <f t="shared" si="32"/>
        <v>elegansXgraellsii</v>
      </c>
      <c r="O67" s="30" t="str">
        <f t="shared" si="33"/>
        <v>elegansXgraellsii</v>
      </c>
      <c r="P67" s="31">
        <v>43642</v>
      </c>
      <c r="Q67" s="32" t="s">
        <v>147</v>
      </c>
      <c r="R67" s="29" t="s">
        <v>133</v>
      </c>
      <c r="S67" s="29" t="str">
        <f t="shared" ref="S67:S130" si="42">CONCATENATE(R67,"X",Q67)</f>
        <v>B.53XC.3</v>
      </c>
      <c r="T67" s="29" t="str">
        <f t="shared" si="34"/>
        <v>F0-elegansXgraellsii-LaxeXCachadas</v>
      </c>
      <c r="U67" s="29">
        <v>1</v>
      </c>
      <c r="V67" s="29">
        <v>0</v>
      </c>
      <c r="W67" s="29">
        <v>0</v>
      </c>
      <c r="X67" s="29">
        <v>0</v>
      </c>
      <c r="Y67" s="33" t="s">
        <v>6</v>
      </c>
      <c r="Z67" s="29" t="str">
        <f t="shared" si="41"/>
        <v>N</v>
      </c>
      <c r="AA67" s="29" t="str">
        <f t="shared" si="40"/>
        <v>NA</v>
      </c>
      <c r="AB67" s="29" t="str">
        <f t="shared" si="40"/>
        <v>NA</v>
      </c>
      <c r="AC67" s="29" t="str">
        <f t="shared" si="40"/>
        <v>NA</v>
      </c>
      <c r="AD67" s="29" t="str">
        <f t="shared" si="40"/>
        <v>NA</v>
      </c>
      <c r="AE67" s="29" t="str">
        <f t="shared" si="40"/>
        <v>NA</v>
      </c>
      <c r="AF67" s="29" t="str">
        <f t="shared" si="40"/>
        <v>NA</v>
      </c>
      <c r="AG67" s="29" t="str">
        <f t="shared" si="40"/>
        <v>NA</v>
      </c>
      <c r="AH67" s="29" t="str">
        <f t="shared" si="40"/>
        <v>NA</v>
      </c>
      <c r="AI67" s="33" t="s">
        <v>6</v>
      </c>
      <c r="AJ67" s="29" t="s">
        <v>6</v>
      </c>
      <c r="AK67" s="29" t="s">
        <v>6</v>
      </c>
      <c r="AL67" s="29" t="s">
        <v>6</v>
      </c>
      <c r="AM67" s="29" t="s">
        <v>6</v>
      </c>
      <c r="AN67" s="29" t="s">
        <v>6</v>
      </c>
    </row>
    <row r="68" spans="1:40" x14ac:dyDescent="0.25">
      <c r="A68" s="29" t="s">
        <v>66</v>
      </c>
      <c r="B68" s="29">
        <v>2019</v>
      </c>
      <c r="C68" s="29" t="s">
        <v>39</v>
      </c>
      <c r="D68" s="29" t="s">
        <v>39</v>
      </c>
      <c r="E68" s="29" t="s">
        <v>67</v>
      </c>
      <c r="F68" s="29" t="s">
        <v>41</v>
      </c>
      <c r="G68" s="29" t="s">
        <v>68</v>
      </c>
      <c r="H68" s="29" t="s">
        <v>130</v>
      </c>
      <c r="I68" s="29" t="s">
        <v>49</v>
      </c>
      <c r="J68" s="29" t="s">
        <v>40</v>
      </c>
      <c r="K68" s="29" t="s">
        <v>334</v>
      </c>
      <c r="L68" s="29" t="s">
        <v>68</v>
      </c>
      <c r="M68" s="29" t="s">
        <v>71</v>
      </c>
      <c r="N68" s="30" t="str">
        <f t="shared" si="32"/>
        <v>elegansXgraellsii</v>
      </c>
      <c r="O68" s="30" t="str">
        <f t="shared" si="33"/>
        <v>elegansXgraellsii</v>
      </c>
      <c r="P68" s="31">
        <v>43642</v>
      </c>
      <c r="Q68" s="32" t="s">
        <v>148</v>
      </c>
      <c r="R68" s="29" t="s">
        <v>145</v>
      </c>
      <c r="S68" s="29" t="str">
        <f t="shared" si="42"/>
        <v>B.47XC.6</v>
      </c>
      <c r="T68" s="29" t="str">
        <f t="shared" si="34"/>
        <v>F0-elegansXgraellsii-LaxeXCachadas</v>
      </c>
      <c r="U68" s="29">
        <v>1</v>
      </c>
      <c r="V68" s="29">
        <v>1</v>
      </c>
      <c r="W68" s="29">
        <v>2</v>
      </c>
      <c r="X68" s="29">
        <v>1</v>
      </c>
      <c r="Y68" s="33" t="s">
        <v>6</v>
      </c>
      <c r="Z68" s="29" t="str">
        <f t="shared" si="41"/>
        <v>Y</v>
      </c>
      <c r="AA68" s="29">
        <v>1</v>
      </c>
      <c r="AB68" s="29">
        <v>0</v>
      </c>
      <c r="AC68" s="29">
        <v>0</v>
      </c>
      <c r="AD68" s="29">
        <v>0</v>
      </c>
      <c r="AE68" s="29" t="s">
        <v>6</v>
      </c>
      <c r="AF68" s="29" t="s">
        <v>6</v>
      </c>
      <c r="AG68" s="29" t="s">
        <v>6</v>
      </c>
      <c r="AH68" s="29" t="s">
        <v>6</v>
      </c>
      <c r="AI68" s="33" t="s">
        <v>6</v>
      </c>
      <c r="AJ68" s="29" t="s">
        <v>6</v>
      </c>
      <c r="AK68" s="29" t="s">
        <v>6</v>
      </c>
      <c r="AL68" s="29" t="s">
        <v>6</v>
      </c>
      <c r="AM68" s="29" t="s">
        <v>6</v>
      </c>
      <c r="AN68" s="29" t="s">
        <v>6</v>
      </c>
    </row>
    <row r="69" spans="1:40" x14ac:dyDescent="0.25">
      <c r="A69" s="29" t="s">
        <v>66</v>
      </c>
      <c r="B69" s="29">
        <v>2019</v>
      </c>
      <c r="C69" s="29" t="s">
        <v>39</v>
      </c>
      <c r="D69" s="29" t="s">
        <v>39</v>
      </c>
      <c r="E69" s="29" t="s">
        <v>67</v>
      </c>
      <c r="F69" s="29" t="s">
        <v>41</v>
      </c>
      <c r="G69" s="29" t="s">
        <v>68</v>
      </c>
      <c r="H69" s="29" t="s">
        <v>130</v>
      </c>
      <c r="I69" s="29" t="s">
        <v>42</v>
      </c>
      <c r="J69" s="29" t="s">
        <v>40</v>
      </c>
      <c r="K69" s="29" t="s">
        <v>334</v>
      </c>
      <c r="L69" s="29" t="s">
        <v>68</v>
      </c>
      <c r="M69" s="29" t="s">
        <v>71</v>
      </c>
      <c r="N69" s="30" t="str">
        <f t="shared" si="32"/>
        <v>elegansXgraellsii</v>
      </c>
      <c r="O69" s="30" t="str">
        <f t="shared" si="33"/>
        <v>elegansXgraellsii</v>
      </c>
      <c r="P69" s="31">
        <v>43642</v>
      </c>
      <c r="Q69" s="32" t="s">
        <v>149</v>
      </c>
      <c r="R69" s="29" t="s">
        <v>136</v>
      </c>
      <c r="S69" s="29" t="str">
        <f t="shared" si="42"/>
        <v>B.50XC.9</v>
      </c>
      <c r="T69" s="29" t="str">
        <f t="shared" si="34"/>
        <v>F0-elegansXgraellsii-LaxeXCachadas</v>
      </c>
      <c r="U69" s="29">
        <v>1</v>
      </c>
      <c r="V69" s="29">
        <v>1</v>
      </c>
      <c r="W69" s="29">
        <v>0</v>
      </c>
      <c r="X69" s="29">
        <v>0</v>
      </c>
      <c r="Y69" s="33" t="s">
        <v>6</v>
      </c>
      <c r="Z69" s="29" t="str">
        <f t="shared" si="41"/>
        <v>N</v>
      </c>
      <c r="AA69" s="29" t="str">
        <f t="shared" ref="AA69:AH69" si="43">IF($Z69="N","NA","")</f>
        <v>NA</v>
      </c>
      <c r="AB69" s="29" t="str">
        <f t="shared" si="43"/>
        <v>NA</v>
      </c>
      <c r="AC69" s="29" t="str">
        <f t="shared" si="43"/>
        <v>NA</v>
      </c>
      <c r="AD69" s="29" t="str">
        <f t="shared" si="43"/>
        <v>NA</v>
      </c>
      <c r="AE69" s="29" t="str">
        <f t="shared" si="43"/>
        <v>NA</v>
      </c>
      <c r="AF69" s="29" t="str">
        <f t="shared" si="43"/>
        <v>NA</v>
      </c>
      <c r="AG69" s="29" t="str">
        <f t="shared" si="43"/>
        <v>NA</v>
      </c>
      <c r="AH69" s="29" t="str">
        <f t="shared" si="43"/>
        <v>NA</v>
      </c>
      <c r="AI69" s="33" t="s">
        <v>6</v>
      </c>
      <c r="AJ69" s="29" t="s">
        <v>6</v>
      </c>
      <c r="AK69" s="29" t="s">
        <v>6</v>
      </c>
      <c r="AL69" s="29" t="s">
        <v>6</v>
      </c>
      <c r="AM69" s="29" t="s">
        <v>6</v>
      </c>
      <c r="AN69" s="29" t="s">
        <v>6</v>
      </c>
    </row>
    <row r="70" spans="1:40" x14ac:dyDescent="0.25">
      <c r="A70" s="29" t="s">
        <v>66</v>
      </c>
      <c r="B70" s="29">
        <v>2019</v>
      </c>
      <c r="C70" s="29" t="s">
        <v>39</v>
      </c>
      <c r="D70" s="29" t="s">
        <v>561</v>
      </c>
      <c r="E70" s="29" t="s">
        <v>40</v>
      </c>
      <c r="F70" s="29" t="s">
        <v>334</v>
      </c>
      <c r="G70" s="29" t="s">
        <v>68</v>
      </c>
      <c r="H70" s="29" t="s">
        <v>71</v>
      </c>
      <c r="I70" s="29" t="s">
        <v>42</v>
      </c>
      <c r="J70" s="29" t="s">
        <v>40</v>
      </c>
      <c r="K70" s="29" t="s">
        <v>334</v>
      </c>
      <c r="L70" s="29" t="s">
        <v>68</v>
      </c>
      <c r="M70" s="29" t="s">
        <v>71</v>
      </c>
      <c r="N70" s="30" t="str">
        <f t="shared" si="32"/>
        <v>elegansXelegans</v>
      </c>
      <c r="O70" s="30" t="str">
        <f t="shared" si="33"/>
        <v>elegansXelegans</v>
      </c>
      <c r="P70" s="31">
        <v>43643</v>
      </c>
      <c r="Q70" s="32" t="s">
        <v>150</v>
      </c>
      <c r="R70" s="29" t="s">
        <v>124</v>
      </c>
      <c r="S70" s="29" t="str">
        <f t="shared" si="42"/>
        <v>B.33XB.61</v>
      </c>
      <c r="T70" s="29" t="str">
        <f t="shared" si="34"/>
        <v>Pures-elegansXelegans-LaxeXLaxe</v>
      </c>
      <c r="U70" s="29">
        <v>1</v>
      </c>
      <c r="V70" s="29">
        <v>1</v>
      </c>
      <c r="W70" s="29">
        <v>1</v>
      </c>
      <c r="X70" s="29">
        <v>1</v>
      </c>
      <c r="Y70" s="33" t="s">
        <v>6</v>
      </c>
      <c r="Z70" s="29" t="str">
        <f t="shared" si="41"/>
        <v>Y</v>
      </c>
      <c r="AA70" s="29">
        <v>3</v>
      </c>
      <c r="AB70" s="29">
        <v>0</v>
      </c>
      <c r="AC70" s="29">
        <v>0</v>
      </c>
      <c r="AD70" s="29">
        <v>1</v>
      </c>
      <c r="AE70" s="29" t="s">
        <v>6</v>
      </c>
      <c r="AF70" s="29" t="s">
        <v>6</v>
      </c>
      <c r="AG70" s="29" t="s">
        <v>6</v>
      </c>
      <c r="AH70" s="29" t="s">
        <v>6</v>
      </c>
      <c r="AI70" s="33" t="s">
        <v>6</v>
      </c>
      <c r="AJ70" s="29" t="s">
        <v>6</v>
      </c>
      <c r="AK70" s="29" t="s">
        <v>6</v>
      </c>
      <c r="AL70" s="29" t="s">
        <v>6</v>
      </c>
      <c r="AM70" s="29" t="s">
        <v>6</v>
      </c>
      <c r="AN70" s="29" t="s">
        <v>6</v>
      </c>
    </row>
    <row r="71" spans="1:40" x14ac:dyDescent="0.25">
      <c r="A71" s="29" t="s">
        <v>66</v>
      </c>
      <c r="B71" s="29">
        <v>2019</v>
      </c>
      <c r="C71" s="29" t="s">
        <v>39</v>
      </c>
      <c r="D71" s="29" t="s">
        <v>561</v>
      </c>
      <c r="E71" s="29" t="s">
        <v>40</v>
      </c>
      <c r="F71" s="29" t="s">
        <v>334</v>
      </c>
      <c r="G71" s="29" t="s">
        <v>68</v>
      </c>
      <c r="H71" s="29" t="s">
        <v>71</v>
      </c>
      <c r="I71" s="29" t="s">
        <v>42</v>
      </c>
      <c r="J71" s="29" t="s">
        <v>40</v>
      </c>
      <c r="K71" s="29" t="s">
        <v>334</v>
      </c>
      <c r="L71" s="29" t="s">
        <v>68</v>
      </c>
      <c r="M71" s="29" t="s">
        <v>71</v>
      </c>
      <c r="N71" s="30" t="str">
        <f t="shared" si="32"/>
        <v>elegansXelegans</v>
      </c>
      <c r="O71" s="30" t="str">
        <f t="shared" si="33"/>
        <v>elegansXelegans</v>
      </c>
      <c r="P71" s="31">
        <v>43643</v>
      </c>
      <c r="Q71" s="32" t="s">
        <v>151</v>
      </c>
      <c r="R71" s="29" t="s">
        <v>152</v>
      </c>
      <c r="S71" s="29" t="str">
        <f t="shared" si="42"/>
        <v>B.36XB.62</v>
      </c>
      <c r="T71" s="29" t="str">
        <f t="shared" si="34"/>
        <v>Pures-elegansXelegans-LaxeXLaxe</v>
      </c>
      <c r="U71" s="29">
        <v>1</v>
      </c>
      <c r="V71" s="29">
        <v>1</v>
      </c>
      <c r="W71" s="29">
        <v>1</v>
      </c>
      <c r="X71" s="29">
        <v>1</v>
      </c>
      <c r="Y71" s="33" t="s">
        <v>6</v>
      </c>
      <c r="Z71" s="29" t="str">
        <f t="shared" si="41"/>
        <v>Y</v>
      </c>
      <c r="AA71" s="29">
        <v>3</v>
      </c>
      <c r="AB71" s="29">
        <v>3</v>
      </c>
      <c r="AC71" s="29">
        <v>304</v>
      </c>
      <c r="AD71" s="29">
        <v>11</v>
      </c>
      <c r="AE71" s="29" t="s">
        <v>6</v>
      </c>
      <c r="AF71" s="29" t="s">
        <v>6</v>
      </c>
      <c r="AG71" s="29" t="s">
        <v>6</v>
      </c>
      <c r="AH71" s="29" t="s">
        <v>6</v>
      </c>
      <c r="AI71" s="33" t="s">
        <v>118</v>
      </c>
      <c r="AJ71" s="29">
        <f>AC71</f>
        <v>304</v>
      </c>
      <c r="AK71" s="29">
        <f>AD71</f>
        <v>11</v>
      </c>
      <c r="AL71" s="29">
        <f t="shared" si="36"/>
        <v>315</v>
      </c>
      <c r="AM71" s="29">
        <f t="shared" si="37"/>
        <v>105</v>
      </c>
      <c r="AN71" s="29">
        <f t="shared" si="38"/>
        <v>0.96507936507936509</v>
      </c>
    </row>
    <row r="72" spans="1:40" x14ac:dyDescent="0.25">
      <c r="A72" s="29" t="s">
        <v>66</v>
      </c>
      <c r="B72" s="29">
        <v>2019</v>
      </c>
      <c r="C72" s="29" t="s">
        <v>39</v>
      </c>
      <c r="D72" s="29" t="s">
        <v>39</v>
      </c>
      <c r="E72" s="29" t="s">
        <v>40</v>
      </c>
      <c r="F72" s="29" t="s">
        <v>334</v>
      </c>
      <c r="G72" s="29" t="s">
        <v>68</v>
      </c>
      <c r="H72" s="29" t="s">
        <v>71</v>
      </c>
      <c r="I72" s="29" t="s">
        <v>44</v>
      </c>
      <c r="J72" s="29" t="s">
        <v>67</v>
      </c>
      <c r="K72" s="29" t="s">
        <v>41</v>
      </c>
      <c r="L72" s="29" t="s">
        <v>68</v>
      </c>
      <c r="M72" s="29" t="s">
        <v>130</v>
      </c>
      <c r="N72" s="30" t="str">
        <f t="shared" si="32"/>
        <v>graellsiiXelegans</v>
      </c>
      <c r="O72" s="30" t="str">
        <f t="shared" si="33"/>
        <v>graellsiiXelegans</v>
      </c>
      <c r="P72" s="31">
        <v>43643</v>
      </c>
      <c r="Q72" s="32" t="s">
        <v>153</v>
      </c>
      <c r="R72" s="29" t="s">
        <v>154</v>
      </c>
      <c r="S72" s="29" t="str">
        <f t="shared" si="42"/>
        <v>C.26XB.63</v>
      </c>
      <c r="T72" s="29" t="str">
        <f t="shared" si="34"/>
        <v>F0-graellsiiXelegans-CachadasXLaxe</v>
      </c>
      <c r="U72" s="29">
        <v>1</v>
      </c>
      <c r="V72" s="29">
        <v>0</v>
      </c>
      <c r="W72" s="29">
        <v>0</v>
      </c>
      <c r="X72" s="29">
        <v>0</v>
      </c>
      <c r="Y72" s="33" t="s">
        <v>6</v>
      </c>
      <c r="Z72" s="29" t="str">
        <f t="shared" si="41"/>
        <v>N</v>
      </c>
      <c r="AA72" s="29" t="str">
        <f t="shared" ref="AA72:AH80" si="44">IF($Z72="N","NA","")</f>
        <v>NA</v>
      </c>
      <c r="AB72" s="29" t="str">
        <f t="shared" si="44"/>
        <v>NA</v>
      </c>
      <c r="AC72" s="29" t="str">
        <f t="shared" si="44"/>
        <v>NA</v>
      </c>
      <c r="AD72" s="29" t="str">
        <f t="shared" si="44"/>
        <v>NA</v>
      </c>
      <c r="AE72" s="29" t="str">
        <f t="shared" si="44"/>
        <v>NA</v>
      </c>
      <c r="AF72" s="29" t="str">
        <f t="shared" si="44"/>
        <v>NA</v>
      </c>
      <c r="AG72" s="29" t="str">
        <f t="shared" si="44"/>
        <v>NA</v>
      </c>
      <c r="AH72" s="29" t="str">
        <f t="shared" si="44"/>
        <v>NA</v>
      </c>
      <c r="AI72" s="33" t="s">
        <v>6</v>
      </c>
      <c r="AJ72" s="29" t="s">
        <v>6</v>
      </c>
      <c r="AK72" s="29" t="s">
        <v>6</v>
      </c>
      <c r="AL72" s="29" t="s">
        <v>6</v>
      </c>
      <c r="AM72" s="29" t="s">
        <v>6</v>
      </c>
      <c r="AN72" s="29" t="s">
        <v>6</v>
      </c>
    </row>
    <row r="73" spans="1:40" x14ac:dyDescent="0.25">
      <c r="A73" s="29" t="s">
        <v>66</v>
      </c>
      <c r="B73" s="29">
        <v>2019</v>
      </c>
      <c r="C73" s="29" t="s">
        <v>39</v>
      </c>
      <c r="D73" s="29" t="s">
        <v>39</v>
      </c>
      <c r="E73" s="29" t="s">
        <v>40</v>
      </c>
      <c r="F73" s="29" t="s">
        <v>334</v>
      </c>
      <c r="G73" s="29" t="s">
        <v>68</v>
      </c>
      <c r="H73" s="29" t="s">
        <v>71</v>
      </c>
      <c r="I73" s="29" t="s">
        <v>42</v>
      </c>
      <c r="J73" s="29" t="s">
        <v>67</v>
      </c>
      <c r="K73" s="29" t="s">
        <v>41</v>
      </c>
      <c r="L73" s="29" t="s">
        <v>68</v>
      </c>
      <c r="M73" s="29" t="s">
        <v>130</v>
      </c>
      <c r="N73" s="30" t="str">
        <f t="shared" si="32"/>
        <v>graellsiiXelegans</v>
      </c>
      <c r="O73" s="30" t="str">
        <f t="shared" si="33"/>
        <v>graellsiiXelegans</v>
      </c>
      <c r="P73" s="31">
        <v>43643</v>
      </c>
      <c r="Q73" s="32" t="s">
        <v>155</v>
      </c>
      <c r="R73" s="29" t="s">
        <v>156</v>
      </c>
      <c r="S73" s="29" t="str">
        <f t="shared" si="42"/>
        <v>C.24XB.64</v>
      </c>
      <c r="T73" s="29" t="str">
        <f t="shared" si="34"/>
        <v>F0-graellsiiXelegans-CachadasXLaxe</v>
      </c>
      <c r="U73" s="29">
        <v>1</v>
      </c>
      <c r="V73" s="29">
        <v>0</v>
      </c>
      <c r="W73" s="29">
        <v>0</v>
      </c>
      <c r="X73" s="29">
        <v>0</v>
      </c>
      <c r="Y73" s="33" t="s">
        <v>6</v>
      </c>
      <c r="Z73" s="29" t="str">
        <f t="shared" si="41"/>
        <v>N</v>
      </c>
      <c r="AA73" s="29" t="str">
        <f t="shared" si="44"/>
        <v>NA</v>
      </c>
      <c r="AB73" s="29" t="str">
        <f t="shared" si="44"/>
        <v>NA</v>
      </c>
      <c r="AC73" s="29" t="str">
        <f t="shared" si="44"/>
        <v>NA</v>
      </c>
      <c r="AD73" s="29" t="str">
        <f t="shared" si="44"/>
        <v>NA</v>
      </c>
      <c r="AE73" s="29" t="str">
        <f t="shared" si="44"/>
        <v>NA</v>
      </c>
      <c r="AF73" s="29" t="str">
        <f t="shared" si="44"/>
        <v>NA</v>
      </c>
      <c r="AG73" s="29" t="str">
        <f t="shared" si="44"/>
        <v>NA</v>
      </c>
      <c r="AH73" s="29" t="str">
        <f t="shared" si="44"/>
        <v>NA</v>
      </c>
      <c r="AI73" s="33" t="s">
        <v>6</v>
      </c>
      <c r="AJ73" s="29" t="s">
        <v>6</v>
      </c>
      <c r="AK73" s="29" t="s">
        <v>6</v>
      </c>
      <c r="AL73" s="29" t="s">
        <v>6</v>
      </c>
      <c r="AM73" s="29" t="s">
        <v>6</v>
      </c>
      <c r="AN73" s="29" t="s">
        <v>6</v>
      </c>
    </row>
    <row r="74" spans="1:40" x14ac:dyDescent="0.25">
      <c r="A74" s="29" t="s">
        <v>66</v>
      </c>
      <c r="B74" s="29">
        <v>2019</v>
      </c>
      <c r="C74" s="29" t="s">
        <v>39</v>
      </c>
      <c r="D74" s="29" t="s">
        <v>39</v>
      </c>
      <c r="E74" s="29" t="s">
        <v>40</v>
      </c>
      <c r="F74" s="29" t="s">
        <v>334</v>
      </c>
      <c r="G74" s="29" t="s">
        <v>68</v>
      </c>
      <c r="H74" s="29" t="s">
        <v>71</v>
      </c>
      <c r="I74" s="29" t="s">
        <v>42</v>
      </c>
      <c r="J74" s="29" t="s">
        <v>67</v>
      </c>
      <c r="K74" s="29" t="s">
        <v>41</v>
      </c>
      <c r="L74" s="29" t="s">
        <v>68</v>
      </c>
      <c r="M74" s="29" t="s">
        <v>130</v>
      </c>
      <c r="N74" s="30" t="str">
        <f t="shared" si="32"/>
        <v>graellsiiXelegans</v>
      </c>
      <c r="O74" s="30" t="str">
        <f t="shared" si="33"/>
        <v>graellsiiXelegans</v>
      </c>
      <c r="P74" s="31">
        <v>43643</v>
      </c>
      <c r="Q74" s="32" t="s">
        <v>155</v>
      </c>
      <c r="R74" s="29" t="s">
        <v>154</v>
      </c>
      <c r="S74" s="29" t="str">
        <f t="shared" si="42"/>
        <v>C.26XB.64</v>
      </c>
      <c r="T74" s="29" t="str">
        <f t="shared" si="34"/>
        <v>F0-graellsiiXelegans-CachadasXLaxe</v>
      </c>
      <c r="U74" s="29">
        <v>1</v>
      </c>
      <c r="V74" s="29">
        <v>0</v>
      </c>
      <c r="W74" s="29">
        <v>0</v>
      </c>
      <c r="X74" s="29">
        <v>0</v>
      </c>
      <c r="Y74" s="33" t="s">
        <v>6</v>
      </c>
      <c r="Z74" s="29" t="str">
        <f t="shared" si="41"/>
        <v>N</v>
      </c>
      <c r="AA74" s="29" t="str">
        <f t="shared" si="44"/>
        <v>NA</v>
      </c>
      <c r="AB74" s="29" t="str">
        <f t="shared" si="44"/>
        <v>NA</v>
      </c>
      <c r="AC74" s="29" t="str">
        <f t="shared" si="44"/>
        <v>NA</v>
      </c>
      <c r="AD74" s="29" t="str">
        <f t="shared" si="44"/>
        <v>NA</v>
      </c>
      <c r="AE74" s="29" t="str">
        <f t="shared" si="44"/>
        <v>NA</v>
      </c>
      <c r="AF74" s="29" t="str">
        <f t="shared" si="44"/>
        <v>NA</v>
      </c>
      <c r="AG74" s="29" t="str">
        <f t="shared" si="44"/>
        <v>NA</v>
      </c>
      <c r="AH74" s="29" t="str">
        <f t="shared" si="44"/>
        <v>NA</v>
      </c>
      <c r="AI74" s="33" t="s">
        <v>6</v>
      </c>
      <c r="AJ74" s="29" t="s">
        <v>6</v>
      </c>
      <c r="AK74" s="29" t="s">
        <v>6</v>
      </c>
      <c r="AL74" s="29" t="s">
        <v>6</v>
      </c>
      <c r="AM74" s="29" t="s">
        <v>6</v>
      </c>
      <c r="AN74" s="29" t="s">
        <v>6</v>
      </c>
    </row>
    <row r="75" spans="1:40" x14ac:dyDescent="0.25">
      <c r="A75" s="29" t="s">
        <v>66</v>
      </c>
      <c r="B75" s="29">
        <v>2019</v>
      </c>
      <c r="C75" s="29" t="s">
        <v>39</v>
      </c>
      <c r="D75" s="29" t="s">
        <v>39</v>
      </c>
      <c r="E75" s="29" t="s">
        <v>40</v>
      </c>
      <c r="F75" s="29" t="s">
        <v>334</v>
      </c>
      <c r="G75" s="29" t="s">
        <v>68</v>
      </c>
      <c r="H75" s="29" t="s">
        <v>71</v>
      </c>
      <c r="I75" s="29" t="s">
        <v>42</v>
      </c>
      <c r="J75" s="29" t="s">
        <v>67</v>
      </c>
      <c r="K75" s="29" t="s">
        <v>41</v>
      </c>
      <c r="L75" s="29" t="s">
        <v>68</v>
      </c>
      <c r="M75" s="29" t="s">
        <v>130</v>
      </c>
      <c r="N75" s="30" t="str">
        <f t="shared" si="32"/>
        <v>graellsiiXelegans</v>
      </c>
      <c r="O75" s="30" t="str">
        <f t="shared" si="33"/>
        <v>graellsiiXelegans</v>
      </c>
      <c r="P75" s="31">
        <v>43643</v>
      </c>
      <c r="Q75" s="32" t="s">
        <v>155</v>
      </c>
      <c r="R75" s="29" t="s">
        <v>157</v>
      </c>
      <c r="S75" s="29" t="str">
        <f t="shared" si="42"/>
        <v>C.28XB.64</v>
      </c>
      <c r="T75" s="29" t="str">
        <f t="shared" si="34"/>
        <v>F0-graellsiiXelegans-CachadasXLaxe</v>
      </c>
      <c r="U75" s="29">
        <v>2</v>
      </c>
      <c r="V75" s="29">
        <v>1</v>
      </c>
      <c r="W75" s="29">
        <v>0</v>
      </c>
      <c r="X75" s="29">
        <v>0</v>
      </c>
      <c r="Y75" s="33" t="s">
        <v>6</v>
      </c>
      <c r="Z75" s="29" t="str">
        <f t="shared" si="41"/>
        <v>N</v>
      </c>
      <c r="AA75" s="29" t="str">
        <f t="shared" si="44"/>
        <v>NA</v>
      </c>
      <c r="AB75" s="29" t="str">
        <f t="shared" si="44"/>
        <v>NA</v>
      </c>
      <c r="AC75" s="29" t="str">
        <f t="shared" si="44"/>
        <v>NA</v>
      </c>
      <c r="AD75" s="29" t="str">
        <f t="shared" si="44"/>
        <v>NA</v>
      </c>
      <c r="AE75" s="29" t="str">
        <f t="shared" si="44"/>
        <v>NA</v>
      </c>
      <c r="AF75" s="29" t="str">
        <f t="shared" si="44"/>
        <v>NA</v>
      </c>
      <c r="AG75" s="29" t="str">
        <f t="shared" si="44"/>
        <v>NA</v>
      </c>
      <c r="AH75" s="29" t="str">
        <f t="shared" si="44"/>
        <v>NA</v>
      </c>
      <c r="AI75" s="33" t="s">
        <v>6</v>
      </c>
      <c r="AJ75" s="29" t="s">
        <v>6</v>
      </c>
      <c r="AK75" s="29" t="s">
        <v>6</v>
      </c>
      <c r="AL75" s="29" t="s">
        <v>6</v>
      </c>
      <c r="AM75" s="29" t="s">
        <v>6</v>
      </c>
      <c r="AN75" s="29" t="s">
        <v>6</v>
      </c>
    </row>
    <row r="76" spans="1:40" x14ac:dyDescent="0.25">
      <c r="A76" s="29" t="s">
        <v>66</v>
      </c>
      <c r="B76" s="29">
        <v>2019</v>
      </c>
      <c r="C76" s="29" t="s">
        <v>39</v>
      </c>
      <c r="D76" s="29" t="s">
        <v>39</v>
      </c>
      <c r="E76" s="29" t="s">
        <v>40</v>
      </c>
      <c r="F76" s="29" t="s">
        <v>334</v>
      </c>
      <c r="G76" s="29" t="s">
        <v>68</v>
      </c>
      <c r="H76" s="29" t="s">
        <v>71</v>
      </c>
      <c r="I76" s="29" t="s">
        <v>42</v>
      </c>
      <c r="J76" s="29" t="s">
        <v>67</v>
      </c>
      <c r="K76" s="29" t="s">
        <v>41</v>
      </c>
      <c r="L76" s="29" t="s">
        <v>68</v>
      </c>
      <c r="M76" s="29" t="s">
        <v>130</v>
      </c>
      <c r="N76" s="30" t="str">
        <f t="shared" si="32"/>
        <v>graellsiiXelegans</v>
      </c>
      <c r="O76" s="30" t="str">
        <f t="shared" si="33"/>
        <v>graellsiiXelegans</v>
      </c>
      <c r="P76" s="31">
        <v>43643</v>
      </c>
      <c r="Q76" s="32" t="s">
        <v>155</v>
      </c>
      <c r="R76" s="29" t="s">
        <v>158</v>
      </c>
      <c r="S76" s="29" t="str">
        <f t="shared" si="42"/>
        <v>C.31XB.64</v>
      </c>
      <c r="T76" s="29" t="str">
        <f t="shared" si="34"/>
        <v>F0-graellsiiXelegans-CachadasXLaxe</v>
      </c>
      <c r="U76" s="29">
        <v>1</v>
      </c>
      <c r="V76" s="29">
        <v>0</v>
      </c>
      <c r="W76" s="29">
        <v>0</v>
      </c>
      <c r="X76" s="29">
        <v>0</v>
      </c>
      <c r="Y76" s="33" t="s">
        <v>6</v>
      </c>
      <c r="Z76" s="29" t="str">
        <f t="shared" si="41"/>
        <v>N</v>
      </c>
      <c r="AA76" s="29" t="str">
        <f t="shared" si="44"/>
        <v>NA</v>
      </c>
      <c r="AB76" s="29" t="str">
        <f t="shared" si="44"/>
        <v>NA</v>
      </c>
      <c r="AC76" s="29" t="str">
        <f t="shared" si="44"/>
        <v>NA</v>
      </c>
      <c r="AD76" s="29" t="str">
        <f t="shared" si="44"/>
        <v>NA</v>
      </c>
      <c r="AE76" s="29" t="str">
        <f t="shared" si="44"/>
        <v>NA</v>
      </c>
      <c r="AF76" s="29" t="str">
        <f t="shared" si="44"/>
        <v>NA</v>
      </c>
      <c r="AG76" s="29" t="str">
        <f t="shared" si="44"/>
        <v>NA</v>
      </c>
      <c r="AH76" s="29" t="str">
        <f t="shared" si="44"/>
        <v>NA</v>
      </c>
      <c r="AI76" s="33" t="s">
        <v>6</v>
      </c>
      <c r="AJ76" s="29" t="s">
        <v>6</v>
      </c>
      <c r="AK76" s="29" t="s">
        <v>6</v>
      </c>
      <c r="AL76" s="29" t="s">
        <v>6</v>
      </c>
      <c r="AM76" s="29" t="s">
        <v>6</v>
      </c>
      <c r="AN76" s="29" t="s">
        <v>6</v>
      </c>
    </row>
    <row r="77" spans="1:40" x14ac:dyDescent="0.25">
      <c r="A77" s="29" t="s">
        <v>66</v>
      </c>
      <c r="B77" s="29">
        <v>2019</v>
      </c>
      <c r="C77" s="29" t="s">
        <v>39</v>
      </c>
      <c r="D77" s="29" t="s">
        <v>39</v>
      </c>
      <c r="E77" s="29" t="s">
        <v>40</v>
      </c>
      <c r="F77" s="29" t="s">
        <v>334</v>
      </c>
      <c r="G77" s="29" t="s">
        <v>68</v>
      </c>
      <c r="H77" s="29" t="s">
        <v>71</v>
      </c>
      <c r="I77" s="29" t="s">
        <v>44</v>
      </c>
      <c r="J77" s="29" t="s">
        <v>67</v>
      </c>
      <c r="K77" s="29" t="s">
        <v>41</v>
      </c>
      <c r="L77" s="29" t="s">
        <v>68</v>
      </c>
      <c r="M77" s="29" t="s">
        <v>130</v>
      </c>
      <c r="N77" s="30" t="str">
        <f t="shared" si="32"/>
        <v>graellsiiXelegans</v>
      </c>
      <c r="O77" s="30" t="str">
        <f t="shared" si="33"/>
        <v>graellsiiXelegans</v>
      </c>
      <c r="P77" s="31">
        <v>43643</v>
      </c>
      <c r="Q77" s="32" t="s">
        <v>159</v>
      </c>
      <c r="R77" s="29" t="s">
        <v>160</v>
      </c>
      <c r="S77" s="29" t="str">
        <f t="shared" si="42"/>
        <v>C.23XB.65</v>
      </c>
      <c r="T77" s="29" t="str">
        <f t="shared" si="34"/>
        <v>F0-graellsiiXelegans-CachadasXLaxe</v>
      </c>
      <c r="U77" s="29">
        <v>1</v>
      </c>
      <c r="V77" s="29">
        <v>0</v>
      </c>
      <c r="W77" s="29">
        <v>0</v>
      </c>
      <c r="X77" s="29">
        <v>0</v>
      </c>
      <c r="Y77" s="33" t="s">
        <v>6</v>
      </c>
      <c r="Z77" s="29" t="str">
        <f t="shared" si="41"/>
        <v>N</v>
      </c>
      <c r="AA77" s="29" t="str">
        <f t="shared" si="44"/>
        <v>NA</v>
      </c>
      <c r="AB77" s="29" t="str">
        <f t="shared" si="44"/>
        <v>NA</v>
      </c>
      <c r="AC77" s="29" t="str">
        <f t="shared" si="44"/>
        <v>NA</v>
      </c>
      <c r="AD77" s="29" t="str">
        <f t="shared" si="44"/>
        <v>NA</v>
      </c>
      <c r="AE77" s="29" t="str">
        <f t="shared" si="44"/>
        <v>NA</v>
      </c>
      <c r="AF77" s="29" t="str">
        <f t="shared" si="44"/>
        <v>NA</v>
      </c>
      <c r="AG77" s="29" t="str">
        <f t="shared" si="44"/>
        <v>NA</v>
      </c>
      <c r="AH77" s="29" t="str">
        <f t="shared" si="44"/>
        <v>NA</v>
      </c>
      <c r="AI77" s="33" t="s">
        <v>6</v>
      </c>
      <c r="AJ77" s="29" t="s">
        <v>6</v>
      </c>
      <c r="AK77" s="29" t="s">
        <v>6</v>
      </c>
      <c r="AL77" s="29" t="s">
        <v>6</v>
      </c>
      <c r="AM77" s="29" t="s">
        <v>6</v>
      </c>
      <c r="AN77" s="29" t="s">
        <v>6</v>
      </c>
    </row>
    <row r="78" spans="1:40" x14ac:dyDescent="0.25">
      <c r="A78" s="29" t="s">
        <v>66</v>
      </c>
      <c r="B78" s="29">
        <v>2019</v>
      </c>
      <c r="C78" s="29" t="s">
        <v>39</v>
      </c>
      <c r="D78" s="29" t="s">
        <v>39</v>
      </c>
      <c r="E78" s="29" t="s">
        <v>40</v>
      </c>
      <c r="F78" s="29" t="s">
        <v>334</v>
      </c>
      <c r="G78" s="29" t="s">
        <v>68</v>
      </c>
      <c r="H78" s="29" t="s">
        <v>71</v>
      </c>
      <c r="I78" s="29" t="s">
        <v>44</v>
      </c>
      <c r="J78" s="29" t="s">
        <v>67</v>
      </c>
      <c r="K78" s="29" t="s">
        <v>41</v>
      </c>
      <c r="L78" s="29" t="s">
        <v>68</v>
      </c>
      <c r="M78" s="29" t="s">
        <v>130</v>
      </c>
      <c r="N78" s="30" t="str">
        <f t="shared" si="32"/>
        <v>graellsiiXelegans</v>
      </c>
      <c r="O78" s="30" t="str">
        <f t="shared" si="33"/>
        <v>graellsiiXelegans</v>
      </c>
      <c r="P78" s="31">
        <v>43643</v>
      </c>
      <c r="Q78" s="32" t="s">
        <v>159</v>
      </c>
      <c r="R78" s="29" t="s">
        <v>161</v>
      </c>
      <c r="S78" s="29" t="str">
        <f t="shared" si="42"/>
        <v>C.25XB.65</v>
      </c>
      <c r="T78" s="29" t="str">
        <f t="shared" si="34"/>
        <v>F0-graellsiiXelegans-CachadasXLaxe</v>
      </c>
      <c r="U78" s="29">
        <v>1</v>
      </c>
      <c r="V78" s="29">
        <v>0</v>
      </c>
      <c r="W78" s="29">
        <v>0</v>
      </c>
      <c r="X78" s="29">
        <v>0</v>
      </c>
      <c r="Y78" s="33" t="s">
        <v>6</v>
      </c>
      <c r="Z78" s="29" t="str">
        <f t="shared" si="41"/>
        <v>N</v>
      </c>
      <c r="AA78" s="29" t="str">
        <f t="shared" si="44"/>
        <v>NA</v>
      </c>
      <c r="AB78" s="29" t="str">
        <f t="shared" si="44"/>
        <v>NA</v>
      </c>
      <c r="AC78" s="29" t="str">
        <f t="shared" si="44"/>
        <v>NA</v>
      </c>
      <c r="AD78" s="29" t="str">
        <f t="shared" si="44"/>
        <v>NA</v>
      </c>
      <c r="AE78" s="29" t="str">
        <f t="shared" si="44"/>
        <v>NA</v>
      </c>
      <c r="AF78" s="29" t="str">
        <f t="shared" si="44"/>
        <v>NA</v>
      </c>
      <c r="AG78" s="29" t="str">
        <f t="shared" si="44"/>
        <v>NA</v>
      </c>
      <c r="AH78" s="29" t="str">
        <f t="shared" si="44"/>
        <v>NA</v>
      </c>
      <c r="AI78" s="33" t="s">
        <v>6</v>
      </c>
      <c r="AJ78" s="29" t="s">
        <v>6</v>
      </c>
      <c r="AK78" s="29" t="s">
        <v>6</v>
      </c>
      <c r="AL78" s="29" t="s">
        <v>6</v>
      </c>
      <c r="AM78" s="29" t="s">
        <v>6</v>
      </c>
      <c r="AN78" s="29" t="s">
        <v>6</v>
      </c>
    </row>
    <row r="79" spans="1:40" x14ac:dyDescent="0.25">
      <c r="A79" s="29" t="s">
        <v>66</v>
      </c>
      <c r="B79" s="29">
        <v>2019</v>
      </c>
      <c r="C79" s="29" t="s">
        <v>39</v>
      </c>
      <c r="D79" s="29" t="s">
        <v>39</v>
      </c>
      <c r="E79" s="29" t="s">
        <v>40</v>
      </c>
      <c r="F79" s="29" t="s">
        <v>334</v>
      </c>
      <c r="G79" s="29" t="s">
        <v>68</v>
      </c>
      <c r="H79" s="29" t="s">
        <v>71</v>
      </c>
      <c r="I79" s="29" t="s">
        <v>44</v>
      </c>
      <c r="J79" s="29" t="s">
        <v>67</v>
      </c>
      <c r="K79" s="29" t="s">
        <v>41</v>
      </c>
      <c r="L79" s="29" t="s">
        <v>68</v>
      </c>
      <c r="M79" s="29" t="s">
        <v>130</v>
      </c>
      <c r="N79" s="30" t="str">
        <f t="shared" si="32"/>
        <v>graellsiiXelegans</v>
      </c>
      <c r="O79" s="30" t="str">
        <f t="shared" si="33"/>
        <v>graellsiiXelegans</v>
      </c>
      <c r="P79" s="31">
        <v>43643</v>
      </c>
      <c r="Q79" s="32" t="s">
        <v>159</v>
      </c>
      <c r="R79" s="29" t="s">
        <v>158</v>
      </c>
      <c r="S79" s="29" t="str">
        <f t="shared" si="42"/>
        <v>C.31XB.65</v>
      </c>
      <c r="T79" s="29" t="str">
        <f t="shared" si="34"/>
        <v>F0-graellsiiXelegans-CachadasXLaxe</v>
      </c>
      <c r="U79" s="29">
        <v>1</v>
      </c>
      <c r="V79" s="29">
        <v>0</v>
      </c>
      <c r="W79" s="29">
        <v>0</v>
      </c>
      <c r="X79" s="29">
        <v>0</v>
      </c>
      <c r="Y79" s="33" t="s">
        <v>6</v>
      </c>
      <c r="Z79" s="29" t="str">
        <f t="shared" si="41"/>
        <v>N</v>
      </c>
      <c r="AA79" s="29" t="str">
        <f t="shared" si="44"/>
        <v>NA</v>
      </c>
      <c r="AB79" s="29" t="str">
        <f t="shared" si="44"/>
        <v>NA</v>
      </c>
      <c r="AC79" s="29" t="str">
        <f t="shared" si="44"/>
        <v>NA</v>
      </c>
      <c r="AD79" s="29" t="str">
        <f t="shared" si="44"/>
        <v>NA</v>
      </c>
      <c r="AE79" s="29" t="str">
        <f t="shared" si="44"/>
        <v>NA</v>
      </c>
      <c r="AF79" s="29" t="str">
        <f t="shared" si="44"/>
        <v>NA</v>
      </c>
      <c r="AG79" s="29" t="str">
        <f t="shared" si="44"/>
        <v>NA</v>
      </c>
      <c r="AH79" s="29" t="str">
        <f t="shared" si="44"/>
        <v>NA</v>
      </c>
      <c r="AI79" s="33" t="s">
        <v>6</v>
      </c>
      <c r="AJ79" s="29" t="s">
        <v>6</v>
      </c>
      <c r="AK79" s="29" t="s">
        <v>6</v>
      </c>
      <c r="AL79" s="29" t="s">
        <v>6</v>
      </c>
      <c r="AM79" s="29" t="s">
        <v>6</v>
      </c>
      <c r="AN79" s="29" t="s">
        <v>6</v>
      </c>
    </row>
    <row r="80" spans="1:40" x14ac:dyDescent="0.25">
      <c r="A80" s="29" t="s">
        <v>66</v>
      </c>
      <c r="B80" s="29">
        <v>2019</v>
      </c>
      <c r="C80" s="29" t="s">
        <v>39</v>
      </c>
      <c r="D80" s="29" t="s">
        <v>39</v>
      </c>
      <c r="E80" s="29" t="s">
        <v>40</v>
      </c>
      <c r="F80" s="29" t="s">
        <v>334</v>
      </c>
      <c r="G80" s="29" t="s">
        <v>68</v>
      </c>
      <c r="H80" s="29" t="s">
        <v>71</v>
      </c>
      <c r="I80" s="29" t="s">
        <v>44</v>
      </c>
      <c r="J80" s="29" t="s">
        <v>67</v>
      </c>
      <c r="K80" s="29" t="s">
        <v>41</v>
      </c>
      <c r="L80" s="29" t="s">
        <v>68</v>
      </c>
      <c r="M80" s="29" t="s">
        <v>130</v>
      </c>
      <c r="N80" s="30" t="str">
        <f t="shared" si="32"/>
        <v>graellsiiXelegans</v>
      </c>
      <c r="O80" s="30" t="str">
        <f t="shared" si="33"/>
        <v>graellsiiXelegans</v>
      </c>
      <c r="P80" s="31">
        <v>43643</v>
      </c>
      <c r="Q80" s="32" t="s">
        <v>162</v>
      </c>
      <c r="R80" s="29" t="s">
        <v>161</v>
      </c>
      <c r="S80" s="29" t="str">
        <f t="shared" si="42"/>
        <v>C.25XB.66</v>
      </c>
      <c r="T80" s="29" t="str">
        <f t="shared" si="34"/>
        <v>F0-graellsiiXelegans-CachadasXLaxe</v>
      </c>
      <c r="U80" s="29">
        <v>1</v>
      </c>
      <c r="V80" s="29">
        <v>0</v>
      </c>
      <c r="W80" s="29">
        <v>0</v>
      </c>
      <c r="X80" s="29">
        <v>0</v>
      </c>
      <c r="Y80" s="33" t="s">
        <v>6</v>
      </c>
      <c r="Z80" s="29" t="str">
        <f t="shared" si="41"/>
        <v>N</v>
      </c>
      <c r="AA80" s="29" t="str">
        <f t="shared" si="44"/>
        <v>NA</v>
      </c>
      <c r="AB80" s="29" t="str">
        <f t="shared" si="44"/>
        <v>NA</v>
      </c>
      <c r="AC80" s="29" t="str">
        <f t="shared" si="44"/>
        <v>NA</v>
      </c>
      <c r="AD80" s="29" t="str">
        <f t="shared" si="44"/>
        <v>NA</v>
      </c>
      <c r="AE80" s="29" t="str">
        <f t="shared" si="44"/>
        <v>NA</v>
      </c>
      <c r="AF80" s="29" t="str">
        <f t="shared" si="44"/>
        <v>NA</v>
      </c>
      <c r="AG80" s="29" t="str">
        <f t="shared" si="44"/>
        <v>NA</v>
      </c>
      <c r="AH80" s="29" t="str">
        <f t="shared" si="44"/>
        <v>NA</v>
      </c>
      <c r="AI80" s="33" t="s">
        <v>6</v>
      </c>
      <c r="AJ80" s="29" t="s">
        <v>6</v>
      </c>
      <c r="AK80" s="29" t="s">
        <v>6</v>
      </c>
      <c r="AL80" s="29" t="s">
        <v>6</v>
      </c>
      <c r="AM80" s="29" t="s">
        <v>6</v>
      </c>
      <c r="AN80" s="29" t="s">
        <v>6</v>
      </c>
    </row>
    <row r="81" spans="1:40" x14ac:dyDescent="0.25">
      <c r="A81" s="29" t="s">
        <v>66</v>
      </c>
      <c r="B81" s="29">
        <v>2019</v>
      </c>
      <c r="C81" s="29" t="s">
        <v>39</v>
      </c>
      <c r="D81" s="29" t="s">
        <v>561</v>
      </c>
      <c r="E81" s="29" t="s">
        <v>40</v>
      </c>
      <c r="F81" s="29" t="s">
        <v>334</v>
      </c>
      <c r="G81" s="29" t="s">
        <v>68</v>
      </c>
      <c r="H81" s="29" t="s">
        <v>71</v>
      </c>
      <c r="I81" s="29" t="s">
        <v>42</v>
      </c>
      <c r="J81" s="29" t="s">
        <v>40</v>
      </c>
      <c r="K81" s="29" t="s">
        <v>334</v>
      </c>
      <c r="L81" s="29" t="s">
        <v>68</v>
      </c>
      <c r="M81" s="29" t="s">
        <v>71</v>
      </c>
      <c r="N81" s="30" t="str">
        <f t="shared" si="32"/>
        <v>elegansXelegans</v>
      </c>
      <c r="O81" s="30" t="str">
        <f t="shared" si="33"/>
        <v>elegansXelegans</v>
      </c>
      <c r="P81" s="31">
        <v>43643</v>
      </c>
      <c r="Q81" s="32" t="s">
        <v>163</v>
      </c>
      <c r="R81" s="29" t="s">
        <v>164</v>
      </c>
      <c r="S81" s="29" t="str">
        <f t="shared" si="42"/>
        <v>B.76XB.67</v>
      </c>
      <c r="T81" s="29" t="str">
        <f t="shared" si="34"/>
        <v>Pures-elegansXelegans-LaxeXLaxe</v>
      </c>
      <c r="U81" s="29">
        <v>2</v>
      </c>
      <c r="V81" s="29">
        <v>1</v>
      </c>
      <c r="W81" s="29">
        <v>1</v>
      </c>
      <c r="X81" s="29">
        <v>1</v>
      </c>
      <c r="Y81" s="33" t="s">
        <v>6</v>
      </c>
      <c r="Z81" s="29" t="str">
        <f t="shared" si="41"/>
        <v>Y</v>
      </c>
      <c r="AA81" s="29">
        <v>3</v>
      </c>
      <c r="AB81" s="29">
        <v>3</v>
      </c>
      <c r="AC81" s="29">
        <v>264</v>
      </c>
      <c r="AD81" s="29">
        <v>8</v>
      </c>
      <c r="AE81" s="29" t="s">
        <v>6</v>
      </c>
      <c r="AF81" s="29" t="s">
        <v>6</v>
      </c>
      <c r="AG81" s="29" t="s">
        <v>6</v>
      </c>
      <c r="AH81" s="29" t="s">
        <v>6</v>
      </c>
      <c r="AI81" s="33" t="s">
        <v>118</v>
      </c>
      <c r="AJ81" s="29">
        <f>AC81</f>
        <v>264</v>
      </c>
      <c r="AK81" s="29">
        <f>AD81</f>
        <v>8</v>
      </c>
      <c r="AL81" s="29">
        <f t="shared" si="36"/>
        <v>272</v>
      </c>
      <c r="AM81" s="29">
        <f t="shared" si="37"/>
        <v>90.666666666666671</v>
      </c>
      <c r="AN81" s="29">
        <f t="shared" si="38"/>
        <v>0.97058823529411764</v>
      </c>
    </row>
    <row r="82" spans="1:40" x14ac:dyDescent="0.25">
      <c r="A82" s="29" t="s">
        <v>66</v>
      </c>
      <c r="B82" s="29">
        <v>2019</v>
      </c>
      <c r="C82" s="29" t="s">
        <v>39</v>
      </c>
      <c r="D82" s="29" t="s">
        <v>39</v>
      </c>
      <c r="E82" s="29" t="s">
        <v>40</v>
      </c>
      <c r="F82" s="29" t="s">
        <v>334</v>
      </c>
      <c r="G82" s="29" t="s">
        <v>68</v>
      </c>
      <c r="H82" s="29" t="s">
        <v>71</v>
      </c>
      <c r="I82" s="29" t="s">
        <v>44</v>
      </c>
      <c r="J82" s="29" t="s">
        <v>67</v>
      </c>
      <c r="K82" s="29" t="s">
        <v>41</v>
      </c>
      <c r="L82" s="29" t="s">
        <v>68</v>
      </c>
      <c r="M82" s="29" t="s">
        <v>130</v>
      </c>
      <c r="N82" s="30" t="str">
        <f t="shared" si="32"/>
        <v>graellsiiXelegans</v>
      </c>
      <c r="O82" s="30" t="str">
        <f t="shared" si="33"/>
        <v>graellsiiXelegans</v>
      </c>
      <c r="P82" s="31">
        <v>43643</v>
      </c>
      <c r="Q82" s="32" t="s">
        <v>165</v>
      </c>
      <c r="R82" s="29" t="s">
        <v>166</v>
      </c>
      <c r="S82" s="29" t="str">
        <f t="shared" si="42"/>
        <v>C.21XB.68</v>
      </c>
      <c r="T82" s="29" t="str">
        <f t="shared" si="34"/>
        <v>F0-graellsiiXelegans-CachadasXLaxe</v>
      </c>
      <c r="U82" s="29">
        <v>1</v>
      </c>
      <c r="V82" s="29">
        <v>0</v>
      </c>
      <c r="W82" s="29">
        <v>0</v>
      </c>
      <c r="X82" s="29">
        <v>0</v>
      </c>
      <c r="Y82" s="33" t="s">
        <v>6</v>
      </c>
      <c r="Z82" s="29" t="str">
        <f t="shared" si="41"/>
        <v>N</v>
      </c>
      <c r="AA82" s="29" t="str">
        <f t="shared" ref="AA82:AH88" si="45">IF($Z82="N","NA","")</f>
        <v>NA</v>
      </c>
      <c r="AB82" s="29" t="str">
        <f t="shared" si="45"/>
        <v>NA</v>
      </c>
      <c r="AC82" s="29" t="str">
        <f t="shared" si="45"/>
        <v>NA</v>
      </c>
      <c r="AD82" s="29" t="str">
        <f t="shared" si="45"/>
        <v>NA</v>
      </c>
      <c r="AE82" s="29" t="str">
        <f t="shared" si="45"/>
        <v>NA</v>
      </c>
      <c r="AF82" s="29" t="str">
        <f t="shared" si="45"/>
        <v>NA</v>
      </c>
      <c r="AG82" s="29" t="str">
        <f t="shared" si="45"/>
        <v>NA</v>
      </c>
      <c r="AH82" s="29" t="str">
        <f t="shared" si="45"/>
        <v>NA</v>
      </c>
      <c r="AI82" s="33" t="s">
        <v>6</v>
      </c>
      <c r="AJ82" s="29" t="s">
        <v>6</v>
      </c>
      <c r="AK82" s="29" t="s">
        <v>6</v>
      </c>
      <c r="AL82" s="29" t="s">
        <v>6</v>
      </c>
      <c r="AM82" s="29" t="s">
        <v>6</v>
      </c>
      <c r="AN82" s="29" t="s">
        <v>6</v>
      </c>
    </row>
    <row r="83" spans="1:40" x14ac:dyDescent="0.25">
      <c r="A83" s="29" t="s">
        <v>66</v>
      </c>
      <c r="B83" s="29">
        <v>2019</v>
      </c>
      <c r="C83" s="29" t="s">
        <v>39</v>
      </c>
      <c r="D83" s="29" t="s">
        <v>39</v>
      </c>
      <c r="E83" s="29" t="s">
        <v>40</v>
      </c>
      <c r="F83" s="29" t="s">
        <v>334</v>
      </c>
      <c r="G83" s="29" t="s">
        <v>68</v>
      </c>
      <c r="H83" s="29" t="s">
        <v>71</v>
      </c>
      <c r="I83" s="29" t="s">
        <v>44</v>
      </c>
      <c r="J83" s="29" t="s">
        <v>67</v>
      </c>
      <c r="K83" s="29" t="s">
        <v>41</v>
      </c>
      <c r="L83" s="29" t="s">
        <v>68</v>
      </c>
      <c r="M83" s="29" t="s">
        <v>130</v>
      </c>
      <c r="N83" s="30" t="str">
        <f t="shared" si="32"/>
        <v>graellsiiXelegans</v>
      </c>
      <c r="O83" s="30" t="str">
        <f t="shared" si="33"/>
        <v>graellsiiXelegans</v>
      </c>
      <c r="P83" s="31">
        <v>43643</v>
      </c>
      <c r="Q83" s="32" t="s">
        <v>165</v>
      </c>
      <c r="R83" s="29" t="s">
        <v>160</v>
      </c>
      <c r="S83" s="29" t="str">
        <f t="shared" si="42"/>
        <v>C.23XB.68</v>
      </c>
      <c r="T83" s="29" t="str">
        <f t="shared" si="34"/>
        <v>F0-graellsiiXelegans-CachadasXLaxe</v>
      </c>
      <c r="U83" s="29">
        <v>1</v>
      </c>
      <c r="V83" s="29">
        <v>0</v>
      </c>
      <c r="W83" s="29">
        <v>0</v>
      </c>
      <c r="X83" s="29">
        <v>0</v>
      </c>
      <c r="Y83" s="33" t="s">
        <v>6</v>
      </c>
      <c r="Z83" s="29" t="str">
        <f t="shared" si="41"/>
        <v>N</v>
      </c>
      <c r="AA83" s="29" t="str">
        <f t="shared" si="45"/>
        <v>NA</v>
      </c>
      <c r="AB83" s="29" t="str">
        <f t="shared" si="45"/>
        <v>NA</v>
      </c>
      <c r="AC83" s="29" t="str">
        <f t="shared" si="45"/>
        <v>NA</v>
      </c>
      <c r="AD83" s="29" t="str">
        <f t="shared" si="45"/>
        <v>NA</v>
      </c>
      <c r="AE83" s="29" t="str">
        <f t="shared" si="45"/>
        <v>NA</v>
      </c>
      <c r="AF83" s="29" t="str">
        <f t="shared" si="45"/>
        <v>NA</v>
      </c>
      <c r="AG83" s="29" t="str">
        <f t="shared" si="45"/>
        <v>NA</v>
      </c>
      <c r="AH83" s="29" t="str">
        <f t="shared" si="45"/>
        <v>NA</v>
      </c>
      <c r="AI83" s="33" t="s">
        <v>6</v>
      </c>
      <c r="AJ83" s="29" t="s">
        <v>6</v>
      </c>
      <c r="AK83" s="29" t="s">
        <v>6</v>
      </c>
      <c r="AL83" s="29" t="s">
        <v>6</v>
      </c>
      <c r="AM83" s="29" t="s">
        <v>6</v>
      </c>
      <c r="AN83" s="29" t="s">
        <v>6</v>
      </c>
    </row>
    <row r="84" spans="1:40" x14ac:dyDescent="0.25">
      <c r="A84" s="29" t="s">
        <v>66</v>
      </c>
      <c r="B84" s="29">
        <v>2019</v>
      </c>
      <c r="C84" s="29" t="s">
        <v>39</v>
      </c>
      <c r="D84" s="29" t="s">
        <v>39</v>
      </c>
      <c r="E84" s="29" t="s">
        <v>40</v>
      </c>
      <c r="F84" s="29" t="s">
        <v>334</v>
      </c>
      <c r="G84" s="29" t="s">
        <v>68</v>
      </c>
      <c r="H84" s="29" t="s">
        <v>71</v>
      </c>
      <c r="I84" s="29" t="s">
        <v>44</v>
      </c>
      <c r="J84" s="29" t="s">
        <v>67</v>
      </c>
      <c r="K84" s="29" t="s">
        <v>41</v>
      </c>
      <c r="L84" s="29" t="s">
        <v>68</v>
      </c>
      <c r="M84" s="29" t="s">
        <v>130</v>
      </c>
      <c r="N84" s="30" t="str">
        <f t="shared" si="32"/>
        <v>graellsiiXelegans</v>
      </c>
      <c r="O84" s="30" t="str">
        <f t="shared" si="33"/>
        <v>graellsiiXelegans</v>
      </c>
      <c r="P84" s="31">
        <v>43643</v>
      </c>
      <c r="Q84" s="32" t="s">
        <v>165</v>
      </c>
      <c r="R84" s="29" t="s">
        <v>161</v>
      </c>
      <c r="S84" s="29" t="str">
        <f t="shared" si="42"/>
        <v>C.25XB.68</v>
      </c>
      <c r="T84" s="29" t="str">
        <f t="shared" si="34"/>
        <v>F0-graellsiiXelegans-CachadasXLaxe</v>
      </c>
      <c r="U84" s="29">
        <v>2</v>
      </c>
      <c r="V84" s="29">
        <v>0</v>
      </c>
      <c r="W84" s="29">
        <v>0</v>
      </c>
      <c r="X84" s="29">
        <v>0</v>
      </c>
      <c r="Y84" s="33" t="s">
        <v>6</v>
      </c>
      <c r="Z84" s="29" t="str">
        <f t="shared" si="41"/>
        <v>N</v>
      </c>
      <c r="AA84" s="29" t="str">
        <f t="shared" si="45"/>
        <v>NA</v>
      </c>
      <c r="AB84" s="29" t="str">
        <f t="shared" si="45"/>
        <v>NA</v>
      </c>
      <c r="AC84" s="29" t="str">
        <f t="shared" si="45"/>
        <v>NA</v>
      </c>
      <c r="AD84" s="29" t="str">
        <f t="shared" si="45"/>
        <v>NA</v>
      </c>
      <c r="AE84" s="29" t="str">
        <f t="shared" si="45"/>
        <v>NA</v>
      </c>
      <c r="AF84" s="29" t="str">
        <f t="shared" si="45"/>
        <v>NA</v>
      </c>
      <c r="AG84" s="29" t="str">
        <f t="shared" si="45"/>
        <v>NA</v>
      </c>
      <c r="AH84" s="29" t="str">
        <f t="shared" si="45"/>
        <v>NA</v>
      </c>
      <c r="AI84" s="33" t="s">
        <v>6</v>
      </c>
      <c r="AJ84" s="29" t="s">
        <v>6</v>
      </c>
      <c r="AK84" s="29" t="s">
        <v>6</v>
      </c>
      <c r="AL84" s="29" t="s">
        <v>6</v>
      </c>
      <c r="AM84" s="29" t="s">
        <v>6</v>
      </c>
      <c r="AN84" s="29" t="s">
        <v>6</v>
      </c>
    </row>
    <row r="85" spans="1:40" x14ac:dyDescent="0.25">
      <c r="A85" s="29" t="s">
        <v>66</v>
      </c>
      <c r="B85" s="29">
        <v>2019</v>
      </c>
      <c r="C85" s="29" t="s">
        <v>39</v>
      </c>
      <c r="D85" s="29" t="s">
        <v>39</v>
      </c>
      <c r="E85" s="29" t="s">
        <v>40</v>
      </c>
      <c r="F85" s="29" t="s">
        <v>334</v>
      </c>
      <c r="G85" s="29" t="s">
        <v>68</v>
      </c>
      <c r="H85" s="29" t="s">
        <v>71</v>
      </c>
      <c r="I85" s="29" t="s">
        <v>44</v>
      </c>
      <c r="J85" s="29" t="s">
        <v>67</v>
      </c>
      <c r="K85" s="29" t="s">
        <v>41</v>
      </c>
      <c r="L85" s="29" t="s">
        <v>68</v>
      </c>
      <c r="M85" s="29" t="s">
        <v>130</v>
      </c>
      <c r="N85" s="30" t="str">
        <f t="shared" si="32"/>
        <v>graellsiiXelegans</v>
      </c>
      <c r="O85" s="30" t="str">
        <f t="shared" si="33"/>
        <v>graellsiiXelegans</v>
      </c>
      <c r="P85" s="31">
        <v>43643</v>
      </c>
      <c r="Q85" s="32" t="s">
        <v>165</v>
      </c>
      <c r="R85" s="29" t="s">
        <v>154</v>
      </c>
      <c r="S85" s="29" t="str">
        <f t="shared" si="42"/>
        <v>C.26XB.68</v>
      </c>
      <c r="T85" s="29" t="str">
        <f t="shared" si="34"/>
        <v>F0-graellsiiXelegans-CachadasXLaxe</v>
      </c>
      <c r="U85" s="29">
        <v>1</v>
      </c>
      <c r="V85" s="29">
        <v>0</v>
      </c>
      <c r="W85" s="29">
        <v>0</v>
      </c>
      <c r="X85" s="29">
        <v>0</v>
      </c>
      <c r="Y85" s="33" t="s">
        <v>6</v>
      </c>
      <c r="Z85" s="29" t="str">
        <f t="shared" si="41"/>
        <v>N</v>
      </c>
      <c r="AA85" s="29" t="str">
        <f t="shared" si="45"/>
        <v>NA</v>
      </c>
      <c r="AB85" s="29" t="str">
        <f t="shared" si="45"/>
        <v>NA</v>
      </c>
      <c r="AC85" s="29" t="str">
        <f t="shared" si="45"/>
        <v>NA</v>
      </c>
      <c r="AD85" s="29" t="str">
        <f t="shared" si="45"/>
        <v>NA</v>
      </c>
      <c r="AE85" s="29" t="str">
        <f t="shared" si="45"/>
        <v>NA</v>
      </c>
      <c r="AF85" s="29" t="str">
        <f t="shared" si="45"/>
        <v>NA</v>
      </c>
      <c r="AG85" s="29" t="str">
        <f t="shared" si="45"/>
        <v>NA</v>
      </c>
      <c r="AH85" s="29" t="str">
        <f t="shared" si="45"/>
        <v>NA</v>
      </c>
      <c r="AI85" s="33" t="s">
        <v>6</v>
      </c>
      <c r="AJ85" s="29" t="s">
        <v>6</v>
      </c>
      <c r="AK85" s="29" t="s">
        <v>6</v>
      </c>
      <c r="AL85" s="29" t="s">
        <v>6</v>
      </c>
      <c r="AM85" s="29" t="s">
        <v>6</v>
      </c>
      <c r="AN85" s="29" t="s">
        <v>6</v>
      </c>
    </row>
    <row r="86" spans="1:40" x14ac:dyDescent="0.25">
      <c r="A86" s="29" t="s">
        <v>66</v>
      </c>
      <c r="B86" s="29">
        <v>2019</v>
      </c>
      <c r="C86" s="29" t="s">
        <v>39</v>
      </c>
      <c r="D86" s="29" t="s">
        <v>39</v>
      </c>
      <c r="E86" s="29" t="s">
        <v>40</v>
      </c>
      <c r="F86" s="29" t="s">
        <v>334</v>
      </c>
      <c r="G86" s="29" t="s">
        <v>68</v>
      </c>
      <c r="H86" s="29" t="s">
        <v>71</v>
      </c>
      <c r="I86" s="29" t="s">
        <v>42</v>
      </c>
      <c r="J86" s="29" t="s">
        <v>67</v>
      </c>
      <c r="K86" s="29" t="s">
        <v>41</v>
      </c>
      <c r="L86" s="29" t="s">
        <v>68</v>
      </c>
      <c r="M86" s="29" t="s">
        <v>130</v>
      </c>
      <c r="N86" s="30" t="str">
        <f t="shared" si="32"/>
        <v>graellsiiXelegans</v>
      </c>
      <c r="O86" s="30" t="str">
        <f t="shared" si="33"/>
        <v>graellsiiXelegans</v>
      </c>
      <c r="P86" s="31">
        <v>43643</v>
      </c>
      <c r="Q86" s="32" t="s">
        <v>167</v>
      </c>
      <c r="R86" s="29" t="s">
        <v>147</v>
      </c>
      <c r="S86" s="29" t="str">
        <f t="shared" si="42"/>
        <v>C.3XB.69</v>
      </c>
      <c r="T86" s="29" t="str">
        <f t="shared" si="34"/>
        <v>F0-graellsiiXelegans-CachadasXLaxe</v>
      </c>
      <c r="U86" s="29">
        <v>3</v>
      </c>
      <c r="V86" s="29">
        <v>0</v>
      </c>
      <c r="W86" s="29">
        <v>0</v>
      </c>
      <c r="X86" s="29">
        <v>0</v>
      </c>
      <c r="Y86" s="33" t="s">
        <v>6</v>
      </c>
      <c r="Z86" s="29" t="str">
        <f t="shared" si="41"/>
        <v>N</v>
      </c>
      <c r="AA86" s="29" t="str">
        <f t="shared" si="45"/>
        <v>NA</v>
      </c>
      <c r="AB86" s="29" t="str">
        <f t="shared" si="45"/>
        <v>NA</v>
      </c>
      <c r="AC86" s="29" t="str">
        <f t="shared" si="45"/>
        <v>NA</v>
      </c>
      <c r="AD86" s="29" t="str">
        <f t="shared" si="45"/>
        <v>NA</v>
      </c>
      <c r="AE86" s="29" t="str">
        <f t="shared" si="45"/>
        <v>NA</v>
      </c>
      <c r="AF86" s="29" t="str">
        <f t="shared" si="45"/>
        <v>NA</v>
      </c>
      <c r="AG86" s="29" t="str">
        <f t="shared" si="45"/>
        <v>NA</v>
      </c>
      <c r="AH86" s="29" t="str">
        <f t="shared" si="45"/>
        <v>NA</v>
      </c>
      <c r="AI86" s="33" t="s">
        <v>6</v>
      </c>
      <c r="AJ86" s="29" t="s">
        <v>6</v>
      </c>
      <c r="AK86" s="29" t="s">
        <v>6</v>
      </c>
      <c r="AL86" s="29" t="s">
        <v>6</v>
      </c>
      <c r="AM86" s="29" t="s">
        <v>6</v>
      </c>
      <c r="AN86" s="29" t="s">
        <v>6</v>
      </c>
    </row>
    <row r="87" spans="1:40" x14ac:dyDescent="0.25">
      <c r="A87" s="29" t="s">
        <v>66</v>
      </c>
      <c r="B87" s="29">
        <v>2019</v>
      </c>
      <c r="C87" s="29" t="s">
        <v>39</v>
      </c>
      <c r="D87" s="29" t="s">
        <v>39</v>
      </c>
      <c r="E87" s="29" t="s">
        <v>40</v>
      </c>
      <c r="F87" s="29" t="s">
        <v>334</v>
      </c>
      <c r="G87" s="29" t="s">
        <v>68</v>
      </c>
      <c r="H87" s="29" t="s">
        <v>71</v>
      </c>
      <c r="I87" s="29" t="s">
        <v>42</v>
      </c>
      <c r="J87" s="29" t="s">
        <v>67</v>
      </c>
      <c r="K87" s="29" t="s">
        <v>41</v>
      </c>
      <c r="L87" s="29" t="s">
        <v>68</v>
      </c>
      <c r="M87" s="29" t="s">
        <v>130</v>
      </c>
      <c r="N87" s="30" t="str">
        <f t="shared" si="32"/>
        <v>graellsiiXelegans</v>
      </c>
      <c r="O87" s="30" t="str">
        <f t="shared" si="33"/>
        <v>graellsiiXelegans</v>
      </c>
      <c r="P87" s="31">
        <v>43643</v>
      </c>
      <c r="Q87" s="32" t="s">
        <v>168</v>
      </c>
      <c r="R87" s="29" t="s">
        <v>144</v>
      </c>
      <c r="S87" s="29" t="str">
        <f t="shared" si="42"/>
        <v>C.2XB.70</v>
      </c>
      <c r="T87" s="29" t="str">
        <f t="shared" si="34"/>
        <v>F0-graellsiiXelegans-CachadasXLaxe</v>
      </c>
      <c r="U87" s="29">
        <v>1</v>
      </c>
      <c r="V87" s="29">
        <v>0</v>
      </c>
      <c r="W87" s="29">
        <v>0</v>
      </c>
      <c r="X87" s="29">
        <v>0</v>
      </c>
      <c r="Y87" s="33" t="s">
        <v>6</v>
      </c>
      <c r="Z87" s="29" t="str">
        <f t="shared" si="41"/>
        <v>N</v>
      </c>
      <c r="AA87" s="29" t="str">
        <f t="shared" si="45"/>
        <v>NA</v>
      </c>
      <c r="AB87" s="29" t="str">
        <f t="shared" si="45"/>
        <v>NA</v>
      </c>
      <c r="AC87" s="29" t="str">
        <f t="shared" si="45"/>
        <v>NA</v>
      </c>
      <c r="AD87" s="29" t="str">
        <f t="shared" si="45"/>
        <v>NA</v>
      </c>
      <c r="AE87" s="29" t="str">
        <f t="shared" si="45"/>
        <v>NA</v>
      </c>
      <c r="AF87" s="29" t="str">
        <f t="shared" si="45"/>
        <v>NA</v>
      </c>
      <c r="AG87" s="29" t="str">
        <f t="shared" si="45"/>
        <v>NA</v>
      </c>
      <c r="AH87" s="29" t="str">
        <f t="shared" si="45"/>
        <v>NA</v>
      </c>
      <c r="AI87" s="33" t="s">
        <v>6</v>
      </c>
      <c r="AJ87" s="29" t="s">
        <v>6</v>
      </c>
      <c r="AK87" s="29" t="s">
        <v>6</v>
      </c>
      <c r="AL87" s="29" t="s">
        <v>6</v>
      </c>
      <c r="AM87" s="29" t="s">
        <v>6</v>
      </c>
      <c r="AN87" s="29" t="s">
        <v>6</v>
      </c>
    </row>
    <row r="88" spans="1:40" x14ac:dyDescent="0.25">
      <c r="A88" s="29" t="s">
        <v>66</v>
      </c>
      <c r="B88" s="29">
        <v>2019</v>
      </c>
      <c r="C88" s="29" t="s">
        <v>39</v>
      </c>
      <c r="D88" s="29" t="s">
        <v>39</v>
      </c>
      <c r="E88" s="29" t="s">
        <v>40</v>
      </c>
      <c r="F88" s="29" t="s">
        <v>334</v>
      </c>
      <c r="G88" s="29" t="s">
        <v>68</v>
      </c>
      <c r="H88" s="29" t="s">
        <v>71</v>
      </c>
      <c r="I88" s="29" t="s">
        <v>42</v>
      </c>
      <c r="J88" s="29" t="s">
        <v>67</v>
      </c>
      <c r="K88" s="29" t="s">
        <v>41</v>
      </c>
      <c r="L88" s="29" t="s">
        <v>68</v>
      </c>
      <c r="M88" s="29" t="s">
        <v>130</v>
      </c>
      <c r="N88" s="30" t="str">
        <f t="shared" si="32"/>
        <v>graellsiiXelegans</v>
      </c>
      <c r="O88" s="30" t="str">
        <f t="shared" si="33"/>
        <v>graellsiiXelegans</v>
      </c>
      <c r="P88" s="31">
        <v>43643</v>
      </c>
      <c r="Q88" s="32" t="s">
        <v>169</v>
      </c>
      <c r="R88" s="29" t="s">
        <v>170</v>
      </c>
      <c r="S88" s="29" t="str">
        <f t="shared" si="42"/>
        <v>C.33XB.71</v>
      </c>
      <c r="T88" s="29" t="str">
        <f t="shared" si="34"/>
        <v>F0-graellsiiXelegans-CachadasXLaxe</v>
      </c>
      <c r="U88" s="29">
        <v>1</v>
      </c>
      <c r="V88" s="29">
        <v>0</v>
      </c>
      <c r="W88" s="29">
        <v>0</v>
      </c>
      <c r="X88" s="29">
        <v>0</v>
      </c>
      <c r="Y88" s="33" t="s">
        <v>6</v>
      </c>
      <c r="Z88" s="29" t="str">
        <f t="shared" si="41"/>
        <v>N</v>
      </c>
      <c r="AA88" s="29" t="str">
        <f t="shared" si="45"/>
        <v>NA</v>
      </c>
      <c r="AB88" s="29" t="str">
        <f t="shared" si="45"/>
        <v>NA</v>
      </c>
      <c r="AC88" s="29" t="str">
        <f t="shared" si="45"/>
        <v>NA</v>
      </c>
      <c r="AD88" s="29" t="str">
        <f t="shared" si="45"/>
        <v>NA</v>
      </c>
      <c r="AE88" s="29" t="str">
        <f t="shared" si="45"/>
        <v>NA</v>
      </c>
      <c r="AF88" s="29" t="str">
        <f t="shared" si="45"/>
        <v>NA</v>
      </c>
      <c r="AG88" s="29" t="str">
        <f t="shared" si="45"/>
        <v>NA</v>
      </c>
      <c r="AH88" s="29" t="str">
        <f t="shared" si="45"/>
        <v>NA</v>
      </c>
      <c r="AI88" s="33" t="s">
        <v>6</v>
      </c>
      <c r="AJ88" s="29" t="s">
        <v>6</v>
      </c>
      <c r="AK88" s="29" t="s">
        <v>6</v>
      </c>
      <c r="AL88" s="29" t="s">
        <v>6</v>
      </c>
      <c r="AM88" s="29" t="s">
        <v>6</v>
      </c>
      <c r="AN88" s="29" t="s">
        <v>6</v>
      </c>
    </row>
    <row r="89" spans="1:40" x14ac:dyDescent="0.25">
      <c r="A89" s="29" t="s">
        <v>66</v>
      </c>
      <c r="B89" s="29">
        <v>2019</v>
      </c>
      <c r="C89" s="29" t="s">
        <v>39</v>
      </c>
      <c r="D89" s="29" t="s">
        <v>561</v>
      </c>
      <c r="E89" s="29" t="s">
        <v>40</v>
      </c>
      <c r="F89" s="29" t="s">
        <v>334</v>
      </c>
      <c r="G89" s="29" t="s">
        <v>68</v>
      </c>
      <c r="H89" s="29" t="s">
        <v>71</v>
      </c>
      <c r="I89" s="29" t="s">
        <v>42</v>
      </c>
      <c r="J89" s="29" t="s">
        <v>40</v>
      </c>
      <c r="K89" s="29" t="s">
        <v>334</v>
      </c>
      <c r="L89" s="29" t="s">
        <v>68</v>
      </c>
      <c r="M89" s="29" t="s">
        <v>71</v>
      </c>
      <c r="N89" s="30" t="str">
        <f t="shared" si="32"/>
        <v>elegansXelegans</v>
      </c>
      <c r="O89" s="30" t="str">
        <f t="shared" si="33"/>
        <v>elegansXelegans</v>
      </c>
      <c r="P89" s="31">
        <v>43643</v>
      </c>
      <c r="Q89" s="32" t="s">
        <v>171</v>
      </c>
      <c r="R89" s="29" t="s">
        <v>172</v>
      </c>
      <c r="S89" s="29" t="str">
        <f t="shared" si="42"/>
        <v>B.77XB.72</v>
      </c>
      <c r="T89" s="29" t="str">
        <f t="shared" si="34"/>
        <v>Pures-elegansXelegans-LaxeXLaxe</v>
      </c>
      <c r="U89" s="29">
        <v>1</v>
      </c>
      <c r="V89" s="29">
        <v>1</v>
      </c>
      <c r="W89" s="29">
        <v>1</v>
      </c>
      <c r="X89" s="29">
        <v>1</v>
      </c>
      <c r="Y89" s="33" t="s">
        <v>6</v>
      </c>
      <c r="Z89" s="29" t="str">
        <f t="shared" si="41"/>
        <v>Y</v>
      </c>
      <c r="AA89" s="29">
        <v>2</v>
      </c>
      <c r="AB89" s="29">
        <v>2</v>
      </c>
      <c r="AC89" s="29">
        <v>216</v>
      </c>
      <c r="AD89" s="29">
        <v>7</v>
      </c>
      <c r="AE89" s="29" t="s">
        <v>6</v>
      </c>
      <c r="AF89" s="29" t="s">
        <v>6</v>
      </c>
      <c r="AG89" s="29" t="s">
        <v>6</v>
      </c>
      <c r="AH89" s="29" t="s">
        <v>6</v>
      </c>
      <c r="AI89" s="33" t="s">
        <v>118</v>
      </c>
      <c r="AJ89" s="29">
        <f>AC89</f>
        <v>216</v>
      </c>
      <c r="AK89" s="29">
        <f>AD89</f>
        <v>7</v>
      </c>
      <c r="AL89" s="29">
        <f t="shared" si="36"/>
        <v>223</v>
      </c>
      <c r="AM89" s="29">
        <f t="shared" si="37"/>
        <v>111.5</v>
      </c>
      <c r="AN89" s="29">
        <f t="shared" si="38"/>
        <v>0.96860986547085204</v>
      </c>
    </row>
    <row r="90" spans="1:40" x14ac:dyDescent="0.25">
      <c r="A90" s="29" t="s">
        <v>66</v>
      </c>
      <c r="B90" s="29">
        <v>2019</v>
      </c>
      <c r="C90" s="29" t="s">
        <v>39</v>
      </c>
      <c r="D90" s="29" t="s">
        <v>39</v>
      </c>
      <c r="E90" s="29" t="s">
        <v>40</v>
      </c>
      <c r="F90" s="29" t="s">
        <v>334</v>
      </c>
      <c r="G90" s="29" t="s">
        <v>68</v>
      </c>
      <c r="H90" s="29" t="s">
        <v>71</v>
      </c>
      <c r="I90" s="29" t="s">
        <v>42</v>
      </c>
      <c r="J90" s="29" t="s">
        <v>67</v>
      </c>
      <c r="K90" s="29" t="s">
        <v>41</v>
      </c>
      <c r="L90" s="29" t="s">
        <v>68</v>
      </c>
      <c r="M90" s="29" t="s">
        <v>130</v>
      </c>
      <c r="N90" s="30" t="str">
        <f t="shared" si="32"/>
        <v>graellsiiXelegans</v>
      </c>
      <c r="O90" s="30" t="str">
        <f t="shared" si="33"/>
        <v>graellsiiXelegans</v>
      </c>
      <c r="P90" s="31">
        <v>43643</v>
      </c>
      <c r="Q90" s="32" t="s">
        <v>171</v>
      </c>
      <c r="R90" s="29" t="s">
        <v>157</v>
      </c>
      <c r="S90" s="29" t="str">
        <f t="shared" si="42"/>
        <v>C.28XB.72</v>
      </c>
      <c r="T90" s="29" t="str">
        <f t="shared" si="34"/>
        <v>F0-graellsiiXelegans-CachadasXLaxe</v>
      </c>
      <c r="U90" s="29">
        <v>1</v>
      </c>
      <c r="V90" s="29">
        <v>0</v>
      </c>
      <c r="W90" s="29">
        <v>0</v>
      </c>
      <c r="X90" s="29">
        <v>0</v>
      </c>
      <c r="Y90" s="33" t="s">
        <v>6</v>
      </c>
      <c r="Z90" s="29" t="str">
        <f t="shared" si="41"/>
        <v>N</v>
      </c>
      <c r="AA90" s="29" t="str">
        <f t="shared" ref="AA90:AH93" si="46">IF($Z90="N","NA","")</f>
        <v>NA</v>
      </c>
      <c r="AB90" s="29" t="str">
        <f t="shared" si="46"/>
        <v>NA</v>
      </c>
      <c r="AC90" s="29" t="str">
        <f t="shared" si="46"/>
        <v>NA</v>
      </c>
      <c r="AD90" s="29" t="str">
        <f t="shared" si="46"/>
        <v>NA</v>
      </c>
      <c r="AE90" s="29" t="str">
        <f t="shared" si="46"/>
        <v>NA</v>
      </c>
      <c r="AF90" s="29" t="str">
        <f t="shared" si="46"/>
        <v>NA</v>
      </c>
      <c r="AG90" s="29" t="str">
        <f t="shared" si="46"/>
        <v>NA</v>
      </c>
      <c r="AH90" s="29" t="str">
        <f t="shared" si="46"/>
        <v>NA</v>
      </c>
      <c r="AI90" s="33" t="s">
        <v>6</v>
      </c>
      <c r="AJ90" s="29" t="s">
        <v>6</v>
      </c>
      <c r="AK90" s="29" t="s">
        <v>6</v>
      </c>
      <c r="AL90" s="29" t="s">
        <v>6</v>
      </c>
      <c r="AM90" s="29" t="s">
        <v>6</v>
      </c>
      <c r="AN90" s="29" t="s">
        <v>6</v>
      </c>
    </row>
    <row r="91" spans="1:40" x14ac:dyDescent="0.25">
      <c r="A91" s="29" t="s">
        <v>66</v>
      </c>
      <c r="B91" s="29">
        <v>2019</v>
      </c>
      <c r="C91" s="29" t="s">
        <v>39</v>
      </c>
      <c r="D91" s="29" t="s">
        <v>39</v>
      </c>
      <c r="E91" s="29" t="s">
        <v>40</v>
      </c>
      <c r="F91" s="29" t="s">
        <v>334</v>
      </c>
      <c r="G91" s="29" t="s">
        <v>68</v>
      </c>
      <c r="H91" s="29" t="s">
        <v>71</v>
      </c>
      <c r="I91" s="29" t="s">
        <v>42</v>
      </c>
      <c r="J91" s="29" t="s">
        <v>67</v>
      </c>
      <c r="K91" s="29" t="s">
        <v>41</v>
      </c>
      <c r="L91" s="29" t="s">
        <v>68</v>
      </c>
      <c r="M91" s="29" t="s">
        <v>130</v>
      </c>
      <c r="N91" s="30" t="str">
        <f t="shared" si="32"/>
        <v>graellsiiXelegans</v>
      </c>
      <c r="O91" s="30" t="str">
        <f t="shared" si="33"/>
        <v>graellsiiXelegans</v>
      </c>
      <c r="P91" s="31">
        <v>43643</v>
      </c>
      <c r="Q91" s="32" t="s">
        <v>173</v>
      </c>
      <c r="R91" s="29" t="s">
        <v>158</v>
      </c>
      <c r="S91" s="29" t="str">
        <f t="shared" si="42"/>
        <v>C.31XB.73</v>
      </c>
      <c r="T91" s="29" t="str">
        <f t="shared" si="34"/>
        <v>F0-graellsiiXelegans-CachadasXLaxe</v>
      </c>
      <c r="U91" s="29">
        <v>1</v>
      </c>
      <c r="V91" s="29">
        <v>0</v>
      </c>
      <c r="W91" s="29">
        <v>0</v>
      </c>
      <c r="X91" s="29">
        <v>0</v>
      </c>
      <c r="Y91" s="33" t="s">
        <v>6</v>
      </c>
      <c r="Z91" s="29" t="str">
        <f t="shared" si="41"/>
        <v>N</v>
      </c>
      <c r="AA91" s="29" t="str">
        <f t="shared" si="46"/>
        <v>NA</v>
      </c>
      <c r="AB91" s="29" t="str">
        <f t="shared" si="46"/>
        <v>NA</v>
      </c>
      <c r="AC91" s="29" t="str">
        <f t="shared" si="46"/>
        <v>NA</v>
      </c>
      <c r="AD91" s="29" t="str">
        <f t="shared" si="46"/>
        <v>NA</v>
      </c>
      <c r="AE91" s="29" t="str">
        <f t="shared" si="46"/>
        <v>NA</v>
      </c>
      <c r="AF91" s="29" t="str">
        <f t="shared" si="46"/>
        <v>NA</v>
      </c>
      <c r="AG91" s="29" t="str">
        <f t="shared" si="46"/>
        <v>NA</v>
      </c>
      <c r="AH91" s="29" t="str">
        <f t="shared" si="46"/>
        <v>NA</v>
      </c>
      <c r="AI91" s="33" t="s">
        <v>6</v>
      </c>
      <c r="AJ91" s="29" t="s">
        <v>6</v>
      </c>
      <c r="AK91" s="29" t="s">
        <v>6</v>
      </c>
      <c r="AL91" s="29" t="s">
        <v>6</v>
      </c>
      <c r="AM91" s="29" t="s">
        <v>6</v>
      </c>
      <c r="AN91" s="29" t="s">
        <v>6</v>
      </c>
    </row>
    <row r="92" spans="1:40" x14ac:dyDescent="0.25">
      <c r="A92" s="29" t="s">
        <v>66</v>
      </c>
      <c r="B92" s="29">
        <v>2019</v>
      </c>
      <c r="C92" s="29" t="s">
        <v>39</v>
      </c>
      <c r="D92" s="29" t="s">
        <v>39</v>
      </c>
      <c r="E92" s="29" t="s">
        <v>67</v>
      </c>
      <c r="F92" s="29" t="s">
        <v>41</v>
      </c>
      <c r="G92" s="29" t="s">
        <v>68</v>
      </c>
      <c r="H92" s="29" t="s">
        <v>130</v>
      </c>
      <c r="I92" s="29" t="s">
        <v>42</v>
      </c>
      <c r="J92" s="29" t="s">
        <v>40</v>
      </c>
      <c r="K92" s="29" t="s">
        <v>334</v>
      </c>
      <c r="L92" s="29" t="s">
        <v>68</v>
      </c>
      <c r="M92" s="29" t="s">
        <v>71</v>
      </c>
      <c r="N92" s="30" t="str">
        <f t="shared" si="32"/>
        <v>elegansXgraellsii</v>
      </c>
      <c r="O92" s="30" t="str">
        <f t="shared" si="33"/>
        <v>elegansXgraellsii</v>
      </c>
      <c r="P92" s="31">
        <v>43643</v>
      </c>
      <c r="Q92" s="32" t="s">
        <v>131</v>
      </c>
      <c r="R92" s="29" t="s">
        <v>174</v>
      </c>
      <c r="S92" s="29" t="str">
        <f t="shared" si="42"/>
        <v>B.45XC.10</v>
      </c>
      <c r="T92" s="29" t="str">
        <f t="shared" si="34"/>
        <v>F0-elegansXgraellsii-LaxeXCachadas</v>
      </c>
      <c r="U92" s="29">
        <v>1</v>
      </c>
      <c r="V92" s="29">
        <v>0</v>
      </c>
      <c r="W92" s="29">
        <v>0</v>
      </c>
      <c r="X92" s="29">
        <v>0</v>
      </c>
      <c r="Y92" s="33" t="s">
        <v>6</v>
      </c>
      <c r="Z92" s="29" t="str">
        <f t="shared" si="41"/>
        <v>N</v>
      </c>
      <c r="AA92" s="29" t="str">
        <f t="shared" si="46"/>
        <v>NA</v>
      </c>
      <c r="AB92" s="29" t="str">
        <f t="shared" si="46"/>
        <v>NA</v>
      </c>
      <c r="AC92" s="29" t="str">
        <f t="shared" si="46"/>
        <v>NA</v>
      </c>
      <c r="AD92" s="29" t="str">
        <f t="shared" si="46"/>
        <v>NA</v>
      </c>
      <c r="AE92" s="29" t="str">
        <f t="shared" si="46"/>
        <v>NA</v>
      </c>
      <c r="AF92" s="29" t="str">
        <f t="shared" si="46"/>
        <v>NA</v>
      </c>
      <c r="AG92" s="29" t="str">
        <f t="shared" si="46"/>
        <v>NA</v>
      </c>
      <c r="AH92" s="29" t="str">
        <f t="shared" si="46"/>
        <v>NA</v>
      </c>
      <c r="AI92" s="33" t="s">
        <v>6</v>
      </c>
      <c r="AJ92" s="29" t="s">
        <v>6</v>
      </c>
      <c r="AK92" s="29" t="s">
        <v>6</v>
      </c>
      <c r="AL92" s="29" t="s">
        <v>6</v>
      </c>
      <c r="AM92" s="29" t="s">
        <v>6</v>
      </c>
      <c r="AN92" s="29" t="s">
        <v>6</v>
      </c>
    </row>
    <row r="93" spans="1:40" x14ac:dyDescent="0.25">
      <c r="A93" s="29" t="s">
        <v>66</v>
      </c>
      <c r="B93" s="29">
        <v>2019</v>
      </c>
      <c r="C93" s="29" t="s">
        <v>39</v>
      </c>
      <c r="D93" s="29" t="s">
        <v>39</v>
      </c>
      <c r="E93" s="29" t="s">
        <v>67</v>
      </c>
      <c r="F93" s="29" t="s">
        <v>41</v>
      </c>
      <c r="G93" s="29" t="s">
        <v>68</v>
      </c>
      <c r="H93" s="29" t="s">
        <v>130</v>
      </c>
      <c r="I93" s="29" t="s">
        <v>42</v>
      </c>
      <c r="J93" s="29" t="s">
        <v>40</v>
      </c>
      <c r="K93" s="29" t="s">
        <v>334</v>
      </c>
      <c r="L93" s="29" t="s">
        <v>68</v>
      </c>
      <c r="M93" s="29" t="s">
        <v>71</v>
      </c>
      <c r="N93" s="30" t="str">
        <f t="shared" si="32"/>
        <v>elegansXgraellsii</v>
      </c>
      <c r="O93" s="30" t="str">
        <f t="shared" si="33"/>
        <v>elegansXgraellsii</v>
      </c>
      <c r="P93" s="31">
        <v>43643</v>
      </c>
      <c r="Q93" s="32" t="s">
        <v>131</v>
      </c>
      <c r="R93" s="29" t="s">
        <v>145</v>
      </c>
      <c r="S93" s="29" t="str">
        <f t="shared" si="42"/>
        <v>B.47XC.10</v>
      </c>
      <c r="T93" s="29" t="str">
        <f t="shared" si="34"/>
        <v>F0-elegansXgraellsii-LaxeXCachadas</v>
      </c>
      <c r="U93" s="29">
        <v>3</v>
      </c>
      <c r="V93" s="29">
        <v>1</v>
      </c>
      <c r="W93" s="29">
        <v>1</v>
      </c>
      <c r="X93" s="29">
        <v>0</v>
      </c>
      <c r="Y93" s="33" t="s">
        <v>175</v>
      </c>
      <c r="Z93" s="29" t="s">
        <v>2</v>
      </c>
      <c r="AA93" s="29" t="str">
        <f t="shared" si="46"/>
        <v>NA</v>
      </c>
      <c r="AB93" s="29" t="str">
        <f t="shared" si="46"/>
        <v>NA</v>
      </c>
      <c r="AC93" s="29" t="str">
        <f t="shared" si="46"/>
        <v>NA</v>
      </c>
      <c r="AD93" s="29" t="str">
        <f t="shared" si="46"/>
        <v>NA</v>
      </c>
      <c r="AE93" s="29" t="str">
        <f t="shared" si="46"/>
        <v>NA</v>
      </c>
      <c r="AF93" s="29" t="str">
        <f t="shared" si="46"/>
        <v>NA</v>
      </c>
      <c r="AG93" s="29" t="str">
        <f t="shared" si="46"/>
        <v>NA</v>
      </c>
      <c r="AH93" s="29" t="str">
        <f t="shared" si="46"/>
        <v>NA</v>
      </c>
      <c r="AI93" s="33" t="s">
        <v>6</v>
      </c>
      <c r="AJ93" s="29" t="s">
        <v>6</v>
      </c>
      <c r="AK93" s="29" t="s">
        <v>6</v>
      </c>
      <c r="AL93" s="29" t="s">
        <v>6</v>
      </c>
      <c r="AM93" s="29" t="s">
        <v>6</v>
      </c>
      <c r="AN93" s="29" t="s">
        <v>6</v>
      </c>
    </row>
    <row r="94" spans="1:40" x14ac:dyDescent="0.25">
      <c r="A94" s="29" t="s">
        <v>66</v>
      </c>
      <c r="B94" s="29">
        <v>2019</v>
      </c>
      <c r="C94" s="29" t="s">
        <v>39</v>
      </c>
      <c r="D94" s="29" t="s">
        <v>39</v>
      </c>
      <c r="E94" s="29" t="s">
        <v>67</v>
      </c>
      <c r="F94" s="29" t="s">
        <v>41</v>
      </c>
      <c r="G94" s="29" t="s">
        <v>68</v>
      </c>
      <c r="H94" s="29" t="s">
        <v>130</v>
      </c>
      <c r="I94" s="29" t="s">
        <v>42</v>
      </c>
      <c r="J94" s="29" t="s">
        <v>40</v>
      </c>
      <c r="K94" s="29" t="s">
        <v>334</v>
      </c>
      <c r="L94" s="29" t="s">
        <v>68</v>
      </c>
      <c r="M94" s="29" t="s">
        <v>71</v>
      </c>
      <c r="N94" s="30" t="str">
        <f t="shared" si="32"/>
        <v>elegansXgraellsii</v>
      </c>
      <c r="O94" s="30" t="str">
        <f t="shared" si="33"/>
        <v>elegansXgraellsii</v>
      </c>
      <c r="P94" s="31">
        <v>43643</v>
      </c>
      <c r="Q94" s="32" t="s">
        <v>131</v>
      </c>
      <c r="R94" s="29" t="s">
        <v>176</v>
      </c>
      <c r="S94" s="29" t="str">
        <f t="shared" si="42"/>
        <v>B.75XC.10</v>
      </c>
      <c r="T94" s="29" t="str">
        <f t="shared" si="34"/>
        <v>F0-elegansXgraellsii-LaxeXCachadas</v>
      </c>
      <c r="U94" s="29">
        <v>1</v>
      </c>
      <c r="V94" s="29">
        <v>1</v>
      </c>
      <c r="W94" s="29">
        <v>1</v>
      </c>
      <c r="X94" s="29">
        <v>1</v>
      </c>
      <c r="Y94" s="33" t="s">
        <v>6</v>
      </c>
      <c r="Z94" s="29" t="str">
        <f>IF(X94=1,"Y","N")</f>
        <v>Y</v>
      </c>
      <c r="AA94" s="29">
        <v>3</v>
      </c>
      <c r="AB94" s="29">
        <v>3</v>
      </c>
      <c r="AC94" s="29">
        <v>362</v>
      </c>
      <c r="AD94" s="29">
        <v>49</v>
      </c>
      <c r="AE94" s="29" t="s">
        <v>6</v>
      </c>
      <c r="AF94" s="29" t="s">
        <v>6</v>
      </c>
      <c r="AG94" s="29" t="s">
        <v>6</v>
      </c>
      <c r="AH94" s="29" t="s">
        <v>6</v>
      </c>
      <c r="AI94" s="33" t="s">
        <v>118</v>
      </c>
      <c r="AJ94" s="29">
        <f>AC94</f>
        <v>362</v>
      </c>
      <c r="AK94" s="29">
        <f>AD94</f>
        <v>49</v>
      </c>
      <c r="AL94" s="29">
        <f t="shared" si="36"/>
        <v>411</v>
      </c>
      <c r="AM94" s="29">
        <f t="shared" si="37"/>
        <v>137</v>
      </c>
      <c r="AN94" s="29">
        <f t="shared" si="38"/>
        <v>0.88077858880778592</v>
      </c>
    </row>
    <row r="95" spans="1:40" x14ac:dyDescent="0.25">
      <c r="A95" s="29" t="s">
        <v>66</v>
      </c>
      <c r="B95" s="29">
        <v>2019</v>
      </c>
      <c r="C95" s="29" t="s">
        <v>39</v>
      </c>
      <c r="D95" s="29" t="s">
        <v>39</v>
      </c>
      <c r="E95" s="29" t="s">
        <v>67</v>
      </c>
      <c r="F95" s="29" t="s">
        <v>41</v>
      </c>
      <c r="G95" s="29" t="s">
        <v>68</v>
      </c>
      <c r="H95" s="29" t="s">
        <v>130</v>
      </c>
      <c r="I95" s="29" t="s">
        <v>42</v>
      </c>
      <c r="J95" s="29" t="s">
        <v>40</v>
      </c>
      <c r="K95" s="29" t="s">
        <v>334</v>
      </c>
      <c r="L95" s="29" t="s">
        <v>68</v>
      </c>
      <c r="M95" s="29" t="s">
        <v>71</v>
      </c>
      <c r="N95" s="30" t="str">
        <f t="shared" si="32"/>
        <v>elegansXgraellsii</v>
      </c>
      <c r="O95" s="30" t="str">
        <f t="shared" si="33"/>
        <v>elegansXgraellsii</v>
      </c>
      <c r="P95" s="31">
        <v>43643</v>
      </c>
      <c r="Q95" s="32" t="s">
        <v>177</v>
      </c>
      <c r="R95" s="29" t="s">
        <v>138</v>
      </c>
      <c r="S95" s="29" t="str">
        <f t="shared" si="42"/>
        <v>B.52XC.12</v>
      </c>
      <c r="T95" s="29" t="str">
        <f t="shared" si="34"/>
        <v>F0-elegansXgraellsii-LaxeXCachadas</v>
      </c>
      <c r="U95" s="29">
        <v>1</v>
      </c>
      <c r="V95" s="29">
        <v>1</v>
      </c>
      <c r="W95" s="29">
        <v>1</v>
      </c>
      <c r="X95" s="29">
        <v>1</v>
      </c>
      <c r="Y95" s="33" t="s">
        <v>6</v>
      </c>
      <c r="Z95" s="29" t="s">
        <v>48</v>
      </c>
      <c r="AA95" s="29">
        <v>0</v>
      </c>
      <c r="AB95" s="29" t="str">
        <f t="shared" ref="AB95:AH95" si="47">IF($AA95=0,"NA","")</f>
        <v>NA</v>
      </c>
      <c r="AC95" s="29" t="str">
        <f t="shared" si="47"/>
        <v>NA</v>
      </c>
      <c r="AD95" s="29" t="str">
        <f t="shared" si="47"/>
        <v>NA</v>
      </c>
      <c r="AE95" s="29" t="str">
        <f t="shared" si="47"/>
        <v>NA</v>
      </c>
      <c r="AF95" s="29" t="str">
        <f t="shared" si="47"/>
        <v>NA</v>
      </c>
      <c r="AG95" s="29" t="str">
        <f t="shared" si="47"/>
        <v>NA</v>
      </c>
      <c r="AH95" s="29" t="str">
        <f t="shared" si="47"/>
        <v>NA</v>
      </c>
      <c r="AI95" s="33" t="s">
        <v>6</v>
      </c>
      <c r="AJ95" s="29" t="s">
        <v>6</v>
      </c>
      <c r="AK95" s="29" t="s">
        <v>6</v>
      </c>
      <c r="AL95" s="29" t="s">
        <v>6</v>
      </c>
      <c r="AM95" s="29" t="s">
        <v>6</v>
      </c>
      <c r="AN95" s="29" t="s">
        <v>6</v>
      </c>
    </row>
    <row r="96" spans="1:40" x14ac:dyDescent="0.25">
      <c r="A96" s="29" t="s">
        <v>66</v>
      </c>
      <c r="B96" s="29">
        <v>2019</v>
      </c>
      <c r="C96" s="29" t="s">
        <v>39</v>
      </c>
      <c r="D96" s="29" t="s">
        <v>39</v>
      </c>
      <c r="E96" s="29" t="s">
        <v>67</v>
      </c>
      <c r="F96" s="29" t="s">
        <v>41</v>
      </c>
      <c r="G96" s="29" t="s">
        <v>68</v>
      </c>
      <c r="H96" s="29" t="s">
        <v>130</v>
      </c>
      <c r="I96" s="29" t="s">
        <v>42</v>
      </c>
      <c r="J96" s="29" t="s">
        <v>40</v>
      </c>
      <c r="K96" s="29" t="s">
        <v>334</v>
      </c>
      <c r="L96" s="29" t="s">
        <v>68</v>
      </c>
      <c r="M96" s="29" t="s">
        <v>71</v>
      </c>
      <c r="N96" s="30" t="str">
        <f t="shared" si="32"/>
        <v>elegansXgraellsii</v>
      </c>
      <c r="O96" s="30" t="str">
        <f t="shared" si="33"/>
        <v>elegansXgraellsii</v>
      </c>
      <c r="P96" s="31">
        <v>43643</v>
      </c>
      <c r="Q96" s="32" t="s">
        <v>178</v>
      </c>
      <c r="R96" s="29" t="s">
        <v>142</v>
      </c>
      <c r="S96" s="29" t="str">
        <f t="shared" si="42"/>
        <v>B.49XC.17</v>
      </c>
      <c r="T96" s="29" t="str">
        <f t="shared" si="34"/>
        <v>F0-elegansXgraellsii-LaxeXCachadas</v>
      </c>
      <c r="U96" s="29">
        <v>1</v>
      </c>
      <c r="V96" s="29">
        <v>1</v>
      </c>
      <c r="W96" s="29">
        <v>1</v>
      </c>
      <c r="X96" s="29">
        <v>1</v>
      </c>
      <c r="Y96" s="33" t="s">
        <v>6</v>
      </c>
      <c r="Z96" s="29" t="str">
        <f>IF(X96=1,"Y","N")</f>
        <v>Y</v>
      </c>
      <c r="AA96" s="29">
        <v>3</v>
      </c>
      <c r="AB96" s="29">
        <v>3</v>
      </c>
      <c r="AC96" s="29">
        <v>482</v>
      </c>
      <c r="AD96" s="29">
        <v>0</v>
      </c>
      <c r="AE96" s="29" t="s">
        <v>6</v>
      </c>
      <c r="AF96" s="29" t="s">
        <v>6</v>
      </c>
      <c r="AG96" s="29" t="s">
        <v>6</v>
      </c>
      <c r="AH96" s="29" t="s">
        <v>6</v>
      </c>
      <c r="AI96" s="33" t="s">
        <v>118</v>
      </c>
      <c r="AJ96" s="29">
        <f t="shared" ref="AJ96:AK99" si="48">AC96</f>
        <v>482</v>
      </c>
      <c r="AK96" s="29">
        <f t="shared" si="48"/>
        <v>0</v>
      </c>
      <c r="AL96" s="29">
        <f t="shared" si="36"/>
        <v>482</v>
      </c>
      <c r="AM96" s="29">
        <f t="shared" si="37"/>
        <v>160.66666666666666</v>
      </c>
      <c r="AN96" s="29">
        <f t="shared" si="38"/>
        <v>1</v>
      </c>
    </row>
    <row r="97" spans="1:40" x14ac:dyDescent="0.25">
      <c r="A97" s="29" t="s">
        <v>66</v>
      </c>
      <c r="B97" s="29">
        <v>2019</v>
      </c>
      <c r="C97" s="29" t="s">
        <v>39</v>
      </c>
      <c r="D97" s="29" t="s">
        <v>39</v>
      </c>
      <c r="E97" s="29" t="s">
        <v>67</v>
      </c>
      <c r="F97" s="29" t="s">
        <v>41</v>
      </c>
      <c r="G97" s="29" t="s">
        <v>68</v>
      </c>
      <c r="H97" s="29" t="s">
        <v>130</v>
      </c>
      <c r="I97" s="29" t="s">
        <v>44</v>
      </c>
      <c r="J97" s="29" t="s">
        <v>40</v>
      </c>
      <c r="K97" s="29" t="s">
        <v>334</v>
      </c>
      <c r="L97" s="29" t="s">
        <v>68</v>
      </c>
      <c r="M97" s="29" t="s">
        <v>71</v>
      </c>
      <c r="N97" s="30" t="str">
        <f t="shared" si="32"/>
        <v>elegansXgraellsii</v>
      </c>
      <c r="O97" s="30" t="str">
        <f t="shared" si="33"/>
        <v>elegansXgraellsii</v>
      </c>
      <c r="P97" s="31">
        <v>43643</v>
      </c>
      <c r="Q97" s="32" t="s">
        <v>144</v>
      </c>
      <c r="R97" s="29" t="s">
        <v>174</v>
      </c>
      <c r="S97" s="29" t="str">
        <f t="shared" si="42"/>
        <v>B.45XC.2</v>
      </c>
      <c r="T97" s="29" t="str">
        <f t="shared" si="34"/>
        <v>F0-elegansXgraellsii-LaxeXCachadas</v>
      </c>
      <c r="U97" s="29">
        <v>2</v>
      </c>
      <c r="V97" s="29">
        <v>2</v>
      </c>
      <c r="W97" s="29">
        <v>2</v>
      </c>
      <c r="X97" s="29">
        <v>2</v>
      </c>
      <c r="Y97" s="33" t="s">
        <v>179</v>
      </c>
      <c r="Z97" s="29" t="s">
        <v>48</v>
      </c>
      <c r="AA97" s="29">
        <v>3</v>
      </c>
      <c r="AB97" s="29">
        <v>3</v>
      </c>
      <c r="AC97" s="29">
        <v>267</v>
      </c>
      <c r="AD97" s="29">
        <v>49</v>
      </c>
      <c r="AE97" s="29" t="s">
        <v>6</v>
      </c>
      <c r="AF97" s="29" t="s">
        <v>6</v>
      </c>
      <c r="AG97" s="29" t="s">
        <v>6</v>
      </c>
      <c r="AH97" s="29" t="s">
        <v>6</v>
      </c>
      <c r="AI97" s="33" t="s">
        <v>118</v>
      </c>
      <c r="AJ97" s="29">
        <f t="shared" si="48"/>
        <v>267</v>
      </c>
      <c r="AK97" s="29">
        <f t="shared" si="48"/>
        <v>49</v>
      </c>
      <c r="AL97" s="29">
        <f t="shared" si="36"/>
        <v>316</v>
      </c>
      <c r="AM97" s="29">
        <f t="shared" si="37"/>
        <v>105.33333333333333</v>
      </c>
      <c r="AN97" s="29">
        <f t="shared" si="38"/>
        <v>0.84493670886075944</v>
      </c>
    </row>
    <row r="98" spans="1:40" x14ac:dyDescent="0.25">
      <c r="A98" s="29" t="s">
        <v>66</v>
      </c>
      <c r="B98" s="29">
        <v>2019</v>
      </c>
      <c r="C98" s="29" t="s">
        <v>39</v>
      </c>
      <c r="D98" s="29" t="s">
        <v>39</v>
      </c>
      <c r="E98" s="29" t="s">
        <v>67</v>
      </c>
      <c r="F98" s="29" t="s">
        <v>41</v>
      </c>
      <c r="G98" s="29" t="s">
        <v>68</v>
      </c>
      <c r="H98" s="29" t="s">
        <v>130</v>
      </c>
      <c r="I98" s="29" t="s">
        <v>49</v>
      </c>
      <c r="J98" s="29" t="s">
        <v>40</v>
      </c>
      <c r="K98" s="29" t="s">
        <v>334</v>
      </c>
      <c r="L98" s="29" t="s">
        <v>68</v>
      </c>
      <c r="M98" s="29" t="s">
        <v>71</v>
      </c>
      <c r="N98" s="30" t="str">
        <f t="shared" si="32"/>
        <v>elegansXgraellsii</v>
      </c>
      <c r="O98" s="30" t="str">
        <f t="shared" si="33"/>
        <v>elegansXgraellsii</v>
      </c>
      <c r="P98" s="31">
        <v>43643</v>
      </c>
      <c r="Q98" s="32" t="s">
        <v>180</v>
      </c>
      <c r="R98" s="29" t="s">
        <v>181</v>
      </c>
      <c r="S98" s="29" t="str">
        <f t="shared" si="42"/>
        <v>B.78XC.4</v>
      </c>
      <c r="T98" s="29" t="str">
        <f t="shared" si="34"/>
        <v>F0-elegansXgraellsii-LaxeXCachadas</v>
      </c>
      <c r="U98" s="29">
        <v>1</v>
      </c>
      <c r="V98" s="29">
        <v>1</v>
      </c>
      <c r="W98" s="29">
        <v>1</v>
      </c>
      <c r="X98" s="29">
        <v>1</v>
      </c>
      <c r="Y98" s="33" t="s">
        <v>6</v>
      </c>
      <c r="Z98" s="29" t="str">
        <f>IF(X98=1,"Y","N")</f>
        <v>Y</v>
      </c>
      <c r="AA98" s="29">
        <v>3</v>
      </c>
      <c r="AB98" s="29">
        <v>3</v>
      </c>
      <c r="AC98" s="29">
        <v>443</v>
      </c>
      <c r="AD98" s="29">
        <v>75</v>
      </c>
      <c r="AE98" s="29" t="s">
        <v>6</v>
      </c>
      <c r="AF98" s="29" t="s">
        <v>6</v>
      </c>
      <c r="AG98" s="29" t="s">
        <v>6</v>
      </c>
      <c r="AH98" s="29" t="s">
        <v>6</v>
      </c>
      <c r="AI98" s="33" t="s">
        <v>118</v>
      </c>
      <c r="AJ98" s="29">
        <f t="shared" si="48"/>
        <v>443</v>
      </c>
      <c r="AK98" s="29">
        <f t="shared" si="48"/>
        <v>75</v>
      </c>
      <c r="AL98" s="29">
        <f t="shared" si="36"/>
        <v>518</v>
      </c>
      <c r="AM98" s="29">
        <f t="shared" si="37"/>
        <v>172.66666666666666</v>
      </c>
      <c r="AN98" s="29">
        <f t="shared" si="38"/>
        <v>0.85521235521235517</v>
      </c>
    </row>
    <row r="99" spans="1:40" x14ac:dyDescent="0.25">
      <c r="A99" s="29" t="s">
        <v>66</v>
      </c>
      <c r="B99" s="29">
        <v>2019</v>
      </c>
      <c r="C99" s="29" t="s">
        <v>39</v>
      </c>
      <c r="D99" s="29" t="s">
        <v>39</v>
      </c>
      <c r="E99" s="29" t="s">
        <v>67</v>
      </c>
      <c r="F99" s="29" t="s">
        <v>41</v>
      </c>
      <c r="G99" s="29" t="s">
        <v>68</v>
      </c>
      <c r="H99" s="29" t="s">
        <v>130</v>
      </c>
      <c r="I99" s="29" t="s">
        <v>42</v>
      </c>
      <c r="J99" s="29" t="s">
        <v>40</v>
      </c>
      <c r="K99" s="29" t="s">
        <v>334</v>
      </c>
      <c r="L99" s="29" t="s">
        <v>68</v>
      </c>
      <c r="M99" s="29" t="s">
        <v>71</v>
      </c>
      <c r="N99" s="30" t="str">
        <f t="shared" si="32"/>
        <v>elegansXgraellsii</v>
      </c>
      <c r="O99" s="30" t="str">
        <f t="shared" si="33"/>
        <v>elegansXgraellsii</v>
      </c>
      <c r="P99" s="31">
        <v>43643</v>
      </c>
      <c r="Q99" s="32" t="s">
        <v>182</v>
      </c>
      <c r="R99" s="29" t="s">
        <v>124</v>
      </c>
      <c r="S99" s="29" t="str">
        <f t="shared" si="42"/>
        <v>B.33XC.5</v>
      </c>
      <c r="T99" s="29" t="str">
        <f t="shared" si="34"/>
        <v>F0-elegansXgraellsii-LaxeXCachadas</v>
      </c>
      <c r="U99" s="29">
        <v>1</v>
      </c>
      <c r="V99" s="29">
        <v>1</v>
      </c>
      <c r="W99" s="29">
        <v>1</v>
      </c>
      <c r="X99" s="29">
        <v>1</v>
      </c>
      <c r="Y99" s="33" t="s">
        <v>6</v>
      </c>
      <c r="Z99" s="29" t="str">
        <f>IF(X99=1,"Y","N")</f>
        <v>Y</v>
      </c>
      <c r="AA99" s="29">
        <v>3</v>
      </c>
      <c r="AB99" s="29">
        <v>3</v>
      </c>
      <c r="AC99" s="29">
        <v>562</v>
      </c>
      <c r="AD99" s="29">
        <v>25</v>
      </c>
      <c r="AE99" s="29" t="s">
        <v>6</v>
      </c>
      <c r="AF99" s="29" t="s">
        <v>6</v>
      </c>
      <c r="AG99" s="29" t="s">
        <v>6</v>
      </c>
      <c r="AH99" s="29" t="s">
        <v>6</v>
      </c>
      <c r="AI99" s="33" t="s">
        <v>118</v>
      </c>
      <c r="AJ99" s="29">
        <f t="shared" si="48"/>
        <v>562</v>
      </c>
      <c r="AK99" s="29">
        <f t="shared" si="48"/>
        <v>25</v>
      </c>
      <c r="AL99" s="29">
        <f t="shared" si="36"/>
        <v>587</v>
      </c>
      <c r="AM99" s="29">
        <f t="shared" si="37"/>
        <v>195.66666666666666</v>
      </c>
      <c r="AN99" s="29">
        <f t="shared" si="38"/>
        <v>0.95741056218057918</v>
      </c>
    </row>
    <row r="100" spans="1:40" x14ac:dyDescent="0.25">
      <c r="A100" s="29" t="s">
        <v>66</v>
      </c>
      <c r="B100" s="29">
        <v>2019</v>
      </c>
      <c r="C100" s="29" t="s">
        <v>39</v>
      </c>
      <c r="D100" s="29" t="s">
        <v>39</v>
      </c>
      <c r="E100" s="29" t="s">
        <v>67</v>
      </c>
      <c r="F100" s="29" t="s">
        <v>41</v>
      </c>
      <c r="G100" s="29" t="s">
        <v>68</v>
      </c>
      <c r="H100" s="29" t="s">
        <v>130</v>
      </c>
      <c r="I100" s="29" t="s">
        <v>42</v>
      </c>
      <c r="J100" s="29" t="s">
        <v>40</v>
      </c>
      <c r="K100" s="29" t="s">
        <v>334</v>
      </c>
      <c r="L100" s="29" t="s">
        <v>68</v>
      </c>
      <c r="M100" s="29" t="s">
        <v>71</v>
      </c>
      <c r="N100" s="30" t="str">
        <f t="shared" si="32"/>
        <v>elegansXgraellsii</v>
      </c>
      <c r="O100" s="30" t="str">
        <f t="shared" si="33"/>
        <v>elegansXgraellsii</v>
      </c>
      <c r="P100" s="31">
        <v>43643</v>
      </c>
      <c r="Q100" s="32" t="s">
        <v>183</v>
      </c>
      <c r="R100" s="29" t="s">
        <v>138</v>
      </c>
      <c r="S100" s="29" t="str">
        <f t="shared" si="42"/>
        <v>B.52XC.8</v>
      </c>
      <c r="T100" s="29" t="str">
        <f t="shared" si="34"/>
        <v>F0-elegansXgraellsii-LaxeXCachadas</v>
      </c>
      <c r="U100" s="29">
        <v>1</v>
      </c>
      <c r="V100" s="29">
        <v>1</v>
      </c>
      <c r="W100" s="29">
        <v>1</v>
      </c>
      <c r="X100" s="29">
        <v>1</v>
      </c>
      <c r="Y100" s="33" t="s">
        <v>6</v>
      </c>
      <c r="Z100" s="29" t="str">
        <f>IF(X100=1,"Y","N")</f>
        <v>Y</v>
      </c>
      <c r="AA100" s="29">
        <v>3</v>
      </c>
      <c r="AB100" s="29">
        <v>1</v>
      </c>
      <c r="AC100" s="29">
        <v>1</v>
      </c>
      <c r="AD100" s="29">
        <v>9</v>
      </c>
      <c r="AE100" s="29">
        <v>0</v>
      </c>
      <c r="AF100" s="29">
        <v>0</v>
      </c>
      <c r="AG100" s="29">
        <v>0</v>
      </c>
      <c r="AH100" s="29">
        <v>0</v>
      </c>
      <c r="AI100" s="33" t="s">
        <v>6</v>
      </c>
      <c r="AJ100" s="29">
        <f t="shared" ref="AJ100:AK117" si="49">AC100+AE100+AG100</f>
        <v>1</v>
      </c>
      <c r="AK100" s="29">
        <f t="shared" si="49"/>
        <v>9</v>
      </c>
      <c r="AL100" s="29">
        <f t="shared" si="36"/>
        <v>10</v>
      </c>
      <c r="AM100" s="29">
        <f t="shared" si="37"/>
        <v>3.3333333333333335</v>
      </c>
      <c r="AN100" s="29">
        <f t="shared" si="38"/>
        <v>0.1</v>
      </c>
    </row>
    <row r="101" spans="1:40" x14ac:dyDescent="0.25">
      <c r="A101" s="29" t="s">
        <v>66</v>
      </c>
      <c r="B101" s="29">
        <v>2019</v>
      </c>
      <c r="C101" s="29" t="s">
        <v>39</v>
      </c>
      <c r="D101" s="29" t="s">
        <v>39</v>
      </c>
      <c r="E101" s="29" t="s">
        <v>67</v>
      </c>
      <c r="F101" s="29" t="s">
        <v>41</v>
      </c>
      <c r="G101" s="29" t="s">
        <v>68</v>
      </c>
      <c r="H101" s="29" t="s">
        <v>130</v>
      </c>
      <c r="I101" s="29" t="s">
        <v>42</v>
      </c>
      <c r="J101" s="29" t="s">
        <v>40</v>
      </c>
      <c r="K101" s="29" t="s">
        <v>334</v>
      </c>
      <c r="L101" s="29" t="s">
        <v>68</v>
      </c>
      <c r="M101" s="29" t="s">
        <v>71</v>
      </c>
      <c r="N101" s="30" t="str">
        <f t="shared" si="32"/>
        <v>elegansXgraellsii</v>
      </c>
      <c r="O101" s="30" t="str">
        <f t="shared" si="33"/>
        <v>elegansXgraellsii</v>
      </c>
      <c r="P101" s="31">
        <v>43643</v>
      </c>
      <c r="Q101" s="32" t="s">
        <v>149</v>
      </c>
      <c r="R101" s="29" t="s">
        <v>124</v>
      </c>
      <c r="S101" s="29" t="str">
        <f t="shared" si="42"/>
        <v>B.33XC.9</v>
      </c>
      <c r="T101" s="29" t="str">
        <f t="shared" si="34"/>
        <v>F0-elegansXgraellsii-LaxeXCachadas</v>
      </c>
      <c r="U101" s="29">
        <v>1</v>
      </c>
      <c r="V101" s="29">
        <v>1</v>
      </c>
      <c r="W101" s="29">
        <v>1</v>
      </c>
      <c r="X101" s="29">
        <v>0</v>
      </c>
      <c r="Y101" s="33" t="s">
        <v>6</v>
      </c>
      <c r="Z101" s="29" t="str">
        <f>IF(X101=1,"Y","N")</f>
        <v>N</v>
      </c>
      <c r="AA101" s="29" t="str">
        <f t="shared" ref="AA101:AH101" si="50">IF($Z101="N","NA","")</f>
        <v>NA</v>
      </c>
      <c r="AB101" s="29" t="str">
        <f t="shared" si="50"/>
        <v>NA</v>
      </c>
      <c r="AC101" s="29" t="str">
        <f t="shared" si="50"/>
        <v>NA</v>
      </c>
      <c r="AD101" s="29" t="str">
        <f t="shared" si="50"/>
        <v>NA</v>
      </c>
      <c r="AE101" s="29" t="str">
        <f t="shared" si="50"/>
        <v>NA</v>
      </c>
      <c r="AF101" s="29" t="str">
        <f t="shared" si="50"/>
        <v>NA</v>
      </c>
      <c r="AG101" s="29" t="str">
        <f t="shared" si="50"/>
        <v>NA</v>
      </c>
      <c r="AH101" s="29" t="str">
        <f t="shared" si="50"/>
        <v>NA</v>
      </c>
      <c r="AI101" s="33" t="s">
        <v>6</v>
      </c>
      <c r="AJ101" s="29" t="s">
        <v>6</v>
      </c>
      <c r="AK101" s="29" t="s">
        <v>6</v>
      </c>
      <c r="AL101" s="29" t="s">
        <v>6</v>
      </c>
      <c r="AM101" s="29" t="s">
        <v>6</v>
      </c>
      <c r="AN101" s="29" t="s">
        <v>6</v>
      </c>
    </row>
    <row r="102" spans="1:40" x14ac:dyDescent="0.25">
      <c r="A102" s="29" t="s">
        <v>66</v>
      </c>
      <c r="B102" s="29">
        <v>2019</v>
      </c>
      <c r="C102" s="29" t="s">
        <v>39</v>
      </c>
      <c r="D102" s="29" t="s">
        <v>39</v>
      </c>
      <c r="E102" s="29" t="s">
        <v>67</v>
      </c>
      <c r="F102" s="29" t="s">
        <v>41</v>
      </c>
      <c r="G102" s="29" t="s">
        <v>68</v>
      </c>
      <c r="H102" s="29" t="s">
        <v>130</v>
      </c>
      <c r="I102" s="29" t="s">
        <v>42</v>
      </c>
      <c r="J102" s="29" t="s">
        <v>40</v>
      </c>
      <c r="K102" s="29" t="s">
        <v>334</v>
      </c>
      <c r="L102" s="29" t="s">
        <v>68</v>
      </c>
      <c r="M102" s="29" t="s">
        <v>71</v>
      </c>
      <c r="N102" s="30" t="str">
        <f t="shared" si="32"/>
        <v>elegansXgraellsii</v>
      </c>
      <c r="O102" s="30" t="str">
        <f t="shared" si="33"/>
        <v>elegansXgraellsii</v>
      </c>
      <c r="P102" s="31">
        <v>43643</v>
      </c>
      <c r="Q102" s="32" t="s">
        <v>149</v>
      </c>
      <c r="R102" s="29" t="s">
        <v>184</v>
      </c>
      <c r="S102" s="29" t="str">
        <f t="shared" si="42"/>
        <v>B.43XC.9</v>
      </c>
      <c r="T102" s="29" t="str">
        <f t="shared" si="34"/>
        <v>F0-elegansXgraellsii-LaxeXCachadas</v>
      </c>
      <c r="U102" s="29">
        <v>1</v>
      </c>
      <c r="V102" s="29">
        <v>1</v>
      </c>
      <c r="W102" s="29">
        <v>1</v>
      </c>
      <c r="X102" s="29">
        <v>1</v>
      </c>
      <c r="Y102" s="33" t="s">
        <v>6</v>
      </c>
      <c r="Z102" s="29" t="str">
        <f>IF(X102=1,"Y","N")</f>
        <v>Y</v>
      </c>
      <c r="AA102" s="29">
        <v>0</v>
      </c>
      <c r="AB102" s="29" t="str">
        <f t="shared" ref="AB102:AH102" si="51">IF($AA102=0,"NA","")</f>
        <v>NA</v>
      </c>
      <c r="AC102" s="29" t="str">
        <f t="shared" si="51"/>
        <v>NA</v>
      </c>
      <c r="AD102" s="29" t="str">
        <f t="shared" si="51"/>
        <v>NA</v>
      </c>
      <c r="AE102" s="29" t="str">
        <f t="shared" si="51"/>
        <v>NA</v>
      </c>
      <c r="AF102" s="29" t="str">
        <f t="shared" si="51"/>
        <v>NA</v>
      </c>
      <c r="AG102" s="29" t="str">
        <f t="shared" si="51"/>
        <v>NA</v>
      </c>
      <c r="AH102" s="29" t="str">
        <f t="shared" si="51"/>
        <v>NA</v>
      </c>
      <c r="AI102" s="33" t="s">
        <v>6</v>
      </c>
      <c r="AJ102" s="29" t="s">
        <v>6</v>
      </c>
      <c r="AK102" s="29" t="s">
        <v>6</v>
      </c>
      <c r="AL102" s="29" t="s">
        <v>6</v>
      </c>
      <c r="AM102" s="29" t="s">
        <v>6</v>
      </c>
      <c r="AN102" s="29" t="s">
        <v>6</v>
      </c>
    </row>
    <row r="103" spans="1:40" x14ac:dyDescent="0.25">
      <c r="A103" s="29" t="s">
        <v>43</v>
      </c>
      <c r="B103" s="29">
        <v>2019</v>
      </c>
      <c r="C103" s="29" t="s">
        <v>47</v>
      </c>
      <c r="D103" s="29" t="s">
        <v>47</v>
      </c>
      <c r="E103" s="29" t="s">
        <v>185</v>
      </c>
      <c r="F103" s="29" t="s">
        <v>186</v>
      </c>
      <c r="G103" s="29" t="s">
        <v>68</v>
      </c>
      <c r="H103" s="29" t="s">
        <v>69</v>
      </c>
      <c r="I103" s="29" t="s">
        <v>42</v>
      </c>
      <c r="J103" s="29" t="s">
        <v>185</v>
      </c>
      <c r="K103" s="29" t="s">
        <v>186</v>
      </c>
      <c r="L103" s="29" t="s">
        <v>68</v>
      </c>
      <c r="M103" s="29" t="s">
        <v>69</v>
      </c>
      <c r="N103" s="30" t="str">
        <f t="shared" si="32"/>
        <v>hybridXhybrid</v>
      </c>
      <c r="O103" s="30" t="str">
        <f t="shared" si="33"/>
        <v>hybridXhybrid</v>
      </c>
      <c r="P103" s="31">
        <v>43688</v>
      </c>
      <c r="Q103" s="32" t="s">
        <v>73</v>
      </c>
      <c r="R103" s="29" t="s">
        <v>78</v>
      </c>
      <c r="S103" s="29" t="str">
        <f t="shared" si="42"/>
        <v>B.2XB.1</v>
      </c>
      <c r="T103" s="29" t="str">
        <f t="shared" si="34"/>
        <v>F1-hybridXhybrid-MontalvoXMontalvo</v>
      </c>
      <c r="U103" s="29">
        <v>1</v>
      </c>
      <c r="V103" s="29">
        <v>1</v>
      </c>
      <c r="W103" s="29">
        <v>1</v>
      </c>
      <c r="X103" s="29">
        <v>1</v>
      </c>
      <c r="Y103" s="33" t="s">
        <v>6</v>
      </c>
      <c r="Z103" s="29" t="str">
        <f t="shared" ref="Z103:Z134" si="52">IF(X103=1,"Y","N")</f>
        <v>Y</v>
      </c>
      <c r="AA103" s="29">
        <v>0</v>
      </c>
      <c r="AB103" s="29" t="str">
        <f t="shared" ref="AB103:AH103" si="53">IF($AA103=0,"NA","")</f>
        <v>NA</v>
      </c>
      <c r="AC103" s="29" t="str">
        <f t="shared" si="53"/>
        <v>NA</v>
      </c>
      <c r="AD103" s="29" t="str">
        <f t="shared" si="53"/>
        <v>NA</v>
      </c>
      <c r="AE103" s="29" t="str">
        <f t="shared" si="53"/>
        <v>NA</v>
      </c>
      <c r="AF103" s="29" t="str">
        <f t="shared" si="53"/>
        <v>NA</v>
      </c>
      <c r="AG103" s="29" t="str">
        <f t="shared" si="53"/>
        <v>NA</v>
      </c>
      <c r="AH103" s="29" t="str">
        <f t="shared" si="53"/>
        <v>NA</v>
      </c>
      <c r="AI103" s="33" t="s">
        <v>187</v>
      </c>
      <c r="AJ103" s="29" t="s">
        <v>6</v>
      </c>
      <c r="AK103" s="29" t="s">
        <v>6</v>
      </c>
      <c r="AL103" s="29" t="s">
        <v>6</v>
      </c>
      <c r="AM103" s="29" t="s">
        <v>6</v>
      </c>
      <c r="AN103" s="29" t="s">
        <v>6</v>
      </c>
    </row>
    <row r="104" spans="1:40" x14ac:dyDescent="0.25">
      <c r="A104" s="29" t="s">
        <v>43</v>
      </c>
      <c r="B104" s="29">
        <v>2019</v>
      </c>
      <c r="C104" s="29" t="s">
        <v>47</v>
      </c>
      <c r="D104" s="29" t="s">
        <v>47</v>
      </c>
      <c r="E104" s="29" t="s">
        <v>185</v>
      </c>
      <c r="F104" s="29" t="s">
        <v>186</v>
      </c>
      <c r="G104" s="29" t="s">
        <v>68</v>
      </c>
      <c r="H104" s="29" t="s">
        <v>69</v>
      </c>
      <c r="I104" s="29" t="s">
        <v>42</v>
      </c>
      <c r="J104" s="29" t="s">
        <v>40</v>
      </c>
      <c r="K104" s="29" t="s">
        <v>70</v>
      </c>
      <c r="L104" s="29" t="s">
        <v>68</v>
      </c>
      <c r="M104" s="29" t="s">
        <v>71</v>
      </c>
      <c r="N104" s="30" t="str">
        <f t="shared" si="32"/>
        <v>elegansXhybrid</v>
      </c>
      <c r="O104" s="30" t="str">
        <f t="shared" si="33"/>
        <v>elegansXhybrid</v>
      </c>
      <c r="P104" s="31">
        <v>43688</v>
      </c>
      <c r="Q104" s="32" t="s">
        <v>144</v>
      </c>
      <c r="R104" s="29">
        <v>3.1</v>
      </c>
      <c r="S104" s="29" t="str">
        <f t="shared" si="42"/>
        <v>3.1XC.2</v>
      </c>
      <c r="T104" s="29" t="str">
        <f t="shared" si="34"/>
        <v>F1-elegansXhybrid-LaxeXMontalvo</v>
      </c>
      <c r="U104" s="29">
        <v>1</v>
      </c>
      <c r="V104" s="29">
        <v>1</v>
      </c>
      <c r="W104" s="29">
        <v>1</v>
      </c>
      <c r="X104" s="29">
        <v>1</v>
      </c>
      <c r="Y104" s="33" t="s">
        <v>6</v>
      </c>
      <c r="Z104" s="29" t="str">
        <f t="shared" si="52"/>
        <v>Y</v>
      </c>
      <c r="AA104" s="29">
        <v>1</v>
      </c>
      <c r="AB104" s="29">
        <v>1</v>
      </c>
      <c r="AC104" s="34">
        <v>369</v>
      </c>
      <c r="AD104" s="29" t="s">
        <v>6</v>
      </c>
      <c r="AE104" s="29" t="s">
        <v>6</v>
      </c>
      <c r="AF104" s="29" t="s">
        <v>6</v>
      </c>
      <c r="AG104" s="29" t="s">
        <v>6</v>
      </c>
      <c r="AH104" s="29" t="s">
        <v>6</v>
      </c>
      <c r="AI104" s="33" t="s">
        <v>187</v>
      </c>
      <c r="AJ104" s="29">
        <f>AC104</f>
        <v>369</v>
      </c>
      <c r="AK104" s="29" t="s">
        <v>6</v>
      </c>
      <c r="AL104" s="29">
        <f>AJ104</f>
        <v>369</v>
      </c>
      <c r="AM104" s="29">
        <f t="shared" si="37"/>
        <v>369</v>
      </c>
      <c r="AN104" s="29" t="s">
        <v>6</v>
      </c>
    </row>
    <row r="105" spans="1:40" x14ac:dyDescent="0.25">
      <c r="A105" s="29" t="s">
        <v>43</v>
      </c>
      <c r="B105" s="29">
        <v>2019</v>
      </c>
      <c r="C105" s="29" t="s">
        <v>47</v>
      </c>
      <c r="D105" s="29" t="s">
        <v>47</v>
      </c>
      <c r="E105" s="29" t="s">
        <v>185</v>
      </c>
      <c r="F105" s="29" t="s">
        <v>186</v>
      </c>
      <c r="G105" s="29" t="s">
        <v>68</v>
      </c>
      <c r="H105" s="29" t="s">
        <v>69</v>
      </c>
      <c r="I105" s="29" t="s">
        <v>42</v>
      </c>
      <c r="J105" s="29" t="s">
        <v>40</v>
      </c>
      <c r="K105" s="29" t="s">
        <v>70</v>
      </c>
      <c r="L105" s="29" t="s">
        <v>68</v>
      </c>
      <c r="M105" s="29" t="s">
        <v>71</v>
      </c>
      <c r="N105" s="30" t="str">
        <f t="shared" si="32"/>
        <v>elegansXhybrid</v>
      </c>
      <c r="O105" s="30" t="str">
        <f t="shared" si="33"/>
        <v>elegansXhybrid</v>
      </c>
      <c r="P105" s="31">
        <v>43688</v>
      </c>
      <c r="Q105" s="32" t="s">
        <v>147</v>
      </c>
      <c r="R105" s="29">
        <v>3.1</v>
      </c>
      <c r="S105" s="29" t="str">
        <f t="shared" si="42"/>
        <v>3.1XC.3</v>
      </c>
      <c r="T105" s="29" t="str">
        <f t="shared" si="34"/>
        <v>F1-elegansXhybrid-LaxeXMontalvo</v>
      </c>
      <c r="U105" s="29">
        <v>1</v>
      </c>
      <c r="V105" s="29">
        <v>0</v>
      </c>
      <c r="W105" s="29">
        <v>0</v>
      </c>
      <c r="X105" s="29">
        <v>0</v>
      </c>
      <c r="Y105" s="33" t="s">
        <v>6</v>
      </c>
      <c r="Z105" s="29" t="str">
        <f t="shared" si="52"/>
        <v>N</v>
      </c>
      <c r="AA105" s="29" t="str">
        <f t="shared" ref="AA105:AH105" si="54">IF($Z105="N","NA","")</f>
        <v>NA</v>
      </c>
      <c r="AB105" s="29" t="str">
        <f t="shared" si="54"/>
        <v>NA</v>
      </c>
      <c r="AC105" s="29" t="str">
        <f t="shared" si="54"/>
        <v>NA</v>
      </c>
      <c r="AD105" s="29" t="str">
        <f t="shared" si="54"/>
        <v>NA</v>
      </c>
      <c r="AE105" s="29" t="str">
        <f t="shared" si="54"/>
        <v>NA</v>
      </c>
      <c r="AF105" s="29" t="str">
        <f t="shared" si="54"/>
        <v>NA</v>
      </c>
      <c r="AG105" s="29" t="str">
        <f t="shared" si="54"/>
        <v>NA</v>
      </c>
      <c r="AH105" s="29" t="str">
        <f t="shared" si="54"/>
        <v>NA</v>
      </c>
      <c r="AI105" s="33" t="s">
        <v>187</v>
      </c>
      <c r="AJ105" s="29" t="s">
        <v>6</v>
      </c>
      <c r="AK105" s="29" t="s">
        <v>6</v>
      </c>
      <c r="AL105" s="29" t="s">
        <v>6</v>
      </c>
      <c r="AM105" s="29" t="s">
        <v>6</v>
      </c>
      <c r="AN105" s="29" t="s">
        <v>6</v>
      </c>
    </row>
    <row r="106" spans="1:40" x14ac:dyDescent="0.25">
      <c r="A106" s="29" t="s">
        <v>43</v>
      </c>
      <c r="B106" s="29">
        <v>2019</v>
      </c>
      <c r="C106" s="29" t="s">
        <v>47</v>
      </c>
      <c r="D106" s="29" t="s">
        <v>47</v>
      </c>
      <c r="E106" s="29" t="s">
        <v>185</v>
      </c>
      <c r="F106" s="29" t="s">
        <v>186</v>
      </c>
      <c r="G106" s="29" t="s">
        <v>68</v>
      </c>
      <c r="H106" s="29" t="s">
        <v>69</v>
      </c>
      <c r="I106" s="29" t="s">
        <v>42</v>
      </c>
      <c r="J106" s="29" t="s">
        <v>185</v>
      </c>
      <c r="K106" s="29" t="s">
        <v>186</v>
      </c>
      <c r="L106" s="29" t="s">
        <v>68</v>
      </c>
      <c r="M106" s="29" t="s">
        <v>69</v>
      </c>
      <c r="N106" s="30" t="str">
        <f t="shared" si="32"/>
        <v>hybridXhybrid</v>
      </c>
      <c r="O106" s="30" t="str">
        <f t="shared" si="33"/>
        <v>hybridXhybrid</v>
      </c>
      <c r="P106" s="31">
        <v>43688</v>
      </c>
      <c r="Q106" s="32" t="s">
        <v>147</v>
      </c>
      <c r="R106" s="29" t="s">
        <v>87</v>
      </c>
      <c r="S106" s="29" t="str">
        <f t="shared" si="42"/>
        <v>B.4XC.3</v>
      </c>
      <c r="T106" s="29" t="str">
        <f t="shared" si="34"/>
        <v>F1-hybridXhybrid-MontalvoXMontalvo</v>
      </c>
      <c r="U106" s="29">
        <v>1</v>
      </c>
      <c r="V106" s="29">
        <v>1</v>
      </c>
      <c r="W106" s="29">
        <v>1</v>
      </c>
      <c r="X106" s="29">
        <v>1</v>
      </c>
      <c r="Y106" s="33" t="s">
        <v>6</v>
      </c>
      <c r="Z106" s="29" t="str">
        <f t="shared" si="52"/>
        <v>Y</v>
      </c>
      <c r="AA106" s="29">
        <v>0</v>
      </c>
      <c r="AB106" s="29" t="str">
        <f t="shared" ref="AB106:AH107" si="55">IF($AA106=0,"NA","")</f>
        <v>NA</v>
      </c>
      <c r="AC106" s="29" t="str">
        <f t="shared" si="55"/>
        <v>NA</v>
      </c>
      <c r="AD106" s="29" t="str">
        <f t="shared" si="55"/>
        <v>NA</v>
      </c>
      <c r="AE106" s="29" t="str">
        <f t="shared" si="55"/>
        <v>NA</v>
      </c>
      <c r="AF106" s="29" t="str">
        <f t="shared" si="55"/>
        <v>NA</v>
      </c>
      <c r="AG106" s="29" t="str">
        <f t="shared" si="55"/>
        <v>NA</v>
      </c>
      <c r="AH106" s="29" t="str">
        <f t="shared" si="55"/>
        <v>NA</v>
      </c>
      <c r="AI106" s="33" t="s">
        <v>187</v>
      </c>
      <c r="AJ106" s="29" t="s">
        <v>6</v>
      </c>
      <c r="AK106" s="29" t="s">
        <v>6</v>
      </c>
      <c r="AL106" s="29" t="s">
        <v>6</v>
      </c>
      <c r="AM106" s="29" t="s">
        <v>6</v>
      </c>
      <c r="AN106" s="29" t="s">
        <v>6</v>
      </c>
    </row>
    <row r="107" spans="1:40" x14ac:dyDescent="0.25">
      <c r="A107" s="29" t="s">
        <v>43</v>
      </c>
      <c r="B107" s="29">
        <v>2019</v>
      </c>
      <c r="C107" s="29" t="s">
        <v>47</v>
      </c>
      <c r="D107" s="29" t="s">
        <v>561</v>
      </c>
      <c r="E107" s="29" t="s">
        <v>67</v>
      </c>
      <c r="F107" s="29" t="s">
        <v>41</v>
      </c>
      <c r="G107" s="29" t="s">
        <v>68</v>
      </c>
      <c r="H107" s="29" t="s">
        <v>69</v>
      </c>
      <c r="I107" s="29" t="s">
        <v>42</v>
      </c>
      <c r="J107" s="29" t="s">
        <v>67</v>
      </c>
      <c r="K107" s="29" t="s">
        <v>41</v>
      </c>
      <c r="L107" s="29" t="s">
        <v>68</v>
      </c>
      <c r="M107" s="29" t="s">
        <v>69</v>
      </c>
      <c r="N107" s="30" t="str">
        <f t="shared" si="32"/>
        <v>graellsiiXgraellsii</v>
      </c>
      <c r="O107" s="30" t="str">
        <f t="shared" si="33"/>
        <v>graellsiiXgraellsii</v>
      </c>
      <c r="P107" s="31">
        <v>43689</v>
      </c>
      <c r="Q107" s="32">
        <v>1.2</v>
      </c>
      <c r="R107" s="29">
        <v>1.3</v>
      </c>
      <c r="S107" s="29" t="str">
        <f t="shared" si="42"/>
        <v>1.3X1.2</v>
      </c>
      <c r="T107" s="29" t="str">
        <f t="shared" si="34"/>
        <v>Pures-graellsiiXgraellsii-MontalvoXMontalvo</v>
      </c>
      <c r="U107" s="29">
        <v>1</v>
      </c>
      <c r="V107" s="29">
        <v>1</v>
      </c>
      <c r="W107" s="29">
        <v>1</v>
      </c>
      <c r="X107" s="29">
        <v>1</v>
      </c>
      <c r="Y107" s="33" t="s">
        <v>6</v>
      </c>
      <c r="Z107" s="29" t="str">
        <f t="shared" si="52"/>
        <v>Y</v>
      </c>
      <c r="AA107" s="29">
        <v>0</v>
      </c>
      <c r="AB107" s="29" t="str">
        <f t="shared" si="55"/>
        <v>NA</v>
      </c>
      <c r="AC107" s="29" t="str">
        <f t="shared" si="55"/>
        <v>NA</v>
      </c>
      <c r="AD107" s="29" t="str">
        <f t="shared" si="55"/>
        <v>NA</v>
      </c>
      <c r="AE107" s="29" t="str">
        <f t="shared" si="55"/>
        <v>NA</v>
      </c>
      <c r="AF107" s="29" t="str">
        <f t="shared" si="55"/>
        <v>NA</v>
      </c>
      <c r="AG107" s="29" t="str">
        <f t="shared" si="55"/>
        <v>NA</v>
      </c>
      <c r="AH107" s="29" t="str">
        <f t="shared" si="55"/>
        <v>NA</v>
      </c>
      <c r="AI107" s="33" t="s">
        <v>187</v>
      </c>
      <c r="AJ107" s="29" t="s">
        <v>6</v>
      </c>
      <c r="AK107" s="29" t="s">
        <v>6</v>
      </c>
      <c r="AL107" s="29" t="s">
        <v>6</v>
      </c>
      <c r="AM107" s="29" t="s">
        <v>6</v>
      </c>
      <c r="AN107" s="29" t="s">
        <v>6</v>
      </c>
    </row>
    <row r="108" spans="1:40" x14ac:dyDescent="0.25">
      <c r="A108" s="29" t="s">
        <v>43</v>
      </c>
      <c r="B108" s="29">
        <v>2019</v>
      </c>
      <c r="C108" s="29" t="s">
        <v>47</v>
      </c>
      <c r="D108" s="29" t="s">
        <v>561</v>
      </c>
      <c r="E108" s="29" t="s">
        <v>67</v>
      </c>
      <c r="F108" s="29" t="s">
        <v>41</v>
      </c>
      <c r="G108" s="29" t="s">
        <v>68</v>
      </c>
      <c r="H108" s="29" t="s">
        <v>69</v>
      </c>
      <c r="I108" s="29" t="s">
        <v>42</v>
      </c>
      <c r="J108" s="29" t="s">
        <v>67</v>
      </c>
      <c r="K108" s="29" t="s">
        <v>41</v>
      </c>
      <c r="L108" s="29" t="s">
        <v>68</v>
      </c>
      <c r="M108" s="29" t="s">
        <v>69</v>
      </c>
      <c r="N108" s="30" t="str">
        <f t="shared" si="32"/>
        <v>graellsiiXgraellsii</v>
      </c>
      <c r="O108" s="30" t="str">
        <f t="shared" si="33"/>
        <v>graellsiiXgraellsii</v>
      </c>
      <c r="P108" s="31">
        <v>43689</v>
      </c>
      <c r="Q108" s="32">
        <v>1.4</v>
      </c>
      <c r="R108" s="29">
        <v>1.9</v>
      </c>
      <c r="S108" s="29" t="str">
        <f t="shared" si="42"/>
        <v>1.9X1.4</v>
      </c>
      <c r="T108" s="29" t="str">
        <f t="shared" si="34"/>
        <v>Pures-graellsiiXgraellsii-MontalvoXMontalvo</v>
      </c>
      <c r="U108" s="29">
        <v>1</v>
      </c>
      <c r="V108" s="29">
        <v>1</v>
      </c>
      <c r="W108" s="29">
        <v>1</v>
      </c>
      <c r="X108" s="29">
        <v>1</v>
      </c>
      <c r="Y108" s="33" t="s">
        <v>6</v>
      </c>
      <c r="Z108" s="29" t="str">
        <f t="shared" si="52"/>
        <v>Y</v>
      </c>
      <c r="AA108" s="29">
        <v>3</v>
      </c>
      <c r="AB108" s="29">
        <v>3</v>
      </c>
      <c r="AC108" s="34">
        <v>96</v>
      </c>
      <c r="AD108" s="29" t="s">
        <v>6</v>
      </c>
      <c r="AE108" s="34">
        <v>161</v>
      </c>
      <c r="AF108" s="29" t="s">
        <v>6</v>
      </c>
      <c r="AG108" s="34">
        <v>9</v>
      </c>
      <c r="AH108" s="29" t="s">
        <v>6</v>
      </c>
      <c r="AI108" s="33" t="s">
        <v>187</v>
      </c>
      <c r="AJ108" s="29">
        <f t="shared" si="49"/>
        <v>266</v>
      </c>
      <c r="AK108" s="29" t="s">
        <v>6</v>
      </c>
      <c r="AL108" s="29">
        <f t="shared" ref="AL108:AL109" si="56">AJ108</f>
        <v>266</v>
      </c>
      <c r="AM108" s="29">
        <f t="shared" si="37"/>
        <v>88.666666666666671</v>
      </c>
      <c r="AN108" s="29" t="s">
        <v>6</v>
      </c>
    </row>
    <row r="109" spans="1:40" x14ac:dyDescent="0.25">
      <c r="A109" s="29" t="s">
        <v>43</v>
      </c>
      <c r="B109" s="29">
        <v>2019</v>
      </c>
      <c r="C109" s="29" t="s">
        <v>47</v>
      </c>
      <c r="D109" s="29" t="s">
        <v>561</v>
      </c>
      <c r="E109" s="29" t="s">
        <v>67</v>
      </c>
      <c r="F109" s="29" t="s">
        <v>41</v>
      </c>
      <c r="G109" s="29" t="s">
        <v>68</v>
      </c>
      <c r="H109" s="29" t="s">
        <v>69</v>
      </c>
      <c r="I109" s="29" t="s">
        <v>42</v>
      </c>
      <c r="J109" s="29" t="s">
        <v>67</v>
      </c>
      <c r="K109" s="29" t="s">
        <v>41</v>
      </c>
      <c r="L109" s="29" t="s">
        <v>68</v>
      </c>
      <c r="M109" s="29" t="s">
        <v>69</v>
      </c>
      <c r="N109" s="30" t="str">
        <f t="shared" si="32"/>
        <v>graellsiiXgraellsii</v>
      </c>
      <c r="O109" s="30" t="str">
        <f t="shared" si="33"/>
        <v>graellsiiXgraellsii</v>
      </c>
      <c r="P109" s="31">
        <v>43689</v>
      </c>
      <c r="Q109" s="32">
        <v>1.6</v>
      </c>
      <c r="R109" s="29">
        <v>1.1000000000000001</v>
      </c>
      <c r="S109" s="29" t="str">
        <f t="shared" si="42"/>
        <v>1.1X1.6</v>
      </c>
      <c r="T109" s="29" t="str">
        <f t="shared" si="34"/>
        <v>Pures-graellsiiXgraellsii-MontalvoXMontalvo</v>
      </c>
      <c r="U109" s="29">
        <v>1</v>
      </c>
      <c r="V109" s="29">
        <v>1</v>
      </c>
      <c r="W109" s="29">
        <v>1</v>
      </c>
      <c r="X109" s="29">
        <v>1</v>
      </c>
      <c r="Y109" s="33" t="s">
        <v>6</v>
      </c>
      <c r="Z109" s="29" t="str">
        <f t="shared" si="52"/>
        <v>Y</v>
      </c>
      <c r="AA109" s="29">
        <v>2</v>
      </c>
      <c r="AB109" s="29">
        <v>2</v>
      </c>
      <c r="AC109" s="34">
        <v>13</v>
      </c>
      <c r="AD109" s="29" t="s">
        <v>6</v>
      </c>
      <c r="AE109" s="34">
        <v>96</v>
      </c>
      <c r="AF109" s="29" t="s">
        <v>6</v>
      </c>
      <c r="AG109" s="29" t="s">
        <v>6</v>
      </c>
      <c r="AH109" s="29" t="s">
        <v>6</v>
      </c>
      <c r="AI109" s="33" t="s">
        <v>187</v>
      </c>
      <c r="AJ109" s="29">
        <f>AC109+AE109</f>
        <v>109</v>
      </c>
      <c r="AK109" s="29" t="s">
        <v>6</v>
      </c>
      <c r="AL109" s="29">
        <f t="shared" si="56"/>
        <v>109</v>
      </c>
      <c r="AM109" s="29">
        <f t="shared" si="37"/>
        <v>54.5</v>
      </c>
      <c r="AN109" s="29" t="s">
        <v>6</v>
      </c>
    </row>
    <row r="110" spans="1:40" x14ac:dyDescent="0.25">
      <c r="A110" s="29" t="s">
        <v>43</v>
      </c>
      <c r="B110" s="29">
        <v>2019</v>
      </c>
      <c r="C110" s="29" t="s">
        <v>47</v>
      </c>
      <c r="D110" s="29" t="s">
        <v>561</v>
      </c>
      <c r="E110" s="29" t="s">
        <v>40</v>
      </c>
      <c r="F110" s="29" t="s">
        <v>70</v>
      </c>
      <c r="G110" s="29" t="s">
        <v>68</v>
      </c>
      <c r="H110" s="29" t="s">
        <v>71</v>
      </c>
      <c r="I110" s="29" t="s">
        <v>44</v>
      </c>
      <c r="J110" s="29" t="s">
        <v>40</v>
      </c>
      <c r="K110" s="29" t="s">
        <v>70</v>
      </c>
      <c r="L110" s="29" t="s">
        <v>68</v>
      </c>
      <c r="M110" s="29" t="s">
        <v>71</v>
      </c>
      <c r="N110" s="30" t="str">
        <f t="shared" si="32"/>
        <v>elegansXelegans</v>
      </c>
      <c r="O110" s="30" t="str">
        <f t="shared" si="33"/>
        <v>elegansXelegans</v>
      </c>
      <c r="P110" s="31">
        <v>43689</v>
      </c>
      <c r="Q110" s="32">
        <v>3.2</v>
      </c>
      <c r="R110" s="29">
        <v>3.5</v>
      </c>
      <c r="S110" s="29" t="str">
        <f t="shared" si="42"/>
        <v>3.5X3.2</v>
      </c>
      <c r="T110" s="29" t="str">
        <f t="shared" si="34"/>
        <v>Pures-elegansXelegans-LaxeXLaxe</v>
      </c>
      <c r="U110" s="29">
        <v>2</v>
      </c>
      <c r="V110" s="29">
        <v>1</v>
      </c>
      <c r="W110" s="29">
        <v>1</v>
      </c>
      <c r="X110" s="29">
        <v>1</v>
      </c>
      <c r="Y110" s="33" t="s">
        <v>6</v>
      </c>
      <c r="Z110" s="29" t="str">
        <f t="shared" si="52"/>
        <v>Y</v>
      </c>
      <c r="AA110" s="29">
        <v>0</v>
      </c>
      <c r="AB110" s="29" t="str">
        <f t="shared" ref="AB110:AH110" si="57">IF($AA110=0,"NA","")</f>
        <v>NA</v>
      </c>
      <c r="AC110" s="29" t="str">
        <f t="shared" si="57"/>
        <v>NA</v>
      </c>
      <c r="AD110" s="29" t="str">
        <f t="shared" si="57"/>
        <v>NA</v>
      </c>
      <c r="AE110" s="29" t="str">
        <f t="shared" si="57"/>
        <v>NA</v>
      </c>
      <c r="AF110" s="29" t="str">
        <f t="shared" si="57"/>
        <v>NA</v>
      </c>
      <c r="AG110" s="29" t="str">
        <f t="shared" si="57"/>
        <v>NA</v>
      </c>
      <c r="AH110" s="29" t="str">
        <f t="shared" si="57"/>
        <v>NA</v>
      </c>
      <c r="AI110" s="33" t="s">
        <v>187</v>
      </c>
      <c r="AJ110" s="29" t="s">
        <v>6</v>
      </c>
      <c r="AK110" s="29" t="s">
        <v>6</v>
      </c>
      <c r="AL110" s="29" t="s">
        <v>6</v>
      </c>
      <c r="AM110" s="29" t="s">
        <v>6</v>
      </c>
      <c r="AN110" s="29" t="s">
        <v>6</v>
      </c>
    </row>
    <row r="111" spans="1:40" x14ac:dyDescent="0.25">
      <c r="A111" s="29" t="s">
        <v>43</v>
      </c>
      <c r="B111" s="29">
        <v>2019</v>
      </c>
      <c r="C111" s="29" t="s">
        <v>47</v>
      </c>
      <c r="D111" s="29" t="s">
        <v>47</v>
      </c>
      <c r="E111" s="29" t="s">
        <v>185</v>
      </c>
      <c r="F111" s="29" t="s">
        <v>186</v>
      </c>
      <c r="G111" s="29" t="s">
        <v>68</v>
      </c>
      <c r="H111" s="29" t="s">
        <v>69</v>
      </c>
      <c r="I111" s="29" t="s">
        <v>42</v>
      </c>
      <c r="J111" s="29" t="s">
        <v>185</v>
      </c>
      <c r="K111" s="29" t="s">
        <v>186</v>
      </c>
      <c r="L111" s="29" t="s">
        <v>68</v>
      </c>
      <c r="M111" s="29" t="s">
        <v>69</v>
      </c>
      <c r="N111" s="30" t="str">
        <f t="shared" si="32"/>
        <v>hybridXhybrid</v>
      </c>
      <c r="O111" s="30" t="str">
        <f t="shared" si="33"/>
        <v>hybridXhybrid</v>
      </c>
      <c r="P111" s="31">
        <v>43689</v>
      </c>
      <c r="Q111" s="32" t="s">
        <v>188</v>
      </c>
      <c r="R111" s="29" t="s">
        <v>83</v>
      </c>
      <c r="S111" s="29" t="str">
        <f t="shared" si="42"/>
        <v>A.3XB.5</v>
      </c>
      <c r="T111" s="29" t="str">
        <f t="shared" si="34"/>
        <v>F1-hybridXhybrid-MontalvoXMontalvo</v>
      </c>
      <c r="U111" s="29">
        <v>1</v>
      </c>
      <c r="V111" s="29">
        <v>1</v>
      </c>
      <c r="W111" s="29">
        <v>1</v>
      </c>
      <c r="X111" s="29">
        <v>1</v>
      </c>
      <c r="Y111" s="33" t="s">
        <v>6</v>
      </c>
      <c r="Z111" s="29" t="str">
        <f t="shared" si="52"/>
        <v>Y</v>
      </c>
      <c r="AA111" s="29">
        <v>3</v>
      </c>
      <c r="AB111" s="29">
        <v>1</v>
      </c>
      <c r="AC111" s="34">
        <v>374</v>
      </c>
      <c r="AD111" s="29" t="s">
        <v>6</v>
      </c>
      <c r="AE111" s="34">
        <v>0</v>
      </c>
      <c r="AF111" s="29" t="s">
        <v>6</v>
      </c>
      <c r="AG111" s="34">
        <v>0</v>
      </c>
      <c r="AH111" s="29" t="s">
        <v>6</v>
      </c>
      <c r="AI111" s="33" t="s">
        <v>187</v>
      </c>
      <c r="AJ111" s="29">
        <f t="shared" si="49"/>
        <v>374</v>
      </c>
      <c r="AK111" s="29" t="s">
        <v>6</v>
      </c>
      <c r="AL111" s="29">
        <f t="shared" ref="AL111:AL115" si="58">AJ111</f>
        <v>374</v>
      </c>
      <c r="AM111" s="29">
        <f t="shared" si="37"/>
        <v>124.66666666666667</v>
      </c>
      <c r="AN111" s="29" t="s">
        <v>6</v>
      </c>
    </row>
    <row r="112" spans="1:40" x14ac:dyDescent="0.25">
      <c r="A112" s="29" t="s">
        <v>43</v>
      </c>
      <c r="B112" s="29">
        <v>2019</v>
      </c>
      <c r="C112" s="29" t="s">
        <v>47</v>
      </c>
      <c r="D112" s="29" t="s">
        <v>47</v>
      </c>
      <c r="E112" s="29" t="s">
        <v>185</v>
      </c>
      <c r="F112" s="29" t="s">
        <v>186</v>
      </c>
      <c r="G112" s="29" t="s">
        <v>68</v>
      </c>
      <c r="H112" s="29" t="s">
        <v>69</v>
      </c>
      <c r="I112" s="29" t="s">
        <v>42</v>
      </c>
      <c r="J112" s="29" t="s">
        <v>185</v>
      </c>
      <c r="K112" s="29" t="s">
        <v>186</v>
      </c>
      <c r="L112" s="29" t="s">
        <v>68</v>
      </c>
      <c r="M112" s="29" t="s">
        <v>69</v>
      </c>
      <c r="N112" s="30" t="str">
        <f t="shared" si="32"/>
        <v>hybridXhybrid</v>
      </c>
      <c r="O112" s="30" t="str">
        <f t="shared" si="33"/>
        <v>hybridXhybrid</v>
      </c>
      <c r="P112" s="31">
        <v>43689</v>
      </c>
      <c r="Q112" s="32" t="s">
        <v>82</v>
      </c>
      <c r="R112" s="29" t="s">
        <v>182</v>
      </c>
      <c r="S112" s="29" t="str">
        <f t="shared" si="42"/>
        <v>C.5XB.7</v>
      </c>
      <c r="T112" s="29" t="str">
        <f t="shared" si="34"/>
        <v>F1-hybridXhybrid-MontalvoXMontalvo</v>
      </c>
      <c r="U112" s="29">
        <v>1</v>
      </c>
      <c r="V112" s="29">
        <v>1</v>
      </c>
      <c r="W112" s="29">
        <v>1</v>
      </c>
      <c r="X112" s="29">
        <v>1</v>
      </c>
      <c r="Y112" s="33" t="s">
        <v>6</v>
      </c>
      <c r="Z112" s="29" t="str">
        <f t="shared" si="52"/>
        <v>Y</v>
      </c>
      <c r="AA112" s="29">
        <v>3</v>
      </c>
      <c r="AB112" s="29">
        <v>3</v>
      </c>
      <c r="AC112" s="34">
        <v>14</v>
      </c>
      <c r="AD112" s="29" t="s">
        <v>6</v>
      </c>
      <c r="AE112" s="34">
        <v>20</v>
      </c>
      <c r="AF112" s="29" t="s">
        <v>6</v>
      </c>
      <c r="AG112" s="34">
        <v>22</v>
      </c>
      <c r="AH112" s="29" t="s">
        <v>6</v>
      </c>
      <c r="AI112" s="33" t="s">
        <v>187</v>
      </c>
      <c r="AJ112" s="29">
        <f t="shared" si="49"/>
        <v>56</v>
      </c>
      <c r="AK112" s="29" t="s">
        <v>6</v>
      </c>
      <c r="AL112" s="29">
        <f t="shared" si="58"/>
        <v>56</v>
      </c>
      <c r="AM112" s="29">
        <f t="shared" si="37"/>
        <v>18.666666666666668</v>
      </c>
      <c r="AN112" s="29" t="s">
        <v>6</v>
      </c>
    </row>
    <row r="113" spans="1:40" x14ac:dyDescent="0.25">
      <c r="A113" s="29" t="s">
        <v>43</v>
      </c>
      <c r="B113" s="29">
        <v>2019</v>
      </c>
      <c r="C113" s="29" t="s">
        <v>47</v>
      </c>
      <c r="D113" s="29" t="s">
        <v>47</v>
      </c>
      <c r="E113" s="29" t="s">
        <v>185</v>
      </c>
      <c r="F113" s="29" t="s">
        <v>186</v>
      </c>
      <c r="G113" s="29" t="s">
        <v>68</v>
      </c>
      <c r="H113" s="29" t="s">
        <v>69</v>
      </c>
      <c r="I113" s="29" t="s">
        <v>42</v>
      </c>
      <c r="J113" s="29" t="s">
        <v>185</v>
      </c>
      <c r="K113" s="29" t="s">
        <v>186</v>
      </c>
      <c r="L113" s="29" t="s">
        <v>68</v>
      </c>
      <c r="M113" s="29" t="s">
        <v>69</v>
      </c>
      <c r="N113" s="30" t="str">
        <f t="shared" si="32"/>
        <v>hybridXhybrid</v>
      </c>
      <c r="O113" s="30" t="str">
        <f t="shared" si="33"/>
        <v>hybridXhybrid</v>
      </c>
      <c r="P113" s="31">
        <v>43689</v>
      </c>
      <c r="Q113" s="32" t="s">
        <v>147</v>
      </c>
      <c r="R113" s="29" t="s">
        <v>131</v>
      </c>
      <c r="S113" s="29" t="str">
        <f t="shared" si="42"/>
        <v>C.10XC.3</v>
      </c>
      <c r="T113" s="29" t="str">
        <f t="shared" si="34"/>
        <v>F1-hybridXhybrid-MontalvoXMontalvo</v>
      </c>
      <c r="U113" s="29">
        <v>1</v>
      </c>
      <c r="V113" s="29">
        <v>1</v>
      </c>
      <c r="W113" s="29">
        <v>1</v>
      </c>
      <c r="X113" s="29">
        <v>1</v>
      </c>
      <c r="Y113" s="33" t="s">
        <v>6</v>
      </c>
      <c r="Z113" s="29" t="str">
        <f t="shared" si="52"/>
        <v>Y</v>
      </c>
      <c r="AA113" s="29">
        <v>3</v>
      </c>
      <c r="AB113" s="29">
        <v>0</v>
      </c>
      <c r="AC113" s="34">
        <v>0</v>
      </c>
      <c r="AD113" s="29" t="s">
        <v>6</v>
      </c>
      <c r="AE113" s="34">
        <v>0</v>
      </c>
      <c r="AF113" s="29" t="s">
        <v>6</v>
      </c>
      <c r="AG113" s="34">
        <v>0</v>
      </c>
      <c r="AH113" s="29" t="s">
        <v>6</v>
      </c>
      <c r="AI113" s="33" t="s">
        <v>187</v>
      </c>
      <c r="AJ113" s="29">
        <f t="shared" si="49"/>
        <v>0</v>
      </c>
      <c r="AK113" s="29" t="s">
        <v>6</v>
      </c>
      <c r="AL113" s="29">
        <f t="shared" si="58"/>
        <v>0</v>
      </c>
      <c r="AM113" s="29">
        <f t="shared" si="37"/>
        <v>0</v>
      </c>
      <c r="AN113" s="29" t="s">
        <v>6</v>
      </c>
    </row>
    <row r="114" spans="1:40" x14ac:dyDescent="0.25">
      <c r="A114" s="29" t="s">
        <v>43</v>
      </c>
      <c r="B114" s="29">
        <v>2019</v>
      </c>
      <c r="C114" s="29" t="s">
        <v>47</v>
      </c>
      <c r="D114" s="29" t="s">
        <v>47</v>
      </c>
      <c r="E114" s="29" t="s">
        <v>185</v>
      </c>
      <c r="F114" s="29" t="s">
        <v>186</v>
      </c>
      <c r="G114" s="29" t="s">
        <v>68</v>
      </c>
      <c r="H114" s="29" t="s">
        <v>69</v>
      </c>
      <c r="I114" s="29" t="s">
        <v>42</v>
      </c>
      <c r="J114" s="29" t="s">
        <v>185</v>
      </c>
      <c r="K114" s="29" t="s">
        <v>186</v>
      </c>
      <c r="L114" s="29" t="s">
        <v>68</v>
      </c>
      <c r="M114" s="29" t="s">
        <v>69</v>
      </c>
      <c r="N114" s="30" t="str">
        <f t="shared" si="32"/>
        <v>hybridXhybrid</v>
      </c>
      <c r="O114" s="30" t="str">
        <f t="shared" si="33"/>
        <v>hybridXhybrid</v>
      </c>
      <c r="P114" s="31">
        <v>43689</v>
      </c>
      <c r="Q114" s="32" t="s">
        <v>180</v>
      </c>
      <c r="R114" s="29" t="s">
        <v>81</v>
      </c>
      <c r="S114" s="29" t="str">
        <f t="shared" si="42"/>
        <v>B.6XC.4</v>
      </c>
      <c r="T114" s="29" t="str">
        <f t="shared" si="34"/>
        <v>F1-hybridXhybrid-MontalvoXMontalvo</v>
      </c>
      <c r="U114" s="29">
        <v>1</v>
      </c>
      <c r="V114" s="29">
        <v>1</v>
      </c>
      <c r="W114" s="29">
        <v>1</v>
      </c>
      <c r="X114" s="29">
        <v>1</v>
      </c>
      <c r="Y114" s="33" t="s">
        <v>6</v>
      </c>
      <c r="Z114" s="29" t="str">
        <f t="shared" si="52"/>
        <v>Y</v>
      </c>
      <c r="AA114" s="29">
        <v>3</v>
      </c>
      <c r="AB114" s="29">
        <v>3</v>
      </c>
      <c r="AC114" s="34">
        <v>577</v>
      </c>
      <c r="AD114" s="29" t="s">
        <v>6</v>
      </c>
      <c r="AE114" s="34">
        <v>1</v>
      </c>
      <c r="AF114" s="29" t="s">
        <v>6</v>
      </c>
      <c r="AG114" s="34">
        <v>393</v>
      </c>
      <c r="AH114" s="29" t="s">
        <v>6</v>
      </c>
      <c r="AI114" s="33" t="s">
        <v>187</v>
      </c>
      <c r="AJ114" s="29">
        <f t="shared" si="49"/>
        <v>971</v>
      </c>
      <c r="AK114" s="29" t="s">
        <v>6</v>
      </c>
      <c r="AL114" s="29">
        <f t="shared" si="58"/>
        <v>971</v>
      </c>
      <c r="AM114" s="29">
        <f t="shared" si="37"/>
        <v>323.66666666666669</v>
      </c>
      <c r="AN114" s="29" t="s">
        <v>6</v>
      </c>
    </row>
    <row r="115" spans="1:40" x14ac:dyDescent="0.25">
      <c r="A115" s="29" t="s">
        <v>43</v>
      </c>
      <c r="B115" s="29">
        <v>2019</v>
      </c>
      <c r="C115" s="29" t="s">
        <v>47</v>
      </c>
      <c r="D115" s="29" t="s">
        <v>47</v>
      </c>
      <c r="E115" s="29" t="s">
        <v>67</v>
      </c>
      <c r="F115" s="29" t="s">
        <v>41</v>
      </c>
      <c r="G115" s="29" t="s">
        <v>68</v>
      </c>
      <c r="H115" s="29" t="s">
        <v>69</v>
      </c>
      <c r="I115" s="29" t="s">
        <v>42</v>
      </c>
      <c r="J115" s="29" t="s">
        <v>185</v>
      </c>
      <c r="K115" s="29" t="s">
        <v>186</v>
      </c>
      <c r="L115" s="29" t="s">
        <v>68</v>
      </c>
      <c r="M115" s="29" t="s">
        <v>69</v>
      </c>
      <c r="N115" s="30" t="str">
        <f t="shared" si="32"/>
        <v>hybridXgraellsii</v>
      </c>
      <c r="O115" s="30" t="str">
        <f t="shared" si="33"/>
        <v>hybridXgraellsii</v>
      </c>
      <c r="P115" s="31">
        <v>43690</v>
      </c>
      <c r="Q115" s="32">
        <v>1.1100000000000001</v>
      </c>
      <c r="R115" s="29" t="s">
        <v>92</v>
      </c>
      <c r="S115" s="29" t="str">
        <f t="shared" si="42"/>
        <v>A.9X1.11</v>
      </c>
      <c r="T115" s="29" t="str">
        <f t="shared" si="34"/>
        <v>F1-hybridXgraellsii-MontalvoXMontalvo</v>
      </c>
      <c r="U115" s="29">
        <v>1</v>
      </c>
      <c r="V115" s="29">
        <v>1</v>
      </c>
      <c r="W115" s="29">
        <v>1</v>
      </c>
      <c r="X115" s="29">
        <v>1</v>
      </c>
      <c r="Y115" s="33" t="s">
        <v>6</v>
      </c>
      <c r="Z115" s="29" t="str">
        <f t="shared" si="52"/>
        <v>Y</v>
      </c>
      <c r="AA115" s="29">
        <v>3</v>
      </c>
      <c r="AB115" s="29">
        <v>3</v>
      </c>
      <c r="AC115" s="34">
        <v>275</v>
      </c>
      <c r="AD115" s="29" t="s">
        <v>6</v>
      </c>
      <c r="AE115" s="34">
        <v>23</v>
      </c>
      <c r="AF115" s="29" t="s">
        <v>6</v>
      </c>
      <c r="AG115" s="34">
        <v>4</v>
      </c>
      <c r="AH115" s="29" t="s">
        <v>6</v>
      </c>
      <c r="AI115" s="33" t="s">
        <v>187</v>
      </c>
      <c r="AJ115" s="29">
        <f t="shared" si="49"/>
        <v>302</v>
      </c>
      <c r="AK115" s="29" t="s">
        <v>6</v>
      </c>
      <c r="AL115" s="29">
        <f t="shared" si="58"/>
        <v>302</v>
      </c>
      <c r="AM115" s="29">
        <f t="shared" si="37"/>
        <v>100.66666666666667</v>
      </c>
      <c r="AN115" s="29" t="s">
        <v>6</v>
      </c>
    </row>
    <row r="116" spans="1:40" x14ac:dyDescent="0.25">
      <c r="A116" s="29" t="s">
        <v>43</v>
      </c>
      <c r="B116" s="29">
        <v>2019</v>
      </c>
      <c r="C116" s="29" t="s">
        <v>47</v>
      </c>
      <c r="D116" s="29" t="s">
        <v>47</v>
      </c>
      <c r="E116" s="29" t="s">
        <v>67</v>
      </c>
      <c r="F116" s="29" t="s">
        <v>41</v>
      </c>
      <c r="G116" s="29" t="s">
        <v>68</v>
      </c>
      <c r="H116" s="29" t="s">
        <v>69</v>
      </c>
      <c r="I116" s="29" t="s">
        <v>42</v>
      </c>
      <c r="J116" s="29" t="s">
        <v>185</v>
      </c>
      <c r="K116" s="29" t="s">
        <v>186</v>
      </c>
      <c r="L116" s="29" t="s">
        <v>68</v>
      </c>
      <c r="M116" s="29" t="s">
        <v>69</v>
      </c>
      <c r="N116" s="30" t="str">
        <f t="shared" si="32"/>
        <v>hybridXgraellsii</v>
      </c>
      <c r="O116" s="30" t="str">
        <f t="shared" si="33"/>
        <v>hybridXgraellsii</v>
      </c>
      <c r="P116" s="31">
        <v>43690</v>
      </c>
      <c r="Q116" s="32">
        <v>1.1399999999999999</v>
      </c>
      <c r="R116" s="29" t="s">
        <v>79</v>
      </c>
      <c r="S116" s="29" t="str">
        <f t="shared" si="42"/>
        <v>A.2X1.14</v>
      </c>
      <c r="T116" s="29" t="str">
        <f t="shared" si="34"/>
        <v>F1-hybridXgraellsii-MontalvoXMontalvo</v>
      </c>
      <c r="U116" s="29">
        <v>1</v>
      </c>
      <c r="V116" s="29">
        <v>1</v>
      </c>
      <c r="W116" s="29">
        <v>1</v>
      </c>
      <c r="X116" s="29">
        <v>1</v>
      </c>
      <c r="Y116" s="33" t="s">
        <v>6</v>
      </c>
      <c r="Z116" s="29" t="str">
        <f t="shared" si="52"/>
        <v>Y</v>
      </c>
      <c r="AA116" s="29">
        <v>0</v>
      </c>
      <c r="AB116" s="29" t="str">
        <f t="shared" ref="AB116:AH116" si="59">IF($AA116=0,"NA","")</f>
        <v>NA</v>
      </c>
      <c r="AC116" s="29" t="str">
        <f t="shared" si="59"/>
        <v>NA</v>
      </c>
      <c r="AD116" s="29" t="str">
        <f t="shared" si="59"/>
        <v>NA</v>
      </c>
      <c r="AE116" s="29" t="str">
        <f t="shared" si="59"/>
        <v>NA</v>
      </c>
      <c r="AF116" s="29" t="str">
        <f t="shared" si="59"/>
        <v>NA</v>
      </c>
      <c r="AG116" s="29" t="str">
        <f t="shared" si="59"/>
        <v>NA</v>
      </c>
      <c r="AH116" s="29" t="str">
        <f t="shared" si="59"/>
        <v>NA</v>
      </c>
      <c r="AI116" s="33" t="s">
        <v>187</v>
      </c>
      <c r="AJ116" s="29" t="s">
        <v>6</v>
      </c>
      <c r="AK116" s="29" t="s">
        <v>6</v>
      </c>
      <c r="AL116" s="29" t="s">
        <v>6</v>
      </c>
      <c r="AM116" s="29" t="s">
        <v>6</v>
      </c>
      <c r="AN116" s="29" t="s">
        <v>6</v>
      </c>
    </row>
    <row r="117" spans="1:40" x14ac:dyDescent="0.25">
      <c r="A117" s="29" t="s">
        <v>43</v>
      </c>
      <c r="B117" s="29">
        <v>2019</v>
      </c>
      <c r="C117" s="29" t="s">
        <v>47</v>
      </c>
      <c r="D117" s="29" t="s">
        <v>47</v>
      </c>
      <c r="E117" s="29" t="s">
        <v>67</v>
      </c>
      <c r="F117" s="29" t="s">
        <v>41</v>
      </c>
      <c r="G117" s="29" t="s">
        <v>68</v>
      </c>
      <c r="H117" s="29" t="s">
        <v>69</v>
      </c>
      <c r="I117" s="29" t="s">
        <v>42</v>
      </c>
      <c r="J117" s="29" t="s">
        <v>185</v>
      </c>
      <c r="K117" s="29" t="s">
        <v>186</v>
      </c>
      <c r="L117" s="29" t="s">
        <v>68</v>
      </c>
      <c r="M117" s="29" t="s">
        <v>69</v>
      </c>
      <c r="N117" s="30" t="str">
        <f t="shared" si="32"/>
        <v>hybridXgraellsii</v>
      </c>
      <c r="O117" s="30" t="str">
        <f t="shared" si="33"/>
        <v>hybridXgraellsii</v>
      </c>
      <c r="P117" s="31">
        <v>43690</v>
      </c>
      <c r="Q117" s="32">
        <v>1.8</v>
      </c>
      <c r="R117" s="29" t="s">
        <v>81</v>
      </c>
      <c r="S117" s="29" t="str">
        <f t="shared" si="42"/>
        <v>B.6X1.8</v>
      </c>
      <c r="T117" s="29" t="str">
        <f t="shared" si="34"/>
        <v>F1-hybridXgraellsii-MontalvoXMontalvo</v>
      </c>
      <c r="U117" s="29">
        <v>1</v>
      </c>
      <c r="V117" s="29">
        <v>1</v>
      </c>
      <c r="W117" s="29">
        <v>1</v>
      </c>
      <c r="X117" s="29">
        <v>1</v>
      </c>
      <c r="Y117" s="33" t="s">
        <v>6</v>
      </c>
      <c r="Z117" s="29" t="str">
        <f t="shared" si="52"/>
        <v>Y</v>
      </c>
      <c r="AA117" s="29">
        <v>3</v>
      </c>
      <c r="AB117" s="29">
        <v>3</v>
      </c>
      <c r="AC117" s="34">
        <v>180</v>
      </c>
      <c r="AD117" s="29" t="s">
        <v>6</v>
      </c>
      <c r="AE117" s="34">
        <v>265</v>
      </c>
      <c r="AF117" s="29" t="s">
        <v>6</v>
      </c>
      <c r="AG117" s="34">
        <v>1</v>
      </c>
      <c r="AH117" s="29" t="s">
        <v>6</v>
      </c>
      <c r="AI117" s="33" t="s">
        <v>187</v>
      </c>
      <c r="AJ117" s="29">
        <f t="shared" si="49"/>
        <v>446</v>
      </c>
      <c r="AK117" s="29" t="s">
        <v>6</v>
      </c>
      <c r="AL117" s="29">
        <f>AJ117</f>
        <v>446</v>
      </c>
      <c r="AM117" s="29">
        <f t="shared" si="37"/>
        <v>148.66666666666666</v>
      </c>
      <c r="AN117" s="29" t="s">
        <v>6</v>
      </c>
    </row>
    <row r="118" spans="1:40" x14ac:dyDescent="0.25">
      <c r="A118" s="29" t="s">
        <v>43</v>
      </c>
      <c r="B118" s="29">
        <v>2019</v>
      </c>
      <c r="C118" s="29" t="s">
        <v>47</v>
      </c>
      <c r="D118" s="29" t="s">
        <v>47</v>
      </c>
      <c r="E118" s="29" t="s">
        <v>67</v>
      </c>
      <c r="F118" s="29" t="s">
        <v>41</v>
      </c>
      <c r="G118" s="29" t="s">
        <v>68</v>
      </c>
      <c r="H118" s="29" t="s">
        <v>69</v>
      </c>
      <c r="I118" s="29" t="s">
        <v>42</v>
      </c>
      <c r="J118" s="29" t="s">
        <v>185</v>
      </c>
      <c r="K118" s="29" t="s">
        <v>186</v>
      </c>
      <c r="L118" s="29" t="s">
        <v>68</v>
      </c>
      <c r="M118" s="29" t="s">
        <v>69</v>
      </c>
      <c r="N118" s="30" t="str">
        <f t="shared" ref="N118:N177" si="60">CONCATENATE(J118,"X",E118)</f>
        <v>hybridXgraellsii</v>
      </c>
      <c r="O118" s="30" t="str">
        <f t="shared" ref="O118:O156" si="61">N118</f>
        <v>hybridXgraellsii</v>
      </c>
      <c r="P118" s="31">
        <v>43690</v>
      </c>
      <c r="Q118" s="32">
        <v>2.11</v>
      </c>
      <c r="R118" s="29" t="s">
        <v>148</v>
      </c>
      <c r="S118" s="29" t="str">
        <f t="shared" si="42"/>
        <v>C.6X2.11</v>
      </c>
      <c r="T118" s="29" t="str">
        <f t="shared" si="34"/>
        <v>F1-hybridXgraellsii-MontalvoXMontalvo</v>
      </c>
      <c r="U118" s="29">
        <v>1</v>
      </c>
      <c r="V118" s="29">
        <v>1</v>
      </c>
      <c r="W118" s="29">
        <v>5</v>
      </c>
      <c r="X118" s="29">
        <v>0</v>
      </c>
      <c r="Y118" s="33" t="s">
        <v>6</v>
      </c>
      <c r="Z118" s="29" t="str">
        <f t="shared" si="52"/>
        <v>N</v>
      </c>
      <c r="AA118" s="29" t="str">
        <f t="shared" ref="AA118:AH118" si="62">IF($Z118="N","NA","")</f>
        <v>NA</v>
      </c>
      <c r="AB118" s="29" t="str">
        <f t="shared" si="62"/>
        <v>NA</v>
      </c>
      <c r="AC118" s="29" t="str">
        <f t="shared" si="62"/>
        <v>NA</v>
      </c>
      <c r="AD118" s="29" t="str">
        <f t="shared" si="62"/>
        <v>NA</v>
      </c>
      <c r="AE118" s="29" t="str">
        <f t="shared" si="62"/>
        <v>NA</v>
      </c>
      <c r="AF118" s="29" t="str">
        <f t="shared" si="62"/>
        <v>NA</v>
      </c>
      <c r="AG118" s="29" t="str">
        <f t="shared" si="62"/>
        <v>NA</v>
      </c>
      <c r="AH118" s="29" t="str">
        <f t="shared" si="62"/>
        <v>NA</v>
      </c>
      <c r="AI118" s="33" t="s">
        <v>187</v>
      </c>
      <c r="AJ118" s="29" t="s">
        <v>6</v>
      </c>
      <c r="AK118" s="29" t="s">
        <v>6</v>
      </c>
      <c r="AL118" s="29" t="s">
        <v>6</v>
      </c>
      <c r="AM118" s="29" t="s">
        <v>6</v>
      </c>
      <c r="AN118" s="29" t="s">
        <v>6</v>
      </c>
    </row>
    <row r="119" spans="1:40" x14ac:dyDescent="0.25">
      <c r="A119" s="29" t="s">
        <v>43</v>
      </c>
      <c r="B119" s="29">
        <v>2019</v>
      </c>
      <c r="C119" s="29" t="s">
        <v>47</v>
      </c>
      <c r="D119" s="29" t="s">
        <v>561</v>
      </c>
      <c r="E119" s="29" t="s">
        <v>40</v>
      </c>
      <c r="F119" s="29" t="s">
        <v>70</v>
      </c>
      <c r="G119" s="29" t="s">
        <v>68</v>
      </c>
      <c r="H119" s="29" t="s">
        <v>71</v>
      </c>
      <c r="I119" s="29" t="s">
        <v>44</v>
      </c>
      <c r="J119" s="29" t="s">
        <v>40</v>
      </c>
      <c r="K119" s="29" t="s">
        <v>70</v>
      </c>
      <c r="L119" s="29" t="s">
        <v>68</v>
      </c>
      <c r="M119" s="29" t="s">
        <v>71</v>
      </c>
      <c r="N119" s="30" t="str">
        <f t="shared" si="60"/>
        <v>elegansXelegans</v>
      </c>
      <c r="O119" s="30" t="str">
        <f t="shared" si="61"/>
        <v>elegansXelegans</v>
      </c>
      <c r="P119" s="31">
        <v>43690</v>
      </c>
      <c r="Q119" s="32">
        <v>3.6</v>
      </c>
      <c r="R119" s="29">
        <v>3.5</v>
      </c>
      <c r="S119" s="29" t="str">
        <f t="shared" si="42"/>
        <v>3.5X3.6</v>
      </c>
      <c r="T119" s="29" t="str">
        <f t="shared" si="34"/>
        <v>Pures-elegansXelegans-LaxeXLaxe</v>
      </c>
      <c r="U119" s="29">
        <v>1</v>
      </c>
      <c r="V119" s="29">
        <v>0</v>
      </c>
      <c r="W119" s="29">
        <v>0</v>
      </c>
      <c r="X119" s="29">
        <v>0</v>
      </c>
      <c r="Y119" s="33" t="s">
        <v>6</v>
      </c>
      <c r="Z119" s="29" t="str">
        <f t="shared" si="52"/>
        <v>N</v>
      </c>
      <c r="AA119" s="29" t="str">
        <f t="shared" ref="AA119:AH119" si="63">IF($Z119="N","NA","")</f>
        <v>NA</v>
      </c>
      <c r="AB119" s="29" t="str">
        <f t="shared" si="63"/>
        <v>NA</v>
      </c>
      <c r="AC119" s="29" t="str">
        <f t="shared" si="63"/>
        <v>NA</v>
      </c>
      <c r="AD119" s="29" t="str">
        <f t="shared" si="63"/>
        <v>NA</v>
      </c>
      <c r="AE119" s="29" t="str">
        <f t="shared" si="63"/>
        <v>NA</v>
      </c>
      <c r="AF119" s="29" t="str">
        <f t="shared" si="63"/>
        <v>NA</v>
      </c>
      <c r="AG119" s="29" t="str">
        <f t="shared" si="63"/>
        <v>NA</v>
      </c>
      <c r="AH119" s="29" t="str">
        <f t="shared" si="63"/>
        <v>NA</v>
      </c>
      <c r="AI119" s="33" t="s">
        <v>187</v>
      </c>
      <c r="AJ119" s="29" t="s">
        <v>6</v>
      </c>
      <c r="AK119" s="29" t="s">
        <v>6</v>
      </c>
      <c r="AL119" s="29" t="s">
        <v>6</v>
      </c>
      <c r="AM119" s="29" t="s">
        <v>6</v>
      </c>
      <c r="AN119" s="29" t="s">
        <v>6</v>
      </c>
    </row>
    <row r="120" spans="1:40" x14ac:dyDescent="0.25">
      <c r="A120" s="29" t="s">
        <v>43</v>
      </c>
      <c r="B120" s="29">
        <v>2019</v>
      </c>
      <c r="C120" s="29" t="s">
        <v>47</v>
      </c>
      <c r="D120" s="29" t="s">
        <v>47</v>
      </c>
      <c r="E120" s="29" t="s">
        <v>185</v>
      </c>
      <c r="F120" s="29" t="s">
        <v>186</v>
      </c>
      <c r="G120" s="29" t="s">
        <v>68</v>
      </c>
      <c r="H120" s="29" t="s">
        <v>69</v>
      </c>
      <c r="I120" s="29" t="s">
        <v>42</v>
      </c>
      <c r="J120" s="29" t="s">
        <v>40</v>
      </c>
      <c r="K120" s="29" t="s">
        <v>70</v>
      </c>
      <c r="L120" s="29" t="s">
        <v>68</v>
      </c>
      <c r="M120" s="29" t="s">
        <v>71</v>
      </c>
      <c r="N120" s="30" t="str">
        <f t="shared" si="60"/>
        <v>elegansXhybrid</v>
      </c>
      <c r="O120" s="30" t="str">
        <f t="shared" si="61"/>
        <v>elegansXhybrid</v>
      </c>
      <c r="P120" s="31">
        <v>43690</v>
      </c>
      <c r="Q120" s="32" t="s">
        <v>84</v>
      </c>
      <c r="R120" s="29">
        <v>3.9</v>
      </c>
      <c r="S120" s="29" t="str">
        <f t="shared" si="42"/>
        <v>3.9XA.4</v>
      </c>
      <c r="T120" s="29" t="str">
        <f t="shared" si="34"/>
        <v>F1-elegansXhybrid-LaxeXMontalvo</v>
      </c>
      <c r="U120" s="29">
        <v>1</v>
      </c>
      <c r="V120" s="29">
        <v>1</v>
      </c>
      <c r="W120" s="29">
        <v>1</v>
      </c>
      <c r="X120" s="29">
        <v>1</v>
      </c>
      <c r="Y120" s="33" t="s">
        <v>6</v>
      </c>
      <c r="Z120" s="29" t="str">
        <f t="shared" si="52"/>
        <v>Y</v>
      </c>
      <c r="AA120" s="29">
        <v>3</v>
      </c>
      <c r="AB120" s="29">
        <v>3</v>
      </c>
      <c r="AC120" s="34">
        <v>5</v>
      </c>
      <c r="AD120" s="29" t="s">
        <v>6</v>
      </c>
      <c r="AE120" s="34">
        <v>192</v>
      </c>
      <c r="AF120" s="29" t="s">
        <v>6</v>
      </c>
      <c r="AG120" s="34">
        <v>129</v>
      </c>
      <c r="AH120" s="29" t="s">
        <v>6</v>
      </c>
      <c r="AI120" s="33" t="s">
        <v>187</v>
      </c>
      <c r="AJ120" s="29">
        <f t="shared" ref="AJ120:AK177" si="64">AC120+AE120+AG120</f>
        <v>326</v>
      </c>
      <c r="AK120" s="29" t="s">
        <v>6</v>
      </c>
      <c r="AL120" s="29">
        <f t="shared" ref="AL120:AL122" si="65">AJ120</f>
        <v>326</v>
      </c>
      <c r="AM120" s="29">
        <f t="shared" ref="AM120:AM178" si="66">AL120/AA120</f>
        <v>108.66666666666667</v>
      </c>
      <c r="AN120" s="29" t="s">
        <v>6</v>
      </c>
    </row>
    <row r="121" spans="1:40" x14ac:dyDescent="0.25">
      <c r="A121" s="29" t="s">
        <v>43</v>
      </c>
      <c r="B121" s="29">
        <v>2019</v>
      </c>
      <c r="C121" s="29" t="s">
        <v>47</v>
      </c>
      <c r="D121" s="29" t="s">
        <v>47</v>
      </c>
      <c r="E121" s="29" t="s">
        <v>185</v>
      </c>
      <c r="F121" s="29" t="s">
        <v>186</v>
      </c>
      <c r="G121" s="29" t="s">
        <v>68</v>
      </c>
      <c r="H121" s="29" t="s">
        <v>69</v>
      </c>
      <c r="I121" s="29" t="s">
        <v>42</v>
      </c>
      <c r="J121" s="29" t="s">
        <v>40</v>
      </c>
      <c r="K121" s="29" t="s">
        <v>70</v>
      </c>
      <c r="L121" s="29" t="s">
        <v>68</v>
      </c>
      <c r="M121" s="29" t="s">
        <v>71</v>
      </c>
      <c r="N121" s="30" t="str">
        <f t="shared" si="60"/>
        <v>elegansXhybrid</v>
      </c>
      <c r="O121" s="30" t="str">
        <f t="shared" si="61"/>
        <v>elegansXhybrid</v>
      </c>
      <c r="P121" s="31">
        <v>43690</v>
      </c>
      <c r="Q121" s="32" t="s">
        <v>92</v>
      </c>
      <c r="R121" s="29">
        <v>3.4</v>
      </c>
      <c r="S121" s="29" t="str">
        <f t="shared" si="42"/>
        <v>3.4XA.9</v>
      </c>
      <c r="T121" s="29" t="str">
        <f t="shared" ref="T121:T181" si="67">_xlfn.CONCAT(D121,"-",O121,"-",M121,"X",H121)</f>
        <v>F1-elegansXhybrid-LaxeXMontalvo</v>
      </c>
      <c r="U121" s="29">
        <v>1</v>
      </c>
      <c r="V121" s="29">
        <v>1</v>
      </c>
      <c r="W121" s="29">
        <v>1</v>
      </c>
      <c r="X121" s="29">
        <v>1</v>
      </c>
      <c r="Y121" s="33" t="s">
        <v>6</v>
      </c>
      <c r="Z121" s="29" t="str">
        <f t="shared" si="52"/>
        <v>Y</v>
      </c>
      <c r="AA121" s="29">
        <v>3</v>
      </c>
      <c r="AB121" s="29">
        <v>2</v>
      </c>
      <c r="AC121" s="34">
        <v>259</v>
      </c>
      <c r="AD121" s="29" t="s">
        <v>6</v>
      </c>
      <c r="AE121" s="34">
        <v>0</v>
      </c>
      <c r="AF121" s="29" t="s">
        <v>6</v>
      </c>
      <c r="AG121" s="34">
        <v>474</v>
      </c>
      <c r="AH121" s="29" t="s">
        <v>6</v>
      </c>
      <c r="AI121" s="33" t="s">
        <v>187</v>
      </c>
      <c r="AJ121" s="29">
        <f t="shared" si="64"/>
        <v>733</v>
      </c>
      <c r="AK121" s="29" t="s">
        <v>6</v>
      </c>
      <c r="AL121" s="29">
        <f t="shared" si="65"/>
        <v>733</v>
      </c>
      <c r="AM121" s="29">
        <f t="shared" si="66"/>
        <v>244.33333333333334</v>
      </c>
      <c r="AN121" s="29" t="s">
        <v>6</v>
      </c>
    </row>
    <row r="122" spans="1:40" x14ac:dyDescent="0.25">
      <c r="A122" s="29" t="s">
        <v>43</v>
      </c>
      <c r="B122" s="29">
        <v>2019</v>
      </c>
      <c r="C122" s="29" t="s">
        <v>47</v>
      </c>
      <c r="D122" s="29" t="s">
        <v>47</v>
      </c>
      <c r="E122" s="29" t="s">
        <v>185</v>
      </c>
      <c r="F122" s="29" t="s">
        <v>186</v>
      </c>
      <c r="G122" s="29" t="s">
        <v>68</v>
      </c>
      <c r="H122" s="29" t="s">
        <v>69</v>
      </c>
      <c r="I122" s="29" t="s">
        <v>42</v>
      </c>
      <c r="J122" s="29" t="s">
        <v>40</v>
      </c>
      <c r="K122" s="29" t="s">
        <v>70</v>
      </c>
      <c r="L122" s="29" t="s">
        <v>68</v>
      </c>
      <c r="M122" s="29" t="s">
        <v>71</v>
      </c>
      <c r="N122" s="30" t="str">
        <f t="shared" si="60"/>
        <v>elegansXhybrid</v>
      </c>
      <c r="O122" s="30" t="str">
        <f t="shared" si="61"/>
        <v>elegansXhybrid</v>
      </c>
      <c r="P122" s="31">
        <v>43690</v>
      </c>
      <c r="Q122" s="32" t="s">
        <v>189</v>
      </c>
      <c r="R122" s="29">
        <v>4.3</v>
      </c>
      <c r="S122" s="29" t="str">
        <f t="shared" si="42"/>
        <v>4.3XC.7</v>
      </c>
      <c r="T122" s="29" t="str">
        <f t="shared" si="67"/>
        <v>F1-elegansXhybrid-LaxeXMontalvo</v>
      </c>
      <c r="U122" s="29">
        <v>1</v>
      </c>
      <c r="V122" s="29">
        <v>1</v>
      </c>
      <c r="W122" s="29">
        <v>1</v>
      </c>
      <c r="X122" s="29">
        <v>1</v>
      </c>
      <c r="Y122" s="33" t="s">
        <v>6</v>
      </c>
      <c r="Z122" s="29" t="str">
        <f t="shared" si="52"/>
        <v>Y</v>
      </c>
      <c r="AA122" s="29">
        <v>2</v>
      </c>
      <c r="AB122" s="29">
        <v>2</v>
      </c>
      <c r="AC122" s="34">
        <v>178</v>
      </c>
      <c r="AD122" s="29" t="s">
        <v>6</v>
      </c>
      <c r="AE122" s="34">
        <v>94</v>
      </c>
      <c r="AF122" s="29" t="s">
        <v>6</v>
      </c>
      <c r="AG122" s="29" t="s">
        <v>6</v>
      </c>
      <c r="AH122" s="29" t="s">
        <v>6</v>
      </c>
      <c r="AI122" s="33" t="s">
        <v>187</v>
      </c>
      <c r="AJ122" s="29">
        <f>AC122+AE122</f>
        <v>272</v>
      </c>
      <c r="AK122" s="29" t="s">
        <v>6</v>
      </c>
      <c r="AL122" s="29">
        <f t="shared" si="65"/>
        <v>272</v>
      </c>
      <c r="AM122" s="29">
        <f t="shared" si="66"/>
        <v>136</v>
      </c>
      <c r="AN122" s="29" t="s">
        <v>6</v>
      </c>
    </row>
    <row r="123" spans="1:40" x14ac:dyDescent="0.25">
      <c r="A123" s="29" t="s">
        <v>43</v>
      </c>
      <c r="B123" s="29">
        <v>2019</v>
      </c>
      <c r="C123" s="29" t="s">
        <v>47</v>
      </c>
      <c r="D123" s="29" t="s">
        <v>47</v>
      </c>
      <c r="E123" s="29" t="s">
        <v>185</v>
      </c>
      <c r="F123" s="29" t="s">
        <v>186</v>
      </c>
      <c r="G123" s="29" t="s">
        <v>68</v>
      </c>
      <c r="H123" s="29" t="s">
        <v>69</v>
      </c>
      <c r="I123" s="29" t="s">
        <v>42</v>
      </c>
      <c r="J123" s="29" t="s">
        <v>185</v>
      </c>
      <c r="K123" s="29" t="s">
        <v>186</v>
      </c>
      <c r="L123" s="29" t="s">
        <v>68</v>
      </c>
      <c r="M123" s="29" t="s">
        <v>69</v>
      </c>
      <c r="N123" s="30" t="str">
        <f t="shared" si="60"/>
        <v>hybridXhybrid</v>
      </c>
      <c r="O123" s="30" t="str">
        <f t="shared" si="61"/>
        <v>hybridXhybrid</v>
      </c>
      <c r="P123" s="31">
        <v>43690</v>
      </c>
      <c r="Q123" s="32" t="s">
        <v>149</v>
      </c>
      <c r="R123" s="29" t="s">
        <v>92</v>
      </c>
      <c r="S123" s="29" t="str">
        <f t="shared" si="42"/>
        <v>A.9XC.9</v>
      </c>
      <c r="T123" s="29" t="str">
        <f t="shared" si="67"/>
        <v>F1-hybridXhybrid-MontalvoXMontalvo</v>
      </c>
      <c r="U123" s="29">
        <v>1</v>
      </c>
      <c r="V123" s="29">
        <v>0</v>
      </c>
      <c r="W123" s="29">
        <v>0</v>
      </c>
      <c r="X123" s="29">
        <v>0</v>
      </c>
      <c r="Y123" s="33" t="s">
        <v>6</v>
      </c>
      <c r="Z123" s="29" t="str">
        <f t="shared" si="52"/>
        <v>N</v>
      </c>
      <c r="AA123" s="29" t="str">
        <f t="shared" ref="AA123:AH123" si="68">IF($Z123="N","NA","")</f>
        <v>NA</v>
      </c>
      <c r="AB123" s="29" t="str">
        <f t="shared" si="68"/>
        <v>NA</v>
      </c>
      <c r="AC123" s="29" t="str">
        <f t="shared" si="68"/>
        <v>NA</v>
      </c>
      <c r="AD123" s="29" t="str">
        <f t="shared" si="68"/>
        <v>NA</v>
      </c>
      <c r="AE123" s="29" t="str">
        <f t="shared" si="68"/>
        <v>NA</v>
      </c>
      <c r="AF123" s="29" t="str">
        <f t="shared" si="68"/>
        <v>NA</v>
      </c>
      <c r="AG123" s="29" t="str">
        <f t="shared" si="68"/>
        <v>NA</v>
      </c>
      <c r="AH123" s="29" t="str">
        <f t="shared" si="68"/>
        <v>NA</v>
      </c>
      <c r="AI123" s="33" t="s">
        <v>187</v>
      </c>
      <c r="AJ123" s="29" t="s">
        <v>6</v>
      </c>
      <c r="AK123" s="29" t="s">
        <v>6</v>
      </c>
      <c r="AL123" s="29" t="s">
        <v>6</v>
      </c>
      <c r="AM123" s="29" t="s">
        <v>6</v>
      </c>
      <c r="AN123" s="29" t="s">
        <v>6</v>
      </c>
    </row>
    <row r="124" spans="1:40" x14ac:dyDescent="0.25">
      <c r="A124" s="29" t="s">
        <v>43</v>
      </c>
      <c r="B124" s="29">
        <v>2019</v>
      </c>
      <c r="C124" s="29" t="s">
        <v>47</v>
      </c>
      <c r="D124" s="29" t="s">
        <v>47</v>
      </c>
      <c r="E124" s="29" t="s">
        <v>185</v>
      </c>
      <c r="F124" s="29" t="s">
        <v>186</v>
      </c>
      <c r="G124" s="29" t="s">
        <v>68</v>
      </c>
      <c r="H124" s="29" t="s">
        <v>69</v>
      </c>
      <c r="I124" s="29" t="s">
        <v>42</v>
      </c>
      <c r="J124" s="29" t="s">
        <v>185</v>
      </c>
      <c r="K124" s="29" t="s">
        <v>186</v>
      </c>
      <c r="L124" s="29" t="s">
        <v>68</v>
      </c>
      <c r="M124" s="29" t="s">
        <v>69</v>
      </c>
      <c r="N124" s="30" t="str">
        <f t="shared" si="60"/>
        <v>hybridXhybrid</v>
      </c>
      <c r="O124" s="30" t="str">
        <f t="shared" si="61"/>
        <v>hybridXhybrid</v>
      </c>
      <c r="P124" s="31">
        <v>43690</v>
      </c>
      <c r="Q124" s="32" t="s">
        <v>149</v>
      </c>
      <c r="R124" s="29" t="s">
        <v>81</v>
      </c>
      <c r="S124" s="29" t="str">
        <f t="shared" si="42"/>
        <v>B.6XC.9</v>
      </c>
      <c r="T124" s="29" t="str">
        <f t="shared" si="67"/>
        <v>F1-hybridXhybrid-MontalvoXMontalvo</v>
      </c>
      <c r="U124" s="29">
        <v>1</v>
      </c>
      <c r="V124" s="29">
        <v>1</v>
      </c>
      <c r="W124" s="29">
        <v>1</v>
      </c>
      <c r="X124" s="29">
        <v>1</v>
      </c>
      <c r="Y124" s="33" t="s">
        <v>6</v>
      </c>
      <c r="Z124" s="29" t="str">
        <f t="shared" si="52"/>
        <v>Y</v>
      </c>
      <c r="AA124" s="29">
        <v>3</v>
      </c>
      <c r="AB124" s="29">
        <v>3</v>
      </c>
      <c r="AC124" s="34">
        <v>399</v>
      </c>
      <c r="AD124" s="29" t="s">
        <v>6</v>
      </c>
      <c r="AE124" s="34">
        <v>1</v>
      </c>
      <c r="AF124" s="29" t="s">
        <v>6</v>
      </c>
      <c r="AG124" s="34">
        <v>87</v>
      </c>
      <c r="AH124" s="29" t="s">
        <v>6</v>
      </c>
      <c r="AI124" s="33" t="s">
        <v>187</v>
      </c>
      <c r="AJ124" s="29">
        <f t="shared" si="64"/>
        <v>487</v>
      </c>
      <c r="AK124" s="29" t="s">
        <v>6</v>
      </c>
      <c r="AL124" s="29">
        <f>AJ124</f>
        <v>487</v>
      </c>
      <c r="AM124" s="29">
        <f t="shared" si="66"/>
        <v>162.33333333333334</v>
      </c>
      <c r="AN124" s="29" t="s">
        <v>6</v>
      </c>
    </row>
    <row r="125" spans="1:40" x14ac:dyDescent="0.25">
      <c r="A125" s="29" t="s">
        <v>43</v>
      </c>
      <c r="B125" s="29">
        <v>2019</v>
      </c>
      <c r="C125" s="29" t="s">
        <v>47</v>
      </c>
      <c r="D125" s="29" t="s">
        <v>561</v>
      </c>
      <c r="E125" s="29" t="s">
        <v>67</v>
      </c>
      <c r="F125" s="29" t="s">
        <v>41</v>
      </c>
      <c r="G125" s="29" t="s">
        <v>68</v>
      </c>
      <c r="H125" s="29" t="s">
        <v>69</v>
      </c>
      <c r="I125" s="29" t="s">
        <v>42</v>
      </c>
      <c r="J125" s="29" t="s">
        <v>67</v>
      </c>
      <c r="K125" s="29" t="s">
        <v>41</v>
      </c>
      <c r="L125" s="29" t="s">
        <v>68</v>
      </c>
      <c r="M125" s="29" t="s">
        <v>69</v>
      </c>
      <c r="N125" s="30" t="str">
        <f t="shared" si="60"/>
        <v>graellsiiXgraellsii</v>
      </c>
      <c r="O125" s="30" t="str">
        <f t="shared" si="61"/>
        <v>graellsiiXgraellsii</v>
      </c>
      <c r="P125" s="31">
        <v>43691</v>
      </c>
      <c r="Q125" s="32">
        <v>1.2</v>
      </c>
      <c r="R125" s="29">
        <v>2.4</v>
      </c>
      <c r="S125" s="29" t="str">
        <f t="shared" si="42"/>
        <v>2.4X1.2</v>
      </c>
      <c r="T125" s="29" t="str">
        <f t="shared" si="67"/>
        <v>Pures-graellsiiXgraellsii-MontalvoXMontalvo</v>
      </c>
      <c r="U125" s="29">
        <v>1</v>
      </c>
      <c r="V125" s="29">
        <v>1</v>
      </c>
      <c r="W125" s="29">
        <v>1</v>
      </c>
      <c r="X125" s="29">
        <v>1</v>
      </c>
      <c r="Y125" s="33" t="s">
        <v>6</v>
      </c>
      <c r="Z125" s="29" t="str">
        <f t="shared" si="52"/>
        <v>Y</v>
      </c>
      <c r="AA125" s="29">
        <v>0</v>
      </c>
      <c r="AB125" s="29" t="str">
        <f t="shared" ref="AB125:AH125" si="69">IF($AA125=0,"NA","")</f>
        <v>NA</v>
      </c>
      <c r="AC125" s="29" t="str">
        <f t="shared" si="69"/>
        <v>NA</v>
      </c>
      <c r="AD125" s="29" t="str">
        <f t="shared" si="69"/>
        <v>NA</v>
      </c>
      <c r="AE125" s="29" t="str">
        <f t="shared" si="69"/>
        <v>NA</v>
      </c>
      <c r="AF125" s="29" t="str">
        <f t="shared" si="69"/>
        <v>NA</v>
      </c>
      <c r="AG125" s="29" t="str">
        <f t="shared" si="69"/>
        <v>NA</v>
      </c>
      <c r="AH125" s="29" t="str">
        <f t="shared" si="69"/>
        <v>NA</v>
      </c>
      <c r="AI125" s="33" t="s">
        <v>187</v>
      </c>
      <c r="AJ125" s="29" t="s">
        <v>6</v>
      </c>
      <c r="AK125" s="29" t="s">
        <v>6</v>
      </c>
      <c r="AL125" s="29" t="s">
        <v>6</v>
      </c>
      <c r="AM125" s="29" t="s">
        <v>6</v>
      </c>
      <c r="AN125" s="29" t="s">
        <v>6</v>
      </c>
    </row>
    <row r="126" spans="1:40" x14ac:dyDescent="0.25">
      <c r="A126" s="29" t="s">
        <v>43</v>
      </c>
      <c r="B126" s="29">
        <v>2019</v>
      </c>
      <c r="C126" s="29" t="s">
        <v>47</v>
      </c>
      <c r="D126" s="29" t="s">
        <v>561</v>
      </c>
      <c r="E126" s="29" t="s">
        <v>40</v>
      </c>
      <c r="F126" s="29" t="s">
        <v>70</v>
      </c>
      <c r="G126" s="29" t="s">
        <v>68</v>
      </c>
      <c r="H126" s="29" t="s">
        <v>71</v>
      </c>
      <c r="I126" s="29" t="s">
        <v>44</v>
      </c>
      <c r="J126" s="29" t="s">
        <v>40</v>
      </c>
      <c r="K126" s="29" t="s">
        <v>70</v>
      </c>
      <c r="L126" s="29" t="s">
        <v>68</v>
      </c>
      <c r="M126" s="29" t="s">
        <v>71</v>
      </c>
      <c r="N126" s="30" t="str">
        <f t="shared" si="60"/>
        <v>elegansXelegans</v>
      </c>
      <c r="O126" s="30" t="str">
        <f t="shared" si="61"/>
        <v>elegansXelegans</v>
      </c>
      <c r="P126" s="31">
        <v>43691</v>
      </c>
      <c r="Q126" s="32">
        <v>3.6</v>
      </c>
      <c r="R126" s="29">
        <v>3.4</v>
      </c>
      <c r="S126" s="29" t="str">
        <f t="shared" si="42"/>
        <v>3.4X3.6</v>
      </c>
      <c r="T126" s="29" t="str">
        <f t="shared" si="67"/>
        <v>Pures-elegansXelegans-LaxeXLaxe</v>
      </c>
      <c r="U126" s="29">
        <v>1</v>
      </c>
      <c r="V126" s="29">
        <v>1</v>
      </c>
      <c r="W126" s="29">
        <v>1</v>
      </c>
      <c r="X126" s="29">
        <v>1</v>
      </c>
      <c r="Y126" s="33" t="s">
        <v>6</v>
      </c>
      <c r="Z126" s="29" t="str">
        <f t="shared" si="52"/>
        <v>Y</v>
      </c>
      <c r="AA126" s="29">
        <v>3</v>
      </c>
      <c r="AB126" s="29">
        <v>3</v>
      </c>
      <c r="AC126" s="34">
        <v>185</v>
      </c>
      <c r="AD126" s="29" t="s">
        <v>6</v>
      </c>
      <c r="AE126" s="34">
        <v>46</v>
      </c>
      <c r="AF126" s="29" t="s">
        <v>6</v>
      </c>
      <c r="AG126" s="34">
        <v>210</v>
      </c>
      <c r="AH126" s="29" t="s">
        <v>6</v>
      </c>
      <c r="AI126" s="33" t="s">
        <v>187</v>
      </c>
      <c r="AJ126" s="29">
        <f t="shared" si="64"/>
        <v>441</v>
      </c>
      <c r="AK126" s="29" t="s">
        <v>6</v>
      </c>
      <c r="AL126" s="29">
        <f>AJ126</f>
        <v>441</v>
      </c>
      <c r="AM126" s="29">
        <f t="shared" si="66"/>
        <v>147</v>
      </c>
      <c r="AN126" s="29" t="s">
        <v>6</v>
      </c>
    </row>
    <row r="127" spans="1:40" x14ac:dyDescent="0.25">
      <c r="A127" s="29" t="s">
        <v>43</v>
      </c>
      <c r="B127" s="29">
        <v>2019</v>
      </c>
      <c r="C127" s="29" t="s">
        <v>47</v>
      </c>
      <c r="D127" s="29" t="s">
        <v>561</v>
      </c>
      <c r="E127" s="29" t="s">
        <v>40</v>
      </c>
      <c r="F127" s="29" t="s">
        <v>70</v>
      </c>
      <c r="G127" s="29" t="s">
        <v>68</v>
      </c>
      <c r="H127" s="29" t="s">
        <v>71</v>
      </c>
      <c r="I127" s="29" t="s">
        <v>44</v>
      </c>
      <c r="J127" s="29" t="s">
        <v>40</v>
      </c>
      <c r="K127" s="29" t="s">
        <v>70</v>
      </c>
      <c r="L127" s="29" t="s">
        <v>68</v>
      </c>
      <c r="M127" s="29" t="s">
        <v>71</v>
      </c>
      <c r="N127" s="30" t="str">
        <f t="shared" si="60"/>
        <v>elegansXelegans</v>
      </c>
      <c r="O127" s="30" t="str">
        <f t="shared" si="61"/>
        <v>elegansXelegans</v>
      </c>
      <c r="P127" s="31">
        <v>43691</v>
      </c>
      <c r="Q127" s="32">
        <v>4.2</v>
      </c>
      <c r="R127" s="29">
        <v>3.5</v>
      </c>
      <c r="S127" s="29" t="str">
        <f t="shared" si="42"/>
        <v>3.5X4.2</v>
      </c>
      <c r="T127" s="29" t="str">
        <f t="shared" si="67"/>
        <v>Pures-elegansXelegans-LaxeXLaxe</v>
      </c>
      <c r="U127" s="29">
        <v>1</v>
      </c>
      <c r="V127" s="29">
        <v>1</v>
      </c>
      <c r="W127" s="29">
        <v>0</v>
      </c>
      <c r="X127" s="29">
        <v>0</v>
      </c>
      <c r="Y127" s="33" t="s">
        <v>6</v>
      </c>
      <c r="Z127" s="29" t="str">
        <f t="shared" si="52"/>
        <v>N</v>
      </c>
      <c r="AA127" s="29" t="str">
        <f t="shared" ref="AA127:AH127" si="70">IF($Z127="N","NA","")</f>
        <v>NA</v>
      </c>
      <c r="AB127" s="29" t="str">
        <f t="shared" si="70"/>
        <v>NA</v>
      </c>
      <c r="AC127" s="29" t="str">
        <f t="shared" si="70"/>
        <v>NA</v>
      </c>
      <c r="AD127" s="29" t="str">
        <f t="shared" si="70"/>
        <v>NA</v>
      </c>
      <c r="AE127" s="29" t="str">
        <f t="shared" si="70"/>
        <v>NA</v>
      </c>
      <c r="AF127" s="29" t="str">
        <f t="shared" si="70"/>
        <v>NA</v>
      </c>
      <c r="AG127" s="29" t="str">
        <f t="shared" si="70"/>
        <v>NA</v>
      </c>
      <c r="AH127" s="29" t="str">
        <f t="shared" si="70"/>
        <v>NA</v>
      </c>
      <c r="AI127" s="33" t="s">
        <v>187</v>
      </c>
      <c r="AJ127" s="29" t="s">
        <v>6</v>
      </c>
      <c r="AK127" s="29" t="s">
        <v>6</v>
      </c>
      <c r="AL127" s="29" t="s">
        <v>6</v>
      </c>
      <c r="AM127" s="29" t="s">
        <v>6</v>
      </c>
      <c r="AN127" s="29" t="s">
        <v>6</v>
      </c>
    </row>
    <row r="128" spans="1:40" x14ac:dyDescent="0.25">
      <c r="A128" s="29" t="s">
        <v>43</v>
      </c>
      <c r="B128" s="29">
        <v>2019</v>
      </c>
      <c r="C128" s="29" t="s">
        <v>47</v>
      </c>
      <c r="D128" s="29" t="s">
        <v>561</v>
      </c>
      <c r="E128" s="29" t="s">
        <v>67</v>
      </c>
      <c r="F128" s="29" t="s">
        <v>41</v>
      </c>
      <c r="G128" s="29" t="s">
        <v>68</v>
      </c>
      <c r="H128" s="29" t="s">
        <v>69</v>
      </c>
      <c r="I128" s="29" t="s">
        <v>42</v>
      </c>
      <c r="J128" s="29" t="s">
        <v>67</v>
      </c>
      <c r="K128" s="29" t="s">
        <v>41</v>
      </c>
      <c r="L128" s="29" t="s">
        <v>68</v>
      </c>
      <c r="M128" s="29" t="s">
        <v>69</v>
      </c>
      <c r="N128" s="30" t="str">
        <f t="shared" si="60"/>
        <v>graellsiiXgraellsii</v>
      </c>
      <c r="O128" s="30" t="str">
        <f t="shared" si="61"/>
        <v>graellsiiXgraellsii</v>
      </c>
      <c r="P128" s="31">
        <v>43693</v>
      </c>
      <c r="Q128" s="32">
        <v>1.17</v>
      </c>
      <c r="R128" s="29">
        <v>1.18</v>
      </c>
      <c r="S128" s="29" t="str">
        <f t="shared" si="42"/>
        <v>1.18X1.17</v>
      </c>
      <c r="T128" s="29" t="str">
        <f t="shared" si="67"/>
        <v>Pures-graellsiiXgraellsii-MontalvoXMontalvo</v>
      </c>
      <c r="U128" s="29">
        <v>1</v>
      </c>
      <c r="V128" s="29">
        <v>1</v>
      </c>
      <c r="W128" s="29">
        <v>1</v>
      </c>
      <c r="X128" s="29">
        <v>1</v>
      </c>
      <c r="Y128" s="33" t="s">
        <v>6</v>
      </c>
      <c r="Z128" s="29" t="str">
        <f t="shared" si="52"/>
        <v>Y</v>
      </c>
      <c r="AA128" s="29">
        <v>3</v>
      </c>
      <c r="AB128" s="29">
        <v>2</v>
      </c>
      <c r="AC128" s="34">
        <v>0</v>
      </c>
      <c r="AD128" s="29" t="s">
        <v>6</v>
      </c>
      <c r="AE128" s="34">
        <v>54</v>
      </c>
      <c r="AF128" s="29" t="s">
        <v>6</v>
      </c>
      <c r="AG128" s="34">
        <v>94</v>
      </c>
      <c r="AH128" s="29" t="s">
        <v>6</v>
      </c>
      <c r="AI128" s="33" t="s">
        <v>187</v>
      </c>
      <c r="AJ128" s="29">
        <f t="shared" si="64"/>
        <v>148</v>
      </c>
      <c r="AK128" s="29" t="s">
        <v>6</v>
      </c>
      <c r="AL128" s="29">
        <f t="shared" ref="AL128:AL130" si="71">AJ128</f>
        <v>148</v>
      </c>
      <c r="AM128" s="29">
        <f t="shared" si="66"/>
        <v>49.333333333333336</v>
      </c>
      <c r="AN128" s="29" t="s">
        <v>6</v>
      </c>
    </row>
    <row r="129" spans="1:40" x14ac:dyDescent="0.25">
      <c r="A129" s="29" t="s">
        <v>43</v>
      </c>
      <c r="B129" s="29">
        <v>2019</v>
      </c>
      <c r="C129" s="29" t="s">
        <v>47</v>
      </c>
      <c r="D129" s="29" t="s">
        <v>561</v>
      </c>
      <c r="E129" s="29" t="s">
        <v>40</v>
      </c>
      <c r="F129" s="29" t="s">
        <v>70</v>
      </c>
      <c r="G129" s="29" t="s">
        <v>68</v>
      </c>
      <c r="H129" s="29" t="s">
        <v>71</v>
      </c>
      <c r="I129" s="29" t="s">
        <v>42</v>
      </c>
      <c r="J129" s="29" t="s">
        <v>40</v>
      </c>
      <c r="K129" s="29" t="s">
        <v>70</v>
      </c>
      <c r="L129" s="29" t="s">
        <v>68</v>
      </c>
      <c r="M129" s="29" t="s">
        <v>71</v>
      </c>
      <c r="N129" s="30" t="str">
        <f t="shared" si="60"/>
        <v>elegansXelegans</v>
      </c>
      <c r="O129" s="30" t="str">
        <f t="shared" si="61"/>
        <v>elegansXelegans</v>
      </c>
      <c r="P129" s="31">
        <v>43695</v>
      </c>
      <c r="Q129" s="32" t="s">
        <v>190</v>
      </c>
      <c r="R129" s="29">
        <v>3.17</v>
      </c>
      <c r="S129" s="29" t="str">
        <f t="shared" si="42"/>
        <v>3.17X3.10</v>
      </c>
      <c r="T129" s="29" t="str">
        <f t="shared" si="67"/>
        <v>Pures-elegansXelegans-LaxeXLaxe</v>
      </c>
      <c r="U129" s="29">
        <v>1</v>
      </c>
      <c r="V129" s="29">
        <v>1</v>
      </c>
      <c r="W129" s="29">
        <v>1</v>
      </c>
      <c r="X129" s="29">
        <v>1</v>
      </c>
      <c r="Y129" s="33" t="s">
        <v>6</v>
      </c>
      <c r="Z129" s="29" t="str">
        <f t="shared" si="52"/>
        <v>Y</v>
      </c>
      <c r="AA129" s="29">
        <v>3</v>
      </c>
      <c r="AB129" s="29">
        <v>2</v>
      </c>
      <c r="AC129" s="34">
        <v>183</v>
      </c>
      <c r="AD129" s="29" t="s">
        <v>6</v>
      </c>
      <c r="AE129" s="34">
        <v>2</v>
      </c>
      <c r="AF129" s="29" t="s">
        <v>6</v>
      </c>
      <c r="AG129" s="34">
        <v>0</v>
      </c>
      <c r="AH129" s="29" t="s">
        <v>6</v>
      </c>
      <c r="AI129" s="33" t="s">
        <v>187</v>
      </c>
      <c r="AJ129" s="29">
        <f t="shared" si="64"/>
        <v>185</v>
      </c>
      <c r="AK129" s="29" t="s">
        <v>6</v>
      </c>
      <c r="AL129" s="29">
        <f t="shared" si="71"/>
        <v>185</v>
      </c>
      <c r="AM129" s="29">
        <f t="shared" si="66"/>
        <v>61.666666666666664</v>
      </c>
      <c r="AN129" s="29" t="s">
        <v>6</v>
      </c>
    </row>
    <row r="130" spans="1:40" x14ac:dyDescent="0.25">
      <c r="A130" s="29" t="s">
        <v>43</v>
      </c>
      <c r="B130" s="29">
        <v>2019</v>
      </c>
      <c r="C130" s="29" t="s">
        <v>47</v>
      </c>
      <c r="D130" s="29" t="s">
        <v>561</v>
      </c>
      <c r="E130" s="29" t="s">
        <v>40</v>
      </c>
      <c r="F130" s="29" t="s">
        <v>70</v>
      </c>
      <c r="G130" s="29" t="s">
        <v>68</v>
      </c>
      <c r="H130" s="29" t="s">
        <v>71</v>
      </c>
      <c r="I130" s="29" t="s">
        <v>42</v>
      </c>
      <c r="J130" s="29" t="s">
        <v>40</v>
      </c>
      <c r="K130" s="29" t="s">
        <v>70</v>
      </c>
      <c r="L130" s="29" t="s">
        <v>68</v>
      </c>
      <c r="M130" s="29" t="s">
        <v>71</v>
      </c>
      <c r="N130" s="30" t="str">
        <f t="shared" si="60"/>
        <v>elegansXelegans</v>
      </c>
      <c r="O130" s="30" t="str">
        <f t="shared" si="61"/>
        <v>elegansXelegans</v>
      </c>
      <c r="P130" s="31">
        <v>43695</v>
      </c>
      <c r="Q130" s="32" t="s">
        <v>191</v>
      </c>
      <c r="R130" s="29">
        <v>4.12</v>
      </c>
      <c r="S130" s="29" t="str">
        <f t="shared" si="42"/>
        <v>4.12X3.19</v>
      </c>
      <c r="T130" s="29" t="str">
        <f t="shared" si="67"/>
        <v>Pures-elegansXelegans-LaxeXLaxe</v>
      </c>
      <c r="U130" s="29">
        <v>1</v>
      </c>
      <c r="V130" s="29">
        <v>1</v>
      </c>
      <c r="W130" s="29">
        <v>1</v>
      </c>
      <c r="X130" s="29">
        <v>1</v>
      </c>
      <c r="Y130" s="33" t="s">
        <v>6</v>
      </c>
      <c r="Z130" s="29" t="str">
        <f t="shared" si="52"/>
        <v>Y</v>
      </c>
      <c r="AA130" s="29">
        <v>3</v>
      </c>
      <c r="AB130" s="29">
        <v>3</v>
      </c>
      <c r="AC130" s="34">
        <v>7</v>
      </c>
      <c r="AD130" s="29" t="s">
        <v>6</v>
      </c>
      <c r="AE130" s="34">
        <v>210</v>
      </c>
      <c r="AF130" s="29" t="s">
        <v>6</v>
      </c>
      <c r="AG130" s="34">
        <v>30</v>
      </c>
      <c r="AH130" s="29" t="s">
        <v>6</v>
      </c>
      <c r="AI130" s="33" t="s">
        <v>187</v>
      </c>
      <c r="AJ130" s="29">
        <f t="shared" si="64"/>
        <v>247</v>
      </c>
      <c r="AK130" s="29" t="s">
        <v>6</v>
      </c>
      <c r="AL130" s="29">
        <f t="shared" si="71"/>
        <v>247</v>
      </c>
      <c r="AM130" s="29">
        <f t="shared" si="66"/>
        <v>82.333333333333329</v>
      </c>
      <c r="AN130" s="29" t="s">
        <v>6</v>
      </c>
    </row>
    <row r="131" spans="1:40" x14ac:dyDescent="0.25">
      <c r="A131" s="29" t="s">
        <v>43</v>
      </c>
      <c r="B131" s="29">
        <v>2019</v>
      </c>
      <c r="C131" s="29" t="s">
        <v>47</v>
      </c>
      <c r="D131" s="29" t="s">
        <v>561</v>
      </c>
      <c r="E131" s="29" t="s">
        <v>40</v>
      </c>
      <c r="F131" s="29" t="s">
        <v>70</v>
      </c>
      <c r="G131" s="29" t="s">
        <v>68</v>
      </c>
      <c r="H131" s="29" t="s">
        <v>71</v>
      </c>
      <c r="I131" s="29" t="s">
        <v>44</v>
      </c>
      <c r="J131" s="29" t="s">
        <v>40</v>
      </c>
      <c r="K131" s="29" t="s">
        <v>70</v>
      </c>
      <c r="L131" s="29" t="s">
        <v>68</v>
      </c>
      <c r="M131" s="29" t="s">
        <v>71</v>
      </c>
      <c r="N131" s="30" t="str">
        <f t="shared" si="60"/>
        <v>elegansXelegans</v>
      </c>
      <c r="O131" s="30" t="str">
        <f t="shared" si="61"/>
        <v>elegansXelegans</v>
      </c>
      <c r="P131" s="31">
        <v>43695</v>
      </c>
      <c r="Q131" s="32">
        <v>4.5</v>
      </c>
      <c r="R131" s="29">
        <v>3.9</v>
      </c>
      <c r="S131" s="29" t="str">
        <f t="shared" ref="S131:S186" si="72">CONCATENATE(R131,"X",Q131)</f>
        <v>3.9X4.5</v>
      </c>
      <c r="T131" s="29" t="str">
        <f t="shared" si="67"/>
        <v>Pures-elegansXelegans-LaxeXLaxe</v>
      </c>
      <c r="U131" s="29">
        <v>1</v>
      </c>
      <c r="V131" s="29">
        <v>1</v>
      </c>
      <c r="W131" s="29">
        <v>1</v>
      </c>
      <c r="X131" s="29">
        <v>1</v>
      </c>
      <c r="Y131" s="33" t="s">
        <v>6</v>
      </c>
      <c r="Z131" s="29" t="str">
        <f t="shared" si="52"/>
        <v>Y</v>
      </c>
      <c r="AA131" s="29">
        <v>0</v>
      </c>
      <c r="AB131" s="29" t="str">
        <f t="shared" ref="AB131:AH131" si="73">IF($AA131=0,"NA","")</f>
        <v>NA</v>
      </c>
      <c r="AC131" s="29" t="str">
        <f t="shared" si="73"/>
        <v>NA</v>
      </c>
      <c r="AD131" s="29" t="str">
        <f t="shared" si="73"/>
        <v>NA</v>
      </c>
      <c r="AE131" s="29" t="str">
        <f t="shared" si="73"/>
        <v>NA</v>
      </c>
      <c r="AF131" s="29" t="str">
        <f t="shared" si="73"/>
        <v>NA</v>
      </c>
      <c r="AG131" s="29" t="str">
        <f t="shared" si="73"/>
        <v>NA</v>
      </c>
      <c r="AH131" s="29" t="str">
        <f t="shared" si="73"/>
        <v>NA</v>
      </c>
      <c r="AI131" s="33" t="s">
        <v>187</v>
      </c>
      <c r="AJ131" s="29" t="s">
        <v>6</v>
      </c>
      <c r="AK131" s="29" t="s">
        <v>6</v>
      </c>
      <c r="AL131" s="29" t="s">
        <v>6</v>
      </c>
      <c r="AM131" s="29" t="s">
        <v>6</v>
      </c>
      <c r="AN131" s="29" t="s">
        <v>6</v>
      </c>
    </row>
    <row r="132" spans="1:40" x14ac:dyDescent="0.25">
      <c r="A132" s="29" t="s">
        <v>43</v>
      </c>
      <c r="B132" s="29">
        <v>2019</v>
      </c>
      <c r="C132" s="29" t="s">
        <v>47</v>
      </c>
      <c r="D132" s="29" t="s">
        <v>47</v>
      </c>
      <c r="E132" s="29" t="s">
        <v>185</v>
      </c>
      <c r="F132" s="29" t="s">
        <v>186</v>
      </c>
      <c r="G132" s="29" t="s">
        <v>68</v>
      </c>
      <c r="H132" s="29" t="s">
        <v>69</v>
      </c>
      <c r="I132" s="29" t="s">
        <v>42</v>
      </c>
      <c r="J132" s="29" t="s">
        <v>40</v>
      </c>
      <c r="K132" s="29" t="s">
        <v>70</v>
      </c>
      <c r="L132" s="29" t="s">
        <v>68</v>
      </c>
      <c r="M132" s="29" t="s">
        <v>71</v>
      </c>
      <c r="N132" s="30" t="str">
        <f t="shared" si="60"/>
        <v>elegansXhybrid</v>
      </c>
      <c r="O132" s="30" t="str">
        <f t="shared" si="61"/>
        <v>elegansXhybrid</v>
      </c>
      <c r="P132" s="31">
        <v>43695</v>
      </c>
      <c r="Q132" s="32" t="s">
        <v>192</v>
      </c>
      <c r="R132" s="29">
        <v>3.4</v>
      </c>
      <c r="S132" s="29" t="str">
        <f t="shared" si="72"/>
        <v>3.4XB.10</v>
      </c>
      <c r="T132" s="29" t="str">
        <f t="shared" si="67"/>
        <v>F1-elegansXhybrid-LaxeXMontalvo</v>
      </c>
      <c r="U132" s="29">
        <v>1</v>
      </c>
      <c r="V132" s="29">
        <v>1</v>
      </c>
      <c r="W132" s="29">
        <v>1</v>
      </c>
      <c r="X132" s="29">
        <v>1</v>
      </c>
      <c r="Y132" s="33" t="s">
        <v>6</v>
      </c>
      <c r="Z132" s="29" t="str">
        <f t="shared" si="52"/>
        <v>Y</v>
      </c>
      <c r="AA132" s="29">
        <v>3</v>
      </c>
      <c r="AB132" s="29">
        <v>2</v>
      </c>
      <c r="AC132" s="34">
        <v>3</v>
      </c>
      <c r="AD132" s="29" t="s">
        <v>6</v>
      </c>
      <c r="AE132" s="34">
        <v>3</v>
      </c>
      <c r="AF132" s="29" t="s">
        <v>6</v>
      </c>
      <c r="AG132" s="34">
        <v>0</v>
      </c>
      <c r="AH132" s="29" t="s">
        <v>6</v>
      </c>
      <c r="AI132" s="33" t="s">
        <v>187</v>
      </c>
      <c r="AJ132" s="29">
        <f t="shared" si="64"/>
        <v>6</v>
      </c>
      <c r="AK132" s="29" t="s">
        <v>6</v>
      </c>
      <c r="AL132" s="29">
        <f t="shared" ref="AL132:AL135" si="74">AJ132</f>
        <v>6</v>
      </c>
      <c r="AM132" s="29">
        <f t="shared" si="66"/>
        <v>2</v>
      </c>
      <c r="AN132" s="29" t="s">
        <v>6</v>
      </c>
    </row>
    <row r="133" spans="1:40" x14ac:dyDescent="0.25">
      <c r="A133" s="29" t="s">
        <v>43</v>
      </c>
      <c r="B133" s="29">
        <v>2019</v>
      </c>
      <c r="C133" s="29" t="s">
        <v>47</v>
      </c>
      <c r="D133" s="29" t="s">
        <v>561</v>
      </c>
      <c r="E133" s="29" t="s">
        <v>67</v>
      </c>
      <c r="F133" s="29" t="s">
        <v>41</v>
      </c>
      <c r="G133" s="29" t="s">
        <v>68</v>
      </c>
      <c r="H133" s="29" t="s">
        <v>69</v>
      </c>
      <c r="I133" s="29" t="s">
        <v>42</v>
      </c>
      <c r="J133" s="29" t="s">
        <v>67</v>
      </c>
      <c r="K133" s="29" t="s">
        <v>41</v>
      </c>
      <c r="L133" s="29" t="s">
        <v>68</v>
      </c>
      <c r="M133" s="29" t="s">
        <v>69</v>
      </c>
      <c r="N133" s="30" t="str">
        <f t="shared" si="60"/>
        <v>graellsiiXgraellsii</v>
      </c>
      <c r="O133" s="30" t="str">
        <f t="shared" si="61"/>
        <v>graellsiiXgraellsii</v>
      </c>
      <c r="P133" s="31">
        <v>43696</v>
      </c>
      <c r="Q133" s="32" t="s">
        <v>193</v>
      </c>
      <c r="R133" s="29">
        <v>1.27</v>
      </c>
      <c r="S133" s="29" t="str">
        <f t="shared" si="72"/>
        <v>1.27X1.20</v>
      </c>
      <c r="T133" s="29" t="str">
        <f t="shared" si="67"/>
        <v>Pures-graellsiiXgraellsii-MontalvoXMontalvo</v>
      </c>
      <c r="U133" s="29">
        <v>1</v>
      </c>
      <c r="V133" s="29">
        <v>1</v>
      </c>
      <c r="W133" s="29">
        <v>1</v>
      </c>
      <c r="X133" s="29">
        <v>1</v>
      </c>
      <c r="Y133" s="33" t="s">
        <v>6</v>
      </c>
      <c r="Z133" s="29" t="str">
        <f t="shared" si="52"/>
        <v>Y</v>
      </c>
      <c r="AA133" s="29">
        <v>3</v>
      </c>
      <c r="AB133" s="29">
        <v>3</v>
      </c>
      <c r="AC133" s="34">
        <v>437</v>
      </c>
      <c r="AD133" s="29" t="s">
        <v>6</v>
      </c>
      <c r="AE133" s="34">
        <v>35</v>
      </c>
      <c r="AF133" s="29" t="s">
        <v>6</v>
      </c>
      <c r="AG133" s="34">
        <v>69</v>
      </c>
      <c r="AH133" s="29" t="s">
        <v>6</v>
      </c>
      <c r="AI133" s="33" t="s">
        <v>187</v>
      </c>
      <c r="AJ133" s="29">
        <f t="shared" si="64"/>
        <v>541</v>
      </c>
      <c r="AK133" s="29" t="s">
        <v>6</v>
      </c>
      <c r="AL133" s="29">
        <f t="shared" si="74"/>
        <v>541</v>
      </c>
      <c r="AM133" s="29">
        <f t="shared" si="66"/>
        <v>180.33333333333334</v>
      </c>
      <c r="AN133" s="29" t="s">
        <v>6</v>
      </c>
    </row>
    <row r="134" spans="1:40" x14ac:dyDescent="0.25">
      <c r="A134" s="29" t="s">
        <v>43</v>
      </c>
      <c r="B134" s="29">
        <v>2019</v>
      </c>
      <c r="C134" s="29" t="s">
        <v>47</v>
      </c>
      <c r="D134" s="29" t="s">
        <v>39</v>
      </c>
      <c r="E134" s="29" t="s">
        <v>67</v>
      </c>
      <c r="F134" s="29" t="s">
        <v>41</v>
      </c>
      <c r="G134" s="29" t="s">
        <v>68</v>
      </c>
      <c r="H134" s="29" t="s">
        <v>69</v>
      </c>
      <c r="I134" s="29" t="s">
        <v>42</v>
      </c>
      <c r="J134" s="29" t="s">
        <v>40</v>
      </c>
      <c r="K134" s="29" t="s">
        <v>70</v>
      </c>
      <c r="L134" s="29" t="s">
        <v>68</v>
      </c>
      <c r="M134" s="29" t="s">
        <v>71</v>
      </c>
      <c r="N134" s="30" t="str">
        <f t="shared" si="60"/>
        <v>elegansXgraellsii</v>
      </c>
      <c r="O134" s="30" t="str">
        <f t="shared" si="61"/>
        <v>elegansXgraellsii</v>
      </c>
      <c r="P134" s="31">
        <v>43696</v>
      </c>
      <c r="Q134" s="32" t="s">
        <v>194</v>
      </c>
      <c r="R134" s="29">
        <v>3.16</v>
      </c>
      <c r="S134" s="29" t="str">
        <f t="shared" si="72"/>
        <v>3.16X2.5</v>
      </c>
      <c r="T134" s="29" t="str">
        <f t="shared" si="67"/>
        <v>F0-elegansXgraellsii-LaxeXMontalvo</v>
      </c>
      <c r="U134" s="29">
        <v>1</v>
      </c>
      <c r="V134" s="29">
        <v>1</v>
      </c>
      <c r="W134" s="29">
        <v>1</v>
      </c>
      <c r="X134" s="29">
        <v>1</v>
      </c>
      <c r="Y134" s="33" t="s">
        <v>6</v>
      </c>
      <c r="Z134" s="29" t="str">
        <f t="shared" si="52"/>
        <v>Y</v>
      </c>
      <c r="AA134" s="29">
        <v>3</v>
      </c>
      <c r="AB134" s="29">
        <v>3</v>
      </c>
      <c r="AC134" s="34">
        <v>650</v>
      </c>
      <c r="AD134" s="29" t="s">
        <v>6</v>
      </c>
      <c r="AE134" s="34">
        <v>12</v>
      </c>
      <c r="AF134" s="29" t="s">
        <v>6</v>
      </c>
      <c r="AG134" s="34">
        <v>2</v>
      </c>
      <c r="AH134" s="29" t="s">
        <v>6</v>
      </c>
      <c r="AI134" s="33" t="s">
        <v>187</v>
      </c>
      <c r="AJ134" s="29">
        <f t="shared" si="64"/>
        <v>664</v>
      </c>
      <c r="AK134" s="29" t="s">
        <v>6</v>
      </c>
      <c r="AL134" s="29">
        <f t="shared" si="74"/>
        <v>664</v>
      </c>
      <c r="AM134" s="29">
        <f t="shared" si="66"/>
        <v>221.33333333333334</v>
      </c>
      <c r="AN134" s="29" t="s">
        <v>6</v>
      </c>
    </row>
    <row r="135" spans="1:40" x14ac:dyDescent="0.25">
      <c r="A135" s="29" t="s">
        <v>43</v>
      </c>
      <c r="B135" s="29">
        <v>2019</v>
      </c>
      <c r="C135" s="29" t="s">
        <v>47</v>
      </c>
      <c r="D135" s="29" t="s">
        <v>561</v>
      </c>
      <c r="E135" s="29" t="s">
        <v>40</v>
      </c>
      <c r="F135" s="29" t="s">
        <v>50</v>
      </c>
      <c r="G135" s="29" t="s">
        <v>68</v>
      </c>
      <c r="H135" s="29" t="s">
        <v>71</v>
      </c>
      <c r="I135" s="29" t="s">
        <v>42</v>
      </c>
      <c r="J135" s="29" t="s">
        <v>40</v>
      </c>
      <c r="K135" s="29" t="s">
        <v>70</v>
      </c>
      <c r="L135" s="29" t="s">
        <v>68</v>
      </c>
      <c r="M135" s="29" t="s">
        <v>71</v>
      </c>
      <c r="N135" s="30" t="str">
        <f t="shared" si="60"/>
        <v>elegansXelegans</v>
      </c>
      <c r="O135" s="30" t="str">
        <f t="shared" si="61"/>
        <v>elegansXelegans</v>
      </c>
      <c r="P135" s="31">
        <v>43696</v>
      </c>
      <c r="Q135" s="32" t="s">
        <v>195</v>
      </c>
      <c r="R135" s="29">
        <v>3.21</v>
      </c>
      <c r="S135" s="29" t="str">
        <f t="shared" si="72"/>
        <v>3.21X3.13</v>
      </c>
      <c r="T135" s="29" t="str">
        <f t="shared" si="67"/>
        <v>Pures-elegansXelegans-LaxeXLaxe</v>
      </c>
      <c r="U135" s="29" t="s">
        <v>6</v>
      </c>
      <c r="V135" s="29" t="s">
        <v>6</v>
      </c>
      <c r="W135" s="29" t="s">
        <v>6</v>
      </c>
      <c r="X135" s="29" t="s">
        <v>6</v>
      </c>
      <c r="Y135" s="33" t="s">
        <v>108</v>
      </c>
      <c r="Z135" s="29" t="s">
        <v>48</v>
      </c>
      <c r="AA135" s="29">
        <v>3</v>
      </c>
      <c r="AB135" s="29">
        <v>2</v>
      </c>
      <c r="AC135" s="34">
        <v>235</v>
      </c>
      <c r="AD135" s="29" t="s">
        <v>6</v>
      </c>
      <c r="AE135" s="34">
        <v>142</v>
      </c>
      <c r="AF135" s="29" t="s">
        <v>6</v>
      </c>
      <c r="AG135" s="34">
        <v>0</v>
      </c>
      <c r="AH135" s="29" t="s">
        <v>6</v>
      </c>
      <c r="AI135" s="33" t="s">
        <v>187</v>
      </c>
      <c r="AJ135" s="29">
        <f t="shared" si="64"/>
        <v>377</v>
      </c>
      <c r="AK135" s="29" t="s">
        <v>6</v>
      </c>
      <c r="AL135" s="29">
        <f t="shared" si="74"/>
        <v>377</v>
      </c>
      <c r="AM135" s="29">
        <f t="shared" si="66"/>
        <v>125.66666666666667</v>
      </c>
      <c r="AN135" s="29" t="s">
        <v>6</v>
      </c>
    </row>
    <row r="136" spans="1:40" x14ac:dyDescent="0.25">
      <c r="A136" s="29" t="s">
        <v>43</v>
      </c>
      <c r="B136" s="29">
        <v>2019</v>
      </c>
      <c r="C136" s="29" t="s">
        <v>47</v>
      </c>
      <c r="D136" s="29" t="s">
        <v>47</v>
      </c>
      <c r="E136" s="29" t="s">
        <v>40</v>
      </c>
      <c r="F136" s="29" t="s">
        <v>70</v>
      </c>
      <c r="G136" s="29" t="s">
        <v>68</v>
      </c>
      <c r="H136" s="29" t="s">
        <v>71</v>
      </c>
      <c r="I136" s="29" t="s">
        <v>42</v>
      </c>
      <c r="J136" s="29" t="s">
        <v>185</v>
      </c>
      <c r="K136" s="29" t="s">
        <v>70</v>
      </c>
      <c r="L136" s="29" t="s">
        <v>68</v>
      </c>
      <c r="M136" s="29" t="s">
        <v>69</v>
      </c>
      <c r="N136" s="30" t="str">
        <f t="shared" si="60"/>
        <v>hybridXelegans</v>
      </c>
      <c r="O136" s="30" t="str">
        <f t="shared" si="61"/>
        <v>hybridXelegans</v>
      </c>
      <c r="P136" s="31">
        <v>43696</v>
      </c>
      <c r="Q136" s="32" t="s">
        <v>195</v>
      </c>
      <c r="R136" s="29" t="s">
        <v>72</v>
      </c>
      <c r="S136" s="29" t="str">
        <f t="shared" si="72"/>
        <v>A.12X3.13</v>
      </c>
      <c r="T136" s="29" t="str">
        <f t="shared" si="67"/>
        <v>F1-hybridXelegans-MontalvoXLaxe</v>
      </c>
      <c r="U136" s="29">
        <v>1</v>
      </c>
      <c r="V136" s="29">
        <v>1</v>
      </c>
      <c r="W136" s="29">
        <v>0</v>
      </c>
      <c r="X136" s="29">
        <v>0</v>
      </c>
      <c r="Y136" s="33" t="s">
        <v>6</v>
      </c>
      <c r="Z136" s="29" t="str">
        <f>IF(X136=1,"Y","N")</f>
        <v>N</v>
      </c>
      <c r="AA136" s="29" t="str">
        <f t="shared" ref="AA136:AH136" si="75">IF($Z136="N","NA","")</f>
        <v>NA</v>
      </c>
      <c r="AB136" s="29" t="str">
        <f t="shared" si="75"/>
        <v>NA</v>
      </c>
      <c r="AC136" s="29" t="str">
        <f t="shared" si="75"/>
        <v>NA</v>
      </c>
      <c r="AD136" s="29" t="str">
        <f t="shared" si="75"/>
        <v>NA</v>
      </c>
      <c r="AE136" s="29" t="str">
        <f t="shared" si="75"/>
        <v>NA</v>
      </c>
      <c r="AF136" s="29" t="str">
        <f t="shared" si="75"/>
        <v>NA</v>
      </c>
      <c r="AG136" s="29" t="str">
        <f t="shared" si="75"/>
        <v>NA</v>
      </c>
      <c r="AH136" s="29" t="str">
        <f t="shared" si="75"/>
        <v>NA</v>
      </c>
      <c r="AI136" s="33" t="s">
        <v>187</v>
      </c>
      <c r="AJ136" s="29" t="s">
        <v>6</v>
      </c>
      <c r="AK136" s="29" t="s">
        <v>6</v>
      </c>
      <c r="AL136" s="29" t="s">
        <v>6</v>
      </c>
      <c r="AM136" s="29" t="s">
        <v>6</v>
      </c>
      <c r="AN136" s="29" t="s">
        <v>6</v>
      </c>
    </row>
    <row r="137" spans="1:40" x14ac:dyDescent="0.25">
      <c r="A137" s="29" t="s">
        <v>43</v>
      </c>
      <c r="B137" s="29">
        <v>2019</v>
      </c>
      <c r="C137" s="29" t="s">
        <v>47</v>
      </c>
      <c r="D137" s="29" t="s">
        <v>561</v>
      </c>
      <c r="E137" s="29" t="s">
        <v>67</v>
      </c>
      <c r="F137" s="29" t="s">
        <v>50</v>
      </c>
      <c r="G137" s="29" t="s">
        <v>68</v>
      </c>
      <c r="H137" s="29" t="s">
        <v>69</v>
      </c>
      <c r="I137" s="29" t="s">
        <v>42</v>
      </c>
      <c r="J137" s="29" t="s">
        <v>67</v>
      </c>
      <c r="K137" s="29" t="s">
        <v>41</v>
      </c>
      <c r="L137" s="29" t="s">
        <v>68</v>
      </c>
      <c r="M137" s="29" t="s">
        <v>69</v>
      </c>
      <c r="N137" s="30" t="str">
        <f t="shared" si="60"/>
        <v>graellsiiXgraellsii</v>
      </c>
      <c r="O137" s="30" t="str">
        <f t="shared" si="61"/>
        <v>graellsiiXgraellsii</v>
      </c>
      <c r="P137" s="31">
        <v>43697</v>
      </c>
      <c r="Q137" s="32" t="s">
        <v>196</v>
      </c>
      <c r="R137" s="29">
        <v>2.6</v>
      </c>
      <c r="S137" s="29" t="str">
        <f t="shared" si="72"/>
        <v>2.6X2.8</v>
      </c>
      <c r="T137" s="29" t="str">
        <f t="shared" si="67"/>
        <v>Pures-graellsiiXgraellsii-MontalvoXMontalvo</v>
      </c>
      <c r="U137" s="29" t="s">
        <v>6</v>
      </c>
      <c r="V137" s="29" t="s">
        <v>6</v>
      </c>
      <c r="W137" s="29" t="s">
        <v>6</v>
      </c>
      <c r="X137" s="29" t="s">
        <v>6</v>
      </c>
      <c r="Y137" s="33" t="s">
        <v>108</v>
      </c>
      <c r="Z137" s="29" t="s">
        <v>48</v>
      </c>
      <c r="AA137" s="29">
        <v>3</v>
      </c>
      <c r="AB137" s="29">
        <v>1</v>
      </c>
      <c r="AC137" s="34">
        <v>461</v>
      </c>
      <c r="AD137" s="29" t="s">
        <v>6</v>
      </c>
      <c r="AE137" s="34">
        <v>0</v>
      </c>
      <c r="AF137" s="29" t="s">
        <v>6</v>
      </c>
      <c r="AG137" s="34">
        <v>0</v>
      </c>
      <c r="AH137" s="29" t="s">
        <v>6</v>
      </c>
      <c r="AI137" s="33" t="s">
        <v>187</v>
      </c>
      <c r="AJ137" s="29">
        <f t="shared" si="64"/>
        <v>461</v>
      </c>
      <c r="AK137" s="29" t="s">
        <v>6</v>
      </c>
      <c r="AL137" s="29">
        <f t="shared" ref="AL137:AL141" si="76">AJ137</f>
        <v>461</v>
      </c>
      <c r="AM137" s="29">
        <f t="shared" si="66"/>
        <v>153.66666666666666</v>
      </c>
      <c r="AN137" s="29" t="s">
        <v>6</v>
      </c>
    </row>
    <row r="138" spans="1:40" x14ac:dyDescent="0.25">
      <c r="A138" s="29" t="s">
        <v>43</v>
      </c>
      <c r="B138" s="29">
        <v>2019</v>
      </c>
      <c r="C138" s="29" t="s">
        <v>47</v>
      </c>
      <c r="D138" s="29" t="s">
        <v>47</v>
      </c>
      <c r="E138" s="29" t="s">
        <v>185</v>
      </c>
      <c r="F138" s="29" t="s">
        <v>50</v>
      </c>
      <c r="G138" s="29" t="s">
        <v>68</v>
      </c>
      <c r="H138" s="29" t="s">
        <v>69</v>
      </c>
      <c r="I138" s="29" t="s">
        <v>42</v>
      </c>
      <c r="J138" s="29" t="s">
        <v>185</v>
      </c>
      <c r="K138" s="29" t="s">
        <v>186</v>
      </c>
      <c r="L138" s="29" t="s">
        <v>68</v>
      </c>
      <c r="M138" s="29" t="s">
        <v>69</v>
      </c>
      <c r="N138" s="30" t="str">
        <f t="shared" si="60"/>
        <v>hybridXhybrid</v>
      </c>
      <c r="O138" s="30" t="str">
        <f t="shared" si="61"/>
        <v>hybridXhybrid</v>
      </c>
      <c r="P138" s="31">
        <v>43697</v>
      </c>
      <c r="Q138" s="32" t="s">
        <v>197</v>
      </c>
      <c r="R138" s="29" t="s">
        <v>120</v>
      </c>
      <c r="S138" s="29" t="str">
        <f t="shared" si="72"/>
        <v>A.27XB.12</v>
      </c>
      <c r="T138" s="29" t="str">
        <f t="shared" si="67"/>
        <v>F1-hybridXhybrid-MontalvoXMontalvo</v>
      </c>
      <c r="U138" s="29" t="s">
        <v>6</v>
      </c>
      <c r="V138" s="29" t="s">
        <v>6</v>
      </c>
      <c r="W138" s="29" t="s">
        <v>6</v>
      </c>
      <c r="X138" s="29" t="s">
        <v>6</v>
      </c>
      <c r="Y138" s="33" t="s">
        <v>108</v>
      </c>
      <c r="Z138" s="29" t="s">
        <v>48</v>
      </c>
      <c r="AA138" s="29">
        <v>3</v>
      </c>
      <c r="AB138" s="29">
        <v>3</v>
      </c>
      <c r="AC138" s="34">
        <v>8</v>
      </c>
      <c r="AD138" s="29" t="s">
        <v>6</v>
      </c>
      <c r="AE138" s="34">
        <v>8</v>
      </c>
      <c r="AF138" s="29" t="s">
        <v>6</v>
      </c>
      <c r="AG138" s="34">
        <v>13</v>
      </c>
      <c r="AH138" s="29" t="s">
        <v>6</v>
      </c>
      <c r="AI138" s="33" t="s">
        <v>187</v>
      </c>
      <c r="AJ138" s="29">
        <f t="shared" si="64"/>
        <v>29</v>
      </c>
      <c r="AK138" s="29" t="s">
        <v>6</v>
      </c>
      <c r="AL138" s="29">
        <f t="shared" si="76"/>
        <v>29</v>
      </c>
      <c r="AM138" s="29">
        <f t="shared" si="66"/>
        <v>9.6666666666666661</v>
      </c>
      <c r="AN138" s="29" t="s">
        <v>6</v>
      </c>
    </row>
    <row r="139" spans="1:40" x14ac:dyDescent="0.25">
      <c r="A139" s="29" t="s">
        <v>43</v>
      </c>
      <c r="B139" s="29">
        <v>2019</v>
      </c>
      <c r="C139" s="29" t="s">
        <v>47</v>
      </c>
      <c r="D139" s="29" t="s">
        <v>47</v>
      </c>
      <c r="E139" s="29" t="s">
        <v>185</v>
      </c>
      <c r="F139" s="29" t="s">
        <v>50</v>
      </c>
      <c r="G139" s="29" t="s">
        <v>68</v>
      </c>
      <c r="H139" s="29" t="s">
        <v>69</v>
      </c>
      <c r="I139" s="29" t="s">
        <v>42</v>
      </c>
      <c r="J139" s="29" t="s">
        <v>185</v>
      </c>
      <c r="K139" s="29" t="s">
        <v>186</v>
      </c>
      <c r="L139" s="29" t="s">
        <v>68</v>
      </c>
      <c r="M139" s="29" t="s">
        <v>69</v>
      </c>
      <c r="N139" s="30" t="str">
        <f t="shared" si="60"/>
        <v>hybridXhybrid</v>
      </c>
      <c r="O139" s="30" t="str">
        <f t="shared" si="61"/>
        <v>hybridXhybrid</v>
      </c>
      <c r="P139" s="31">
        <v>43697</v>
      </c>
      <c r="Q139" s="32" t="s">
        <v>154</v>
      </c>
      <c r="R139" s="29" t="s">
        <v>125</v>
      </c>
      <c r="S139" s="29" t="str">
        <f t="shared" si="72"/>
        <v>A.29XC.26</v>
      </c>
      <c r="T139" s="29" t="str">
        <f t="shared" si="67"/>
        <v>F1-hybridXhybrid-MontalvoXMontalvo</v>
      </c>
      <c r="U139" s="29" t="s">
        <v>6</v>
      </c>
      <c r="V139" s="29" t="s">
        <v>6</v>
      </c>
      <c r="W139" s="29" t="s">
        <v>6</v>
      </c>
      <c r="X139" s="29" t="s">
        <v>6</v>
      </c>
      <c r="Y139" s="33" t="s">
        <v>108</v>
      </c>
      <c r="Z139" s="29" t="s">
        <v>48</v>
      </c>
      <c r="AA139" s="29">
        <v>2</v>
      </c>
      <c r="AB139" s="29">
        <v>1</v>
      </c>
      <c r="AC139" s="34">
        <v>26</v>
      </c>
      <c r="AD139" s="29" t="s">
        <v>6</v>
      </c>
      <c r="AE139" s="34">
        <v>0</v>
      </c>
      <c r="AF139" s="29" t="s">
        <v>6</v>
      </c>
      <c r="AG139" s="29" t="s">
        <v>6</v>
      </c>
      <c r="AH139" s="29" t="s">
        <v>6</v>
      </c>
      <c r="AI139" s="33" t="s">
        <v>187</v>
      </c>
      <c r="AJ139" s="29">
        <f>AC139+AE139</f>
        <v>26</v>
      </c>
      <c r="AK139" s="29" t="s">
        <v>6</v>
      </c>
      <c r="AL139" s="29">
        <f t="shared" si="76"/>
        <v>26</v>
      </c>
      <c r="AM139" s="29">
        <f t="shared" si="66"/>
        <v>13</v>
      </c>
      <c r="AN139" s="29" t="s">
        <v>6</v>
      </c>
    </row>
    <row r="140" spans="1:40" x14ac:dyDescent="0.25">
      <c r="A140" s="29" t="s">
        <v>43</v>
      </c>
      <c r="B140" s="29">
        <v>2019</v>
      </c>
      <c r="C140" s="29" t="s">
        <v>47</v>
      </c>
      <c r="D140" s="29" t="s">
        <v>47</v>
      </c>
      <c r="E140" s="29" t="s">
        <v>185</v>
      </c>
      <c r="F140" s="29" t="s">
        <v>50</v>
      </c>
      <c r="G140" s="29" t="s">
        <v>68</v>
      </c>
      <c r="H140" s="29" t="s">
        <v>69</v>
      </c>
      <c r="I140" s="29" t="s">
        <v>42</v>
      </c>
      <c r="J140" s="29" t="s">
        <v>185</v>
      </c>
      <c r="K140" s="29" t="s">
        <v>186</v>
      </c>
      <c r="L140" s="29" t="s">
        <v>68</v>
      </c>
      <c r="M140" s="29" t="s">
        <v>69</v>
      </c>
      <c r="N140" s="30" t="str">
        <f t="shared" si="60"/>
        <v>hybridXhybrid</v>
      </c>
      <c r="O140" s="30" t="str">
        <f t="shared" si="61"/>
        <v>hybridXhybrid</v>
      </c>
      <c r="P140" s="31">
        <v>43697</v>
      </c>
      <c r="Q140" s="32" t="s">
        <v>198</v>
      </c>
      <c r="R140" s="29" t="s">
        <v>120</v>
      </c>
      <c r="S140" s="29" t="str">
        <f t="shared" si="72"/>
        <v>A.27XC.27</v>
      </c>
      <c r="T140" s="29" t="str">
        <f t="shared" si="67"/>
        <v>F1-hybridXhybrid-MontalvoXMontalvo</v>
      </c>
      <c r="U140" s="29" t="s">
        <v>6</v>
      </c>
      <c r="V140" s="29" t="s">
        <v>6</v>
      </c>
      <c r="W140" s="29" t="s">
        <v>6</v>
      </c>
      <c r="X140" s="29" t="s">
        <v>6</v>
      </c>
      <c r="Y140" s="33" t="s">
        <v>108</v>
      </c>
      <c r="Z140" s="29" t="s">
        <v>48</v>
      </c>
      <c r="AA140" s="29">
        <v>3</v>
      </c>
      <c r="AB140" s="29">
        <v>1</v>
      </c>
      <c r="AC140" s="34">
        <v>0</v>
      </c>
      <c r="AD140" s="29" t="s">
        <v>6</v>
      </c>
      <c r="AE140" s="34">
        <v>0</v>
      </c>
      <c r="AF140" s="29" t="s">
        <v>6</v>
      </c>
      <c r="AG140" s="34">
        <v>5</v>
      </c>
      <c r="AH140" s="29" t="s">
        <v>6</v>
      </c>
      <c r="AI140" s="33" t="s">
        <v>187</v>
      </c>
      <c r="AJ140" s="29">
        <f t="shared" si="64"/>
        <v>5</v>
      </c>
      <c r="AK140" s="29" t="s">
        <v>6</v>
      </c>
      <c r="AL140" s="29">
        <f t="shared" si="76"/>
        <v>5</v>
      </c>
      <c r="AM140" s="29">
        <f t="shared" si="66"/>
        <v>1.6666666666666667</v>
      </c>
      <c r="AN140" s="29" t="s">
        <v>6</v>
      </c>
    </row>
    <row r="141" spans="1:40" x14ac:dyDescent="0.25">
      <c r="A141" s="29" t="s">
        <v>43</v>
      </c>
      <c r="B141" s="29">
        <v>2019</v>
      </c>
      <c r="C141" s="29" t="s">
        <v>47</v>
      </c>
      <c r="D141" s="29" t="s">
        <v>47</v>
      </c>
      <c r="E141" s="29" t="s">
        <v>185</v>
      </c>
      <c r="F141" s="29" t="s">
        <v>50</v>
      </c>
      <c r="G141" s="29" t="s">
        <v>68</v>
      </c>
      <c r="H141" s="29" t="s">
        <v>69</v>
      </c>
      <c r="I141" s="29" t="s">
        <v>42</v>
      </c>
      <c r="J141" s="29" t="s">
        <v>185</v>
      </c>
      <c r="K141" s="29" t="s">
        <v>186</v>
      </c>
      <c r="L141" s="29" t="s">
        <v>68</v>
      </c>
      <c r="M141" s="29" t="s">
        <v>69</v>
      </c>
      <c r="N141" s="30" t="str">
        <f t="shared" si="60"/>
        <v>hybridXhybrid</v>
      </c>
      <c r="O141" s="30" t="str">
        <f t="shared" si="61"/>
        <v>hybridXhybrid</v>
      </c>
      <c r="P141" s="31">
        <v>43699</v>
      </c>
      <c r="Q141" s="32" t="s">
        <v>75</v>
      </c>
      <c r="R141" s="29" t="s">
        <v>125</v>
      </c>
      <c r="S141" s="29" t="str">
        <f t="shared" si="72"/>
        <v>A.29XA.20</v>
      </c>
      <c r="T141" s="29" t="str">
        <f t="shared" si="67"/>
        <v>F1-hybridXhybrid-MontalvoXMontalvo</v>
      </c>
      <c r="U141" s="29" t="s">
        <v>6</v>
      </c>
      <c r="V141" s="29" t="s">
        <v>6</v>
      </c>
      <c r="W141" s="29" t="s">
        <v>6</v>
      </c>
      <c r="X141" s="29" t="s">
        <v>6</v>
      </c>
      <c r="Y141" s="33" t="s">
        <v>108</v>
      </c>
      <c r="Z141" s="29" t="s">
        <v>48</v>
      </c>
      <c r="AA141" s="29">
        <v>3</v>
      </c>
      <c r="AB141" s="29">
        <v>2</v>
      </c>
      <c r="AC141" s="34">
        <v>0</v>
      </c>
      <c r="AD141" s="29" t="s">
        <v>6</v>
      </c>
      <c r="AE141" s="34">
        <v>90</v>
      </c>
      <c r="AF141" s="29" t="s">
        <v>6</v>
      </c>
      <c r="AG141" s="34">
        <v>17</v>
      </c>
      <c r="AH141" s="29" t="s">
        <v>6</v>
      </c>
      <c r="AI141" s="33" t="s">
        <v>187</v>
      </c>
      <c r="AJ141" s="29">
        <f t="shared" si="64"/>
        <v>107</v>
      </c>
      <c r="AK141" s="29" t="s">
        <v>6</v>
      </c>
      <c r="AL141" s="29">
        <f t="shared" si="76"/>
        <v>107</v>
      </c>
      <c r="AM141" s="29">
        <f t="shared" si="66"/>
        <v>35.666666666666664</v>
      </c>
      <c r="AN141" s="29" t="s">
        <v>6</v>
      </c>
    </row>
    <row r="142" spans="1:40" x14ac:dyDescent="0.25">
      <c r="A142" s="29" t="s">
        <v>43</v>
      </c>
      <c r="B142" s="29">
        <v>2019</v>
      </c>
      <c r="C142" s="29" t="s">
        <v>47</v>
      </c>
      <c r="D142" s="29" t="s">
        <v>47</v>
      </c>
      <c r="E142" s="29" t="s">
        <v>185</v>
      </c>
      <c r="F142" s="29" t="s">
        <v>186</v>
      </c>
      <c r="G142" s="29" t="s">
        <v>68</v>
      </c>
      <c r="H142" s="29" t="s">
        <v>69</v>
      </c>
      <c r="I142" s="29" t="s">
        <v>42</v>
      </c>
      <c r="J142" s="29" t="s">
        <v>40</v>
      </c>
      <c r="K142" s="29" t="s">
        <v>70</v>
      </c>
      <c r="L142" s="29" t="s">
        <v>68</v>
      </c>
      <c r="M142" s="29" t="s">
        <v>71</v>
      </c>
      <c r="N142" s="30" t="str">
        <f t="shared" si="60"/>
        <v>elegansXhybrid</v>
      </c>
      <c r="O142" s="30" t="str">
        <f t="shared" si="61"/>
        <v>elegansXhybrid</v>
      </c>
      <c r="P142" s="31">
        <v>43699</v>
      </c>
      <c r="Q142" s="32" t="s">
        <v>123</v>
      </c>
      <c r="R142" s="29">
        <v>4.12</v>
      </c>
      <c r="S142" s="29" t="str">
        <f t="shared" si="72"/>
        <v>4.12XA.28</v>
      </c>
      <c r="T142" s="29" t="str">
        <f t="shared" si="67"/>
        <v>F1-elegansXhybrid-LaxeXMontalvo</v>
      </c>
      <c r="U142" s="29">
        <v>2</v>
      </c>
      <c r="V142" s="29">
        <v>0</v>
      </c>
      <c r="W142" s="29">
        <v>0</v>
      </c>
      <c r="X142" s="29">
        <v>0</v>
      </c>
      <c r="Y142" s="33" t="s">
        <v>6</v>
      </c>
      <c r="Z142" s="29" t="str">
        <f>IF(X142=1,"Y","N")</f>
        <v>N</v>
      </c>
      <c r="AA142" s="29" t="str">
        <f t="shared" ref="AA142:AH143" si="77">IF($Z142="N","NA","")</f>
        <v>NA</v>
      </c>
      <c r="AB142" s="29" t="str">
        <f t="shared" si="77"/>
        <v>NA</v>
      </c>
      <c r="AC142" s="29" t="str">
        <f t="shared" si="77"/>
        <v>NA</v>
      </c>
      <c r="AD142" s="29" t="str">
        <f t="shared" si="77"/>
        <v>NA</v>
      </c>
      <c r="AE142" s="29" t="str">
        <f t="shared" si="77"/>
        <v>NA</v>
      </c>
      <c r="AF142" s="29" t="str">
        <f t="shared" si="77"/>
        <v>NA</v>
      </c>
      <c r="AG142" s="29" t="str">
        <f t="shared" si="77"/>
        <v>NA</v>
      </c>
      <c r="AH142" s="29" t="str">
        <f t="shared" si="77"/>
        <v>NA</v>
      </c>
      <c r="AI142" s="33" t="s">
        <v>187</v>
      </c>
      <c r="AJ142" s="29" t="s">
        <v>6</v>
      </c>
      <c r="AK142" s="29" t="s">
        <v>6</v>
      </c>
      <c r="AL142" s="29" t="s">
        <v>6</v>
      </c>
      <c r="AM142" s="29" t="s">
        <v>6</v>
      </c>
      <c r="AN142" s="29" t="s">
        <v>6</v>
      </c>
    </row>
    <row r="143" spans="1:40" x14ac:dyDescent="0.25">
      <c r="A143" s="29" t="s">
        <v>43</v>
      </c>
      <c r="B143" s="29">
        <v>2019</v>
      </c>
      <c r="C143" s="29" t="s">
        <v>47</v>
      </c>
      <c r="D143" s="29" t="s">
        <v>47</v>
      </c>
      <c r="E143" s="29" t="s">
        <v>185</v>
      </c>
      <c r="F143" s="29" t="s">
        <v>186</v>
      </c>
      <c r="G143" s="29" t="s">
        <v>68</v>
      </c>
      <c r="H143" s="29" t="s">
        <v>69</v>
      </c>
      <c r="I143" s="29" t="s">
        <v>42</v>
      </c>
      <c r="J143" s="29" t="s">
        <v>40</v>
      </c>
      <c r="K143" s="29" t="s">
        <v>70</v>
      </c>
      <c r="L143" s="29" t="s">
        <v>68</v>
      </c>
      <c r="M143" s="29" t="s">
        <v>71</v>
      </c>
      <c r="N143" s="30" t="str">
        <f t="shared" si="60"/>
        <v>elegansXhybrid</v>
      </c>
      <c r="O143" s="30" t="str">
        <f t="shared" si="61"/>
        <v>elegansXhybrid</v>
      </c>
      <c r="P143" s="31">
        <v>43699</v>
      </c>
      <c r="Q143" s="32" t="s">
        <v>125</v>
      </c>
      <c r="R143" s="29">
        <v>4.12</v>
      </c>
      <c r="S143" s="29" t="str">
        <f t="shared" si="72"/>
        <v>4.12XA.29</v>
      </c>
      <c r="T143" s="29" t="str">
        <f t="shared" si="67"/>
        <v>F1-elegansXhybrid-LaxeXMontalvo</v>
      </c>
      <c r="U143" s="29">
        <v>3</v>
      </c>
      <c r="V143" s="29">
        <v>0</v>
      </c>
      <c r="W143" s="29">
        <v>0</v>
      </c>
      <c r="X143" s="29">
        <v>0</v>
      </c>
      <c r="Y143" s="33" t="s">
        <v>6</v>
      </c>
      <c r="Z143" s="29" t="str">
        <f>IF(X143=1,"Y","N")</f>
        <v>N</v>
      </c>
      <c r="AA143" s="29" t="str">
        <f t="shared" si="77"/>
        <v>NA</v>
      </c>
      <c r="AB143" s="29" t="str">
        <f t="shared" si="77"/>
        <v>NA</v>
      </c>
      <c r="AC143" s="29" t="str">
        <f t="shared" si="77"/>
        <v>NA</v>
      </c>
      <c r="AD143" s="29" t="str">
        <f t="shared" si="77"/>
        <v>NA</v>
      </c>
      <c r="AE143" s="29" t="str">
        <f t="shared" si="77"/>
        <v>NA</v>
      </c>
      <c r="AF143" s="29" t="str">
        <f t="shared" si="77"/>
        <v>NA</v>
      </c>
      <c r="AG143" s="29" t="str">
        <f t="shared" si="77"/>
        <v>NA</v>
      </c>
      <c r="AH143" s="29" t="str">
        <f t="shared" si="77"/>
        <v>NA</v>
      </c>
      <c r="AI143" s="33" t="s">
        <v>187</v>
      </c>
      <c r="AJ143" s="29" t="s">
        <v>6</v>
      </c>
      <c r="AK143" s="29" t="s">
        <v>6</v>
      </c>
      <c r="AL143" s="29" t="s">
        <v>6</v>
      </c>
      <c r="AM143" s="29" t="s">
        <v>6</v>
      </c>
      <c r="AN143" s="29" t="s">
        <v>6</v>
      </c>
    </row>
    <row r="144" spans="1:40" x14ac:dyDescent="0.25">
      <c r="A144" s="29" t="s">
        <v>43</v>
      </c>
      <c r="B144" s="29">
        <v>2019</v>
      </c>
      <c r="C144" s="29" t="s">
        <v>47</v>
      </c>
      <c r="D144" s="29" t="s">
        <v>47</v>
      </c>
      <c r="E144" s="29" t="s">
        <v>185</v>
      </c>
      <c r="F144" s="29" t="s">
        <v>50</v>
      </c>
      <c r="G144" s="29" t="s">
        <v>68</v>
      </c>
      <c r="H144" s="29" t="s">
        <v>69</v>
      </c>
      <c r="I144" s="29" t="s">
        <v>42</v>
      </c>
      <c r="J144" s="29" t="s">
        <v>185</v>
      </c>
      <c r="K144" s="29" t="s">
        <v>186</v>
      </c>
      <c r="L144" s="29" t="s">
        <v>68</v>
      </c>
      <c r="M144" s="29" t="s">
        <v>69</v>
      </c>
      <c r="N144" s="30" t="str">
        <f t="shared" si="60"/>
        <v>hybridXhybrid</v>
      </c>
      <c r="O144" s="30" t="str">
        <f t="shared" si="61"/>
        <v>hybridXhybrid</v>
      </c>
      <c r="P144" s="31">
        <v>43699</v>
      </c>
      <c r="Q144" s="32" t="s">
        <v>126</v>
      </c>
      <c r="R144" s="29" t="s">
        <v>128</v>
      </c>
      <c r="S144" s="29" t="str">
        <f t="shared" si="72"/>
        <v>A.31XA.30</v>
      </c>
      <c r="T144" s="29" t="str">
        <f t="shared" si="67"/>
        <v>F1-hybridXhybrid-MontalvoXMontalvo</v>
      </c>
      <c r="U144" s="29" t="s">
        <v>6</v>
      </c>
      <c r="V144" s="29" t="s">
        <v>6</v>
      </c>
      <c r="W144" s="29" t="s">
        <v>6</v>
      </c>
      <c r="X144" s="29" t="s">
        <v>6</v>
      </c>
      <c r="Y144" s="33" t="s">
        <v>108</v>
      </c>
      <c r="Z144" s="29" t="s">
        <v>48</v>
      </c>
      <c r="AA144" s="29">
        <v>3</v>
      </c>
      <c r="AB144" s="29">
        <v>2</v>
      </c>
      <c r="AC144" s="34">
        <v>0</v>
      </c>
      <c r="AD144" s="29" t="s">
        <v>6</v>
      </c>
      <c r="AE144" s="34">
        <v>109</v>
      </c>
      <c r="AF144" s="29" t="s">
        <v>6</v>
      </c>
      <c r="AG144" s="34">
        <v>6</v>
      </c>
      <c r="AH144" s="29" t="s">
        <v>6</v>
      </c>
      <c r="AI144" s="33" t="s">
        <v>187</v>
      </c>
      <c r="AJ144" s="29">
        <f t="shared" si="64"/>
        <v>115</v>
      </c>
      <c r="AK144" s="29" t="s">
        <v>6</v>
      </c>
      <c r="AL144" s="29">
        <f t="shared" ref="AL144:AL156" si="78">AJ144</f>
        <v>115</v>
      </c>
      <c r="AM144" s="29">
        <f t="shared" si="66"/>
        <v>38.333333333333336</v>
      </c>
      <c r="AN144" s="29" t="s">
        <v>6</v>
      </c>
    </row>
    <row r="145" spans="1:40" x14ac:dyDescent="0.25">
      <c r="A145" s="29" t="s">
        <v>43</v>
      </c>
      <c r="B145" s="29">
        <v>2019</v>
      </c>
      <c r="C145" s="29" t="s">
        <v>47</v>
      </c>
      <c r="D145" s="29" t="s">
        <v>47</v>
      </c>
      <c r="E145" s="29" t="s">
        <v>185</v>
      </c>
      <c r="F145" s="29" t="s">
        <v>50</v>
      </c>
      <c r="G145" s="29" t="s">
        <v>68</v>
      </c>
      <c r="H145" s="29" t="s">
        <v>69</v>
      </c>
      <c r="I145" s="29" t="s">
        <v>42</v>
      </c>
      <c r="J145" s="29" t="s">
        <v>185</v>
      </c>
      <c r="K145" s="29" t="s">
        <v>186</v>
      </c>
      <c r="L145" s="29" t="s">
        <v>68</v>
      </c>
      <c r="M145" s="29" t="s">
        <v>69</v>
      </c>
      <c r="N145" s="30" t="str">
        <f t="shared" si="60"/>
        <v>hybridXhybrid</v>
      </c>
      <c r="O145" s="30" t="str">
        <f t="shared" si="61"/>
        <v>hybridXhybrid</v>
      </c>
      <c r="P145" s="31">
        <v>43699</v>
      </c>
      <c r="Q145" s="32" t="s">
        <v>199</v>
      </c>
      <c r="R145" s="29" t="s">
        <v>161</v>
      </c>
      <c r="S145" s="29" t="str">
        <f t="shared" si="72"/>
        <v>C.25XC.30</v>
      </c>
      <c r="T145" s="29" t="str">
        <f t="shared" si="67"/>
        <v>F1-hybridXhybrid-MontalvoXMontalvo</v>
      </c>
      <c r="U145" s="29" t="s">
        <v>6</v>
      </c>
      <c r="V145" s="29" t="s">
        <v>6</v>
      </c>
      <c r="W145" s="29" t="s">
        <v>6</v>
      </c>
      <c r="X145" s="29" t="s">
        <v>6</v>
      </c>
      <c r="Y145" s="33" t="s">
        <v>108</v>
      </c>
      <c r="Z145" s="29" t="s">
        <v>48</v>
      </c>
      <c r="AA145" s="29">
        <v>3</v>
      </c>
      <c r="AB145" s="29">
        <v>2</v>
      </c>
      <c r="AC145" s="34">
        <v>271</v>
      </c>
      <c r="AD145" s="29" t="s">
        <v>6</v>
      </c>
      <c r="AE145" s="34">
        <v>33</v>
      </c>
      <c r="AF145" s="29" t="s">
        <v>6</v>
      </c>
      <c r="AG145" s="34">
        <v>0</v>
      </c>
      <c r="AH145" s="29" t="s">
        <v>6</v>
      </c>
      <c r="AI145" s="33" t="s">
        <v>187</v>
      </c>
      <c r="AJ145" s="29">
        <f t="shared" si="64"/>
        <v>304</v>
      </c>
      <c r="AK145" s="29" t="s">
        <v>6</v>
      </c>
      <c r="AL145" s="29">
        <f t="shared" si="78"/>
        <v>304</v>
      </c>
      <c r="AM145" s="29">
        <f t="shared" si="66"/>
        <v>101.33333333333333</v>
      </c>
      <c r="AN145" s="29" t="s">
        <v>6</v>
      </c>
    </row>
    <row r="146" spans="1:40" x14ac:dyDescent="0.25">
      <c r="A146" s="29" t="s">
        <v>43</v>
      </c>
      <c r="B146" s="29">
        <v>2019</v>
      </c>
      <c r="C146" s="29" t="s">
        <v>47</v>
      </c>
      <c r="D146" s="29" t="s">
        <v>47</v>
      </c>
      <c r="E146" s="29" t="s">
        <v>67</v>
      </c>
      <c r="F146" s="29" t="s">
        <v>50</v>
      </c>
      <c r="G146" s="29" t="s">
        <v>68</v>
      </c>
      <c r="H146" s="29" t="s">
        <v>69</v>
      </c>
      <c r="I146" s="29" t="s">
        <v>42</v>
      </c>
      <c r="J146" s="29" t="s">
        <v>185</v>
      </c>
      <c r="K146" s="29" t="s">
        <v>186</v>
      </c>
      <c r="L146" s="29" t="s">
        <v>68</v>
      </c>
      <c r="M146" s="29" t="s">
        <v>69</v>
      </c>
      <c r="N146" s="30" t="str">
        <f t="shared" si="60"/>
        <v>hybridXgraellsii</v>
      </c>
      <c r="O146" s="30" t="str">
        <f t="shared" si="61"/>
        <v>hybridXgraellsii</v>
      </c>
      <c r="P146" s="31">
        <v>43700</v>
      </c>
      <c r="Q146" s="32" t="s">
        <v>200</v>
      </c>
      <c r="R146" s="29" t="s">
        <v>125</v>
      </c>
      <c r="S146" s="29" t="str">
        <f t="shared" si="72"/>
        <v>A.29X2.15</v>
      </c>
      <c r="T146" s="29" t="str">
        <f t="shared" si="67"/>
        <v>F1-hybridXgraellsii-MontalvoXMontalvo</v>
      </c>
      <c r="U146" s="29" t="s">
        <v>6</v>
      </c>
      <c r="V146" s="29" t="s">
        <v>6</v>
      </c>
      <c r="W146" s="29" t="s">
        <v>6</v>
      </c>
      <c r="X146" s="29" t="s">
        <v>6</v>
      </c>
      <c r="Y146" s="33" t="s">
        <v>108</v>
      </c>
      <c r="Z146" s="29" t="s">
        <v>48</v>
      </c>
      <c r="AA146" s="29">
        <v>3</v>
      </c>
      <c r="AB146" s="29">
        <v>2</v>
      </c>
      <c r="AC146" s="34">
        <v>281</v>
      </c>
      <c r="AD146" s="29" t="s">
        <v>6</v>
      </c>
      <c r="AE146" s="34">
        <v>0</v>
      </c>
      <c r="AF146" s="29" t="s">
        <v>6</v>
      </c>
      <c r="AG146" s="34">
        <v>46</v>
      </c>
      <c r="AH146" s="29" t="s">
        <v>6</v>
      </c>
      <c r="AI146" s="33" t="s">
        <v>187</v>
      </c>
      <c r="AJ146" s="29">
        <f t="shared" si="64"/>
        <v>327</v>
      </c>
      <c r="AK146" s="29" t="s">
        <v>6</v>
      </c>
      <c r="AL146" s="29">
        <f t="shared" si="78"/>
        <v>327</v>
      </c>
      <c r="AM146" s="29">
        <f t="shared" si="66"/>
        <v>109</v>
      </c>
      <c r="AN146" s="29" t="s">
        <v>6</v>
      </c>
    </row>
    <row r="147" spans="1:40" x14ac:dyDescent="0.25">
      <c r="A147" s="29" t="s">
        <v>43</v>
      </c>
      <c r="B147" s="29">
        <v>2019</v>
      </c>
      <c r="C147" s="29" t="s">
        <v>47</v>
      </c>
      <c r="D147" s="29" t="s">
        <v>47</v>
      </c>
      <c r="E147" s="29" t="s">
        <v>185</v>
      </c>
      <c r="F147" s="29" t="s">
        <v>50</v>
      </c>
      <c r="G147" s="29" t="s">
        <v>68</v>
      </c>
      <c r="H147" s="29" t="s">
        <v>69</v>
      </c>
      <c r="I147" s="29" t="s">
        <v>42</v>
      </c>
      <c r="J147" s="29" t="s">
        <v>40</v>
      </c>
      <c r="K147" s="29" t="s">
        <v>70</v>
      </c>
      <c r="L147" s="29" t="s">
        <v>68</v>
      </c>
      <c r="M147" s="29" t="s">
        <v>71</v>
      </c>
      <c r="N147" s="30" t="str">
        <f t="shared" si="60"/>
        <v>elegansXhybrid</v>
      </c>
      <c r="O147" s="30" t="str">
        <f t="shared" si="61"/>
        <v>elegansXhybrid</v>
      </c>
      <c r="P147" s="31">
        <v>43700</v>
      </c>
      <c r="Q147" s="32" t="s">
        <v>201</v>
      </c>
      <c r="R147" s="29">
        <v>4.12</v>
      </c>
      <c r="S147" s="29" t="str">
        <f t="shared" si="72"/>
        <v>4.12XC.29</v>
      </c>
      <c r="T147" s="29" t="str">
        <f t="shared" si="67"/>
        <v>F1-elegansXhybrid-LaxeXMontalvo</v>
      </c>
      <c r="U147" s="29" t="s">
        <v>6</v>
      </c>
      <c r="V147" s="29" t="s">
        <v>6</v>
      </c>
      <c r="W147" s="29" t="s">
        <v>6</v>
      </c>
      <c r="X147" s="29" t="s">
        <v>6</v>
      </c>
      <c r="Y147" s="33" t="s">
        <v>108</v>
      </c>
      <c r="Z147" s="29" t="s">
        <v>48</v>
      </c>
      <c r="AA147" s="29">
        <v>3</v>
      </c>
      <c r="AB147" s="29">
        <v>2</v>
      </c>
      <c r="AC147" s="34">
        <v>569</v>
      </c>
      <c r="AD147" s="29" t="s">
        <v>6</v>
      </c>
      <c r="AE147" s="34">
        <v>0</v>
      </c>
      <c r="AF147" s="29" t="s">
        <v>6</v>
      </c>
      <c r="AG147" s="34">
        <v>2</v>
      </c>
      <c r="AH147" s="29" t="s">
        <v>6</v>
      </c>
      <c r="AI147" s="33" t="s">
        <v>187</v>
      </c>
      <c r="AJ147" s="29">
        <f t="shared" si="64"/>
        <v>571</v>
      </c>
      <c r="AK147" s="29" t="s">
        <v>6</v>
      </c>
      <c r="AL147" s="29">
        <f t="shared" si="78"/>
        <v>571</v>
      </c>
      <c r="AM147" s="29">
        <f t="shared" si="66"/>
        <v>190.33333333333334</v>
      </c>
      <c r="AN147" s="29" t="s">
        <v>6</v>
      </c>
    </row>
    <row r="148" spans="1:40" x14ac:dyDescent="0.25">
      <c r="A148" s="29" t="s">
        <v>43</v>
      </c>
      <c r="B148" s="29">
        <v>2019</v>
      </c>
      <c r="C148" s="29" t="s">
        <v>47</v>
      </c>
      <c r="D148" s="29" t="s">
        <v>561</v>
      </c>
      <c r="E148" s="29" t="s">
        <v>67</v>
      </c>
      <c r="F148" s="29" t="s">
        <v>50</v>
      </c>
      <c r="G148" s="29" t="s">
        <v>68</v>
      </c>
      <c r="H148" s="29" t="s">
        <v>69</v>
      </c>
      <c r="I148" s="29" t="s">
        <v>42</v>
      </c>
      <c r="J148" s="29" t="s">
        <v>67</v>
      </c>
      <c r="K148" s="29" t="s">
        <v>41</v>
      </c>
      <c r="L148" s="29" t="s">
        <v>68</v>
      </c>
      <c r="M148" s="29" t="s">
        <v>69</v>
      </c>
      <c r="N148" s="30" t="str">
        <f t="shared" si="60"/>
        <v>graellsiiXgraellsii</v>
      </c>
      <c r="O148" s="30" t="str">
        <f t="shared" si="61"/>
        <v>graellsiiXgraellsii</v>
      </c>
      <c r="P148" s="31">
        <v>43702</v>
      </c>
      <c r="Q148" s="32" t="s">
        <v>202</v>
      </c>
      <c r="R148" s="29">
        <v>2.23</v>
      </c>
      <c r="S148" s="29" t="str">
        <f t="shared" si="72"/>
        <v>2.23X1.29</v>
      </c>
      <c r="T148" s="29" t="str">
        <f t="shared" si="67"/>
        <v>Pures-graellsiiXgraellsii-MontalvoXMontalvo</v>
      </c>
      <c r="U148" s="29" t="s">
        <v>6</v>
      </c>
      <c r="V148" s="29" t="s">
        <v>6</v>
      </c>
      <c r="W148" s="29" t="s">
        <v>6</v>
      </c>
      <c r="X148" s="29" t="s">
        <v>6</v>
      </c>
      <c r="Y148" s="33" t="s">
        <v>108</v>
      </c>
      <c r="Z148" s="29" t="s">
        <v>48</v>
      </c>
      <c r="AA148" s="29">
        <v>3</v>
      </c>
      <c r="AB148" s="29">
        <v>3</v>
      </c>
      <c r="AC148" s="34">
        <v>1</v>
      </c>
      <c r="AD148" s="29" t="s">
        <v>6</v>
      </c>
      <c r="AE148" s="34">
        <v>4</v>
      </c>
      <c r="AF148" s="29" t="s">
        <v>6</v>
      </c>
      <c r="AG148" s="34">
        <v>96</v>
      </c>
      <c r="AH148" s="29" t="s">
        <v>6</v>
      </c>
      <c r="AI148" s="33" t="s">
        <v>187</v>
      </c>
      <c r="AJ148" s="29">
        <f t="shared" si="64"/>
        <v>101</v>
      </c>
      <c r="AK148" s="29" t="s">
        <v>6</v>
      </c>
      <c r="AL148" s="29">
        <f t="shared" si="78"/>
        <v>101</v>
      </c>
      <c r="AM148" s="29">
        <f t="shared" si="66"/>
        <v>33.666666666666664</v>
      </c>
      <c r="AN148" s="29" t="s">
        <v>6</v>
      </c>
    </row>
    <row r="149" spans="1:40" x14ac:dyDescent="0.25">
      <c r="A149" s="29" t="s">
        <v>43</v>
      </c>
      <c r="B149" s="29">
        <v>2019</v>
      </c>
      <c r="C149" s="29" t="s">
        <v>47</v>
      </c>
      <c r="D149" s="29" t="s">
        <v>561</v>
      </c>
      <c r="E149" s="29" t="s">
        <v>40</v>
      </c>
      <c r="F149" s="29" t="s">
        <v>50</v>
      </c>
      <c r="G149" s="29" t="s">
        <v>68</v>
      </c>
      <c r="H149" s="29" t="s">
        <v>71</v>
      </c>
      <c r="I149" s="29" t="s">
        <v>44</v>
      </c>
      <c r="J149" s="29" t="s">
        <v>40</v>
      </c>
      <c r="K149" s="29" t="s">
        <v>70</v>
      </c>
      <c r="L149" s="29" t="s">
        <v>68</v>
      </c>
      <c r="M149" s="29" t="s">
        <v>71</v>
      </c>
      <c r="N149" s="30" t="str">
        <f t="shared" si="60"/>
        <v>elegansXelegans</v>
      </c>
      <c r="O149" s="30" t="str">
        <f t="shared" si="61"/>
        <v>elegansXelegans</v>
      </c>
      <c r="P149" s="31">
        <v>43702</v>
      </c>
      <c r="Q149" s="32" t="s">
        <v>203</v>
      </c>
      <c r="R149" s="29">
        <v>3.27</v>
      </c>
      <c r="S149" s="29" t="str">
        <f t="shared" si="72"/>
        <v>3.27X3.34</v>
      </c>
      <c r="T149" s="29" t="str">
        <f t="shared" si="67"/>
        <v>Pures-elegansXelegans-LaxeXLaxe</v>
      </c>
      <c r="U149" s="29" t="s">
        <v>6</v>
      </c>
      <c r="V149" s="29" t="s">
        <v>6</v>
      </c>
      <c r="W149" s="29" t="s">
        <v>6</v>
      </c>
      <c r="X149" s="29" t="s">
        <v>6</v>
      </c>
      <c r="Y149" s="33" t="s">
        <v>108</v>
      </c>
      <c r="Z149" s="29" t="s">
        <v>48</v>
      </c>
      <c r="AA149" s="29">
        <v>3</v>
      </c>
      <c r="AB149" s="29">
        <v>2</v>
      </c>
      <c r="AC149" s="34">
        <v>0</v>
      </c>
      <c r="AD149" s="29" t="s">
        <v>6</v>
      </c>
      <c r="AE149" s="34">
        <v>301</v>
      </c>
      <c r="AF149" s="29" t="s">
        <v>6</v>
      </c>
      <c r="AG149" s="34">
        <v>31</v>
      </c>
      <c r="AH149" s="29" t="s">
        <v>6</v>
      </c>
      <c r="AI149" s="33" t="s">
        <v>187</v>
      </c>
      <c r="AJ149" s="29">
        <f t="shared" si="64"/>
        <v>332</v>
      </c>
      <c r="AK149" s="29" t="s">
        <v>6</v>
      </c>
      <c r="AL149" s="29">
        <f t="shared" si="78"/>
        <v>332</v>
      </c>
      <c r="AM149" s="29">
        <f t="shared" si="66"/>
        <v>110.66666666666667</v>
      </c>
      <c r="AN149" s="29" t="s">
        <v>6</v>
      </c>
    </row>
    <row r="150" spans="1:40" x14ac:dyDescent="0.25">
      <c r="A150" s="29" t="s">
        <v>43</v>
      </c>
      <c r="B150" s="29">
        <v>2019</v>
      </c>
      <c r="C150" s="29" t="s">
        <v>47</v>
      </c>
      <c r="D150" s="29" t="s">
        <v>561</v>
      </c>
      <c r="E150" s="29" t="s">
        <v>67</v>
      </c>
      <c r="F150" s="29" t="s">
        <v>50</v>
      </c>
      <c r="G150" s="29" t="s">
        <v>68</v>
      </c>
      <c r="H150" s="29" t="s">
        <v>69</v>
      </c>
      <c r="I150" s="29" t="s">
        <v>49</v>
      </c>
      <c r="J150" s="29" t="s">
        <v>67</v>
      </c>
      <c r="K150" s="29" t="s">
        <v>41</v>
      </c>
      <c r="L150" s="29" t="s">
        <v>68</v>
      </c>
      <c r="M150" s="29" t="s">
        <v>69</v>
      </c>
      <c r="N150" s="30" t="str">
        <f t="shared" si="60"/>
        <v>graellsiiXgraellsii</v>
      </c>
      <c r="O150" s="30" t="str">
        <f t="shared" si="61"/>
        <v>graellsiiXgraellsii</v>
      </c>
      <c r="P150" s="31">
        <v>43703</v>
      </c>
      <c r="Q150" s="32" t="s">
        <v>204</v>
      </c>
      <c r="R150" s="29">
        <v>2.23</v>
      </c>
      <c r="S150" s="29" t="str">
        <f t="shared" si="72"/>
        <v>2.23X2.22</v>
      </c>
      <c r="T150" s="29" t="str">
        <f t="shared" si="67"/>
        <v>Pures-graellsiiXgraellsii-MontalvoXMontalvo</v>
      </c>
      <c r="U150" s="29" t="s">
        <v>6</v>
      </c>
      <c r="V150" s="29" t="s">
        <v>6</v>
      </c>
      <c r="W150" s="29" t="s">
        <v>6</v>
      </c>
      <c r="X150" s="29" t="s">
        <v>6</v>
      </c>
      <c r="Y150" s="33" t="s">
        <v>108</v>
      </c>
      <c r="Z150" s="29" t="s">
        <v>48</v>
      </c>
      <c r="AA150" s="29">
        <v>3</v>
      </c>
      <c r="AB150" s="29">
        <v>2</v>
      </c>
      <c r="AC150" s="34">
        <v>446</v>
      </c>
      <c r="AD150" s="29" t="s">
        <v>6</v>
      </c>
      <c r="AE150" s="34">
        <v>0</v>
      </c>
      <c r="AF150" s="29" t="s">
        <v>6</v>
      </c>
      <c r="AG150" s="34">
        <v>150</v>
      </c>
      <c r="AH150" s="29" t="s">
        <v>6</v>
      </c>
      <c r="AI150" s="33" t="s">
        <v>187</v>
      </c>
      <c r="AJ150" s="29">
        <f t="shared" si="64"/>
        <v>596</v>
      </c>
      <c r="AK150" s="29" t="s">
        <v>6</v>
      </c>
      <c r="AL150" s="29">
        <f t="shared" si="78"/>
        <v>596</v>
      </c>
      <c r="AM150" s="29">
        <f t="shared" si="66"/>
        <v>198.66666666666666</v>
      </c>
      <c r="AN150" s="29" t="s">
        <v>6</v>
      </c>
    </row>
    <row r="151" spans="1:40" x14ac:dyDescent="0.25">
      <c r="A151" s="29" t="s">
        <v>43</v>
      </c>
      <c r="B151" s="29">
        <v>2019</v>
      </c>
      <c r="C151" s="29" t="s">
        <v>47</v>
      </c>
      <c r="D151" s="29" t="s">
        <v>561</v>
      </c>
      <c r="E151" s="29" t="s">
        <v>67</v>
      </c>
      <c r="F151" s="29" t="s">
        <v>50</v>
      </c>
      <c r="G151" s="29" t="s">
        <v>68</v>
      </c>
      <c r="H151" s="29" t="s">
        <v>69</v>
      </c>
      <c r="I151" s="29" t="s">
        <v>49</v>
      </c>
      <c r="J151" s="29" t="s">
        <v>67</v>
      </c>
      <c r="K151" s="29" t="s">
        <v>41</v>
      </c>
      <c r="L151" s="29" t="s">
        <v>68</v>
      </c>
      <c r="M151" s="29" t="s">
        <v>69</v>
      </c>
      <c r="N151" s="30" t="str">
        <f t="shared" si="60"/>
        <v>graellsiiXgraellsii</v>
      </c>
      <c r="O151" s="30" t="str">
        <f t="shared" si="61"/>
        <v>graellsiiXgraellsii</v>
      </c>
      <c r="P151" s="31">
        <v>43703</v>
      </c>
      <c r="Q151" s="32" t="s">
        <v>205</v>
      </c>
      <c r="R151" s="29">
        <v>2.23</v>
      </c>
      <c r="S151" s="29" t="str">
        <f t="shared" si="72"/>
        <v>2.23X2.24</v>
      </c>
      <c r="T151" s="29" t="str">
        <f t="shared" si="67"/>
        <v>Pures-graellsiiXgraellsii-MontalvoXMontalvo</v>
      </c>
      <c r="U151" s="29" t="s">
        <v>6</v>
      </c>
      <c r="V151" s="29" t="s">
        <v>6</v>
      </c>
      <c r="W151" s="29" t="s">
        <v>6</v>
      </c>
      <c r="X151" s="29" t="s">
        <v>6</v>
      </c>
      <c r="Y151" s="33" t="s">
        <v>108</v>
      </c>
      <c r="Z151" s="29" t="s">
        <v>48</v>
      </c>
      <c r="AA151" s="29">
        <v>3</v>
      </c>
      <c r="AB151" s="29">
        <v>2</v>
      </c>
      <c r="AC151" s="34">
        <v>296</v>
      </c>
      <c r="AD151" s="29" t="s">
        <v>6</v>
      </c>
      <c r="AE151" s="34">
        <v>134</v>
      </c>
      <c r="AF151" s="29" t="s">
        <v>6</v>
      </c>
      <c r="AG151" s="34">
        <v>0</v>
      </c>
      <c r="AH151" s="29" t="s">
        <v>6</v>
      </c>
      <c r="AI151" s="33" t="s">
        <v>187</v>
      </c>
      <c r="AJ151" s="29">
        <f t="shared" si="64"/>
        <v>430</v>
      </c>
      <c r="AK151" s="29" t="s">
        <v>6</v>
      </c>
      <c r="AL151" s="29">
        <f t="shared" si="78"/>
        <v>430</v>
      </c>
      <c r="AM151" s="29">
        <f t="shared" si="66"/>
        <v>143.33333333333334</v>
      </c>
      <c r="AN151" s="29" t="s">
        <v>6</v>
      </c>
    </row>
    <row r="152" spans="1:40" x14ac:dyDescent="0.25">
      <c r="A152" s="29" t="s">
        <v>43</v>
      </c>
      <c r="B152" s="29">
        <v>2019</v>
      </c>
      <c r="C152" s="29" t="s">
        <v>47</v>
      </c>
      <c r="D152" s="29" t="s">
        <v>561</v>
      </c>
      <c r="E152" s="29" t="s">
        <v>40</v>
      </c>
      <c r="F152" s="29" t="s">
        <v>50</v>
      </c>
      <c r="G152" s="29" t="s">
        <v>68</v>
      </c>
      <c r="H152" s="29" t="s">
        <v>71</v>
      </c>
      <c r="I152" s="29" t="s">
        <v>44</v>
      </c>
      <c r="J152" s="29" t="s">
        <v>40</v>
      </c>
      <c r="K152" s="29" t="s">
        <v>70</v>
      </c>
      <c r="L152" s="29" t="s">
        <v>68</v>
      </c>
      <c r="M152" s="29" t="s">
        <v>71</v>
      </c>
      <c r="N152" s="30" t="str">
        <f t="shared" si="60"/>
        <v>elegansXelegans</v>
      </c>
      <c r="O152" s="30" t="str">
        <f t="shared" si="61"/>
        <v>elegansXelegans</v>
      </c>
      <c r="P152" s="31">
        <v>43703</v>
      </c>
      <c r="Q152" s="32" t="s">
        <v>206</v>
      </c>
      <c r="R152" s="29">
        <v>3.27</v>
      </c>
      <c r="S152" s="29" t="str">
        <f t="shared" si="72"/>
        <v>3.27X3.31</v>
      </c>
      <c r="T152" s="29" t="str">
        <f t="shared" si="67"/>
        <v>Pures-elegansXelegans-LaxeXLaxe</v>
      </c>
      <c r="U152" s="29" t="s">
        <v>6</v>
      </c>
      <c r="V152" s="29" t="s">
        <v>6</v>
      </c>
      <c r="W152" s="29" t="s">
        <v>6</v>
      </c>
      <c r="X152" s="29" t="s">
        <v>6</v>
      </c>
      <c r="Y152" s="33" t="s">
        <v>108</v>
      </c>
      <c r="Z152" s="29" t="s">
        <v>48</v>
      </c>
      <c r="AA152" s="29">
        <v>2</v>
      </c>
      <c r="AB152" s="29">
        <v>2</v>
      </c>
      <c r="AC152" s="34">
        <v>5</v>
      </c>
      <c r="AD152" s="29" t="s">
        <v>6</v>
      </c>
      <c r="AE152" s="34">
        <v>5</v>
      </c>
      <c r="AF152" s="29" t="s">
        <v>6</v>
      </c>
      <c r="AG152" s="29" t="s">
        <v>6</v>
      </c>
      <c r="AH152" s="29" t="s">
        <v>6</v>
      </c>
      <c r="AI152" s="33" t="s">
        <v>187</v>
      </c>
      <c r="AJ152" s="29">
        <f>AC152+AE152</f>
        <v>10</v>
      </c>
      <c r="AK152" s="29" t="s">
        <v>6</v>
      </c>
      <c r="AL152" s="29">
        <f t="shared" si="78"/>
        <v>10</v>
      </c>
      <c r="AM152" s="29">
        <f t="shared" si="66"/>
        <v>5</v>
      </c>
      <c r="AN152" s="29" t="s">
        <v>6</v>
      </c>
    </row>
    <row r="153" spans="1:40" x14ac:dyDescent="0.25">
      <c r="A153" s="29" t="s">
        <v>43</v>
      </c>
      <c r="B153" s="29">
        <v>2019</v>
      </c>
      <c r="C153" s="29" t="s">
        <v>47</v>
      </c>
      <c r="D153" s="29" t="s">
        <v>561</v>
      </c>
      <c r="E153" s="29" t="s">
        <v>40</v>
      </c>
      <c r="F153" s="29" t="s">
        <v>50</v>
      </c>
      <c r="G153" s="29" t="s">
        <v>68</v>
      </c>
      <c r="H153" s="29" t="s">
        <v>71</v>
      </c>
      <c r="I153" s="29" t="s">
        <v>44</v>
      </c>
      <c r="J153" s="29" t="s">
        <v>40</v>
      </c>
      <c r="K153" s="29" t="s">
        <v>70</v>
      </c>
      <c r="L153" s="29" t="s">
        <v>68</v>
      </c>
      <c r="M153" s="29" t="s">
        <v>71</v>
      </c>
      <c r="N153" s="30" t="str">
        <f t="shared" si="60"/>
        <v>elegansXelegans</v>
      </c>
      <c r="O153" s="30" t="str">
        <f t="shared" si="61"/>
        <v>elegansXelegans</v>
      </c>
      <c r="P153" s="31">
        <v>43704</v>
      </c>
      <c r="Q153" s="32" t="s">
        <v>207</v>
      </c>
      <c r="R153" s="29">
        <v>3.43</v>
      </c>
      <c r="S153" s="29" t="str">
        <f t="shared" si="72"/>
        <v>3.43X3.37</v>
      </c>
      <c r="T153" s="29" t="str">
        <f t="shared" si="67"/>
        <v>Pures-elegansXelegans-LaxeXLaxe</v>
      </c>
      <c r="U153" s="29" t="s">
        <v>6</v>
      </c>
      <c r="V153" s="29" t="s">
        <v>6</v>
      </c>
      <c r="W153" s="29" t="s">
        <v>6</v>
      </c>
      <c r="X153" s="29" t="s">
        <v>6</v>
      </c>
      <c r="Y153" s="33" t="s">
        <v>108</v>
      </c>
      <c r="Z153" s="29" t="s">
        <v>48</v>
      </c>
      <c r="AA153" s="29">
        <v>3</v>
      </c>
      <c r="AB153" s="29">
        <v>0</v>
      </c>
      <c r="AC153" s="34">
        <v>0</v>
      </c>
      <c r="AD153" s="29" t="s">
        <v>6</v>
      </c>
      <c r="AE153" s="34">
        <v>0</v>
      </c>
      <c r="AF153" s="29" t="s">
        <v>6</v>
      </c>
      <c r="AG153" s="34">
        <v>0</v>
      </c>
      <c r="AH153" s="29" t="s">
        <v>6</v>
      </c>
      <c r="AI153" s="33" t="s">
        <v>187</v>
      </c>
      <c r="AJ153" s="29">
        <f t="shared" si="64"/>
        <v>0</v>
      </c>
      <c r="AK153" s="29" t="s">
        <v>6</v>
      </c>
      <c r="AL153" s="29">
        <f t="shared" si="78"/>
        <v>0</v>
      </c>
      <c r="AM153" s="29">
        <f t="shared" si="66"/>
        <v>0</v>
      </c>
      <c r="AN153" s="29" t="s">
        <v>6</v>
      </c>
    </row>
    <row r="154" spans="1:40" x14ac:dyDescent="0.25">
      <c r="A154" s="29" t="s">
        <v>43</v>
      </c>
      <c r="B154" s="29">
        <v>2019</v>
      </c>
      <c r="C154" s="29" t="s">
        <v>47</v>
      </c>
      <c r="D154" s="29" t="s">
        <v>561</v>
      </c>
      <c r="E154" s="29" t="s">
        <v>40</v>
      </c>
      <c r="F154" s="29" t="s">
        <v>50</v>
      </c>
      <c r="G154" s="29" t="s">
        <v>68</v>
      </c>
      <c r="H154" s="29" t="s">
        <v>71</v>
      </c>
      <c r="I154" s="29" t="s">
        <v>42</v>
      </c>
      <c r="J154" s="29" t="s">
        <v>40</v>
      </c>
      <c r="K154" s="29" t="s">
        <v>70</v>
      </c>
      <c r="L154" s="29" t="s">
        <v>68</v>
      </c>
      <c r="M154" s="29" t="s">
        <v>71</v>
      </c>
      <c r="N154" s="30" t="str">
        <f t="shared" si="60"/>
        <v>elegansXelegans</v>
      </c>
      <c r="O154" s="30" t="str">
        <f t="shared" si="61"/>
        <v>elegansXelegans</v>
      </c>
      <c r="P154" s="31">
        <v>43705</v>
      </c>
      <c r="Q154" s="32" t="s">
        <v>208</v>
      </c>
      <c r="R154" s="29">
        <v>3.43</v>
      </c>
      <c r="S154" s="29" t="str">
        <f t="shared" si="72"/>
        <v>3.43X4.22</v>
      </c>
      <c r="T154" s="29" t="str">
        <f t="shared" si="67"/>
        <v>Pures-elegansXelegans-LaxeXLaxe</v>
      </c>
      <c r="U154" s="29" t="s">
        <v>6</v>
      </c>
      <c r="V154" s="29" t="s">
        <v>6</v>
      </c>
      <c r="W154" s="29" t="s">
        <v>6</v>
      </c>
      <c r="X154" s="29" t="s">
        <v>6</v>
      </c>
      <c r="Y154" s="33" t="s">
        <v>108</v>
      </c>
      <c r="Z154" s="29" t="s">
        <v>48</v>
      </c>
      <c r="AA154" s="29">
        <v>2</v>
      </c>
      <c r="AB154" s="29">
        <v>0</v>
      </c>
      <c r="AC154" s="29">
        <v>0</v>
      </c>
      <c r="AD154" s="29" t="s">
        <v>6</v>
      </c>
      <c r="AE154" s="29">
        <v>0</v>
      </c>
      <c r="AF154" s="29" t="s">
        <v>6</v>
      </c>
      <c r="AG154" s="29" t="s">
        <v>6</v>
      </c>
      <c r="AH154" s="29" t="s">
        <v>6</v>
      </c>
      <c r="AI154" s="33" t="s">
        <v>187</v>
      </c>
      <c r="AJ154" s="29">
        <v>0</v>
      </c>
      <c r="AK154" s="29" t="s">
        <v>6</v>
      </c>
      <c r="AL154" s="29">
        <v>0</v>
      </c>
      <c r="AM154" s="29">
        <f t="shared" si="66"/>
        <v>0</v>
      </c>
      <c r="AN154" s="29" t="s">
        <v>6</v>
      </c>
    </row>
    <row r="155" spans="1:40" x14ac:dyDescent="0.25">
      <c r="A155" s="29" t="s">
        <v>43</v>
      </c>
      <c r="B155" s="29">
        <v>2019</v>
      </c>
      <c r="C155" s="29" t="s">
        <v>47</v>
      </c>
      <c r="D155" s="29" t="s">
        <v>47</v>
      </c>
      <c r="E155" s="29" t="s">
        <v>185</v>
      </c>
      <c r="F155" s="29" t="s">
        <v>50</v>
      </c>
      <c r="G155" s="29" t="s">
        <v>68</v>
      </c>
      <c r="H155" s="29" t="s">
        <v>69</v>
      </c>
      <c r="I155" s="29" t="s">
        <v>42</v>
      </c>
      <c r="J155" s="29" t="s">
        <v>185</v>
      </c>
      <c r="K155" s="29" t="s">
        <v>186</v>
      </c>
      <c r="L155" s="29" t="s">
        <v>68</v>
      </c>
      <c r="M155" s="29" t="s">
        <v>69</v>
      </c>
      <c r="N155" s="30" t="str">
        <f t="shared" si="60"/>
        <v>hybridXhybrid</v>
      </c>
      <c r="O155" s="30" t="str">
        <f t="shared" si="61"/>
        <v>hybridXhybrid</v>
      </c>
      <c r="P155" s="31">
        <v>43705</v>
      </c>
      <c r="Q155" s="32" t="s">
        <v>116</v>
      </c>
      <c r="R155" s="29" t="s">
        <v>209</v>
      </c>
      <c r="S155" s="29" t="str">
        <f t="shared" si="72"/>
        <v>C.40XA.25</v>
      </c>
      <c r="T155" s="29" t="str">
        <f t="shared" si="67"/>
        <v>F1-hybridXhybrid-MontalvoXMontalvo</v>
      </c>
      <c r="U155" s="29" t="s">
        <v>6</v>
      </c>
      <c r="V155" s="29" t="s">
        <v>6</v>
      </c>
      <c r="W155" s="29" t="s">
        <v>6</v>
      </c>
      <c r="X155" s="29" t="s">
        <v>6</v>
      </c>
      <c r="Y155" s="33" t="s">
        <v>108</v>
      </c>
      <c r="Z155" s="29" t="s">
        <v>48</v>
      </c>
      <c r="AA155" s="29">
        <v>3</v>
      </c>
      <c r="AB155" s="29">
        <v>1</v>
      </c>
      <c r="AC155" s="34">
        <v>0</v>
      </c>
      <c r="AD155" s="29" t="s">
        <v>6</v>
      </c>
      <c r="AE155" s="34">
        <v>116</v>
      </c>
      <c r="AF155" s="29" t="s">
        <v>6</v>
      </c>
      <c r="AG155" s="34">
        <v>0</v>
      </c>
      <c r="AH155" s="29" t="s">
        <v>6</v>
      </c>
      <c r="AI155" s="33" t="s">
        <v>187</v>
      </c>
      <c r="AJ155" s="29">
        <f t="shared" si="64"/>
        <v>116</v>
      </c>
      <c r="AK155" s="29" t="s">
        <v>6</v>
      </c>
      <c r="AL155" s="29">
        <f t="shared" si="78"/>
        <v>116</v>
      </c>
      <c r="AM155" s="29">
        <f t="shared" si="66"/>
        <v>38.666666666666664</v>
      </c>
      <c r="AN155" s="29" t="s">
        <v>6</v>
      </c>
    </row>
    <row r="156" spans="1:40" x14ac:dyDescent="0.25">
      <c r="A156" s="29" t="s">
        <v>43</v>
      </c>
      <c r="B156" s="29">
        <v>2019</v>
      </c>
      <c r="C156" s="29" t="s">
        <v>47</v>
      </c>
      <c r="D156" s="29" t="s">
        <v>561</v>
      </c>
      <c r="E156" s="29" t="s">
        <v>40</v>
      </c>
      <c r="F156" s="29" t="s">
        <v>50</v>
      </c>
      <c r="G156" s="29" t="s">
        <v>68</v>
      </c>
      <c r="H156" s="29" t="s">
        <v>71</v>
      </c>
      <c r="I156" s="29" t="s">
        <v>44</v>
      </c>
      <c r="J156" s="29" t="s">
        <v>40</v>
      </c>
      <c r="K156" s="29" t="s">
        <v>70</v>
      </c>
      <c r="L156" s="29" t="s">
        <v>68</v>
      </c>
      <c r="M156" s="29" t="s">
        <v>71</v>
      </c>
      <c r="N156" s="30" t="str">
        <f t="shared" si="60"/>
        <v>elegansXelegans</v>
      </c>
      <c r="O156" s="30" t="str">
        <f t="shared" si="61"/>
        <v>elegansXelegans</v>
      </c>
      <c r="P156" s="31">
        <v>43707</v>
      </c>
      <c r="Q156" s="32" t="s">
        <v>210</v>
      </c>
      <c r="R156" s="29">
        <v>3.27</v>
      </c>
      <c r="S156" s="29" t="str">
        <f t="shared" si="72"/>
        <v>3.27X4.33</v>
      </c>
      <c r="T156" s="29" t="str">
        <f t="shared" si="67"/>
        <v>Pures-elegansXelegans-LaxeXLaxe</v>
      </c>
      <c r="U156" s="29" t="s">
        <v>6</v>
      </c>
      <c r="V156" s="29" t="s">
        <v>6</v>
      </c>
      <c r="W156" s="29" t="s">
        <v>6</v>
      </c>
      <c r="X156" s="29" t="s">
        <v>6</v>
      </c>
      <c r="Y156" s="33" t="s">
        <v>108</v>
      </c>
      <c r="Z156" s="29" t="s">
        <v>48</v>
      </c>
      <c r="AA156" s="29">
        <v>2</v>
      </c>
      <c r="AB156" s="29">
        <v>1</v>
      </c>
      <c r="AC156" s="34">
        <v>0</v>
      </c>
      <c r="AD156" s="29" t="s">
        <v>6</v>
      </c>
      <c r="AE156" s="34">
        <v>1</v>
      </c>
      <c r="AF156" s="29" t="s">
        <v>6</v>
      </c>
      <c r="AG156" s="29" t="s">
        <v>6</v>
      </c>
      <c r="AH156" s="29" t="s">
        <v>6</v>
      </c>
      <c r="AI156" s="33" t="s">
        <v>187</v>
      </c>
      <c r="AJ156" s="29">
        <f>AC156+AE156</f>
        <v>1</v>
      </c>
      <c r="AK156" s="29" t="s">
        <v>6</v>
      </c>
      <c r="AL156" s="29">
        <f t="shared" si="78"/>
        <v>1</v>
      </c>
      <c r="AM156" s="29">
        <f t="shared" si="66"/>
        <v>0.5</v>
      </c>
      <c r="AN156" s="29" t="s">
        <v>6</v>
      </c>
    </row>
    <row r="157" spans="1:40" x14ac:dyDescent="0.25">
      <c r="A157" s="29" t="s">
        <v>211</v>
      </c>
      <c r="B157" s="29">
        <v>2019</v>
      </c>
      <c r="C157" s="29" t="s">
        <v>56</v>
      </c>
      <c r="D157" s="29" t="s">
        <v>56</v>
      </c>
      <c r="E157" s="29" t="s">
        <v>212</v>
      </c>
      <c r="F157" s="29" t="s">
        <v>50</v>
      </c>
      <c r="G157" s="29" t="s">
        <v>50</v>
      </c>
      <c r="H157" s="29" t="s">
        <v>69</v>
      </c>
      <c r="I157" s="29" t="s">
        <v>42</v>
      </c>
      <c r="J157" s="29" t="s">
        <v>212</v>
      </c>
      <c r="K157" s="29" t="s">
        <v>50</v>
      </c>
      <c r="L157" s="29" t="s">
        <v>50</v>
      </c>
      <c r="M157" s="29" t="s">
        <v>69</v>
      </c>
      <c r="N157" s="30" t="str">
        <f t="shared" si="60"/>
        <v>EHXEH</v>
      </c>
      <c r="O157" s="30" t="s">
        <v>558</v>
      </c>
      <c r="P157" s="31">
        <v>43768</v>
      </c>
      <c r="Q157" s="32" t="s">
        <v>213</v>
      </c>
      <c r="R157" s="29" t="s">
        <v>214</v>
      </c>
      <c r="S157" s="29" t="str">
        <f t="shared" si="72"/>
        <v>L.1XK.2</v>
      </c>
      <c r="T157" s="29" t="str">
        <f t="shared" si="67"/>
        <v>F2-hybridXhybrid-MontalvoXMontalvo</v>
      </c>
      <c r="U157" s="29">
        <v>1</v>
      </c>
      <c r="V157" s="29">
        <v>1</v>
      </c>
      <c r="W157" s="29">
        <v>1</v>
      </c>
      <c r="X157" s="29">
        <v>1</v>
      </c>
      <c r="Y157" s="33" t="s">
        <v>6</v>
      </c>
      <c r="Z157" s="29" t="str">
        <f t="shared" ref="Z157:Z185" si="79">IF(X157=1,"Y","N")</f>
        <v>Y</v>
      </c>
      <c r="AA157" s="29">
        <v>3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33" t="s">
        <v>6</v>
      </c>
      <c r="AJ157" s="29">
        <f t="shared" si="64"/>
        <v>0</v>
      </c>
      <c r="AK157" s="29">
        <f t="shared" si="64"/>
        <v>0</v>
      </c>
      <c r="AL157" s="29">
        <f t="shared" ref="AL157:AL186" si="80">AJ157+AK157</f>
        <v>0</v>
      </c>
      <c r="AM157" s="29">
        <f t="shared" si="66"/>
        <v>0</v>
      </c>
      <c r="AN157" s="29" t="s">
        <v>6</v>
      </c>
    </row>
    <row r="158" spans="1:40" x14ac:dyDescent="0.25">
      <c r="A158" s="29" t="s">
        <v>215</v>
      </c>
      <c r="B158" s="29">
        <v>2019</v>
      </c>
      <c r="C158" s="29" t="s">
        <v>56</v>
      </c>
      <c r="D158" s="29" t="s">
        <v>56</v>
      </c>
      <c r="E158" s="29" t="s">
        <v>216</v>
      </c>
      <c r="F158" s="29" t="s">
        <v>50</v>
      </c>
      <c r="G158" s="29" t="s">
        <v>50</v>
      </c>
      <c r="H158" s="29" t="s">
        <v>69</v>
      </c>
      <c r="I158" s="29" t="s">
        <v>42</v>
      </c>
      <c r="J158" s="29" t="s">
        <v>212</v>
      </c>
      <c r="K158" s="29" t="s">
        <v>50</v>
      </c>
      <c r="L158" s="29" t="s">
        <v>50</v>
      </c>
      <c r="M158" s="29" t="s">
        <v>69</v>
      </c>
      <c r="N158" s="30" t="str">
        <f t="shared" si="60"/>
        <v>EHXGH</v>
      </c>
      <c r="O158" s="30" t="s">
        <v>558</v>
      </c>
      <c r="P158" s="31">
        <v>43769</v>
      </c>
      <c r="Q158" s="32" t="s">
        <v>217</v>
      </c>
      <c r="R158" s="29" t="s">
        <v>214</v>
      </c>
      <c r="S158" s="29" t="str">
        <f t="shared" si="72"/>
        <v>L.1XK.6</v>
      </c>
      <c r="T158" s="29" t="str">
        <f t="shared" si="67"/>
        <v>F2-hybridXhybrid-MontalvoXMontalvo</v>
      </c>
      <c r="U158" s="29">
        <v>1</v>
      </c>
      <c r="V158" s="29">
        <v>1</v>
      </c>
      <c r="W158" s="29">
        <v>1</v>
      </c>
      <c r="X158" s="29">
        <v>1</v>
      </c>
      <c r="Y158" s="33" t="s">
        <v>6</v>
      </c>
      <c r="Z158" s="29" t="str">
        <f t="shared" si="79"/>
        <v>Y</v>
      </c>
      <c r="AA158" s="29">
        <v>3</v>
      </c>
      <c r="AB158" s="29">
        <v>2</v>
      </c>
      <c r="AC158" s="29">
        <v>64</v>
      </c>
      <c r="AD158" s="29">
        <v>98</v>
      </c>
      <c r="AE158" s="29">
        <v>0</v>
      </c>
      <c r="AF158" s="29">
        <v>0</v>
      </c>
      <c r="AG158" s="29">
        <v>0</v>
      </c>
      <c r="AH158" s="29">
        <v>0</v>
      </c>
      <c r="AI158" s="33" t="s">
        <v>6</v>
      </c>
      <c r="AJ158" s="29">
        <f t="shared" si="64"/>
        <v>64</v>
      </c>
      <c r="AK158" s="29">
        <f t="shared" si="64"/>
        <v>98</v>
      </c>
      <c r="AL158" s="29">
        <f t="shared" si="80"/>
        <v>162</v>
      </c>
      <c r="AM158" s="29">
        <f t="shared" si="66"/>
        <v>54</v>
      </c>
      <c r="AN158" s="29">
        <f t="shared" ref="AN158:AN186" si="81">AJ158/AL158</f>
        <v>0.39506172839506171</v>
      </c>
    </row>
    <row r="159" spans="1:40" x14ac:dyDescent="0.25">
      <c r="A159" s="29" t="s">
        <v>211</v>
      </c>
      <c r="B159" s="29">
        <v>2019</v>
      </c>
      <c r="C159" s="29" t="s">
        <v>56</v>
      </c>
      <c r="D159" s="29" t="s">
        <v>56</v>
      </c>
      <c r="E159" s="29" t="s">
        <v>216</v>
      </c>
      <c r="F159" s="29" t="s">
        <v>50</v>
      </c>
      <c r="G159" s="29" t="s">
        <v>50</v>
      </c>
      <c r="H159" s="29" t="s">
        <v>69</v>
      </c>
      <c r="I159" s="29" t="s">
        <v>42</v>
      </c>
      <c r="J159" s="29" t="s">
        <v>216</v>
      </c>
      <c r="K159" s="29" t="s">
        <v>50</v>
      </c>
      <c r="L159" s="29" t="s">
        <v>50</v>
      </c>
      <c r="M159" s="29" t="s">
        <v>69</v>
      </c>
      <c r="N159" s="30" t="str">
        <f t="shared" si="60"/>
        <v>GHXGH</v>
      </c>
      <c r="O159" s="30" t="s">
        <v>558</v>
      </c>
      <c r="P159" s="31">
        <v>43769</v>
      </c>
      <c r="Q159" s="32" t="s">
        <v>218</v>
      </c>
      <c r="R159" s="29" t="s">
        <v>219</v>
      </c>
      <c r="S159" s="29" t="str">
        <f t="shared" si="72"/>
        <v>K.7XK.8</v>
      </c>
      <c r="T159" s="29" t="str">
        <f t="shared" si="67"/>
        <v>F2-hybridXhybrid-MontalvoXMontalvo</v>
      </c>
      <c r="U159" s="29">
        <v>1</v>
      </c>
      <c r="V159" s="29">
        <v>1</v>
      </c>
      <c r="W159" s="29">
        <v>1</v>
      </c>
      <c r="X159" s="29">
        <v>1</v>
      </c>
      <c r="Y159" s="33" t="s">
        <v>6</v>
      </c>
      <c r="Z159" s="29" t="str">
        <f t="shared" si="79"/>
        <v>Y</v>
      </c>
      <c r="AA159" s="29">
        <v>3</v>
      </c>
      <c r="AB159" s="29">
        <v>3</v>
      </c>
      <c r="AC159" s="29">
        <v>5</v>
      </c>
      <c r="AD159" s="29">
        <v>209</v>
      </c>
      <c r="AE159" s="29">
        <v>0</v>
      </c>
      <c r="AF159" s="29">
        <v>4</v>
      </c>
      <c r="AG159" s="29">
        <v>5</v>
      </c>
      <c r="AH159" s="29">
        <v>42</v>
      </c>
      <c r="AI159" s="33" t="s">
        <v>6</v>
      </c>
      <c r="AJ159" s="29">
        <f t="shared" si="64"/>
        <v>10</v>
      </c>
      <c r="AK159" s="29">
        <f t="shared" si="64"/>
        <v>255</v>
      </c>
      <c r="AL159" s="29">
        <f t="shared" si="80"/>
        <v>265</v>
      </c>
      <c r="AM159" s="29">
        <f t="shared" si="66"/>
        <v>88.333333333333329</v>
      </c>
      <c r="AN159" s="29">
        <f t="shared" si="81"/>
        <v>3.7735849056603772E-2</v>
      </c>
    </row>
    <row r="160" spans="1:40" x14ac:dyDescent="0.25">
      <c r="A160" s="29" t="s">
        <v>211</v>
      </c>
      <c r="B160" s="29">
        <v>2019</v>
      </c>
      <c r="C160" s="29" t="s">
        <v>56</v>
      </c>
      <c r="D160" s="29" t="s">
        <v>56</v>
      </c>
      <c r="E160" s="29" t="s">
        <v>216</v>
      </c>
      <c r="F160" s="29" t="s">
        <v>50</v>
      </c>
      <c r="G160" s="29" t="s">
        <v>50</v>
      </c>
      <c r="H160" s="29" t="s">
        <v>69</v>
      </c>
      <c r="I160" s="29" t="s">
        <v>42</v>
      </c>
      <c r="J160" s="29" t="s">
        <v>216</v>
      </c>
      <c r="K160" s="29" t="s">
        <v>50</v>
      </c>
      <c r="L160" s="29" t="s">
        <v>50</v>
      </c>
      <c r="M160" s="29" t="s">
        <v>69</v>
      </c>
      <c r="N160" s="30" t="str">
        <f t="shared" si="60"/>
        <v>GHXGH</v>
      </c>
      <c r="O160" s="30" t="s">
        <v>558</v>
      </c>
      <c r="P160" s="31">
        <v>43770</v>
      </c>
      <c r="Q160" s="32" t="s">
        <v>220</v>
      </c>
      <c r="R160" s="29" t="s">
        <v>219</v>
      </c>
      <c r="S160" s="29" t="str">
        <f t="shared" si="72"/>
        <v>K.7XK.12</v>
      </c>
      <c r="T160" s="29" t="str">
        <f t="shared" si="67"/>
        <v>F2-hybridXhybrid-MontalvoXMontalvo</v>
      </c>
      <c r="U160" s="29">
        <v>1</v>
      </c>
      <c r="V160" s="29">
        <v>1</v>
      </c>
      <c r="W160" s="29">
        <v>1</v>
      </c>
      <c r="X160" s="29">
        <v>1</v>
      </c>
      <c r="Y160" s="33" t="s">
        <v>6</v>
      </c>
      <c r="Z160" s="29" t="str">
        <f t="shared" si="79"/>
        <v>Y</v>
      </c>
      <c r="AA160" s="29">
        <v>3</v>
      </c>
      <c r="AB160" s="29">
        <v>2</v>
      </c>
      <c r="AC160" s="29">
        <v>1</v>
      </c>
      <c r="AD160" s="29">
        <v>6</v>
      </c>
      <c r="AE160" s="29">
        <v>0</v>
      </c>
      <c r="AF160" s="29">
        <v>0</v>
      </c>
      <c r="AG160" s="29">
        <v>4</v>
      </c>
      <c r="AH160" s="29">
        <v>181</v>
      </c>
      <c r="AI160" s="33" t="s">
        <v>6</v>
      </c>
      <c r="AJ160" s="29">
        <f t="shared" si="64"/>
        <v>5</v>
      </c>
      <c r="AK160" s="29">
        <f t="shared" si="64"/>
        <v>187</v>
      </c>
      <c r="AL160" s="29">
        <f t="shared" si="80"/>
        <v>192</v>
      </c>
      <c r="AM160" s="29">
        <f t="shared" si="66"/>
        <v>64</v>
      </c>
      <c r="AN160" s="29">
        <f t="shared" si="81"/>
        <v>2.6041666666666668E-2</v>
      </c>
    </row>
    <row r="161" spans="1:40" x14ac:dyDescent="0.25">
      <c r="A161" s="29" t="s">
        <v>215</v>
      </c>
      <c r="B161" s="29">
        <v>2019</v>
      </c>
      <c r="C161" s="29" t="s">
        <v>56</v>
      </c>
      <c r="D161" s="29" t="s">
        <v>56</v>
      </c>
      <c r="E161" s="29" t="s">
        <v>216</v>
      </c>
      <c r="F161" s="29" t="s">
        <v>50</v>
      </c>
      <c r="G161" s="29" t="s">
        <v>50</v>
      </c>
      <c r="H161" s="29" t="s">
        <v>69</v>
      </c>
      <c r="I161" s="29" t="s">
        <v>42</v>
      </c>
      <c r="J161" s="29" t="s">
        <v>216</v>
      </c>
      <c r="K161" s="29" t="s">
        <v>50</v>
      </c>
      <c r="L161" s="29" t="s">
        <v>50</v>
      </c>
      <c r="M161" s="29" t="s">
        <v>69</v>
      </c>
      <c r="N161" s="30" t="str">
        <f t="shared" si="60"/>
        <v>GHXGH</v>
      </c>
      <c r="O161" s="30" t="s">
        <v>558</v>
      </c>
      <c r="P161" s="31">
        <v>43770</v>
      </c>
      <c r="Q161" s="32" t="s">
        <v>221</v>
      </c>
      <c r="R161" s="29" t="s">
        <v>214</v>
      </c>
      <c r="S161" s="29" t="str">
        <f t="shared" si="72"/>
        <v>L.1XK.9</v>
      </c>
      <c r="T161" s="29" t="str">
        <f t="shared" si="67"/>
        <v>F2-hybridXhybrid-MontalvoXMontalvo</v>
      </c>
      <c r="U161" s="29">
        <v>1</v>
      </c>
      <c r="V161" s="29">
        <v>1</v>
      </c>
      <c r="W161" s="29">
        <v>3</v>
      </c>
      <c r="X161" s="29">
        <v>1</v>
      </c>
      <c r="Y161" s="33" t="s">
        <v>6</v>
      </c>
      <c r="Z161" s="29" t="str">
        <f t="shared" si="79"/>
        <v>Y</v>
      </c>
      <c r="AA161" s="29">
        <v>3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33" t="s">
        <v>6</v>
      </c>
      <c r="AJ161" s="29">
        <f t="shared" si="64"/>
        <v>0</v>
      </c>
      <c r="AK161" s="29">
        <f t="shared" si="64"/>
        <v>0</v>
      </c>
      <c r="AL161" s="29">
        <f t="shared" si="80"/>
        <v>0</v>
      </c>
      <c r="AM161" s="29">
        <f t="shared" si="66"/>
        <v>0</v>
      </c>
      <c r="AN161" s="29" t="s">
        <v>6</v>
      </c>
    </row>
    <row r="162" spans="1:40" x14ac:dyDescent="0.25">
      <c r="A162" s="29" t="s">
        <v>211</v>
      </c>
      <c r="B162" s="29">
        <v>2019</v>
      </c>
      <c r="C162" s="29" t="s">
        <v>56</v>
      </c>
      <c r="D162" s="29" t="s">
        <v>56</v>
      </c>
      <c r="E162" s="29" t="s">
        <v>216</v>
      </c>
      <c r="F162" s="29" t="s">
        <v>50</v>
      </c>
      <c r="G162" s="29" t="s">
        <v>50</v>
      </c>
      <c r="H162" s="29" t="s">
        <v>69</v>
      </c>
      <c r="I162" s="29" t="s">
        <v>42</v>
      </c>
      <c r="J162" s="29" t="s">
        <v>40</v>
      </c>
      <c r="K162" s="29" t="s">
        <v>50</v>
      </c>
      <c r="L162" s="29" t="s">
        <v>50</v>
      </c>
      <c r="M162" s="29" t="s">
        <v>71</v>
      </c>
      <c r="N162" s="30" t="str">
        <f t="shared" si="60"/>
        <v>elegansXGH</v>
      </c>
      <c r="O162" s="30" t="s">
        <v>559</v>
      </c>
      <c r="P162" s="31">
        <v>43770</v>
      </c>
      <c r="Q162" s="32" t="s">
        <v>222</v>
      </c>
      <c r="R162" s="29" t="s">
        <v>77</v>
      </c>
      <c r="S162" s="29" t="str">
        <f t="shared" si="72"/>
        <v>A.1XL.2</v>
      </c>
      <c r="T162" s="29" t="str">
        <f t="shared" si="67"/>
        <v>F2-elegansXhybrid-LaxeXMontalvo</v>
      </c>
      <c r="U162" s="29">
        <v>1</v>
      </c>
      <c r="V162" s="29">
        <v>1</v>
      </c>
      <c r="W162" s="29">
        <v>1</v>
      </c>
      <c r="X162" s="29">
        <v>1</v>
      </c>
      <c r="Y162" s="33" t="s">
        <v>6</v>
      </c>
      <c r="Z162" s="29" t="str">
        <f t="shared" si="79"/>
        <v>Y</v>
      </c>
      <c r="AA162" s="29">
        <v>3</v>
      </c>
      <c r="AB162" s="29">
        <v>2</v>
      </c>
      <c r="AC162" s="29">
        <v>0</v>
      </c>
      <c r="AD162" s="29">
        <v>0</v>
      </c>
      <c r="AE162" s="29">
        <v>1</v>
      </c>
      <c r="AF162" s="29">
        <v>0</v>
      </c>
      <c r="AG162" s="29">
        <v>2</v>
      </c>
      <c r="AH162" s="29">
        <v>0</v>
      </c>
      <c r="AI162" s="33" t="s">
        <v>6</v>
      </c>
      <c r="AJ162" s="29">
        <f t="shared" si="64"/>
        <v>3</v>
      </c>
      <c r="AK162" s="29">
        <f t="shared" si="64"/>
        <v>0</v>
      </c>
      <c r="AL162" s="29">
        <f t="shared" si="80"/>
        <v>3</v>
      </c>
      <c r="AM162" s="29">
        <f t="shared" si="66"/>
        <v>1</v>
      </c>
      <c r="AN162" s="29">
        <f t="shared" si="81"/>
        <v>1</v>
      </c>
    </row>
    <row r="163" spans="1:40" x14ac:dyDescent="0.25">
      <c r="A163" s="29" t="s">
        <v>211</v>
      </c>
      <c r="B163" s="29">
        <v>2019</v>
      </c>
      <c r="C163" s="29" t="s">
        <v>56</v>
      </c>
      <c r="D163" s="29" t="s">
        <v>56</v>
      </c>
      <c r="E163" s="29" t="s">
        <v>223</v>
      </c>
      <c r="F163" s="29" t="s">
        <v>50</v>
      </c>
      <c r="G163" s="29" t="s">
        <v>50</v>
      </c>
      <c r="H163" s="29" t="s">
        <v>69</v>
      </c>
      <c r="I163" s="29" t="s">
        <v>42</v>
      </c>
      <c r="J163" s="29" t="s">
        <v>40</v>
      </c>
      <c r="K163" s="29" t="s">
        <v>50</v>
      </c>
      <c r="L163" s="29" t="s">
        <v>50</v>
      </c>
      <c r="M163" s="29" t="s">
        <v>71</v>
      </c>
      <c r="N163" s="30" t="str">
        <f t="shared" si="60"/>
        <v>elegansXHH</v>
      </c>
      <c r="O163" s="30" t="s">
        <v>559</v>
      </c>
      <c r="P163" s="31">
        <v>43770</v>
      </c>
      <c r="Q163" s="32" t="s">
        <v>224</v>
      </c>
      <c r="R163" s="29" t="s">
        <v>83</v>
      </c>
      <c r="S163" s="29" t="str">
        <f t="shared" si="72"/>
        <v>A.3XN.1</v>
      </c>
      <c r="T163" s="29" t="str">
        <f t="shared" si="67"/>
        <v>F2-elegansXhybrid-LaxeXMontalvo</v>
      </c>
      <c r="U163" s="29">
        <v>1</v>
      </c>
      <c r="V163" s="29">
        <v>1</v>
      </c>
      <c r="W163" s="29">
        <v>1</v>
      </c>
      <c r="X163" s="29">
        <v>1</v>
      </c>
      <c r="Y163" s="33" t="s">
        <v>6</v>
      </c>
      <c r="Z163" s="29" t="str">
        <f t="shared" si="79"/>
        <v>Y</v>
      </c>
      <c r="AA163" s="29">
        <v>3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33" t="s">
        <v>6</v>
      </c>
      <c r="AJ163" s="29">
        <f t="shared" si="64"/>
        <v>0</v>
      </c>
      <c r="AK163" s="29">
        <f t="shared" si="64"/>
        <v>0</v>
      </c>
      <c r="AL163" s="29">
        <f t="shared" si="80"/>
        <v>0</v>
      </c>
      <c r="AM163" s="29">
        <f t="shared" si="66"/>
        <v>0</v>
      </c>
      <c r="AN163" s="29" t="s">
        <v>6</v>
      </c>
    </row>
    <row r="164" spans="1:40" x14ac:dyDescent="0.25">
      <c r="A164" s="29" t="s">
        <v>211</v>
      </c>
      <c r="B164" s="29">
        <v>2019</v>
      </c>
      <c r="C164" s="29" t="s">
        <v>56</v>
      </c>
      <c r="D164" s="29" t="s">
        <v>56</v>
      </c>
      <c r="E164" s="29" t="s">
        <v>216</v>
      </c>
      <c r="F164" s="29" t="s">
        <v>50</v>
      </c>
      <c r="G164" s="29" t="s">
        <v>50</v>
      </c>
      <c r="H164" s="29" t="s">
        <v>69</v>
      </c>
      <c r="I164" s="29" t="s">
        <v>42</v>
      </c>
      <c r="J164" s="29" t="s">
        <v>216</v>
      </c>
      <c r="K164" s="29" t="s">
        <v>50</v>
      </c>
      <c r="L164" s="29" t="s">
        <v>50</v>
      </c>
      <c r="M164" s="29" t="s">
        <v>69</v>
      </c>
      <c r="N164" s="30" t="str">
        <f t="shared" si="60"/>
        <v>GHXGH</v>
      </c>
      <c r="O164" s="30" t="s">
        <v>558</v>
      </c>
      <c r="P164" s="31">
        <v>43772</v>
      </c>
      <c r="Q164" s="32" t="s">
        <v>225</v>
      </c>
      <c r="R164" s="29" t="s">
        <v>219</v>
      </c>
      <c r="S164" s="29" t="str">
        <f t="shared" si="72"/>
        <v>K.7XK.13</v>
      </c>
      <c r="T164" s="29" t="str">
        <f t="shared" si="67"/>
        <v>F2-hybridXhybrid-MontalvoXMontalvo</v>
      </c>
      <c r="U164" s="29">
        <v>1</v>
      </c>
      <c r="V164" s="29">
        <v>1</v>
      </c>
      <c r="W164" s="29">
        <v>1</v>
      </c>
      <c r="X164" s="29">
        <v>1</v>
      </c>
      <c r="Y164" s="33" t="s">
        <v>6</v>
      </c>
      <c r="Z164" s="29" t="str">
        <f t="shared" si="79"/>
        <v>Y</v>
      </c>
      <c r="AA164" s="29">
        <v>0</v>
      </c>
      <c r="AB164" s="29" t="str">
        <f t="shared" ref="AB164:AH164" si="82">IF($AA164=0,"NA","")</f>
        <v>NA</v>
      </c>
      <c r="AC164" s="29" t="str">
        <f t="shared" si="82"/>
        <v>NA</v>
      </c>
      <c r="AD164" s="29" t="str">
        <f t="shared" si="82"/>
        <v>NA</v>
      </c>
      <c r="AE164" s="29" t="str">
        <f t="shared" si="82"/>
        <v>NA</v>
      </c>
      <c r="AF164" s="29" t="str">
        <f t="shared" si="82"/>
        <v>NA</v>
      </c>
      <c r="AG164" s="29" t="str">
        <f t="shared" si="82"/>
        <v>NA</v>
      </c>
      <c r="AH164" s="29" t="str">
        <f t="shared" si="82"/>
        <v>NA</v>
      </c>
      <c r="AI164" s="33" t="s">
        <v>6</v>
      </c>
      <c r="AJ164" s="29" t="s">
        <v>6</v>
      </c>
      <c r="AK164" s="29" t="s">
        <v>6</v>
      </c>
      <c r="AL164" s="29" t="s">
        <v>6</v>
      </c>
      <c r="AM164" s="29" t="s">
        <v>6</v>
      </c>
      <c r="AN164" s="29" t="s">
        <v>6</v>
      </c>
    </row>
    <row r="165" spans="1:40" x14ac:dyDescent="0.25">
      <c r="A165" s="29" t="s">
        <v>211</v>
      </c>
      <c r="B165" s="29">
        <v>2019</v>
      </c>
      <c r="C165" s="29" t="s">
        <v>56</v>
      </c>
      <c r="D165" s="29" t="s">
        <v>56</v>
      </c>
      <c r="E165" s="29" t="s">
        <v>40</v>
      </c>
      <c r="F165" s="29" t="s">
        <v>50</v>
      </c>
      <c r="G165" s="29" t="s">
        <v>50</v>
      </c>
      <c r="H165" s="29" t="s">
        <v>71</v>
      </c>
      <c r="I165" s="29" t="s">
        <v>42</v>
      </c>
      <c r="J165" s="29" t="s">
        <v>216</v>
      </c>
      <c r="K165" s="29" t="s">
        <v>50</v>
      </c>
      <c r="L165" s="29" t="s">
        <v>50</v>
      </c>
      <c r="M165" s="29" t="s">
        <v>69</v>
      </c>
      <c r="N165" s="30" t="str">
        <f t="shared" si="60"/>
        <v>GHXelegans</v>
      </c>
      <c r="O165" s="30" t="s">
        <v>441</v>
      </c>
      <c r="P165" s="31">
        <v>43773</v>
      </c>
      <c r="Q165" s="32" t="s">
        <v>73</v>
      </c>
      <c r="R165" s="29" t="s">
        <v>226</v>
      </c>
      <c r="S165" s="29" t="str">
        <f t="shared" si="72"/>
        <v>K.14XB.1</v>
      </c>
      <c r="T165" s="29" t="str">
        <f t="shared" si="67"/>
        <v>F2-hybridXelegans-MontalvoXLaxe</v>
      </c>
      <c r="U165" s="29">
        <v>10</v>
      </c>
      <c r="V165" s="29">
        <v>0</v>
      </c>
      <c r="W165" s="29">
        <v>0</v>
      </c>
      <c r="X165" s="29">
        <v>0</v>
      </c>
      <c r="Y165" s="33" t="s">
        <v>6</v>
      </c>
      <c r="Z165" s="29" t="str">
        <f t="shared" si="79"/>
        <v>N</v>
      </c>
      <c r="AA165" s="29" t="str">
        <f t="shared" ref="AA165:AH166" si="83">IF($Z165="N","NA","")</f>
        <v>NA</v>
      </c>
      <c r="AB165" s="29" t="str">
        <f t="shared" si="83"/>
        <v>NA</v>
      </c>
      <c r="AC165" s="29" t="str">
        <f t="shared" si="83"/>
        <v>NA</v>
      </c>
      <c r="AD165" s="29" t="str">
        <f t="shared" si="83"/>
        <v>NA</v>
      </c>
      <c r="AE165" s="29" t="str">
        <f t="shared" si="83"/>
        <v>NA</v>
      </c>
      <c r="AF165" s="29" t="str">
        <f t="shared" si="83"/>
        <v>NA</v>
      </c>
      <c r="AG165" s="29" t="str">
        <f t="shared" si="83"/>
        <v>NA</v>
      </c>
      <c r="AH165" s="29" t="str">
        <f t="shared" si="83"/>
        <v>NA</v>
      </c>
      <c r="AI165" s="33" t="s">
        <v>6</v>
      </c>
      <c r="AJ165" s="29" t="s">
        <v>6</v>
      </c>
      <c r="AK165" s="29" t="s">
        <v>6</v>
      </c>
      <c r="AL165" s="29" t="s">
        <v>6</v>
      </c>
      <c r="AM165" s="29" t="s">
        <v>6</v>
      </c>
      <c r="AN165" s="29" t="s">
        <v>6</v>
      </c>
    </row>
    <row r="166" spans="1:40" x14ac:dyDescent="0.25">
      <c r="A166" s="29" t="s">
        <v>211</v>
      </c>
      <c r="B166" s="29">
        <v>2019</v>
      </c>
      <c r="C166" s="29" t="s">
        <v>56</v>
      </c>
      <c r="D166" s="29" t="s">
        <v>56</v>
      </c>
      <c r="E166" s="29" t="s">
        <v>40</v>
      </c>
      <c r="F166" s="29" t="s">
        <v>50</v>
      </c>
      <c r="G166" s="29" t="s">
        <v>50</v>
      </c>
      <c r="H166" s="29" t="s">
        <v>71</v>
      </c>
      <c r="I166" s="29" t="s">
        <v>42</v>
      </c>
      <c r="J166" s="29" t="s">
        <v>216</v>
      </c>
      <c r="K166" s="29" t="s">
        <v>50</v>
      </c>
      <c r="L166" s="29" t="s">
        <v>50</v>
      </c>
      <c r="M166" s="29" t="s">
        <v>69</v>
      </c>
      <c r="N166" s="30" t="str">
        <f t="shared" si="60"/>
        <v>GHXelegans</v>
      </c>
      <c r="O166" s="30" t="s">
        <v>441</v>
      </c>
      <c r="P166" s="31">
        <v>43773</v>
      </c>
      <c r="Q166" s="32" t="s">
        <v>73</v>
      </c>
      <c r="R166" s="29" t="s">
        <v>219</v>
      </c>
      <c r="S166" s="29" t="str">
        <f t="shared" si="72"/>
        <v>K.7XB.1</v>
      </c>
      <c r="T166" s="29" t="str">
        <f t="shared" si="67"/>
        <v>F2-hybridXelegans-MontalvoXLaxe</v>
      </c>
      <c r="U166" s="29">
        <v>6</v>
      </c>
      <c r="V166" s="29">
        <v>0</v>
      </c>
      <c r="W166" s="29">
        <v>0</v>
      </c>
      <c r="X166" s="29">
        <v>0</v>
      </c>
      <c r="Y166" s="33" t="s">
        <v>6</v>
      </c>
      <c r="Z166" s="29" t="str">
        <f t="shared" si="79"/>
        <v>N</v>
      </c>
      <c r="AA166" s="29" t="str">
        <f t="shared" si="83"/>
        <v>NA</v>
      </c>
      <c r="AB166" s="29" t="str">
        <f t="shared" si="83"/>
        <v>NA</v>
      </c>
      <c r="AC166" s="29" t="str">
        <f t="shared" si="83"/>
        <v>NA</v>
      </c>
      <c r="AD166" s="29" t="str">
        <f t="shared" si="83"/>
        <v>NA</v>
      </c>
      <c r="AE166" s="29" t="str">
        <f t="shared" si="83"/>
        <v>NA</v>
      </c>
      <c r="AF166" s="29" t="str">
        <f t="shared" si="83"/>
        <v>NA</v>
      </c>
      <c r="AG166" s="29" t="str">
        <f t="shared" si="83"/>
        <v>NA</v>
      </c>
      <c r="AH166" s="29" t="str">
        <f t="shared" si="83"/>
        <v>NA</v>
      </c>
      <c r="AI166" s="33" t="s">
        <v>6</v>
      </c>
      <c r="AJ166" s="29" t="s">
        <v>6</v>
      </c>
      <c r="AK166" s="29" t="s">
        <v>6</v>
      </c>
      <c r="AL166" s="29" t="s">
        <v>6</v>
      </c>
      <c r="AM166" s="29" t="s">
        <v>6</v>
      </c>
      <c r="AN166" s="29" t="s">
        <v>6</v>
      </c>
    </row>
    <row r="167" spans="1:40" x14ac:dyDescent="0.25">
      <c r="A167" s="29" t="s">
        <v>211</v>
      </c>
      <c r="B167" s="29">
        <v>2019</v>
      </c>
      <c r="C167" s="29" t="s">
        <v>56</v>
      </c>
      <c r="D167" s="29" t="s">
        <v>56</v>
      </c>
      <c r="E167" s="29" t="s">
        <v>216</v>
      </c>
      <c r="F167" s="29" t="s">
        <v>50</v>
      </c>
      <c r="G167" s="29" t="s">
        <v>50</v>
      </c>
      <c r="H167" s="29" t="s">
        <v>69</v>
      </c>
      <c r="I167" s="29" t="s">
        <v>42</v>
      </c>
      <c r="J167" s="29" t="s">
        <v>216</v>
      </c>
      <c r="K167" s="29" t="s">
        <v>50</v>
      </c>
      <c r="L167" s="29" t="s">
        <v>50</v>
      </c>
      <c r="M167" s="29" t="s">
        <v>69</v>
      </c>
      <c r="N167" s="30" t="str">
        <f t="shared" si="60"/>
        <v>GHXGH</v>
      </c>
      <c r="O167" s="30" t="s">
        <v>558</v>
      </c>
      <c r="P167" s="31">
        <v>43773</v>
      </c>
      <c r="Q167" s="32" t="s">
        <v>227</v>
      </c>
      <c r="R167" s="29" t="s">
        <v>228</v>
      </c>
      <c r="S167" s="29" t="str">
        <f t="shared" si="72"/>
        <v>K.10XK.17</v>
      </c>
      <c r="T167" s="29" t="str">
        <f t="shared" si="67"/>
        <v>F2-hybridXhybrid-MontalvoXMontalvo</v>
      </c>
      <c r="U167" s="29">
        <v>1</v>
      </c>
      <c r="V167" s="29">
        <v>1</v>
      </c>
      <c r="W167" s="29">
        <v>1</v>
      </c>
      <c r="X167" s="29">
        <v>1</v>
      </c>
      <c r="Y167" s="33" t="s">
        <v>6</v>
      </c>
      <c r="Z167" s="29" t="str">
        <f t="shared" si="79"/>
        <v>Y</v>
      </c>
      <c r="AA167" s="29">
        <v>3</v>
      </c>
      <c r="AB167" s="29">
        <v>2</v>
      </c>
      <c r="AC167" s="29">
        <v>29</v>
      </c>
      <c r="AD167" s="29">
        <v>14</v>
      </c>
      <c r="AE167" s="29">
        <v>0</v>
      </c>
      <c r="AF167" s="29">
        <v>0</v>
      </c>
      <c r="AG167" s="29">
        <v>8</v>
      </c>
      <c r="AH167" s="29">
        <v>35</v>
      </c>
      <c r="AI167" s="33" t="s">
        <v>6</v>
      </c>
      <c r="AJ167" s="29">
        <f t="shared" si="64"/>
        <v>37</v>
      </c>
      <c r="AK167" s="29">
        <f t="shared" si="64"/>
        <v>49</v>
      </c>
      <c r="AL167" s="29">
        <f t="shared" si="80"/>
        <v>86</v>
      </c>
      <c r="AM167" s="29">
        <f t="shared" si="66"/>
        <v>28.666666666666668</v>
      </c>
      <c r="AN167" s="29">
        <f t="shared" si="81"/>
        <v>0.43023255813953487</v>
      </c>
    </row>
    <row r="168" spans="1:40" x14ac:dyDescent="0.25">
      <c r="A168" s="29" t="s">
        <v>211</v>
      </c>
      <c r="B168" s="29">
        <v>2019</v>
      </c>
      <c r="C168" s="29" t="s">
        <v>56</v>
      </c>
      <c r="D168" s="29" t="s">
        <v>56</v>
      </c>
      <c r="E168" s="29" t="s">
        <v>40</v>
      </c>
      <c r="F168" s="29" t="s">
        <v>50</v>
      </c>
      <c r="G168" s="29" t="s">
        <v>50</v>
      </c>
      <c r="H168" s="29" t="s">
        <v>71</v>
      </c>
      <c r="I168" s="29" t="s">
        <v>42</v>
      </c>
      <c r="J168" s="29" t="s">
        <v>216</v>
      </c>
      <c r="K168" s="29" t="s">
        <v>50</v>
      </c>
      <c r="L168" s="29" t="s">
        <v>50</v>
      </c>
      <c r="M168" s="29" t="s">
        <v>69</v>
      </c>
      <c r="N168" s="30" t="str">
        <f t="shared" si="60"/>
        <v>GHXelegans</v>
      </c>
      <c r="O168" s="30" t="s">
        <v>441</v>
      </c>
      <c r="P168" s="31">
        <v>43774</v>
      </c>
      <c r="Q168" s="32" t="s">
        <v>73</v>
      </c>
      <c r="R168" s="29" t="s">
        <v>229</v>
      </c>
      <c r="S168" s="29" t="str">
        <f t="shared" si="72"/>
        <v>K.19XB.1</v>
      </c>
      <c r="T168" s="29" t="str">
        <f t="shared" si="67"/>
        <v>F2-hybridXelegans-MontalvoXLaxe</v>
      </c>
      <c r="U168" s="29">
        <v>2</v>
      </c>
      <c r="V168" s="29">
        <v>0</v>
      </c>
      <c r="W168" s="29">
        <v>0</v>
      </c>
      <c r="X168" s="29">
        <v>0</v>
      </c>
      <c r="Y168" s="33" t="s">
        <v>6</v>
      </c>
      <c r="Z168" s="29" t="str">
        <f t="shared" si="79"/>
        <v>N</v>
      </c>
      <c r="AA168" s="29" t="str">
        <f t="shared" ref="AA168:AH169" si="84">IF($Z168="N","NA","")</f>
        <v>NA</v>
      </c>
      <c r="AB168" s="29" t="str">
        <f t="shared" si="84"/>
        <v>NA</v>
      </c>
      <c r="AC168" s="29" t="str">
        <f t="shared" si="84"/>
        <v>NA</v>
      </c>
      <c r="AD168" s="29" t="str">
        <f t="shared" si="84"/>
        <v>NA</v>
      </c>
      <c r="AE168" s="29" t="str">
        <f t="shared" si="84"/>
        <v>NA</v>
      </c>
      <c r="AF168" s="29" t="str">
        <f t="shared" si="84"/>
        <v>NA</v>
      </c>
      <c r="AG168" s="29" t="str">
        <f t="shared" si="84"/>
        <v>NA</v>
      </c>
      <c r="AH168" s="29" t="str">
        <f t="shared" si="84"/>
        <v>NA</v>
      </c>
      <c r="AI168" s="33" t="s">
        <v>6</v>
      </c>
      <c r="AJ168" s="29" t="s">
        <v>6</v>
      </c>
      <c r="AK168" s="29" t="s">
        <v>6</v>
      </c>
      <c r="AL168" s="29" t="s">
        <v>6</v>
      </c>
      <c r="AM168" s="29" t="s">
        <v>6</v>
      </c>
      <c r="AN168" s="29" t="s">
        <v>6</v>
      </c>
    </row>
    <row r="169" spans="1:40" x14ac:dyDescent="0.25">
      <c r="A169" s="29" t="s">
        <v>211</v>
      </c>
      <c r="B169" s="29">
        <v>2019</v>
      </c>
      <c r="C169" s="29" t="s">
        <v>56</v>
      </c>
      <c r="D169" s="29" t="s">
        <v>56</v>
      </c>
      <c r="E169" s="29" t="s">
        <v>40</v>
      </c>
      <c r="F169" s="29" t="s">
        <v>50</v>
      </c>
      <c r="G169" s="29" t="s">
        <v>50</v>
      </c>
      <c r="H169" s="29" t="s">
        <v>71</v>
      </c>
      <c r="I169" s="29" t="s">
        <v>42</v>
      </c>
      <c r="J169" s="29" t="s">
        <v>212</v>
      </c>
      <c r="K169" s="29" t="s">
        <v>50</v>
      </c>
      <c r="L169" s="29" t="s">
        <v>50</v>
      </c>
      <c r="M169" s="29" t="s">
        <v>69</v>
      </c>
      <c r="N169" s="30" t="str">
        <f t="shared" si="60"/>
        <v>EHXelegans</v>
      </c>
      <c r="O169" s="30" t="s">
        <v>441</v>
      </c>
      <c r="P169" s="31">
        <v>43774</v>
      </c>
      <c r="Q169" s="32" t="s">
        <v>73</v>
      </c>
      <c r="R169" s="29" t="s">
        <v>230</v>
      </c>
      <c r="S169" s="29" t="str">
        <f t="shared" si="72"/>
        <v>L.3XB.1</v>
      </c>
      <c r="T169" s="29" t="str">
        <f t="shared" si="67"/>
        <v>F2-hybridXelegans-MontalvoXLaxe</v>
      </c>
      <c r="U169" s="29">
        <v>1</v>
      </c>
      <c r="V169" s="29">
        <v>0</v>
      </c>
      <c r="W169" s="29">
        <v>0</v>
      </c>
      <c r="X169" s="29">
        <v>0</v>
      </c>
      <c r="Y169" s="33" t="s">
        <v>6</v>
      </c>
      <c r="Z169" s="29" t="str">
        <f t="shared" si="79"/>
        <v>N</v>
      </c>
      <c r="AA169" s="29" t="str">
        <f t="shared" si="84"/>
        <v>NA</v>
      </c>
      <c r="AB169" s="29" t="str">
        <f t="shared" si="84"/>
        <v>NA</v>
      </c>
      <c r="AC169" s="29" t="str">
        <f t="shared" si="84"/>
        <v>NA</v>
      </c>
      <c r="AD169" s="29" t="str">
        <f t="shared" si="84"/>
        <v>NA</v>
      </c>
      <c r="AE169" s="29" t="str">
        <f t="shared" si="84"/>
        <v>NA</v>
      </c>
      <c r="AF169" s="29" t="str">
        <f t="shared" si="84"/>
        <v>NA</v>
      </c>
      <c r="AG169" s="29" t="str">
        <f t="shared" si="84"/>
        <v>NA</v>
      </c>
      <c r="AH169" s="29" t="str">
        <f t="shared" si="84"/>
        <v>NA</v>
      </c>
      <c r="AI169" s="33" t="s">
        <v>6</v>
      </c>
      <c r="AJ169" s="29" t="s">
        <v>6</v>
      </c>
      <c r="AK169" s="29" t="s">
        <v>6</v>
      </c>
      <c r="AL169" s="29" t="s">
        <v>6</v>
      </c>
      <c r="AM169" s="29" t="s">
        <v>6</v>
      </c>
      <c r="AN169" s="29" t="s">
        <v>6</v>
      </c>
    </row>
    <row r="170" spans="1:40" x14ac:dyDescent="0.25">
      <c r="A170" s="29" t="s">
        <v>215</v>
      </c>
      <c r="B170" s="29">
        <v>2019</v>
      </c>
      <c r="C170" s="29" t="s">
        <v>56</v>
      </c>
      <c r="D170" s="29" t="s">
        <v>56</v>
      </c>
      <c r="E170" s="29" t="s">
        <v>40</v>
      </c>
      <c r="F170" s="29" t="s">
        <v>50</v>
      </c>
      <c r="G170" s="29" t="s">
        <v>50</v>
      </c>
      <c r="H170" s="29" t="s">
        <v>71</v>
      </c>
      <c r="I170" s="29" t="s">
        <v>42</v>
      </c>
      <c r="J170" s="29" t="s">
        <v>212</v>
      </c>
      <c r="K170" s="29" t="s">
        <v>50</v>
      </c>
      <c r="L170" s="29" t="s">
        <v>50</v>
      </c>
      <c r="M170" s="29" t="s">
        <v>69</v>
      </c>
      <c r="N170" s="30" t="str">
        <f t="shared" si="60"/>
        <v>EHXelegans</v>
      </c>
      <c r="O170" s="30" t="s">
        <v>441</v>
      </c>
      <c r="P170" s="31">
        <v>43777</v>
      </c>
      <c r="Q170" s="32" t="s">
        <v>91</v>
      </c>
      <c r="R170" s="29" t="s">
        <v>233</v>
      </c>
      <c r="S170" s="29" t="str">
        <f t="shared" si="72"/>
        <v>L4XA.8</v>
      </c>
      <c r="T170" s="29" t="str">
        <f t="shared" si="67"/>
        <v>F2-hybridXelegans-MontalvoXLaxe</v>
      </c>
      <c r="U170" s="29">
        <v>1</v>
      </c>
      <c r="V170" s="29">
        <v>1</v>
      </c>
      <c r="W170" s="29">
        <v>1</v>
      </c>
      <c r="X170" s="29">
        <v>1</v>
      </c>
      <c r="Y170" s="33" t="s">
        <v>6</v>
      </c>
      <c r="Z170" s="29" t="str">
        <f t="shared" si="79"/>
        <v>Y</v>
      </c>
      <c r="AA170" s="29">
        <v>3</v>
      </c>
      <c r="AB170" s="29">
        <v>2</v>
      </c>
      <c r="AC170" s="29">
        <v>104</v>
      </c>
      <c r="AD170" s="29">
        <v>5</v>
      </c>
      <c r="AE170" s="29">
        <v>312</v>
      </c>
      <c r="AF170" s="29">
        <v>2</v>
      </c>
      <c r="AG170" s="29">
        <v>0</v>
      </c>
      <c r="AH170" s="29">
        <v>0</v>
      </c>
      <c r="AI170" s="33" t="s">
        <v>6</v>
      </c>
      <c r="AJ170" s="29">
        <f t="shared" si="64"/>
        <v>416</v>
      </c>
      <c r="AK170" s="29">
        <f t="shared" si="64"/>
        <v>7</v>
      </c>
      <c r="AL170" s="29">
        <f t="shared" si="80"/>
        <v>423</v>
      </c>
      <c r="AM170" s="29">
        <f t="shared" si="66"/>
        <v>141</v>
      </c>
      <c r="AN170" s="29">
        <f t="shared" si="81"/>
        <v>0.98345153664302598</v>
      </c>
    </row>
    <row r="171" spans="1:40" x14ac:dyDescent="0.25">
      <c r="A171" s="29" t="s">
        <v>211</v>
      </c>
      <c r="B171" s="29">
        <v>2019</v>
      </c>
      <c r="C171" s="29" t="s">
        <v>56</v>
      </c>
      <c r="D171" s="29" t="s">
        <v>56</v>
      </c>
      <c r="E171" s="29" t="s">
        <v>216</v>
      </c>
      <c r="F171" s="29" t="s">
        <v>50</v>
      </c>
      <c r="G171" s="29" t="s">
        <v>50</v>
      </c>
      <c r="H171" s="29" t="s">
        <v>69</v>
      </c>
      <c r="I171" s="29" t="s">
        <v>42</v>
      </c>
      <c r="J171" s="29" t="s">
        <v>40</v>
      </c>
      <c r="K171" s="29" t="s">
        <v>50</v>
      </c>
      <c r="L171" s="29" t="s">
        <v>50</v>
      </c>
      <c r="M171" s="29" t="s">
        <v>71</v>
      </c>
      <c r="N171" s="30" t="str">
        <f t="shared" si="60"/>
        <v>elegansXGH</v>
      </c>
      <c r="O171" s="30" t="s">
        <v>559</v>
      </c>
      <c r="P171" s="31">
        <v>43777</v>
      </c>
      <c r="Q171" s="32" t="s">
        <v>231</v>
      </c>
      <c r="R171" s="29" t="s">
        <v>232</v>
      </c>
      <c r="S171" s="29" t="str">
        <f t="shared" si="72"/>
        <v>A.10XK.16</v>
      </c>
      <c r="T171" s="29" t="str">
        <f t="shared" si="67"/>
        <v>F2-elegansXhybrid-LaxeXMontalvo</v>
      </c>
      <c r="U171" s="29">
        <v>2</v>
      </c>
      <c r="V171" s="29">
        <v>1</v>
      </c>
      <c r="W171" s="29">
        <v>1</v>
      </c>
      <c r="X171" s="29">
        <v>1</v>
      </c>
      <c r="Y171" s="33" t="s">
        <v>6</v>
      </c>
      <c r="Z171" s="29" t="str">
        <f t="shared" si="79"/>
        <v>Y</v>
      </c>
      <c r="AA171" s="29">
        <v>3</v>
      </c>
      <c r="AB171" s="29">
        <v>1</v>
      </c>
      <c r="AC171" s="29">
        <v>0</v>
      </c>
      <c r="AD171" s="29">
        <v>0</v>
      </c>
      <c r="AE171" s="29">
        <v>0</v>
      </c>
      <c r="AF171" s="29">
        <v>0</v>
      </c>
      <c r="AG171" s="29">
        <v>13</v>
      </c>
      <c r="AH171" s="29">
        <v>37</v>
      </c>
      <c r="AI171" s="33" t="s">
        <v>6</v>
      </c>
      <c r="AJ171" s="29">
        <f t="shared" si="64"/>
        <v>13</v>
      </c>
      <c r="AK171" s="29">
        <f t="shared" si="64"/>
        <v>37</v>
      </c>
      <c r="AL171" s="29">
        <f t="shared" si="80"/>
        <v>50</v>
      </c>
      <c r="AM171" s="29">
        <f t="shared" si="66"/>
        <v>16.666666666666668</v>
      </c>
      <c r="AN171" s="29">
        <f t="shared" si="81"/>
        <v>0.26</v>
      </c>
    </row>
    <row r="172" spans="1:40" x14ac:dyDescent="0.25">
      <c r="A172" s="29" t="s">
        <v>215</v>
      </c>
      <c r="B172" s="29">
        <v>2019</v>
      </c>
      <c r="C172" s="29" t="s">
        <v>56</v>
      </c>
      <c r="D172" s="29" t="s">
        <v>56</v>
      </c>
      <c r="E172" s="29" t="s">
        <v>216</v>
      </c>
      <c r="F172" s="29" t="s">
        <v>50</v>
      </c>
      <c r="G172" s="29" t="s">
        <v>50</v>
      </c>
      <c r="H172" s="29" t="s">
        <v>69</v>
      </c>
      <c r="I172" s="29" t="s">
        <v>42</v>
      </c>
      <c r="J172" s="29" t="s">
        <v>40</v>
      </c>
      <c r="K172" s="29" t="s">
        <v>50</v>
      </c>
      <c r="L172" s="29" t="s">
        <v>50</v>
      </c>
      <c r="M172" s="29" t="s">
        <v>71</v>
      </c>
      <c r="N172" s="30" t="str">
        <f t="shared" si="60"/>
        <v>elegansXGH</v>
      </c>
      <c r="O172" s="30" t="s">
        <v>559</v>
      </c>
      <c r="P172" s="31">
        <v>43777</v>
      </c>
      <c r="Q172" s="32" t="s">
        <v>234</v>
      </c>
      <c r="R172" s="29" t="s">
        <v>92</v>
      </c>
      <c r="S172" s="29" t="str">
        <f t="shared" si="72"/>
        <v>A.9XK.20</v>
      </c>
      <c r="T172" s="29" t="str">
        <f t="shared" si="67"/>
        <v>F2-elegansXhybrid-LaxeXMontalvo</v>
      </c>
      <c r="U172" s="29">
        <v>1</v>
      </c>
      <c r="V172" s="29">
        <v>1</v>
      </c>
      <c r="W172" s="29">
        <v>1</v>
      </c>
      <c r="X172" s="29">
        <v>0</v>
      </c>
      <c r="Y172" s="33" t="s">
        <v>6</v>
      </c>
      <c r="Z172" s="29" t="str">
        <f t="shared" si="79"/>
        <v>N</v>
      </c>
      <c r="AA172" s="29" t="str">
        <f t="shared" ref="AA172:AH173" si="85">IF($Z172="N","NA","")</f>
        <v>NA</v>
      </c>
      <c r="AB172" s="29" t="str">
        <f t="shared" si="85"/>
        <v>NA</v>
      </c>
      <c r="AC172" s="29" t="str">
        <f t="shared" si="85"/>
        <v>NA</v>
      </c>
      <c r="AD172" s="29" t="str">
        <f t="shared" si="85"/>
        <v>NA</v>
      </c>
      <c r="AE172" s="29" t="str">
        <f t="shared" si="85"/>
        <v>NA</v>
      </c>
      <c r="AF172" s="29" t="str">
        <f t="shared" si="85"/>
        <v>NA</v>
      </c>
      <c r="AG172" s="29" t="str">
        <f t="shared" si="85"/>
        <v>NA</v>
      </c>
      <c r="AH172" s="29" t="str">
        <f t="shared" si="85"/>
        <v>NA</v>
      </c>
      <c r="AI172" s="33" t="s">
        <v>6</v>
      </c>
      <c r="AJ172" s="29" t="s">
        <v>6</v>
      </c>
      <c r="AK172" s="29" t="s">
        <v>6</v>
      </c>
      <c r="AL172" s="29" t="s">
        <v>6</v>
      </c>
      <c r="AM172" s="29" t="s">
        <v>6</v>
      </c>
      <c r="AN172" s="29" t="s">
        <v>6</v>
      </c>
    </row>
    <row r="173" spans="1:40" x14ac:dyDescent="0.25">
      <c r="A173" s="29" t="s">
        <v>211</v>
      </c>
      <c r="B173" s="29">
        <v>2019</v>
      </c>
      <c r="C173" s="29" t="s">
        <v>56</v>
      </c>
      <c r="D173" s="29" t="s">
        <v>56</v>
      </c>
      <c r="E173" s="29" t="s">
        <v>216</v>
      </c>
      <c r="F173" s="29" t="s">
        <v>50</v>
      </c>
      <c r="G173" s="29" t="s">
        <v>50</v>
      </c>
      <c r="H173" s="29" t="s">
        <v>69</v>
      </c>
      <c r="I173" s="29" t="s">
        <v>42</v>
      </c>
      <c r="J173" s="29" t="s">
        <v>40</v>
      </c>
      <c r="K173" s="29" t="s">
        <v>50</v>
      </c>
      <c r="L173" s="29" t="s">
        <v>50</v>
      </c>
      <c r="M173" s="29" t="s">
        <v>71</v>
      </c>
      <c r="N173" s="30" t="str">
        <f t="shared" si="60"/>
        <v>elegansXGH</v>
      </c>
      <c r="O173" s="30" t="s">
        <v>559</v>
      </c>
      <c r="P173" s="31">
        <v>43777</v>
      </c>
      <c r="Q173" s="32" t="s">
        <v>235</v>
      </c>
      <c r="R173" s="29" t="s">
        <v>232</v>
      </c>
      <c r="S173" s="29" t="str">
        <f t="shared" si="72"/>
        <v>A.10XK.21</v>
      </c>
      <c r="T173" s="29" t="str">
        <f t="shared" si="67"/>
        <v>F2-elegansXhybrid-LaxeXMontalvo</v>
      </c>
      <c r="U173" s="29">
        <v>1</v>
      </c>
      <c r="V173" s="29">
        <v>0</v>
      </c>
      <c r="W173" s="29">
        <v>0</v>
      </c>
      <c r="X173" s="29">
        <v>0</v>
      </c>
      <c r="Y173" s="33" t="s">
        <v>6</v>
      </c>
      <c r="Z173" s="29" t="str">
        <f t="shared" si="79"/>
        <v>N</v>
      </c>
      <c r="AA173" s="29" t="str">
        <f t="shared" si="85"/>
        <v>NA</v>
      </c>
      <c r="AB173" s="29" t="str">
        <f t="shared" si="85"/>
        <v>NA</v>
      </c>
      <c r="AC173" s="29" t="str">
        <f t="shared" si="85"/>
        <v>NA</v>
      </c>
      <c r="AD173" s="29" t="str">
        <f t="shared" si="85"/>
        <v>NA</v>
      </c>
      <c r="AE173" s="29" t="str">
        <f t="shared" si="85"/>
        <v>NA</v>
      </c>
      <c r="AF173" s="29" t="str">
        <f t="shared" si="85"/>
        <v>NA</v>
      </c>
      <c r="AG173" s="29" t="str">
        <f t="shared" si="85"/>
        <v>NA</v>
      </c>
      <c r="AH173" s="29" t="str">
        <f t="shared" si="85"/>
        <v>NA</v>
      </c>
      <c r="AI173" s="33" t="s">
        <v>6</v>
      </c>
      <c r="AJ173" s="29" t="s">
        <v>6</v>
      </c>
      <c r="AK173" s="29" t="s">
        <v>6</v>
      </c>
      <c r="AL173" s="29" t="s">
        <v>6</v>
      </c>
      <c r="AM173" s="29" t="s">
        <v>6</v>
      </c>
      <c r="AN173" s="29" t="s">
        <v>6</v>
      </c>
    </row>
    <row r="174" spans="1:40" x14ac:dyDescent="0.25">
      <c r="A174" s="29" t="s">
        <v>238</v>
      </c>
      <c r="B174" s="29">
        <v>2019</v>
      </c>
      <c r="C174" s="29" t="s">
        <v>56</v>
      </c>
      <c r="D174" s="29" t="s">
        <v>56</v>
      </c>
      <c r="E174" s="29" t="s">
        <v>216</v>
      </c>
      <c r="F174" s="29" t="s">
        <v>50</v>
      </c>
      <c r="G174" s="29" t="s">
        <v>50</v>
      </c>
      <c r="H174" s="29" t="s">
        <v>69</v>
      </c>
      <c r="I174" s="29" t="s">
        <v>42</v>
      </c>
      <c r="J174" s="29" t="s">
        <v>67</v>
      </c>
      <c r="K174" s="29" t="s">
        <v>50</v>
      </c>
      <c r="L174" s="29" t="s">
        <v>50</v>
      </c>
      <c r="M174" s="29" t="s">
        <v>69</v>
      </c>
      <c r="N174" s="30" t="str">
        <f t="shared" si="60"/>
        <v>graellsiiXGH</v>
      </c>
      <c r="O174" s="30" t="s">
        <v>423</v>
      </c>
      <c r="P174" s="31">
        <v>43778</v>
      </c>
      <c r="Q174" s="32" t="s">
        <v>235</v>
      </c>
      <c r="R174" s="29" t="s">
        <v>239</v>
      </c>
      <c r="S174" s="29" t="str">
        <f t="shared" si="72"/>
        <v>D.2XK.21</v>
      </c>
      <c r="T174" s="29" t="str">
        <f t="shared" si="67"/>
        <v>F2-graellsiiXhybrid-MontalvoXMontalvo</v>
      </c>
      <c r="U174" s="29">
        <v>3</v>
      </c>
      <c r="V174" s="29">
        <v>1</v>
      </c>
      <c r="W174" s="29">
        <v>1</v>
      </c>
      <c r="X174" s="29">
        <v>1</v>
      </c>
      <c r="Y174" s="33" t="s">
        <v>6</v>
      </c>
      <c r="Z174" s="29" t="str">
        <f t="shared" si="79"/>
        <v>Y</v>
      </c>
      <c r="AA174" s="29">
        <v>3</v>
      </c>
      <c r="AB174" s="29">
        <v>3</v>
      </c>
      <c r="AC174" s="29">
        <v>7</v>
      </c>
      <c r="AD174" s="29">
        <v>29</v>
      </c>
      <c r="AE174" s="29">
        <v>0</v>
      </c>
      <c r="AF174" s="29">
        <v>45</v>
      </c>
      <c r="AG174" s="29">
        <v>9</v>
      </c>
      <c r="AH174" s="29">
        <v>26</v>
      </c>
      <c r="AI174" s="33" t="s">
        <v>6</v>
      </c>
      <c r="AJ174" s="29">
        <f t="shared" si="64"/>
        <v>16</v>
      </c>
      <c r="AK174" s="29">
        <f t="shared" si="64"/>
        <v>100</v>
      </c>
      <c r="AL174" s="29">
        <f t="shared" si="80"/>
        <v>116</v>
      </c>
      <c r="AM174" s="29">
        <f t="shared" si="66"/>
        <v>38.666666666666664</v>
      </c>
      <c r="AN174" s="29">
        <f t="shared" si="81"/>
        <v>0.13793103448275862</v>
      </c>
    </row>
    <row r="175" spans="1:40" x14ac:dyDescent="0.25">
      <c r="A175" s="29" t="s">
        <v>215</v>
      </c>
      <c r="B175" s="29">
        <v>2019</v>
      </c>
      <c r="C175" s="29" t="s">
        <v>56</v>
      </c>
      <c r="D175" s="29" t="s">
        <v>561</v>
      </c>
      <c r="E175" s="29" t="s">
        <v>40</v>
      </c>
      <c r="F175" s="29" t="s">
        <v>50</v>
      </c>
      <c r="G175" s="29" t="s">
        <v>50</v>
      </c>
      <c r="H175" s="29" t="s">
        <v>71</v>
      </c>
      <c r="I175" s="29" t="s">
        <v>42</v>
      </c>
      <c r="J175" s="29" t="s">
        <v>40</v>
      </c>
      <c r="K175" s="29" t="s">
        <v>50</v>
      </c>
      <c r="L175" s="29" t="s">
        <v>50</v>
      </c>
      <c r="M175" s="29" t="s">
        <v>71</v>
      </c>
      <c r="N175" s="30" t="str">
        <f t="shared" si="60"/>
        <v>elegansXelegans</v>
      </c>
      <c r="O175" s="30" t="s">
        <v>431</v>
      </c>
      <c r="P175" s="31">
        <v>43779</v>
      </c>
      <c r="Q175" s="32" t="s">
        <v>78</v>
      </c>
      <c r="R175" s="29" t="s">
        <v>232</v>
      </c>
      <c r="S175" s="29" t="str">
        <f t="shared" si="72"/>
        <v>A.10XB.2</v>
      </c>
      <c r="T175" s="29" t="str">
        <f t="shared" si="67"/>
        <v>Pures-elegansXelegans-LaxeXLaxe</v>
      </c>
      <c r="U175" s="29">
        <v>1</v>
      </c>
      <c r="V175" s="29">
        <v>1</v>
      </c>
      <c r="W175" s="29">
        <v>3</v>
      </c>
      <c r="X175" s="29">
        <v>1</v>
      </c>
      <c r="Y175" s="33" t="s">
        <v>6</v>
      </c>
      <c r="Z175" s="29" t="str">
        <f t="shared" si="79"/>
        <v>Y</v>
      </c>
      <c r="AA175" s="29">
        <v>3</v>
      </c>
      <c r="AB175" s="29">
        <v>1</v>
      </c>
      <c r="AC175" s="29">
        <v>337</v>
      </c>
      <c r="AD175" s="29">
        <v>3</v>
      </c>
      <c r="AE175" s="29">
        <v>0</v>
      </c>
      <c r="AF175" s="29">
        <v>0</v>
      </c>
      <c r="AG175" s="29">
        <v>0</v>
      </c>
      <c r="AH175" s="29">
        <v>0</v>
      </c>
      <c r="AI175" s="33" t="s">
        <v>6</v>
      </c>
      <c r="AJ175" s="29">
        <f t="shared" si="64"/>
        <v>337</v>
      </c>
      <c r="AK175" s="29">
        <f t="shared" si="64"/>
        <v>3</v>
      </c>
      <c r="AL175" s="29">
        <f t="shared" si="80"/>
        <v>340</v>
      </c>
      <c r="AM175" s="29">
        <f t="shared" si="66"/>
        <v>113.33333333333333</v>
      </c>
      <c r="AN175" s="29">
        <f t="shared" si="81"/>
        <v>0.99117647058823533</v>
      </c>
    </row>
    <row r="176" spans="1:40" x14ac:dyDescent="0.25">
      <c r="A176" s="29" t="s">
        <v>215</v>
      </c>
      <c r="B176" s="29">
        <v>2019</v>
      </c>
      <c r="C176" s="29" t="s">
        <v>56</v>
      </c>
      <c r="D176" s="29" t="s">
        <v>56</v>
      </c>
      <c r="E176" s="29" t="s">
        <v>40</v>
      </c>
      <c r="F176" s="29" t="s">
        <v>50</v>
      </c>
      <c r="G176" s="29" t="s">
        <v>50</v>
      </c>
      <c r="H176" s="29" t="s">
        <v>71</v>
      </c>
      <c r="I176" s="29" t="s">
        <v>42</v>
      </c>
      <c r="J176" s="29" t="s">
        <v>223</v>
      </c>
      <c r="K176" s="29" t="s">
        <v>50</v>
      </c>
      <c r="L176" s="29" t="s">
        <v>50</v>
      </c>
      <c r="M176" s="29" t="s">
        <v>69</v>
      </c>
      <c r="N176" s="30" t="str">
        <f t="shared" si="60"/>
        <v>HHXelegans</v>
      </c>
      <c r="O176" s="30" t="s">
        <v>441</v>
      </c>
      <c r="P176" s="31">
        <v>43779</v>
      </c>
      <c r="Q176" s="32" t="s">
        <v>240</v>
      </c>
      <c r="R176" s="29" t="s">
        <v>89</v>
      </c>
      <c r="S176" s="29" t="str">
        <f t="shared" si="72"/>
        <v>A.7XF.1</v>
      </c>
      <c r="T176" s="29" t="str">
        <f t="shared" si="67"/>
        <v>F2-hybridXelegans-MontalvoXLaxe</v>
      </c>
      <c r="U176" s="29">
        <v>1</v>
      </c>
      <c r="V176" s="29">
        <v>0</v>
      </c>
      <c r="W176" s="29">
        <v>0</v>
      </c>
      <c r="X176" s="29">
        <v>0</v>
      </c>
      <c r="Y176" s="33" t="s">
        <v>6</v>
      </c>
      <c r="Z176" s="29" t="str">
        <f t="shared" si="79"/>
        <v>N</v>
      </c>
      <c r="AA176" s="29" t="str">
        <f t="shared" ref="AA176:AH176" si="86">IF($Z176="N","NA","")</f>
        <v>NA</v>
      </c>
      <c r="AB176" s="29" t="str">
        <f t="shared" si="86"/>
        <v>NA</v>
      </c>
      <c r="AC176" s="29" t="str">
        <f t="shared" si="86"/>
        <v>NA</v>
      </c>
      <c r="AD176" s="29" t="str">
        <f t="shared" si="86"/>
        <v>NA</v>
      </c>
      <c r="AE176" s="29" t="str">
        <f t="shared" si="86"/>
        <v>NA</v>
      </c>
      <c r="AF176" s="29" t="str">
        <f t="shared" si="86"/>
        <v>NA</v>
      </c>
      <c r="AG176" s="29" t="str">
        <f t="shared" si="86"/>
        <v>NA</v>
      </c>
      <c r="AH176" s="29" t="str">
        <f t="shared" si="86"/>
        <v>NA</v>
      </c>
      <c r="AI176" s="33" t="s">
        <v>6</v>
      </c>
      <c r="AJ176" s="29" t="s">
        <v>6</v>
      </c>
      <c r="AK176" s="29" t="s">
        <v>6</v>
      </c>
      <c r="AL176" s="29" t="s">
        <v>6</v>
      </c>
      <c r="AM176" s="29" t="s">
        <v>6</v>
      </c>
      <c r="AN176" s="29" t="s">
        <v>6</v>
      </c>
    </row>
    <row r="177" spans="1:40" x14ac:dyDescent="0.25">
      <c r="A177" s="29" t="s">
        <v>215</v>
      </c>
      <c r="B177" s="29">
        <v>2019</v>
      </c>
      <c r="C177" s="29" t="s">
        <v>56</v>
      </c>
      <c r="D177" s="29" t="s">
        <v>56</v>
      </c>
      <c r="E177" s="29" t="s">
        <v>40</v>
      </c>
      <c r="F177" s="29" t="s">
        <v>50</v>
      </c>
      <c r="G177" s="29" t="s">
        <v>50</v>
      </c>
      <c r="H177" s="29" t="s">
        <v>71</v>
      </c>
      <c r="I177" s="29" t="s">
        <v>42</v>
      </c>
      <c r="J177" s="29" t="s">
        <v>223</v>
      </c>
      <c r="K177" s="29" t="s">
        <v>50</v>
      </c>
      <c r="L177" s="29" t="s">
        <v>50</v>
      </c>
      <c r="M177" s="29" t="s">
        <v>69</v>
      </c>
      <c r="N177" s="30" t="str">
        <f t="shared" si="60"/>
        <v>HHXelegans</v>
      </c>
      <c r="O177" s="30" t="s">
        <v>441</v>
      </c>
      <c r="P177" s="31">
        <v>43779</v>
      </c>
      <c r="Q177" s="32" t="s">
        <v>240</v>
      </c>
      <c r="R177" s="29" t="s">
        <v>92</v>
      </c>
      <c r="S177" s="29" t="str">
        <f t="shared" si="72"/>
        <v>A.9XF.1</v>
      </c>
      <c r="T177" s="29" t="str">
        <f t="shared" si="67"/>
        <v>F2-hybridXelegans-MontalvoXLaxe</v>
      </c>
      <c r="U177" s="29">
        <v>1</v>
      </c>
      <c r="V177" s="29">
        <v>1</v>
      </c>
      <c r="W177" s="29">
        <v>3</v>
      </c>
      <c r="X177" s="29">
        <v>1</v>
      </c>
      <c r="Y177" s="33" t="s">
        <v>6</v>
      </c>
      <c r="Z177" s="29" t="str">
        <f t="shared" si="79"/>
        <v>Y</v>
      </c>
      <c r="AA177" s="29">
        <v>3</v>
      </c>
      <c r="AB177" s="29">
        <v>1</v>
      </c>
      <c r="AC177" s="29">
        <v>0</v>
      </c>
      <c r="AD177" s="29">
        <v>0</v>
      </c>
      <c r="AE177" s="29">
        <v>0</v>
      </c>
      <c r="AF177" s="29">
        <v>4</v>
      </c>
      <c r="AG177" s="29">
        <v>0</v>
      </c>
      <c r="AH177" s="29">
        <v>0</v>
      </c>
      <c r="AI177" s="33" t="s">
        <v>6</v>
      </c>
      <c r="AJ177" s="29">
        <f t="shared" si="64"/>
        <v>0</v>
      </c>
      <c r="AK177" s="29">
        <f t="shared" si="64"/>
        <v>4</v>
      </c>
      <c r="AL177" s="29">
        <f t="shared" si="80"/>
        <v>4</v>
      </c>
      <c r="AM177" s="29">
        <f t="shared" si="66"/>
        <v>1.3333333333333333</v>
      </c>
      <c r="AN177" s="29">
        <f t="shared" si="81"/>
        <v>0</v>
      </c>
    </row>
    <row r="178" spans="1:40" x14ac:dyDescent="0.25">
      <c r="A178" s="29" t="s">
        <v>215</v>
      </c>
      <c r="B178" s="29">
        <v>2019</v>
      </c>
      <c r="C178" s="29" t="s">
        <v>56</v>
      </c>
      <c r="D178" s="29" t="s">
        <v>56</v>
      </c>
      <c r="E178" s="29" t="s">
        <v>223</v>
      </c>
      <c r="F178" s="29" t="s">
        <v>50</v>
      </c>
      <c r="G178" s="29" t="s">
        <v>50</v>
      </c>
      <c r="H178" s="29" t="s">
        <v>69</v>
      </c>
      <c r="I178" s="29" t="s">
        <v>42</v>
      </c>
      <c r="J178" s="29" t="s">
        <v>216</v>
      </c>
      <c r="K178" s="29" t="s">
        <v>50</v>
      </c>
      <c r="L178" s="29" t="s">
        <v>50</v>
      </c>
      <c r="M178" s="29" t="s">
        <v>69</v>
      </c>
      <c r="N178" s="30" t="str">
        <f t="shared" ref="N178:N186" si="87">CONCATENATE(J178,"X",E178)</f>
        <v>GHXHH</v>
      </c>
      <c r="O178" s="30" t="s">
        <v>558</v>
      </c>
      <c r="P178" s="31">
        <v>43779</v>
      </c>
      <c r="Q178" s="32" t="s">
        <v>236</v>
      </c>
      <c r="R178" s="29" t="s">
        <v>237</v>
      </c>
      <c r="S178" s="29" t="str">
        <f t="shared" si="72"/>
        <v>K.15XQ.1</v>
      </c>
      <c r="T178" s="29" t="str">
        <f t="shared" si="67"/>
        <v>F2-hybridXhybrid-MontalvoXMontalvo</v>
      </c>
      <c r="U178" s="29">
        <v>2</v>
      </c>
      <c r="V178" s="29">
        <v>1</v>
      </c>
      <c r="W178" s="29">
        <v>1</v>
      </c>
      <c r="X178" s="29">
        <v>1</v>
      </c>
      <c r="Y178" s="33" t="s">
        <v>6</v>
      </c>
      <c r="Z178" s="29" t="str">
        <f t="shared" si="79"/>
        <v>Y</v>
      </c>
      <c r="AA178" s="29">
        <v>3</v>
      </c>
      <c r="AB178" s="29">
        <v>3</v>
      </c>
      <c r="AC178" s="29">
        <v>33</v>
      </c>
      <c r="AD178" s="29">
        <v>57</v>
      </c>
      <c r="AE178" s="29">
        <v>18</v>
      </c>
      <c r="AF178" s="29">
        <v>61</v>
      </c>
      <c r="AG178" s="29">
        <v>4</v>
      </c>
      <c r="AH178" s="29">
        <v>9</v>
      </c>
      <c r="AI178" s="33" t="s">
        <v>6</v>
      </c>
      <c r="AJ178" s="29">
        <f t="shared" ref="AJ178:AK186" si="88">AC178+AE178+AG178</f>
        <v>55</v>
      </c>
      <c r="AK178" s="29">
        <f t="shared" si="88"/>
        <v>127</v>
      </c>
      <c r="AL178" s="29">
        <f t="shared" si="80"/>
        <v>182</v>
      </c>
      <c r="AM178" s="29">
        <f t="shared" si="66"/>
        <v>60.666666666666664</v>
      </c>
      <c r="AN178" s="29">
        <f t="shared" si="81"/>
        <v>0.30219780219780218</v>
      </c>
    </row>
    <row r="179" spans="1:40" x14ac:dyDescent="0.25">
      <c r="A179" s="29" t="s">
        <v>215</v>
      </c>
      <c r="B179" s="29">
        <v>2019</v>
      </c>
      <c r="C179" s="29" t="s">
        <v>56</v>
      </c>
      <c r="D179" s="29" t="s">
        <v>56</v>
      </c>
      <c r="E179" s="29" t="s">
        <v>212</v>
      </c>
      <c r="F179" s="29" t="s">
        <v>50</v>
      </c>
      <c r="G179" s="29" t="s">
        <v>50</v>
      </c>
      <c r="H179" s="29" t="s">
        <v>69</v>
      </c>
      <c r="I179" s="29" t="s">
        <v>42</v>
      </c>
      <c r="J179" s="29" t="s">
        <v>40</v>
      </c>
      <c r="K179" s="29" t="s">
        <v>50</v>
      </c>
      <c r="L179" s="29" t="s">
        <v>50</v>
      </c>
      <c r="M179" s="29" t="s">
        <v>71</v>
      </c>
      <c r="N179" s="30" t="str">
        <f t="shared" si="87"/>
        <v>elegansXEH</v>
      </c>
      <c r="O179" s="30" t="s">
        <v>559</v>
      </c>
      <c r="P179" s="31">
        <v>43780</v>
      </c>
      <c r="Q179" s="32" t="s">
        <v>241</v>
      </c>
      <c r="R179" s="29" t="s">
        <v>232</v>
      </c>
      <c r="S179" s="29" t="str">
        <f t="shared" si="72"/>
        <v>A.10XR.1</v>
      </c>
      <c r="T179" s="29" t="str">
        <f t="shared" si="67"/>
        <v>F2-elegansXhybrid-LaxeXMontalvo</v>
      </c>
      <c r="U179" s="29">
        <v>1</v>
      </c>
      <c r="V179" s="29">
        <v>1</v>
      </c>
      <c r="W179" s="29">
        <v>1</v>
      </c>
      <c r="X179" s="29">
        <v>1</v>
      </c>
      <c r="Y179" s="33" t="s">
        <v>6</v>
      </c>
      <c r="Z179" s="29" t="str">
        <f t="shared" si="79"/>
        <v>Y</v>
      </c>
      <c r="AA179" s="29">
        <v>3</v>
      </c>
      <c r="AB179" s="29">
        <v>0</v>
      </c>
      <c r="AC179" s="29">
        <v>0</v>
      </c>
      <c r="AD179" s="29">
        <v>0</v>
      </c>
      <c r="AE179" s="29">
        <v>0</v>
      </c>
      <c r="AF179" s="29">
        <v>0</v>
      </c>
      <c r="AG179" s="29">
        <v>0</v>
      </c>
      <c r="AH179" s="29">
        <v>0</v>
      </c>
      <c r="AI179" s="33" t="s">
        <v>6</v>
      </c>
      <c r="AJ179" s="29">
        <f t="shared" si="88"/>
        <v>0</v>
      </c>
      <c r="AK179" s="29">
        <f t="shared" si="88"/>
        <v>0</v>
      </c>
      <c r="AL179" s="29">
        <f t="shared" si="80"/>
        <v>0</v>
      </c>
      <c r="AM179" s="29">
        <f t="shared" ref="AM179:AM186" si="89">AL179/AA179</f>
        <v>0</v>
      </c>
      <c r="AN179" s="29" t="s">
        <v>6</v>
      </c>
    </row>
    <row r="180" spans="1:40" x14ac:dyDescent="0.25">
      <c r="A180" s="29" t="s">
        <v>211</v>
      </c>
      <c r="B180" s="29">
        <v>2019</v>
      </c>
      <c r="C180" s="29" t="s">
        <v>56</v>
      </c>
      <c r="D180" s="29" t="s">
        <v>56</v>
      </c>
      <c r="E180" s="29" t="s">
        <v>223</v>
      </c>
      <c r="F180" s="29" t="s">
        <v>50</v>
      </c>
      <c r="G180" s="29" t="s">
        <v>50</v>
      </c>
      <c r="H180" s="29" t="s">
        <v>69</v>
      </c>
      <c r="I180" s="29" t="s">
        <v>42</v>
      </c>
      <c r="J180" s="29" t="s">
        <v>212</v>
      </c>
      <c r="K180" s="29" t="s">
        <v>50</v>
      </c>
      <c r="L180" s="29" t="s">
        <v>50</v>
      </c>
      <c r="M180" s="29" t="s">
        <v>69</v>
      </c>
      <c r="N180" s="30" t="str">
        <f t="shared" si="87"/>
        <v>EHXHH</v>
      </c>
      <c r="O180" s="30" t="s">
        <v>558</v>
      </c>
      <c r="P180" s="31">
        <v>43786</v>
      </c>
      <c r="Q180" s="32" t="s">
        <v>242</v>
      </c>
      <c r="R180" s="29" t="s">
        <v>243</v>
      </c>
      <c r="S180" s="29" t="str">
        <f t="shared" si="72"/>
        <v>L.7XN.2</v>
      </c>
      <c r="T180" s="29" t="str">
        <f t="shared" si="67"/>
        <v>F2-hybridXhybrid-MontalvoXMontalvo</v>
      </c>
      <c r="U180" s="29">
        <v>1</v>
      </c>
      <c r="V180" s="29">
        <v>0</v>
      </c>
      <c r="W180" s="29">
        <v>0</v>
      </c>
      <c r="X180" s="29">
        <v>0</v>
      </c>
      <c r="Y180" s="33" t="s">
        <v>6</v>
      </c>
      <c r="Z180" s="29" t="str">
        <f t="shared" si="79"/>
        <v>N</v>
      </c>
      <c r="AA180" s="29" t="str">
        <f t="shared" ref="AA180:AH180" si="90">IF($Z180="N","NA","")</f>
        <v>NA</v>
      </c>
      <c r="AB180" s="29" t="str">
        <f t="shared" si="90"/>
        <v>NA</v>
      </c>
      <c r="AC180" s="29" t="str">
        <f t="shared" si="90"/>
        <v>NA</v>
      </c>
      <c r="AD180" s="29" t="str">
        <f t="shared" si="90"/>
        <v>NA</v>
      </c>
      <c r="AE180" s="29" t="str">
        <f t="shared" si="90"/>
        <v>NA</v>
      </c>
      <c r="AF180" s="29" t="str">
        <f t="shared" si="90"/>
        <v>NA</v>
      </c>
      <c r="AG180" s="29" t="str">
        <f t="shared" si="90"/>
        <v>NA</v>
      </c>
      <c r="AH180" s="29" t="str">
        <f t="shared" si="90"/>
        <v>NA</v>
      </c>
      <c r="AI180" s="33" t="s">
        <v>6</v>
      </c>
      <c r="AJ180" s="29" t="s">
        <v>6</v>
      </c>
      <c r="AK180" s="29" t="s">
        <v>6</v>
      </c>
      <c r="AL180" s="29" t="s">
        <v>6</v>
      </c>
      <c r="AM180" s="29" t="s">
        <v>6</v>
      </c>
      <c r="AN180" s="29" t="s">
        <v>6</v>
      </c>
    </row>
    <row r="181" spans="1:40" x14ac:dyDescent="0.25">
      <c r="A181" s="29" t="s">
        <v>211</v>
      </c>
      <c r="B181" s="29">
        <v>2019</v>
      </c>
      <c r="C181" s="29" t="s">
        <v>56</v>
      </c>
      <c r="D181" s="29" t="s">
        <v>561</v>
      </c>
      <c r="E181" s="29" t="s">
        <v>40</v>
      </c>
      <c r="F181" s="29" t="s">
        <v>50</v>
      </c>
      <c r="G181" s="29" t="s">
        <v>50</v>
      </c>
      <c r="H181" s="29" t="s">
        <v>71</v>
      </c>
      <c r="I181" s="29" t="s">
        <v>42</v>
      </c>
      <c r="J181" s="29" t="s">
        <v>40</v>
      </c>
      <c r="K181" s="29" t="s">
        <v>50</v>
      </c>
      <c r="L181" s="29" t="s">
        <v>50</v>
      </c>
      <c r="M181" s="29" t="s">
        <v>71</v>
      </c>
      <c r="N181" s="30" t="str">
        <f t="shared" si="87"/>
        <v>elegansXelegans</v>
      </c>
      <c r="O181" s="30" t="s">
        <v>431</v>
      </c>
      <c r="P181" s="31">
        <v>43790</v>
      </c>
      <c r="Q181" s="32" t="s">
        <v>87</v>
      </c>
      <c r="R181" s="29" t="s">
        <v>244</v>
      </c>
      <c r="S181" s="29" t="str">
        <f t="shared" si="72"/>
        <v>A.19XB.4</v>
      </c>
      <c r="T181" s="29" t="str">
        <f t="shared" si="67"/>
        <v>Pures-elegansXelegans-LaxeXLaxe</v>
      </c>
      <c r="U181" s="29">
        <v>1</v>
      </c>
      <c r="V181" s="29">
        <v>1</v>
      </c>
      <c r="W181" s="29">
        <v>1</v>
      </c>
      <c r="X181" s="29">
        <v>1</v>
      </c>
      <c r="Y181" s="33" t="s">
        <v>6</v>
      </c>
      <c r="Z181" s="29" t="str">
        <f t="shared" si="79"/>
        <v>Y</v>
      </c>
      <c r="AA181" s="29">
        <v>0</v>
      </c>
      <c r="AB181" s="29" t="str">
        <f t="shared" ref="AB181:AH181" si="91">IF($AA181=0,"NA","")</f>
        <v>NA</v>
      </c>
      <c r="AC181" s="29" t="str">
        <f t="shared" si="91"/>
        <v>NA</v>
      </c>
      <c r="AD181" s="29" t="str">
        <f t="shared" si="91"/>
        <v>NA</v>
      </c>
      <c r="AE181" s="29" t="str">
        <f t="shared" si="91"/>
        <v>NA</v>
      </c>
      <c r="AF181" s="29" t="str">
        <f t="shared" si="91"/>
        <v>NA</v>
      </c>
      <c r="AG181" s="29" t="str">
        <f t="shared" si="91"/>
        <v>NA</v>
      </c>
      <c r="AH181" s="29" t="str">
        <f t="shared" si="91"/>
        <v>NA</v>
      </c>
      <c r="AI181" s="33" t="s">
        <v>6</v>
      </c>
      <c r="AJ181" s="29" t="s">
        <v>6</v>
      </c>
      <c r="AK181" s="29" t="s">
        <v>6</v>
      </c>
      <c r="AL181" s="29" t="s">
        <v>6</v>
      </c>
      <c r="AM181" s="29" t="s">
        <v>6</v>
      </c>
      <c r="AN181" s="29" t="s">
        <v>6</v>
      </c>
    </row>
    <row r="182" spans="1:40" x14ac:dyDescent="0.25">
      <c r="A182" s="29" t="s">
        <v>215</v>
      </c>
      <c r="B182" s="29">
        <v>2019</v>
      </c>
      <c r="C182" s="29" t="s">
        <v>56</v>
      </c>
      <c r="D182" s="29" t="s">
        <v>561</v>
      </c>
      <c r="E182" s="29" t="s">
        <v>40</v>
      </c>
      <c r="F182" s="29" t="s">
        <v>50</v>
      </c>
      <c r="G182" s="29" t="s">
        <v>50</v>
      </c>
      <c r="H182" s="29" t="s">
        <v>71</v>
      </c>
      <c r="I182" s="29" t="s">
        <v>42</v>
      </c>
      <c r="J182" s="29" t="s">
        <v>40</v>
      </c>
      <c r="K182" s="29" t="s">
        <v>50</v>
      </c>
      <c r="L182" s="29" t="s">
        <v>50</v>
      </c>
      <c r="M182" s="29" t="s">
        <v>71</v>
      </c>
      <c r="N182" s="30" t="str">
        <f t="shared" si="87"/>
        <v>elegansXelegans</v>
      </c>
      <c r="O182" s="30" t="s">
        <v>431</v>
      </c>
      <c r="P182" s="31">
        <v>43793</v>
      </c>
      <c r="Q182" s="32" t="s">
        <v>93</v>
      </c>
      <c r="R182" s="29" t="s">
        <v>46</v>
      </c>
      <c r="S182" s="29" t="str">
        <f t="shared" si="72"/>
        <v>A19XA.21</v>
      </c>
      <c r="T182" s="29" t="str">
        <f t="shared" ref="T182:T186" si="92">_xlfn.CONCAT(D182,"-",O182,"-",M182,"X",H182)</f>
        <v>Pures-elegansXelegans-LaxeXLaxe</v>
      </c>
      <c r="U182" s="29">
        <v>2</v>
      </c>
      <c r="V182" s="29">
        <v>2</v>
      </c>
      <c r="W182" s="29">
        <v>1</v>
      </c>
      <c r="X182" s="29">
        <v>1</v>
      </c>
      <c r="Y182" s="33" t="s">
        <v>6</v>
      </c>
      <c r="Z182" s="29" t="str">
        <f t="shared" si="79"/>
        <v>Y</v>
      </c>
      <c r="AA182" s="29">
        <v>3</v>
      </c>
      <c r="AB182" s="29">
        <v>3</v>
      </c>
      <c r="AC182" s="29">
        <v>161</v>
      </c>
      <c r="AD182" s="29">
        <v>0</v>
      </c>
      <c r="AE182" s="29">
        <v>118</v>
      </c>
      <c r="AF182" s="29">
        <v>2</v>
      </c>
      <c r="AG182" s="29">
        <v>9</v>
      </c>
      <c r="AH182" s="29">
        <v>2</v>
      </c>
      <c r="AI182" s="33" t="s">
        <v>6</v>
      </c>
      <c r="AJ182" s="29">
        <f t="shared" si="88"/>
        <v>288</v>
      </c>
      <c r="AK182" s="29">
        <f t="shared" si="88"/>
        <v>4</v>
      </c>
      <c r="AL182" s="29">
        <f t="shared" si="80"/>
        <v>292</v>
      </c>
      <c r="AM182" s="29">
        <f t="shared" si="89"/>
        <v>97.333333333333329</v>
      </c>
      <c r="AN182" s="29">
        <f t="shared" si="81"/>
        <v>0.98630136986301364</v>
      </c>
    </row>
    <row r="183" spans="1:40" x14ac:dyDescent="0.25">
      <c r="A183" s="29" t="s">
        <v>215</v>
      </c>
      <c r="B183" s="29">
        <v>2019</v>
      </c>
      <c r="C183" s="29" t="s">
        <v>56</v>
      </c>
      <c r="D183" s="29" t="s">
        <v>56</v>
      </c>
      <c r="E183" s="29" t="s">
        <v>223</v>
      </c>
      <c r="F183" s="29" t="s">
        <v>50</v>
      </c>
      <c r="G183" s="29" t="s">
        <v>50</v>
      </c>
      <c r="H183" s="29" t="s">
        <v>69</v>
      </c>
      <c r="I183" s="29" t="s">
        <v>42</v>
      </c>
      <c r="J183" s="29" t="s">
        <v>223</v>
      </c>
      <c r="K183" s="29" t="s">
        <v>50</v>
      </c>
      <c r="L183" s="29" t="s">
        <v>50</v>
      </c>
      <c r="M183" s="29" t="s">
        <v>69</v>
      </c>
      <c r="N183" s="30" t="str">
        <f t="shared" si="87"/>
        <v>HHXHH</v>
      </c>
      <c r="O183" s="30" t="s">
        <v>558</v>
      </c>
      <c r="P183" s="31">
        <v>43794</v>
      </c>
      <c r="Q183" s="32" t="s">
        <v>245</v>
      </c>
      <c r="R183" s="29" t="s">
        <v>246</v>
      </c>
      <c r="S183" s="29" t="str">
        <f t="shared" si="72"/>
        <v>I.11XI.10</v>
      </c>
      <c r="T183" s="29" t="str">
        <f t="shared" si="92"/>
        <v>F2-hybridXhybrid-MontalvoXMontalvo</v>
      </c>
      <c r="U183" s="29">
        <v>1</v>
      </c>
      <c r="V183" s="29">
        <v>1</v>
      </c>
      <c r="W183" s="29">
        <v>1</v>
      </c>
      <c r="X183" s="29">
        <v>1</v>
      </c>
      <c r="Y183" s="33" t="s">
        <v>6</v>
      </c>
      <c r="Z183" s="29" t="str">
        <f t="shared" si="79"/>
        <v>Y</v>
      </c>
      <c r="AA183" s="29">
        <v>3</v>
      </c>
      <c r="AB183" s="29">
        <v>3</v>
      </c>
      <c r="AC183" s="29">
        <v>0</v>
      </c>
      <c r="AD183" s="29">
        <v>11</v>
      </c>
      <c r="AE183" s="29">
        <v>0</v>
      </c>
      <c r="AF183" s="29">
        <v>9</v>
      </c>
      <c r="AG183" s="29">
        <v>0</v>
      </c>
      <c r="AH183" s="29">
        <v>26</v>
      </c>
      <c r="AI183" s="33" t="s">
        <v>247</v>
      </c>
      <c r="AJ183" s="29">
        <f t="shared" si="88"/>
        <v>0</v>
      </c>
      <c r="AK183" s="29">
        <f t="shared" si="88"/>
        <v>46</v>
      </c>
      <c r="AL183" s="29">
        <f t="shared" si="80"/>
        <v>46</v>
      </c>
      <c r="AM183" s="29">
        <f t="shared" si="89"/>
        <v>15.333333333333334</v>
      </c>
      <c r="AN183" s="29">
        <f t="shared" si="81"/>
        <v>0</v>
      </c>
    </row>
    <row r="184" spans="1:40" x14ac:dyDescent="0.25">
      <c r="A184" s="29" t="s">
        <v>215</v>
      </c>
      <c r="B184" s="29">
        <v>2019</v>
      </c>
      <c r="C184" s="29" t="s">
        <v>56</v>
      </c>
      <c r="D184" s="29" t="s">
        <v>56</v>
      </c>
      <c r="E184" s="29" t="s">
        <v>212</v>
      </c>
      <c r="F184" s="29" t="s">
        <v>50</v>
      </c>
      <c r="G184" s="29" t="s">
        <v>50</v>
      </c>
      <c r="H184" s="29" t="s">
        <v>69</v>
      </c>
      <c r="I184" s="29" t="s">
        <v>44</v>
      </c>
      <c r="J184" s="29" t="s">
        <v>40</v>
      </c>
      <c r="K184" s="29" t="s">
        <v>50</v>
      </c>
      <c r="L184" s="29" t="s">
        <v>50</v>
      </c>
      <c r="M184" s="29" t="s">
        <v>71</v>
      </c>
      <c r="N184" s="30" t="str">
        <f t="shared" si="87"/>
        <v>elegansXEH</v>
      </c>
      <c r="O184" s="30" t="s">
        <v>559</v>
      </c>
      <c r="P184" s="31">
        <v>43794</v>
      </c>
      <c r="Q184" s="32" t="s">
        <v>248</v>
      </c>
      <c r="R184" s="29" t="s">
        <v>188</v>
      </c>
      <c r="S184" s="29" t="str">
        <f t="shared" si="72"/>
        <v>B.5XT.1</v>
      </c>
      <c r="T184" s="29" t="str">
        <f t="shared" si="92"/>
        <v>F2-elegansXhybrid-LaxeXMontalvo</v>
      </c>
      <c r="U184" s="29">
        <v>1</v>
      </c>
      <c r="V184" s="29">
        <v>1</v>
      </c>
      <c r="W184" s="29">
        <v>1</v>
      </c>
      <c r="X184" s="29">
        <v>1</v>
      </c>
      <c r="Y184" s="33" t="s">
        <v>6</v>
      </c>
      <c r="Z184" s="29" t="str">
        <f t="shared" si="79"/>
        <v>Y</v>
      </c>
      <c r="AA184" s="29">
        <v>3</v>
      </c>
      <c r="AB184" s="29">
        <v>3</v>
      </c>
      <c r="AC184" s="29">
        <v>3</v>
      </c>
      <c r="AD184" s="29">
        <v>1</v>
      </c>
      <c r="AE184" s="29">
        <v>19</v>
      </c>
      <c r="AF184" s="29">
        <v>4</v>
      </c>
      <c r="AG184" s="29">
        <v>83</v>
      </c>
      <c r="AH184" s="29">
        <v>43</v>
      </c>
      <c r="AI184" s="33" t="s">
        <v>6</v>
      </c>
      <c r="AJ184" s="29">
        <f t="shared" si="88"/>
        <v>105</v>
      </c>
      <c r="AK184" s="29">
        <f t="shared" si="88"/>
        <v>48</v>
      </c>
      <c r="AL184" s="29">
        <f t="shared" si="80"/>
        <v>153</v>
      </c>
      <c r="AM184" s="29">
        <f t="shared" si="89"/>
        <v>51</v>
      </c>
      <c r="AN184" s="29">
        <f t="shared" si="81"/>
        <v>0.68627450980392157</v>
      </c>
    </row>
    <row r="185" spans="1:40" x14ac:dyDescent="0.25">
      <c r="A185" s="29" t="s">
        <v>215</v>
      </c>
      <c r="B185" s="29">
        <v>2019</v>
      </c>
      <c r="C185" s="29" t="s">
        <v>56</v>
      </c>
      <c r="D185" s="29" t="s">
        <v>561</v>
      </c>
      <c r="E185" s="29" t="s">
        <v>40</v>
      </c>
      <c r="F185" s="29" t="s">
        <v>50</v>
      </c>
      <c r="G185" s="29" t="s">
        <v>50</v>
      </c>
      <c r="H185" s="29" t="s">
        <v>71</v>
      </c>
      <c r="I185" s="29" t="s">
        <v>42</v>
      </c>
      <c r="J185" s="29" t="s">
        <v>40</v>
      </c>
      <c r="K185" s="29" t="s">
        <v>50</v>
      </c>
      <c r="L185" s="29" t="s">
        <v>50</v>
      </c>
      <c r="M185" s="29" t="s">
        <v>71</v>
      </c>
      <c r="N185" s="30" t="str">
        <f t="shared" si="87"/>
        <v>elegansXelegans</v>
      </c>
      <c r="O185" s="30" t="s">
        <v>431</v>
      </c>
      <c r="P185" s="31">
        <v>43798</v>
      </c>
      <c r="Q185" s="32" t="s">
        <v>116</v>
      </c>
      <c r="R185" s="29" t="s">
        <v>188</v>
      </c>
      <c r="S185" s="29" t="str">
        <f t="shared" si="72"/>
        <v>B.5XA.25</v>
      </c>
      <c r="T185" s="29" t="str">
        <f t="shared" si="92"/>
        <v>Pures-elegansXelegans-LaxeXLaxe</v>
      </c>
      <c r="U185" s="29">
        <v>1</v>
      </c>
      <c r="V185" s="29">
        <v>1</v>
      </c>
      <c r="W185" s="29">
        <v>1</v>
      </c>
      <c r="X185" s="29">
        <v>1</v>
      </c>
      <c r="Y185" s="33" t="s">
        <v>6</v>
      </c>
      <c r="Z185" s="29" t="str">
        <f t="shared" si="79"/>
        <v>Y</v>
      </c>
      <c r="AA185" s="29">
        <v>3</v>
      </c>
      <c r="AB185" s="29">
        <v>2</v>
      </c>
      <c r="AC185" s="29">
        <v>456</v>
      </c>
      <c r="AD185" s="29">
        <v>5</v>
      </c>
      <c r="AE185" s="29">
        <v>0</v>
      </c>
      <c r="AF185" s="29">
        <v>0</v>
      </c>
      <c r="AG185" s="29">
        <v>77</v>
      </c>
      <c r="AH185" s="29">
        <v>10</v>
      </c>
      <c r="AI185" s="33" t="s">
        <v>6</v>
      </c>
      <c r="AJ185" s="29">
        <f t="shared" si="88"/>
        <v>533</v>
      </c>
      <c r="AK185" s="29">
        <f t="shared" si="88"/>
        <v>15</v>
      </c>
      <c r="AL185" s="29">
        <f t="shared" si="80"/>
        <v>548</v>
      </c>
      <c r="AM185" s="29">
        <f t="shared" si="89"/>
        <v>182.66666666666666</v>
      </c>
      <c r="AN185" s="29">
        <f t="shared" si="81"/>
        <v>0.97262773722627738</v>
      </c>
    </row>
    <row r="186" spans="1:40" x14ac:dyDescent="0.25">
      <c r="A186" s="29" t="s">
        <v>238</v>
      </c>
      <c r="B186" s="29">
        <v>2019</v>
      </c>
      <c r="C186" s="29" t="s">
        <v>56</v>
      </c>
      <c r="D186" s="29" t="s">
        <v>56</v>
      </c>
      <c r="E186" s="29" t="s">
        <v>67</v>
      </c>
      <c r="F186" s="29" t="s">
        <v>50</v>
      </c>
      <c r="G186" s="29" t="s">
        <v>68</v>
      </c>
      <c r="H186" s="29" t="s">
        <v>69</v>
      </c>
      <c r="I186" s="29" t="s">
        <v>42</v>
      </c>
      <c r="J186" s="29" t="s">
        <v>216</v>
      </c>
      <c r="K186" s="29" t="s">
        <v>50</v>
      </c>
      <c r="L186" s="29" t="s">
        <v>50</v>
      </c>
      <c r="M186" s="29" t="s">
        <v>69</v>
      </c>
      <c r="N186" s="30" t="str">
        <f t="shared" si="87"/>
        <v>GHXgraellsii</v>
      </c>
      <c r="O186" s="30" t="s">
        <v>560</v>
      </c>
      <c r="P186" s="31">
        <v>43806</v>
      </c>
      <c r="Q186" s="32" t="s">
        <v>249</v>
      </c>
      <c r="R186" s="29" t="s">
        <v>250</v>
      </c>
      <c r="S186" s="29" t="str">
        <f t="shared" si="72"/>
        <v>K.26XE.5</v>
      </c>
      <c r="T186" s="29" t="str">
        <f t="shared" si="92"/>
        <v>F2-hybridXgraellsii-MontalvoXMontalvo</v>
      </c>
      <c r="U186" s="29">
        <v>2</v>
      </c>
      <c r="V186" s="29">
        <v>1</v>
      </c>
      <c r="W186" s="29">
        <v>1</v>
      </c>
      <c r="X186" s="29">
        <v>1</v>
      </c>
      <c r="Y186" s="33" t="s">
        <v>6</v>
      </c>
      <c r="Z186" s="29" t="s">
        <v>48</v>
      </c>
      <c r="AA186" s="29">
        <v>3</v>
      </c>
      <c r="AB186" s="29">
        <v>1</v>
      </c>
      <c r="AC186" s="29">
        <v>0</v>
      </c>
      <c r="AD186" s="29">
        <v>0</v>
      </c>
      <c r="AE186" s="29">
        <v>18</v>
      </c>
      <c r="AF186" s="29">
        <v>232</v>
      </c>
      <c r="AG186" s="29">
        <v>0</v>
      </c>
      <c r="AH186" s="29">
        <v>0</v>
      </c>
      <c r="AI186" s="33" t="s">
        <v>6</v>
      </c>
      <c r="AJ186" s="29">
        <f t="shared" si="88"/>
        <v>18</v>
      </c>
      <c r="AK186" s="29">
        <f t="shared" si="88"/>
        <v>232</v>
      </c>
      <c r="AL186" s="29">
        <f t="shared" si="80"/>
        <v>250</v>
      </c>
      <c r="AM186" s="29">
        <f t="shared" si="89"/>
        <v>83.333333333333329</v>
      </c>
      <c r="AN186" s="29">
        <f t="shared" si="81"/>
        <v>7.1999999999999995E-2</v>
      </c>
    </row>
  </sheetData>
  <autoFilter ref="A1:AN186" xr:uid="{00000000-0009-0000-0000-000002000000}"/>
  <conditionalFormatting sqref="S1:S1048576">
    <cfRule type="duplicateValues" dxfId="3" priority="1"/>
  </conditionalFormatting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J187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baseColWidth="10" defaultRowHeight="15" x14ac:dyDescent="0.25"/>
  <cols>
    <col min="1" max="1" width="10" bestFit="1" customWidth="1"/>
    <col min="2" max="2" width="38.28515625" bestFit="1" customWidth="1"/>
    <col min="3" max="3" width="13.140625" bestFit="1" customWidth="1"/>
    <col min="4" max="4" width="15.5703125" bestFit="1" customWidth="1"/>
    <col min="5" max="5" width="18.5703125" bestFit="1" customWidth="1"/>
    <col min="6" max="6" width="22.5703125" bestFit="1" customWidth="1"/>
    <col min="7" max="7" width="19" bestFit="1" customWidth="1"/>
    <col min="8" max="8" width="13.85546875" bestFit="1" customWidth="1"/>
  </cols>
  <sheetData>
    <row r="1" spans="1:10" x14ac:dyDescent="0.25">
      <c r="A1" s="37" t="s">
        <v>342</v>
      </c>
      <c r="B1" s="37" t="s">
        <v>343</v>
      </c>
      <c r="C1" s="37" t="s">
        <v>344</v>
      </c>
      <c r="D1" s="37" t="s">
        <v>345</v>
      </c>
      <c r="E1" s="37" t="s">
        <v>336</v>
      </c>
      <c r="F1" s="37" t="s">
        <v>695</v>
      </c>
      <c r="G1" s="77" t="s">
        <v>352</v>
      </c>
      <c r="H1" s="77" t="s">
        <v>351</v>
      </c>
      <c r="I1" s="37" t="s">
        <v>5</v>
      </c>
      <c r="J1" s="37" t="s">
        <v>696</v>
      </c>
    </row>
    <row r="2" spans="1:10" x14ac:dyDescent="0.25">
      <c r="A2" t="str" cm="1">
        <f t="array" ref="A2:A187">_xlfn.UNIQUE('2019_Raw'!S2:S996)</f>
        <v>B.1XA.12</v>
      </c>
      <c r="B2" t="str">
        <f>INDEX('2019_Raw'!$T$2:$T$996,MATCH('2019_R'!$A2,'2019_Raw'!$S$2:$S$996,0))</f>
        <v>F0-elegansXgraellsii-LaxeXMontalvo</v>
      </c>
      <c r="C2" s="41">
        <f>IFERROR(SUMIF('2019_Raw'!S$2:S$996,'2019_R'!A2,'2019_Raw'!V$2:V$996)/SUMIF('2019_Raw'!S$2:S$996,'2019_R'!A2,'2019_Raw'!U$2:U$996), "NA")</f>
        <v>0.5</v>
      </c>
      <c r="D2" s="41">
        <f>SUMIF('2019_Raw'!S$2:S$996,'2019_R'!A2,'2019_Raw'!U$2:U$996)</f>
        <v>2</v>
      </c>
      <c r="E2" s="41">
        <f>IFERROR(SUMIF('2019_Raw'!S$2:S$996,'2019_R'!A2,'2019_Raw'!X$2:X$996)/SUMIF('2019_Raw'!S$2:S$996,'2019_R'!A2,'2019_Raw'!V$2:V$996), "NA")</f>
        <v>1</v>
      </c>
      <c r="F2" s="41">
        <f>SUMIF('2019_Raw'!S$2:S$996,'2019_R'!A2,'2019_Raw'!V$2:V$996)</f>
        <v>1</v>
      </c>
      <c r="G2" s="41">
        <f>INDEX('2019_Raw'!$AB$2:$AB$996,MATCH('2019_R'!$A2,'2019_Raw'!$S$2:$S$996,0))</f>
        <v>3</v>
      </c>
      <c r="H2" s="79">
        <f>INDEX('2019_Raw'!$AM$2:$AM$996,MATCH('2019_R'!$A2,'2019_Raw'!$S$2:$S$996,0))</f>
        <v>215.33333333333334</v>
      </c>
      <c r="I2" s="79">
        <f>INDEX('2019_Raw'!$AN$2:$AN$996,MATCH('2019_R'!$A2,'2019_Raw'!$S$2:$S$996,0))</f>
        <v>0.97368421052631582</v>
      </c>
      <c r="J2" s="41">
        <f>INDEX('2019_Raw'!$AL$2:$AL$996,MATCH('2019_R'!$A2,'2019_Raw'!$S$2:$S$996,0))</f>
        <v>646</v>
      </c>
    </row>
    <row r="3" spans="1:10" x14ac:dyDescent="0.25">
      <c r="A3" t="str">
        <v>A.20XA.13</v>
      </c>
      <c r="B3" t="str">
        <f>INDEX('2019_Raw'!$T$2:$T$996,MATCH('2019_R'!$A3,'2019_Raw'!$S$2:$S$996,0))</f>
        <v>Pures-graellsiiXgraellsii-MontalvoXMontalvo</v>
      </c>
      <c r="C3" s="41">
        <f>IFERROR(SUMIF('2019_Raw'!S$2:S$996,'2019_R'!A3,'2019_Raw'!V$2:V$996)/SUMIF('2019_Raw'!S$2:S$996,'2019_R'!A3,'2019_Raw'!U$2:U$996), "NA")</f>
        <v>1</v>
      </c>
      <c r="D3" s="41">
        <f>SUMIF('2019_Raw'!S$2:S$996,'2019_R'!A3,'2019_Raw'!U$2:U$996)</f>
        <v>1</v>
      </c>
      <c r="E3" s="41">
        <f>IFERROR(SUMIF('2019_Raw'!S$2:S$996,'2019_R'!A3,'2019_Raw'!X$2:X$996)/SUMIF('2019_Raw'!S$2:S$996,'2019_R'!A3,'2019_Raw'!V$2:V$996), "NA")</f>
        <v>1</v>
      </c>
      <c r="F3" s="41">
        <f>SUMIF('2019_Raw'!S$2:S$996,'2019_R'!A3,'2019_Raw'!V$2:V$996)</f>
        <v>1</v>
      </c>
      <c r="G3" s="41">
        <f>INDEX('2019_Raw'!$AB$2:$AB$996,MATCH('2019_R'!$A3,'2019_Raw'!$S$2:$S$996,0))</f>
        <v>3</v>
      </c>
      <c r="H3" s="41">
        <f>INDEX('2019_Raw'!$AM$2:$AM$996,MATCH('2019_R'!$A3,'2019_Raw'!$S$2:$S$996,0))</f>
        <v>11</v>
      </c>
      <c r="I3" s="79">
        <f>INDEX('2019_Raw'!$AN$2:$AN$996,MATCH('2019_R'!$A3,'2019_Raw'!$S$2:$S$996,0))</f>
        <v>0</v>
      </c>
      <c r="J3" s="41">
        <f>INDEX('2019_Raw'!$AL$2:$AL$996,MATCH('2019_R'!$A3,'2019_Raw'!$S$2:$S$996,0))</f>
        <v>33</v>
      </c>
    </row>
    <row r="4" spans="1:10" x14ac:dyDescent="0.25">
      <c r="A4" t="str">
        <v>B.1XA.14</v>
      </c>
      <c r="B4" t="str">
        <f>INDEX('2019_Raw'!$T$2:$T$996,MATCH('2019_R'!$A4,'2019_Raw'!$S$2:$S$996,0))</f>
        <v>F0-elegansXgraellsii-LaxeXMontalvo</v>
      </c>
      <c r="C4" s="41">
        <f>IFERROR(SUMIF('2019_Raw'!S$2:S$996,'2019_R'!A4,'2019_Raw'!V$2:V$996)/SUMIF('2019_Raw'!S$2:S$996,'2019_R'!A4,'2019_Raw'!U$2:U$996), "NA")</f>
        <v>0</v>
      </c>
      <c r="D4" s="41">
        <f>SUMIF('2019_Raw'!S$2:S$996,'2019_R'!A4,'2019_Raw'!U$2:U$996)</f>
        <v>2</v>
      </c>
      <c r="E4" s="41" t="str">
        <f>IFERROR(SUMIF('2019_Raw'!S$2:S$996,'2019_R'!A4,'2019_Raw'!X$2:X$996)/SUMIF('2019_Raw'!S$2:S$996,'2019_R'!A4,'2019_Raw'!V$2:V$996), "NA")</f>
        <v>NA</v>
      </c>
      <c r="F4" s="41">
        <f>SUMIF('2019_Raw'!S$2:S$996,'2019_R'!A4,'2019_Raw'!V$2:V$996)</f>
        <v>0</v>
      </c>
      <c r="G4" s="41" t="str">
        <f>INDEX('2019_Raw'!$AB$2:$AB$996,MATCH('2019_R'!$A4,'2019_Raw'!$S$2:$S$996,0))</f>
        <v>NA</v>
      </c>
      <c r="H4" s="41" t="str">
        <f>INDEX('2019_Raw'!$AM$2:$AM$996,MATCH('2019_R'!$A4,'2019_Raw'!$S$2:$S$996,0))</f>
        <v>NA</v>
      </c>
      <c r="I4" s="79" t="str">
        <f>INDEX('2019_Raw'!$AN$2:$AN$996,MATCH('2019_R'!$A4,'2019_Raw'!$S$2:$S$996,0))</f>
        <v>NA</v>
      </c>
      <c r="J4" s="41" t="str">
        <f>INDEX('2019_Raw'!$AL$2:$AL$996,MATCH('2019_R'!$A4,'2019_Raw'!$S$2:$S$996,0))</f>
        <v>NA</v>
      </c>
    </row>
    <row r="5" spans="1:10" x14ac:dyDescent="0.25">
      <c r="A5" t="str">
        <v>B.1XA.1</v>
      </c>
      <c r="B5" t="str">
        <f>INDEX('2019_Raw'!$T$2:$T$996,MATCH('2019_R'!$A5,'2019_Raw'!$S$2:$S$996,0))</f>
        <v>F0-elegansXgraellsii-LaxeXMontalvo</v>
      </c>
      <c r="C5" s="41">
        <f>IFERROR(SUMIF('2019_Raw'!S$2:S$996,'2019_R'!A5,'2019_Raw'!V$2:V$996)/SUMIF('2019_Raw'!S$2:S$996,'2019_R'!A5,'2019_Raw'!U$2:U$996), "NA")</f>
        <v>1</v>
      </c>
      <c r="D5" s="41">
        <f>SUMIF('2019_Raw'!S$2:S$996,'2019_R'!A5,'2019_Raw'!U$2:U$996)</f>
        <v>1</v>
      </c>
      <c r="E5" s="41">
        <f>IFERROR(SUMIF('2019_Raw'!S$2:S$996,'2019_R'!A5,'2019_Raw'!X$2:X$996)/SUMIF('2019_Raw'!S$2:S$996,'2019_R'!A5,'2019_Raw'!V$2:V$996), "NA")</f>
        <v>0</v>
      </c>
      <c r="F5" s="41">
        <f>SUMIF('2019_Raw'!S$2:S$996,'2019_R'!A5,'2019_Raw'!V$2:V$996)</f>
        <v>1</v>
      </c>
      <c r="G5" s="41" t="str">
        <f>INDEX('2019_Raw'!$AB$2:$AB$996,MATCH('2019_R'!$A5,'2019_Raw'!$S$2:$S$996,0))</f>
        <v>NA</v>
      </c>
      <c r="H5" s="41" t="str">
        <f>INDEX('2019_Raw'!$AM$2:$AM$996,MATCH('2019_R'!$A5,'2019_Raw'!$S$2:$S$996,0))</f>
        <v>NA</v>
      </c>
      <c r="I5" s="79" t="str">
        <f>INDEX('2019_Raw'!$AN$2:$AN$996,MATCH('2019_R'!$A5,'2019_Raw'!$S$2:$S$996,0))</f>
        <v>NA</v>
      </c>
      <c r="J5" s="41" t="str">
        <f>INDEX('2019_Raw'!$AL$2:$AL$996,MATCH('2019_R'!$A5,'2019_Raw'!$S$2:$S$996,0))</f>
        <v>NA</v>
      </c>
    </row>
    <row r="6" spans="1:10" x14ac:dyDescent="0.25">
      <c r="A6" t="str">
        <v>B.2XA.1</v>
      </c>
      <c r="B6" t="str">
        <f>INDEX('2019_Raw'!$T$2:$T$996,MATCH('2019_R'!$A6,'2019_Raw'!$S$2:$S$996,0))</f>
        <v>F0-elegansXgraellsii-LaxeXMontalvo</v>
      </c>
      <c r="C6" s="41">
        <f>IFERROR(SUMIF('2019_Raw'!S$2:S$996,'2019_R'!A6,'2019_Raw'!V$2:V$996)/SUMIF('2019_Raw'!S$2:S$996,'2019_R'!A6,'2019_Raw'!U$2:U$996), "NA")</f>
        <v>1</v>
      </c>
      <c r="D6" s="41">
        <f>SUMIF('2019_Raw'!S$2:S$996,'2019_R'!A6,'2019_Raw'!U$2:U$996)</f>
        <v>1</v>
      </c>
      <c r="E6" s="41">
        <f>IFERROR(SUMIF('2019_Raw'!S$2:S$996,'2019_R'!A6,'2019_Raw'!X$2:X$996)/SUMIF('2019_Raw'!S$2:S$996,'2019_R'!A6,'2019_Raw'!V$2:V$996), "NA")</f>
        <v>0</v>
      </c>
      <c r="F6" s="41">
        <f>SUMIF('2019_Raw'!S$2:S$996,'2019_R'!A6,'2019_Raw'!V$2:V$996)</f>
        <v>1</v>
      </c>
      <c r="G6" s="41" t="str">
        <f>INDEX('2019_Raw'!$AB$2:$AB$996,MATCH('2019_R'!$A6,'2019_Raw'!$S$2:$S$996,0))</f>
        <v>NA</v>
      </c>
      <c r="H6" s="41" t="str">
        <f>INDEX('2019_Raw'!$AM$2:$AM$996,MATCH('2019_R'!$A6,'2019_Raw'!$S$2:$S$996,0))</f>
        <v>NA</v>
      </c>
      <c r="I6" s="79" t="str">
        <f>INDEX('2019_Raw'!$AN$2:$AN$996,MATCH('2019_R'!$A6,'2019_Raw'!$S$2:$S$996,0))</f>
        <v>NA</v>
      </c>
      <c r="J6" s="41" t="str">
        <f>INDEX('2019_Raw'!$AL$2:$AL$996,MATCH('2019_R'!$A6,'2019_Raw'!$S$2:$S$996,0))</f>
        <v>NA</v>
      </c>
    </row>
    <row r="7" spans="1:10" x14ac:dyDescent="0.25">
      <c r="A7" t="str">
        <v>B.1XA.2</v>
      </c>
      <c r="B7" t="str">
        <f>INDEX('2019_Raw'!$T$2:$T$996,MATCH('2019_R'!$A7,'2019_Raw'!$S$2:$S$996,0))</f>
        <v>F0-elegansXgraellsii-LaxeXMontalvo</v>
      </c>
      <c r="C7" s="41">
        <f>IFERROR(SUMIF('2019_Raw'!S$2:S$996,'2019_R'!A7,'2019_Raw'!V$2:V$996)/SUMIF('2019_Raw'!S$2:S$996,'2019_R'!A7,'2019_Raw'!U$2:U$996), "NA")</f>
        <v>0.75</v>
      </c>
      <c r="D7" s="41">
        <f>SUMIF('2019_Raw'!S$2:S$996,'2019_R'!A7,'2019_Raw'!U$2:U$996)</f>
        <v>4</v>
      </c>
      <c r="E7" s="41">
        <f>IFERROR(SUMIF('2019_Raw'!S$2:S$996,'2019_R'!A7,'2019_Raw'!X$2:X$996)/SUMIF('2019_Raw'!S$2:S$996,'2019_R'!A7,'2019_Raw'!V$2:V$996), "NA")</f>
        <v>0</v>
      </c>
      <c r="F7" s="41">
        <f>SUMIF('2019_Raw'!S$2:S$996,'2019_R'!A7,'2019_Raw'!V$2:V$996)</f>
        <v>3</v>
      </c>
      <c r="G7" s="41" t="str">
        <f>INDEX('2019_Raw'!$AB$2:$AB$996,MATCH('2019_R'!$A7,'2019_Raw'!$S$2:$S$996,0))</f>
        <v>NA</v>
      </c>
      <c r="H7" s="41" t="str">
        <f>INDEX('2019_Raw'!$AM$2:$AM$996,MATCH('2019_R'!$A7,'2019_Raw'!$S$2:$S$996,0))</f>
        <v>NA</v>
      </c>
      <c r="I7" s="79" t="str">
        <f>INDEX('2019_Raw'!$AN$2:$AN$996,MATCH('2019_R'!$A7,'2019_Raw'!$S$2:$S$996,0))</f>
        <v>NA</v>
      </c>
      <c r="J7" s="41" t="str">
        <f>INDEX('2019_Raw'!$AL$2:$AL$996,MATCH('2019_R'!$A7,'2019_Raw'!$S$2:$S$996,0))</f>
        <v>NA</v>
      </c>
    </row>
    <row r="8" spans="1:10" x14ac:dyDescent="0.25">
      <c r="A8" t="str">
        <v>B.3XA.2</v>
      </c>
      <c r="B8" t="str">
        <f>INDEX('2019_Raw'!$T$2:$T$996,MATCH('2019_R'!$A8,'2019_Raw'!$S$2:$S$996,0))</f>
        <v>F0-elegansXgraellsii-LaxeXMontalvo</v>
      </c>
      <c r="C8" s="41">
        <f>IFERROR(SUMIF('2019_Raw'!S$2:S$996,'2019_R'!A8,'2019_Raw'!V$2:V$996)/SUMIF('2019_Raw'!S$2:S$996,'2019_R'!A8,'2019_Raw'!U$2:U$996), "NA")</f>
        <v>1</v>
      </c>
      <c r="D8" s="41">
        <f>SUMIF('2019_Raw'!S$2:S$996,'2019_R'!A8,'2019_Raw'!U$2:U$996)</f>
        <v>1</v>
      </c>
      <c r="E8" s="41">
        <f>IFERROR(SUMIF('2019_Raw'!S$2:S$996,'2019_R'!A8,'2019_Raw'!X$2:X$996)/SUMIF('2019_Raw'!S$2:S$996,'2019_R'!A8,'2019_Raw'!V$2:V$996), "NA")</f>
        <v>1</v>
      </c>
      <c r="F8" s="41">
        <f>SUMIF('2019_Raw'!S$2:S$996,'2019_R'!A8,'2019_Raw'!V$2:V$996)</f>
        <v>1</v>
      </c>
      <c r="G8" s="41" t="str">
        <f>INDEX('2019_Raw'!$AB$2:$AB$996,MATCH('2019_R'!$A8,'2019_Raw'!$S$2:$S$996,0))</f>
        <v>NA</v>
      </c>
      <c r="H8" s="41" t="str">
        <f>INDEX('2019_Raw'!$AM$2:$AM$996,MATCH('2019_R'!$A8,'2019_Raw'!$S$2:$S$996,0))</f>
        <v>NA</v>
      </c>
      <c r="I8" s="79" t="str">
        <f>INDEX('2019_Raw'!$AN$2:$AN$996,MATCH('2019_R'!$A8,'2019_Raw'!$S$2:$S$996,0))</f>
        <v>NA</v>
      </c>
      <c r="J8" s="41" t="str">
        <f>INDEX('2019_Raw'!$AL$2:$AL$996,MATCH('2019_R'!$A8,'2019_Raw'!$S$2:$S$996,0))</f>
        <v>NA</v>
      </c>
    </row>
    <row r="9" spans="1:10" x14ac:dyDescent="0.25">
      <c r="A9" t="str">
        <v>B.6XA.2</v>
      </c>
      <c r="B9" t="str">
        <f>INDEX('2019_Raw'!$T$2:$T$996,MATCH('2019_R'!$A9,'2019_Raw'!$S$2:$S$996,0))</f>
        <v>F0-elegansXgraellsii-LaxeXMontalvo</v>
      </c>
      <c r="C9" s="41">
        <f>IFERROR(SUMIF('2019_Raw'!S$2:S$996,'2019_R'!A9,'2019_Raw'!V$2:V$996)/SUMIF('2019_Raw'!S$2:S$996,'2019_R'!A9,'2019_Raw'!U$2:U$996), "NA")</f>
        <v>1</v>
      </c>
      <c r="D9" s="41">
        <f>SUMIF('2019_Raw'!S$2:S$996,'2019_R'!A9,'2019_Raw'!U$2:U$996)</f>
        <v>1</v>
      </c>
      <c r="E9" s="41">
        <f>IFERROR(SUMIF('2019_Raw'!S$2:S$996,'2019_R'!A9,'2019_Raw'!X$2:X$996)/SUMIF('2019_Raw'!S$2:S$996,'2019_R'!A9,'2019_Raw'!V$2:V$996), "NA")</f>
        <v>0</v>
      </c>
      <c r="F9" s="41">
        <f>SUMIF('2019_Raw'!S$2:S$996,'2019_R'!A9,'2019_Raw'!V$2:V$996)</f>
        <v>1</v>
      </c>
      <c r="G9" s="41" t="str">
        <f>INDEX('2019_Raw'!$AB$2:$AB$996,MATCH('2019_R'!$A9,'2019_Raw'!$S$2:$S$996,0))</f>
        <v>NA</v>
      </c>
      <c r="H9" s="41" t="str">
        <f>INDEX('2019_Raw'!$AM$2:$AM$996,MATCH('2019_R'!$A9,'2019_Raw'!$S$2:$S$996,0))</f>
        <v>NA</v>
      </c>
      <c r="I9" s="79" t="str">
        <f>INDEX('2019_Raw'!$AN$2:$AN$996,MATCH('2019_R'!$A9,'2019_Raw'!$S$2:$S$996,0))</f>
        <v>NA</v>
      </c>
      <c r="J9" s="41" t="str">
        <f>INDEX('2019_Raw'!$AL$2:$AL$996,MATCH('2019_R'!$A9,'2019_Raw'!$S$2:$S$996,0))</f>
        <v>NA</v>
      </c>
    </row>
    <row r="10" spans="1:10" x14ac:dyDescent="0.25">
      <c r="A10" t="str">
        <v>B.7XA.2</v>
      </c>
      <c r="B10" t="str">
        <f>INDEX('2019_Raw'!$T$2:$T$996,MATCH('2019_R'!$A10,'2019_Raw'!$S$2:$S$996,0))</f>
        <v>F0-elegansXgraellsii-LaxeXMontalvo</v>
      </c>
      <c r="C10" s="41">
        <f>IFERROR(SUMIF('2019_Raw'!S$2:S$996,'2019_R'!A10,'2019_Raw'!V$2:V$996)/SUMIF('2019_Raw'!S$2:S$996,'2019_R'!A10,'2019_Raw'!U$2:U$996), "NA")</f>
        <v>0.33333333333333331</v>
      </c>
      <c r="D10" s="41">
        <f>SUMIF('2019_Raw'!S$2:S$996,'2019_R'!A10,'2019_Raw'!U$2:U$996)</f>
        <v>3</v>
      </c>
      <c r="E10" s="41">
        <f>IFERROR(SUMIF('2019_Raw'!S$2:S$996,'2019_R'!A10,'2019_Raw'!X$2:X$996)/SUMIF('2019_Raw'!S$2:S$996,'2019_R'!A10,'2019_Raw'!V$2:V$996), "NA")</f>
        <v>0</v>
      </c>
      <c r="F10" s="41">
        <f>SUMIF('2019_Raw'!S$2:S$996,'2019_R'!A10,'2019_Raw'!V$2:V$996)</f>
        <v>1</v>
      </c>
      <c r="G10" s="41" t="str">
        <f>INDEX('2019_Raw'!$AB$2:$AB$996,MATCH('2019_R'!$A10,'2019_Raw'!$S$2:$S$996,0))</f>
        <v>NA</v>
      </c>
      <c r="H10" s="41" t="str">
        <f>INDEX('2019_Raw'!$AM$2:$AM$996,MATCH('2019_R'!$A10,'2019_Raw'!$S$2:$S$996,0))</f>
        <v>NA</v>
      </c>
      <c r="I10" s="79" t="str">
        <f>INDEX('2019_Raw'!$AN$2:$AN$996,MATCH('2019_R'!$A10,'2019_Raw'!$S$2:$S$996,0))</f>
        <v>NA</v>
      </c>
      <c r="J10" s="41" t="str">
        <f>INDEX('2019_Raw'!$AL$2:$AL$996,MATCH('2019_R'!$A10,'2019_Raw'!$S$2:$S$996,0))</f>
        <v>NA</v>
      </c>
    </row>
    <row r="11" spans="1:10" x14ac:dyDescent="0.25">
      <c r="A11" t="str">
        <v>B.1XA.3</v>
      </c>
      <c r="B11" t="str">
        <f>INDEX('2019_Raw'!$T$2:$T$996,MATCH('2019_R'!$A11,'2019_Raw'!$S$2:$S$996,0))</f>
        <v>F0-elegansXgraellsii-LaxeXMontalvo</v>
      </c>
      <c r="C11" s="41">
        <f>IFERROR(SUMIF('2019_Raw'!S$2:S$996,'2019_R'!A11,'2019_Raw'!V$2:V$996)/SUMIF('2019_Raw'!S$2:S$996,'2019_R'!A11,'2019_Raw'!U$2:U$996), "NA")</f>
        <v>0.25</v>
      </c>
      <c r="D11" s="41">
        <f>SUMIF('2019_Raw'!S$2:S$996,'2019_R'!A11,'2019_Raw'!U$2:U$996)</f>
        <v>4</v>
      </c>
      <c r="E11" s="41">
        <f>IFERROR(SUMIF('2019_Raw'!S$2:S$996,'2019_R'!A11,'2019_Raw'!X$2:X$996)/SUMIF('2019_Raw'!S$2:S$996,'2019_R'!A11,'2019_Raw'!V$2:V$996), "NA")</f>
        <v>0</v>
      </c>
      <c r="F11" s="41">
        <f>SUMIF('2019_Raw'!S$2:S$996,'2019_R'!A11,'2019_Raw'!V$2:V$996)</f>
        <v>1</v>
      </c>
      <c r="G11" s="41" t="str">
        <f>INDEX('2019_Raw'!$AB$2:$AB$996,MATCH('2019_R'!$A11,'2019_Raw'!$S$2:$S$996,0))</f>
        <v>NA</v>
      </c>
      <c r="H11" s="41" t="str">
        <f>INDEX('2019_Raw'!$AM$2:$AM$996,MATCH('2019_R'!$A11,'2019_Raw'!$S$2:$S$996,0))</f>
        <v>NA</v>
      </c>
      <c r="I11" s="79" t="str">
        <f>INDEX('2019_Raw'!$AN$2:$AN$996,MATCH('2019_R'!$A11,'2019_Raw'!$S$2:$S$996,0))</f>
        <v>NA</v>
      </c>
      <c r="J11" s="41" t="str">
        <f>INDEX('2019_Raw'!$AL$2:$AL$996,MATCH('2019_R'!$A11,'2019_Raw'!$S$2:$S$996,0))</f>
        <v>NA</v>
      </c>
    </row>
    <row r="12" spans="1:10" x14ac:dyDescent="0.25">
      <c r="A12" t="str">
        <v>B.3XA.3</v>
      </c>
      <c r="B12" t="str">
        <f>INDEX('2019_Raw'!$T$2:$T$996,MATCH('2019_R'!$A12,'2019_Raw'!$S$2:$S$996,0))</f>
        <v>F0-elegansXgraellsii-LaxeXMontalvo</v>
      </c>
      <c r="C12" s="41">
        <f>IFERROR(SUMIF('2019_Raw'!S$2:S$996,'2019_R'!A12,'2019_Raw'!V$2:V$996)/SUMIF('2019_Raw'!S$2:S$996,'2019_R'!A12,'2019_Raw'!U$2:U$996), "NA")</f>
        <v>0.5</v>
      </c>
      <c r="D12" s="41">
        <f>SUMIF('2019_Raw'!S$2:S$996,'2019_R'!A12,'2019_Raw'!U$2:U$996)</f>
        <v>2</v>
      </c>
      <c r="E12" s="41">
        <f>IFERROR(SUMIF('2019_Raw'!S$2:S$996,'2019_R'!A12,'2019_Raw'!X$2:X$996)/SUMIF('2019_Raw'!S$2:S$996,'2019_R'!A12,'2019_Raw'!V$2:V$996), "NA")</f>
        <v>0</v>
      </c>
      <c r="F12" s="41">
        <f>SUMIF('2019_Raw'!S$2:S$996,'2019_R'!A12,'2019_Raw'!V$2:V$996)</f>
        <v>1</v>
      </c>
      <c r="G12" s="41" t="str">
        <f>INDEX('2019_Raw'!$AB$2:$AB$996,MATCH('2019_R'!$A12,'2019_Raw'!$S$2:$S$996,0))</f>
        <v>NA</v>
      </c>
      <c r="H12" s="41" t="str">
        <f>INDEX('2019_Raw'!$AM$2:$AM$996,MATCH('2019_R'!$A12,'2019_Raw'!$S$2:$S$996,0))</f>
        <v>NA</v>
      </c>
      <c r="I12" s="79" t="str">
        <f>INDEX('2019_Raw'!$AN$2:$AN$996,MATCH('2019_R'!$A12,'2019_Raw'!$S$2:$S$996,0))</f>
        <v>NA</v>
      </c>
      <c r="J12" s="41" t="str">
        <f>INDEX('2019_Raw'!$AL$2:$AL$996,MATCH('2019_R'!$A12,'2019_Raw'!$S$2:$S$996,0))</f>
        <v>NA</v>
      </c>
    </row>
    <row r="13" spans="1:10" x14ac:dyDescent="0.25">
      <c r="A13" t="str">
        <v>B.6XA.3</v>
      </c>
      <c r="B13" t="str">
        <f>INDEX('2019_Raw'!$T$2:$T$996,MATCH('2019_R'!$A13,'2019_Raw'!$S$2:$S$996,0))</f>
        <v>F0-elegansXgraellsii-LaxeXMontalvo</v>
      </c>
      <c r="C13" s="41">
        <f>IFERROR(SUMIF('2019_Raw'!S$2:S$996,'2019_R'!A13,'2019_Raw'!V$2:V$996)/SUMIF('2019_Raw'!S$2:S$996,'2019_R'!A13,'2019_Raw'!U$2:U$996), "NA")</f>
        <v>1</v>
      </c>
      <c r="D13" s="41">
        <f>SUMIF('2019_Raw'!S$2:S$996,'2019_R'!A13,'2019_Raw'!U$2:U$996)</f>
        <v>1</v>
      </c>
      <c r="E13" s="41">
        <f>IFERROR(SUMIF('2019_Raw'!S$2:S$996,'2019_R'!A13,'2019_Raw'!X$2:X$996)/SUMIF('2019_Raw'!S$2:S$996,'2019_R'!A13,'2019_Raw'!V$2:V$996), "NA")</f>
        <v>1</v>
      </c>
      <c r="F13" s="41">
        <f>SUMIF('2019_Raw'!S$2:S$996,'2019_R'!A13,'2019_Raw'!V$2:V$996)</f>
        <v>1</v>
      </c>
      <c r="G13" s="41">
        <f>INDEX('2019_Raw'!$AB$2:$AB$996,MATCH('2019_R'!$A13,'2019_Raw'!$S$2:$S$996,0))</f>
        <v>3</v>
      </c>
      <c r="H13" s="41">
        <f>INDEX('2019_Raw'!$AM$2:$AM$996,MATCH('2019_R'!$A13,'2019_Raw'!$S$2:$S$996,0))</f>
        <v>179.33333333333334</v>
      </c>
      <c r="I13" s="79">
        <f>INDEX('2019_Raw'!$AN$2:$AN$996,MATCH('2019_R'!$A13,'2019_Raw'!$S$2:$S$996,0))</f>
        <v>0.99442379182156138</v>
      </c>
      <c r="J13" s="41">
        <f>INDEX('2019_Raw'!$AL$2:$AL$996,MATCH('2019_R'!$A13,'2019_Raw'!$S$2:$S$996,0))</f>
        <v>538</v>
      </c>
    </row>
    <row r="14" spans="1:10" x14ac:dyDescent="0.25">
      <c r="A14" t="str">
        <v>A.22XA.4</v>
      </c>
      <c r="B14" t="str">
        <f>INDEX('2019_Raw'!$T$2:$T$996,MATCH('2019_R'!$A14,'2019_Raw'!$S$2:$S$996,0))</f>
        <v>Pures-graellsiiXgraellsii-MontalvoXMontalvo</v>
      </c>
      <c r="C14" s="41">
        <f>IFERROR(SUMIF('2019_Raw'!S$2:S$996,'2019_R'!A14,'2019_Raw'!V$2:V$996)/SUMIF('2019_Raw'!S$2:S$996,'2019_R'!A14,'2019_Raw'!U$2:U$996), "NA")</f>
        <v>1</v>
      </c>
      <c r="D14" s="41">
        <f>SUMIF('2019_Raw'!S$2:S$996,'2019_R'!A14,'2019_Raw'!U$2:U$996)</f>
        <v>1</v>
      </c>
      <c r="E14" s="41">
        <f>IFERROR(SUMIF('2019_Raw'!S$2:S$996,'2019_R'!A14,'2019_Raw'!X$2:X$996)/SUMIF('2019_Raw'!S$2:S$996,'2019_R'!A14,'2019_Raw'!V$2:V$996), "NA")</f>
        <v>1</v>
      </c>
      <c r="F14" s="41">
        <f>SUMIF('2019_Raw'!S$2:S$996,'2019_R'!A14,'2019_Raw'!V$2:V$996)</f>
        <v>1</v>
      </c>
      <c r="G14" s="41">
        <f>INDEX('2019_Raw'!$AB$2:$AB$996,MATCH('2019_R'!$A14,'2019_Raw'!$S$2:$S$996,0))</f>
        <v>3</v>
      </c>
      <c r="H14" s="41">
        <f>INDEX('2019_Raw'!$AM$2:$AM$996,MATCH('2019_R'!$A14,'2019_Raw'!$S$2:$S$996,0))</f>
        <v>33.333333333333336</v>
      </c>
      <c r="I14" s="79">
        <f>INDEX('2019_Raw'!$AN$2:$AN$996,MATCH('2019_R'!$A14,'2019_Raw'!$S$2:$S$996,0))</f>
        <v>0.97</v>
      </c>
      <c r="J14" s="41">
        <f>INDEX('2019_Raw'!$AL$2:$AL$996,MATCH('2019_R'!$A14,'2019_Raw'!$S$2:$S$996,0))</f>
        <v>100</v>
      </c>
    </row>
    <row r="15" spans="1:10" x14ac:dyDescent="0.25">
      <c r="A15" t="str">
        <v>B.4XA.6</v>
      </c>
      <c r="B15" t="str">
        <f>INDEX('2019_Raw'!$T$2:$T$996,MATCH('2019_R'!$A15,'2019_Raw'!$S$2:$S$996,0))</f>
        <v>F0-elegansXgraellsii-LaxeXMontalvo</v>
      </c>
      <c r="C15" s="41">
        <f>IFERROR(SUMIF('2019_Raw'!S$2:S$996,'2019_R'!A15,'2019_Raw'!V$2:V$996)/SUMIF('2019_Raw'!S$2:S$996,'2019_R'!A15,'2019_Raw'!U$2:U$996), "NA")</f>
        <v>1</v>
      </c>
      <c r="D15" s="41">
        <f>SUMIF('2019_Raw'!S$2:S$996,'2019_R'!A15,'2019_Raw'!U$2:U$996)</f>
        <v>1</v>
      </c>
      <c r="E15" s="41">
        <f>IFERROR(SUMIF('2019_Raw'!S$2:S$996,'2019_R'!A15,'2019_Raw'!X$2:X$996)/SUMIF('2019_Raw'!S$2:S$996,'2019_R'!A15,'2019_Raw'!V$2:V$996), "NA")</f>
        <v>1</v>
      </c>
      <c r="F15" s="41">
        <f>SUMIF('2019_Raw'!S$2:S$996,'2019_R'!A15,'2019_Raw'!V$2:V$996)</f>
        <v>1</v>
      </c>
      <c r="G15" s="41" t="str">
        <f>INDEX('2019_Raw'!$AB$2:$AB$996,MATCH('2019_R'!$A15,'2019_Raw'!$S$2:$S$996,0))</f>
        <v>NA</v>
      </c>
      <c r="H15" s="41" t="str">
        <f>INDEX('2019_Raw'!$AM$2:$AM$996,MATCH('2019_R'!$A15,'2019_Raw'!$S$2:$S$996,0))</f>
        <v>NA</v>
      </c>
      <c r="I15" s="79" t="str">
        <f>INDEX('2019_Raw'!$AN$2:$AN$996,MATCH('2019_R'!$A15,'2019_Raw'!$S$2:$S$996,0))</f>
        <v>NA</v>
      </c>
      <c r="J15" s="41" t="str">
        <f>INDEX('2019_Raw'!$AL$2:$AL$996,MATCH('2019_R'!$A15,'2019_Raw'!$S$2:$S$996,0))</f>
        <v>NA</v>
      </c>
    </row>
    <row r="16" spans="1:10" x14ac:dyDescent="0.25">
      <c r="A16" t="str">
        <v>B.7XA.6</v>
      </c>
      <c r="B16" t="str">
        <f>INDEX('2019_Raw'!$T$2:$T$996,MATCH('2019_R'!$A16,'2019_Raw'!$S$2:$S$996,0))</f>
        <v>F0-elegansXgraellsii-LaxeXMontalvo</v>
      </c>
      <c r="C16" s="41">
        <f>IFERROR(SUMIF('2019_Raw'!S$2:S$996,'2019_R'!A16,'2019_Raw'!V$2:V$996)/SUMIF('2019_Raw'!S$2:S$996,'2019_R'!A16,'2019_Raw'!U$2:U$996), "NA")</f>
        <v>0</v>
      </c>
      <c r="D16" s="41">
        <f>SUMIF('2019_Raw'!S$2:S$996,'2019_R'!A16,'2019_Raw'!U$2:U$996)</f>
        <v>1</v>
      </c>
      <c r="E16" s="41" t="str">
        <f>IFERROR(SUMIF('2019_Raw'!S$2:S$996,'2019_R'!A16,'2019_Raw'!X$2:X$996)/SUMIF('2019_Raw'!S$2:S$996,'2019_R'!A16,'2019_Raw'!V$2:V$996), "NA")</f>
        <v>NA</v>
      </c>
      <c r="F16" s="41">
        <f>SUMIF('2019_Raw'!S$2:S$996,'2019_R'!A16,'2019_Raw'!V$2:V$996)</f>
        <v>0</v>
      </c>
      <c r="G16" s="41" t="str">
        <f>INDEX('2019_Raw'!$AB$2:$AB$996,MATCH('2019_R'!$A16,'2019_Raw'!$S$2:$S$996,0))</f>
        <v>NA</v>
      </c>
      <c r="H16" s="41" t="str">
        <f>INDEX('2019_Raw'!$AM$2:$AM$996,MATCH('2019_R'!$A16,'2019_Raw'!$S$2:$S$996,0))</f>
        <v>NA</v>
      </c>
      <c r="I16" s="79" t="str">
        <f>INDEX('2019_Raw'!$AN$2:$AN$996,MATCH('2019_R'!$A16,'2019_Raw'!$S$2:$S$996,0))</f>
        <v>NA</v>
      </c>
      <c r="J16" s="41" t="str">
        <f>INDEX('2019_Raw'!$AL$2:$AL$996,MATCH('2019_R'!$A16,'2019_Raw'!$S$2:$S$996,0))</f>
        <v>NA</v>
      </c>
    </row>
    <row r="17" spans="1:10" x14ac:dyDescent="0.25">
      <c r="A17" t="str">
        <v>B.9XA.6</v>
      </c>
      <c r="B17" t="str">
        <f>INDEX('2019_Raw'!$T$2:$T$996,MATCH('2019_R'!$A17,'2019_Raw'!$S$2:$S$996,0))</f>
        <v>F0-elegansXgraellsii-LaxeXMontalvo</v>
      </c>
      <c r="C17" s="41">
        <f>IFERROR(SUMIF('2019_Raw'!S$2:S$996,'2019_R'!A17,'2019_Raw'!V$2:V$996)/SUMIF('2019_Raw'!S$2:S$996,'2019_R'!A17,'2019_Raw'!U$2:U$996), "NA")</f>
        <v>0</v>
      </c>
      <c r="D17" s="41">
        <f>SUMIF('2019_Raw'!S$2:S$996,'2019_R'!A17,'2019_Raw'!U$2:U$996)</f>
        <v>1</v>
      </c>
      <c r="E17" s="41" t="str">
        <f>IFERROR(SUMIF('2019_Raw'!S$2:S$996,'2019_R'!A17,'2019_Raw'!X$2:X$996)/SUMIF('2019_Raw'!S$2:S$996,'2019_R'!A17,'2019_Raw'!V$2:V$996), "NA")</f>
        <v>NA</v>
      </c>
      <c r="F17" s="41">
        <f>SUMIF('2019_Raw'!S$2:S$996,'2019_R'!A17,'2019_Raw'!V$2:V$996)</f>
        <v>0</v>
      </c>
      <c r="G17" s="41" t="str">
        <f>INDEX('2019_Raw'!$AB$2:$AB$996,MATCH('2019_R'!$A17,'2019_Raw'!$S$2:$S$996,0))</f>
        <v>NA</v>
      </c>
      <c r="H17" s="41" t="str">
        <f>INDEX('2019_Raw'!$AM$2:$AM$996,MATCH('2019_R'!$A17,'2019_Raw'!$S$2:$S$996,0))</f>
        <v>NA</v>
      </c>
      <c r="I17" s="79" t="str">
        <f>INDEX('2019_Raw'!$AN$2:$AN$996,MATCH('2019_R'!$A17,'2019_Raw'!$S$2:$S$996,0))</f>
        <v>NA</v>
      </c>
      <c r="J17" s="41" t="str">
        <f>INDEX('2019_Raw'!$AL$2:$AL$996,MATCH('2019_R'!$A17,'2019_Raw'!$S$2:$S$996,0))</f>
        <v>NA</v>
      </c>
    </row>
    <row r="18" spans="1:10" x14ac:dyDescent="0.25">
      <c r="A18" t="str">
        <v>A.23XA.7</v>
      </c>
      <c r="B18" t="str">
        <f>INDEX('2019_Raw'!$T$2:$T$996,MATCH('2019_R'!$A18,'2019_Raw'!$S$2:$S$996,0))</f>
        <v>Pures-graellsiiXgraellsii-MontalvoXMontalvo</v>
      </c>
      <c r="C18" s="41">
        <f>IFERROR(SUMIF('2019_Raw'!S$2:S$996,'2019_R'!A18,'2019_Raw'!V$2:V$996)/SUMIF('2019_Raw'!S$2:S$996,'2019_R'!A18,'2019_Raw'!U$2:U$996), "NA")</f>
        <v>1</v>
      </c>
      <c r="D18" s="41">
        <f>SUMIF('2019_Raw'!S$2:S$996,'2019_R'!A18,'2019_Raw'!U$2:U$996)</f>
        <v>1</v>
      </c>
      <c r="E18" s="41">
        <f>IFERROR(SUMIF('2019_Raw'!S$2:S$996,'2019_R'!A18,'2019_Raw'!X$2:X$996)/SUMIF('2019_Raw'!S$2:S$996,'2019_R'!A18,'2019_Raw'!V$2:V$996), "NA")</f>
        <v>1</v>
      </c>
      <c r="F18" s="41">
        <f>SUMIF('2019_Raw'!S$2:S$996,'2019_R'!A18,'2019_Raw'!V$2:V$996)</f>
        <v>1</v>
      </c>
      <c r="G18" s="41">
        <f>INDEX('2019_Raw'!$AB$2:$AB$996,MATCH('2019_R'!$A18,'2019_Raw'!$S$2:$S$996,0))</f>
        <v>3</v>
      </c>
      <c r="H18" s="41">
        <f>INDEX('2019_Raw'!$AM$2:$AM$996,MATCH('2019_R'!$A18,'2019_Raw'!$S$2:$S$996,0))</f>
        <v>9.3333333333333339</v>
      </c>
      <c r="I18" s="79">
        <f>INDEX('2019_Raw'!$AN$2:$AN$996,MATCH('2019_R'!$A18,'2019_Raw'!$S$2:$S$996,0))</f>
        <v>0</v>
      </c>
      <c r="J18" s="41">
        <f>INDEX('2019_Raw'!$AL$2:$AL$996,MATCH('2019_R'!$A18,'2019_Raw'!$S$2:$S$996,0))</f>
        <v>28</v>
      </c>
    </row>
    <row r="19" spans="1:10" x14ac:dyDescent="0.25">
      <c r="A19" t="str">
        <v>B.1XA.8</v>
      </c>
      <c r="B19" t="str">
        <f>INDEX('2019_Raw'!$T$2:$T$996,MATCH('2019_R'!$A19,'2019_Raw'!$S$2:$S$996,0))</f>
        <v>F0-elegansXgraellsii-LaxeXMontalvo</v>
      </c>
      <c r="C19" s="41">
        <f>IFERROR(SUMIF('2019_Raw'!S$2:S$996,'2019_R'!A19,'2019_Raw'!V$2:V$996)/SUMIF('2019_Raw'!S$2:S$996,'2019_R'!A19,'2019_Raw'!U$2:U$996), "NA")</f>
        <v>0</v>
      </c>
      <c r="D19" s="41">
        <f>SUMIF('2019_Raw'!S$2:S$996,'2019_R'!A19,'2019_Raw'!U$2:U$996)</f>
        <v>2</v>
      </c>
      <c r="E19" s="41" t="str">
        <f>IFERROR(SUMIF('2019_Raw'!S$2:S$996,'2019_R'!A19,'2019_Raw'!X$2:X$996)/SUMIF('2019_Raw'!S$2:S$996,'2019_R'!A19,'2019_Raw'!V$2:V$996), "NA")</f>
        <v>NA</v>
      </c>
      <c r="F19" s="41">
        <f>SUMIF('2019_Raw'!S$2:S$996,'2019_R'!A19,'2019_Raw'!V$2:V$996)</f>
        <v>0</v>
      </c>
      <c r="G19" s="41" t="str">
        <f>INDEX('2019_Raw'!$AB$2:$AB$996,MATCH('2019_R'!$A19,'2019_Raw'!$S$2:$S$996,0))</f>
        <v>NA</v>
      </c>
      <c r="H19" s="41" t="str">
        <f>INDEX('2019_Raw'!$AM$2:$AM$996,MATCH('2019_R'!$A19,'2019_Raw'!$S$2:$S$996,0))</f>
        <v>NA</v>
      </c>
      <c r="I19" s="79" t="str">
        <f>INDEX('2019_Raw'!$AN$2:$AN$996,MATCH('2019_R'!$A19,'2019_Raw'!$S$2:$S$996,0))</f>
        <v>NA</v>
      </c>
      <c r="J19" s="41" t="str">
        <f>INDEX('2019_Raw'!$AL$2:$AL$996,MATCH('2019_R'!$A19,'2019_Raw'!$S$2:$S$996,0))</f>
        <v>NA</v>
      </c>
    </row>
    <row r="20" spans="1:10" x14ac:dyDescent="0.25">
      <c r="A20" t="str">
        <v>B.7XA.8</v>
      </c>
      <c r="B20" t="str">
        <f>INDEX('2019_Raw'!$T$2:$T$996,MATCH('2019_R'!$A20,'2019_Raw'!$S$2:$S$996,0))</f>
        <v>F0-elegansXgraellsii-LaxeXMontalvo</v>
      </c>
      <c r="C20" s="41">
        <f>IFERROR(SUMIF('2019_Raw'!S$2:S$996,'2019_R'!A20,'2019_Raw'!V$2:V$996)/SUMIF('2019_Raw'!S$2:S$996,'2019_R'!A20,'2019_Raw'!U$2:U$996), "NA")</f>
        <v>0</v>
      </c>
      <c r="D20" s="41">
        <f>SUMIF('2019_Raw'!S$2:S$996,'2019_R'!A20,'2019_Raw'!U$2:U$996)</f>
        <v>2</v>
      </c>
      <c r="E20" s="41" t="str">
        <f>IFERROR(SUMIF('2019_Raw'!S$2:S$996,'2019_R'!A20,'2019_Raw'!X$2:X$996)/SUMIF('2019_Raw'!S$2:S$996,'2019_R'!A20,'2019_Raw'!V$2:V$996), "NA")</f>
        <v>NA</v>
      </c>
      <c r="F20" s="41">
        <f>SUMIF('2019_Raw'!S$2:S$996,'2019_R'!A20,'2019_Raw'!V$2:V$996)</f>
        <v>0</v>
      </c>
      <c r="G20" s="41" t="str">
        <f>INDEX('2019_Raw'!$AB$2:$AB$996,MATCH('2019_R'!$A20,'2019_Raw'!$S$2:$S$996,0))</f>
        <v>NA</v>
      </c>
      <c r="H20" s="41" t="str">
        <f>INDEX('2019_Raw'!$AM$2:$AM$996,MATCH('2019_R'!$A20,'2019_Raw'!$S$2:$S$996,0))</f>
        <v>NA</v>
      </c>
      <c r="I20" s="79" t="str">
        <f>INDEX('2019_Raw'!$AN$2:$AN$996,MATCH('2019_R'!$A20,'2019_Raw'!$S$2:$S$996,0))</f>
        <v>NA</v>
      </c>
      <c r="J20" s="41" t="str">
        <f>INDEX('2019_Raw'!$AL$2:$AL$996,MATCH('2019_R'!$A20,'2019_Raw'!$S$2:$S$996,0))</f>
        <v>NA</v>
      </c>
    </row>
    <row r="21" spans="1:10" x14ac:dyDescent="0.25">
      <c r="A21" t="str">
        <v>B.9XA.8</v>
      </c>
      <c r="B21" t="str">
        <f>INDEX('2019_Raw'!$T$2:$T$996,MATCH('2019_R'!$A21,'2019_Raw'!$S$2:$S$996,0))</f>
        <v>F0-elegansXgraellsii-LaxeXMontalvo</v>
      </c>
      <c r="C21" s="41">
        <f>IFERROR(SUMIF('2019_Raw'!S$2:S$996,'2019_R'!A21,'2019_Raw'!V$2:V$996)/SUMIF('2019_Raw'!S$2:S$996,'2019_R'!A21,'2019_Raw'!U$2:U$996), "NA")</f>
        <v>1</v>
      </c>
      <c r="D21" s="41">
        <f>SUMIF('2019_Raw'!S$2:S$996,'2019_R'!A21,'2019_Raw'!U$2:U$996)</f>
        <v>1</v>
      </c>
      <c r="E21" s="41">
        <f>IFERROR(SUMIF('2019_Raw'!S$2:S$996,'2019_R'!A21,'2019_Raw'!X$2:X$996)/SUMIF('2019_Raw'!S$2:S$996,'2019_R'!A21,'2019_Raw'!V$2:V$996), "NA")</f>
        <v>1</v>
      </c>
      <c r="F21" s="41">
        <f>SUMIF('2019_Raw'!S$2:S$996,'2019_R'!A21,'2019_Raw'!V$2:V$996)</f>
        <v>1</v>
      </c>
      <c r="G21" s="41">
        <f>INDEX('2019_Raw'!$AB$2:$AB$996,MATCH('2019_R'!$A21,'2019_Raw'!$S$2:$S$996,0))</f>
        <v>3</v>
      </c>
      <c r="H21" s="41">
        <f>INDEX('2019_Raw'!$AM$2:$AM$996,MATCH('2019_R'!$A21,'2019_Raw'!$S$2:$S$996,0))</f>
        <v>16.666666666666668</v>
      </c>
      <c r="I21" s="79">
        <f>INDEX('2019_Raw'!$AN$2:$AN$996,MATCH('2019_R'!$A21,'2019_Raw'!$S$2:$S$996,0))</f>
        <v>0</v>
      </c>
      <c r="J21" s="41">
        <f>INDEX('2019_Raw'!$AL$2:$AL$996,MATCH('2019_R'!$A21,'2019_Raw'!$S$2:$S$996,0))</f>
        <v>50</v>
      </c>
    </row>
    <row r="22" spans="1:10" x14ac:dyDescent="0.25">
      <c r="A22" t="str">
        <v>A.21XA.9</v>
      </c>
      <c r="B22" t="str">
        <f>INDEX('2019_Raw'!$T$2:$T$996,MATCH('2019_R'!$A22,'2019_Raw'!$S$2:$S$996,0))</f>
        <v>Pures-graellsiiXgraellsii-MontalvoXMontalvo</v>
      </c>
      <c r="C22" s="41">
        <f>IFERROR(SUMIF('2019_Raw'!S$2:S$996,'2019_R'!A22,'2019_Raw'!V$2:V$996)/SUMIF('2019_Raw'!S$2:S$996,'2019_R'!A22,'2019_Raw'!U$2:U$996), "NA")</f>
        <v>1</v>
      </c>
      <c r="D22" s="41">
        <f>SUMIF('2019_Raw'!S$2:S$996,'2019_R'!A22,'2019_Raw'!U$2:U$996)</f>
        <v>1</v>
      </c>
      <c r="E22" s="41">
        <f>IFERROR(SUMIF('2019_Raw'!S$2:S$996,'2019_R'!A22,'2019_Raw'!X$2:X$996)/SUMIF('2019_Raw'!S$2:S$996,'2019_R'!A22,'2019_Raw'!V$2:V$996), "NA")</f>
        <v>1</v>
      </c>
      <c r="F22" s="41">
        <f>SUMIF('2019_Raw'!S$2:S$996,'2019_R'!A22,'2019_Raw'!V$2:V$996)</f>
        <v>1</v>
      </c>
      <c r="G22" s="41">
        <f>INDEX('2019_Raw'!$AB$2:$AB$996,MATCH('2019_R'!$A22,'2019_Raw'!$S$2:$S$996,0))</f>
        <v>3</v>
      </c>
      <c r="H22" s="41">
        <f>INDEX('2019_Raw'!$AM$2:$AM$996,MATCH('2019_R'!$A22,'2019_Raw'!$S$2:$S$996,0))</f>
        <v>146.66666666666666</v>
      </c>
      <c r="I22" s="79">
        <f>INDEX('2019_Raw'!$AN$2:$AN$996,MATCH('2019_R'!$A22,'2019_Raw'!$S$2:$S$996,0))</f>
        <v>0.98181818181818181</v>
      </c>
      <c r="J22" s="41">
        <f>INDEX('2019_Raw'!$AL$2:$AL$996,MATCH('2019_R'!$A22,'2019_Raw'!$S$2:$S$996,0))</f>
        <v>440</v>
      </c>
    </row>
    <row r="23" spans="1:10" x14ac:dyDescent="0.25">
      <c r="A23" t="str">
        <v>B.22XA.11</v>
      </c>
      <c r="B23" t="str">
        <f>INDEX('2019_Raw'!$T$2:$T$996,MATCH('2019_R'!$A23,'2019_Raw'!$S$2:$S$996,0))</f>
        <v>F0-elegansXgraellsii-LaxeXMontalvo</v>
      </c>
      <c r="C23" s="41">
        <f>IFERROR(SUMIF('2019_Raw'!S$2:S$996,'2019_R'!A23,'2019_Raw'!V$2:V$996)/SUMIF('2019_Raw'!S$2:S$996,'2019_R'!A23,'2019_Raw'!U$2:U$996), "NA")</f>
        <v>0.5</v>
      </c>
      <c r="D23" s="41">
        <f>SUMIF('2019_Raw'!S$2:S$996,'2019_R'!A23,'2019_Raw'!U$2:U$996)</f>
        <v>2</v>
      </c>
      <c r="E23" s="41">
        <f>IFERROR(SUMIF('2019_Raw'!S$2:S$996,'2019_R'!A23,'2019_Raw'!X$2:X$996)/SUMIF('2019_Raw'!S$2:S$996,'2019_R'!A23,'2019_Raw'!V$2:V$996), "NA")</f>
        <v>1</v>
      </c>
      <c r="F23" s="41">
        <f>SUMIF('2019_Raw'!S$2:S$996,'2019_R'!A23,'2019_Raw'!V$2:V$996)</f>
        <v>1</v>
      </c>
      <c r="G23" s="41">
        <f>INDEX('2019_Raw'!$AB$2:$AB$996,MATCH('2019_R'!$A23,'2019_Raw'!$S$2:$S$996,0))</f>
        <v>3</v>
      </c>
      <c r="H23" s="41">
        <f>INDEX('2019_Raw'!$AM$2:$AM$996,MATCH('2019_R'!$A23,'2019_Raw'!$S$2:$S$996,0))</f>
        <v>220.66666666666666</v>
      </c>
      <c r="I23" s="79">
        <f>INDEX('2019_Raw'!$AN$2:$AN$996,MATCH('2019_R'!$A23,'2019_Raw'!$S$2:$S$996,0))</f>
        <v>0.82477341389728098</v>
      </c>
      <c r="J23" s="41">
        <f>INDEX('2019_Raw'!$AL$2:$AL$996,MATCH('2019_R'!$A23,'2019_Raw'!$S$2:$S$996,0))</f>
        <v>662</v>
      </c>
    </row>
    <row r="24" spans="1:10" x14ac:dyDescent="0.25">
      <c r="A24" t="str">
        <v>B.25XA.14</v>
      </c>
      <c r="B24" t="str">
        <f>INDEX('2019_Raw'!$T$2:$T$996,MATCH('2019_R'!$A24,'2019_Raw'!$S$2:$S$996,0))</f>
        <v>F0-elegansXgraellsii-LaxeXMontalvo</v>
      </c>
      <c r="C24" s="41">
        <f>IFERROR(SUMIF('2019_Raw'!S$2:S$996,'2019_R'!A24,'2019_Raw'!V$2:V$996)/SUMIF('2019_Raw'!S$2:S$996,'2019_R'!A24,'2019_Raw'!U$2:U$996), "NA")</f>
        <v>1</v>
      </c>
      <c r="D24" s="41">
        <f>SUMIF('2019_Raw'!S$2:S$996,'2019_R'!A24,'2019_Raw'!U$2:U$996)</f>
        <v>1</v>
      </c>
      <c r="E24" s="41">
        <f>IFERROR(SUMIF('2019_Raw'!S$2:S$996,'2019_R'!A24,'2019_Raw'!X$2:X$996)/SUMIF('2019_Raw'!S$2:S$996,'2019_R'!A24,'2019_Raw'!V$2:V$996), "NA")</f>
        <v>1</v>
      </c>
      <c r="F24" s="41">
        <f>SUMIF('2019_Raw'!S$2:S$996,'2019_R'!A24,'2019_Raw'!V$2:V$996)</f>
        <v>1</v>
      </c>
      <c r="G24" s="41">
        <f>INDEX('2019_Raw'!$AB$2:$AB$996,MATCH('2019_R'!$A24,'2019_Raw'!$S$2:$S$996,0))</f>
        <v>2</v>
      </c>
      <c r="H24" s="41">
        <f>INDEX('2019_Raw'!$AM$2:$AM$996,MATCH('2019_R'!$A24,'2019_Raw'!$S$2:$S$996,0))</f>
        <v>108</v>
      </c>
      <c r="I24" s="79">
        <f>INDEX('2019_Raw'!$AN$2:$AN$996,MATCH('2019_R'!$A24,'2019_Raw'!$S$2:$S$996,0))</f>
        <v>0.90432098765432101</v>
      </c>
      <c r="J24" s="41">
        <f>INDEX('2019_Raw'!$AL$2:$AL$996,MATCH('2019_R'!$A24,'2019_Raw'!$S$2:$S$996,0))</f>
        <v>324</v>
      </c>
    </row>
    <row r="25" spans="1:10" x14ac:dyDescent="0.25">
      <c r="A25" t="str">
        <v>B.25XA.5</v>
      </c>
      <c r="B25" t="str">
        <f>INDEX('2019_Raw'!$T$2:$T$996,MATCH('2019_R'!$A25,'2019_Raw'!$S$2:$S$996,0))</f>
        <v>F0-elegansXgraellsii-LaxeXMontalvo</v>
      </c>
      <c r="C25" s="41">
        <f>IFERROR(SUMIF('2019_Raw'!S$2:S$996,'2019_R'!A25,'2019_Raw'!V$2:V$996)/SUMIF('2019_Raw'!S$2:S$996,'2019_R'!A25,'2019_Raw'!U$2:U$996), "NA")</f>
        <v>0</v>
      </c>
      <c r="D25" s="41">
        <f>SUMIF('2019_Raw'!S$2:S$996,'2019_R'!A25,'2019_Raw'!U$2:U$996)</f>
        <v>3</v>
      </c>
      <c r="E25" s="41" t="str">
        <f>IFERROR(SUMIF('2019_Raw'!S$2:S$996,'2019_R'!A25,'2019_Raw'!X$2:X$996)/SUMIF('2019_Raw'!S$2:S$996,'2019_R'!A25,'2019_Raw'!V$2:V$996), "NA")</f>
        <v>NA</v>
      </c>
      <c r="F25" s="41">
        <f>SUMIF('2019_Raw'!S$2:S$996,'2019_R'!A25,'2019_Raw'!V$2:V$996)</f>
        <v>0</v>
      </c>
      <c r="G25" s="41" t="str">
        <f>INDEX('2019_Raw'!$AB$2:$AB$996,MATCH('2019_R'!$A25,'2019_Raw'!$S$2:$S$996,0))</f>
        <v>NA</v>
      </c>
      <c r="H25" s="41" t="str">
        <f>INDEX('2019_Raw'!$AM$2:$AM$996,MATCH('2019_R'!$A25,'2019_Raw'!$S$2:$S$996,0))</f>
        <v>NA</v>
      </c>
      <c r="I25" s="79" t="str">
        <f>INDEX('2019_Raw'!$AN$2:$AN$996,MATCH('2019_R'!$A25,'2019_Raw'!$S$2:$S$996,0))</f>
        <v>NA</v>
      </c>
      <c r="J25" s="41" t="str">
        <f>INDEX('2019_Raw'!$AL$2:$AL$996,MATCH('2019_R'!$A25,'2019_Raw'!$S$2:$S$996,0))</f>
        <v>NA</v>
      </c>
    </row>
    <row r="26" spans="1:10" x14ac:dyDescent="0.25">
      <c r="A26" t="str">
        <v>B.1XB.13</v>
      </c>
      <c r="B26" t="str">
        <f>INDEX('2019_Raw'!$T$2:$T$996,MATCH('2019_R'!$A26,'2019_Raw'!$S$2:$S$996,0))</f>
        <v>Pures-elegansXelegans-LaxeXLaxe</v>
      </c>
      <c r="C26" s="41">
        <f>IFERROR(SUMIF('2019_Raw'!S$2:S$996,'2019_R'!A26,'2019_Raw'!V$2:V$996)/SUMIF('2019_Raw'!S$2:S$996,'2019_R'!A26,'2019_Raw'!U$2:U$996), "NA")</f>
        <v>1</v>
      </c>
      <c r="D26" s="41">
        <f>SUMIF('2019_Raw'!S$2:S$996,'2019_R'!A26,'2019_Raw'!U$2:U$996)</f>
        <v>1</v>
      </c>
      <c r="E26" s="41">
        <f>IFERROR(SUMIF('2019_Raw'!S$2:S$996,'2019_R'!A26,'2019_Raw'!X$2:X$996)/SUMIF('2019_Raw'!S$2:S$996,'2019_R'!A26,'2019_Raw'!V$2:V$996), "NA")</f>
        <v>1</v>
      </c>
      <c r="F26" s="41">
        <f>SUMIF('2019_Raw'!S$2:S$996,'2019_R'!A26,'2019_Raw'!V$2:V$996)</f>
        <v>1</v>
      </c>
      <c r="G26" s="41">
        <f>INDEX('2019_Raw'!$AB$2:$AB$996,MATCH('2019_R'!$A26,'2019_Raw'!$S$2:$S$996,0))</f>
        <v>3</v>
      </c>
      <c r="H26" s="41">
        <f>INDEX('2019_Raw'!$AM$2:$AM$996,MATCH('2019_R'!$A26,'2019_Raw'!$S$2:$S$996,0))</f>
        <v>121.66666666666667</v>
      </c>
      <c r="I26" s="79">
        <f>INDEX('2019_Raw'!$AN$2:$AN$996,MATCH('2019_R'!$A26,'2019_Raw'!$S$2:$S$996,0))</f>
        <v>0.98630136986301364</v>
      </c>
      <c r="J26" s="41">
        <f>INDEX('2019_Raw'!$AL$2:$AL$996,MATCH('2019_R'!$A26,'2019_Raw'!$S$2:$S$996,0))</f>
        <v>365</v>
      </c>
    </row>
    <row r="27" spans="1:10" x14ac:dyDescent="0.25">
      <c r="A27" t="str">
        <v>B.1XB.14</v>
      </c>
      <c r="B27" t="str">
        <f>INDEX('2019_Raw'!$T$2:$T$996,MATCH('2019_R'!$A27,'2019_Raw'!$S$2:$S$996,0))</f>
        <v>Pures-elegansXelegans-LaxeXLaxe</v>
      </c>
      <c r="C27" s="41">
        <f>IFERROR(SUMIF('2019_Raw'!S$2:S$996,'2019_R'!A27,'2019_Raw'!V$2:V$996)/SUMIF('2019_Raw'!S$2:S$996,'2019_R'!A27,'2019_Raw'!U$2:U$996), "NA")</f>
        <v>1</v>
      </c>
      <c r="D27" s="41">
        <f>SUMIF('2019_Raw'!S$2:S$996,'2019_R'!A27,'2019_Raw'!U$2:U$996)</f>
        <v>1</v>
      </c>
      <c r="E27" s="41">
        <f>IFERROR(SUMIF('2019_Raw'!S$2:S$996,'2019_R'!A27,'2019_Raw'!X$2:X$996)/SUMIF('2019_Raw'!S$2:S$996,'2019_R'!A27,'2019_Raw'!V$2:V$996), "NA")</f>
        <v>1</v>
      </c>
      <c r="F27" s="41">
        <f>SUMIF('2019_Raw'!S$2:S$996,'2019_R'!A27,'2019_Raw'!V$2:V$996)</f>
        <v>1</v>
      </c>
      <c r="G27" s="41" t="str">
        <f>INDEX('2019_Raw'!$AB$2:$AB$996,MATCH('2019_R'!$A27,'2019_Raw'!$S$2:$S$996,0))</f>
        <v>NA</v>
      </c>
      <c r="H27" s="41" t="str">
        <f>INDEX('2019_Raw'!$AM$2:$AM$996,MATCH('2019_R'!$A27,'2019_Raw'!$S$2:$S$996,0))</f>
        <v>NA</v>
      </c>
      <c r="I27" s="79" t="str">
        <f>INDEX('2019_Raw'!$AN$2:$AN$996,MATCH('2019_R'!$A27,'2019_Raw'!$S$2:$S$996,0))</f>
        <v>NA</v>
      </c>
      <c r="J27" s="41" t="str">
        <f>INDEX('2019_Raw'!$AL$2:$AL$996,MATCH('2019_R'!$A27,'2019_Raw'!$S$2:$S$996,0))</f>
        <v>NA</v>
      </c>
    </row>
    <row r="28" spans="1:10" x14ac:dyDescent="0.25">
      <c r="A28" t="str">
        <v>B.9XB.14</v>
      </c>
      <c r="B28" t="str">
        <f>INDEX('2019_Raw'!$T$2:$T$996,MATCH('2019_R'!$A28,'2019_Raw'!$S$2:$S$996,0))</f>
        <v>Pures-elegansXelegans-LaxeXLaxe</v>
      </c>
      <c r="C28" s="41">
        <f>IFERROR(SUMIF('2019_Raw'!S$2:S$996,'2019_R'!A28,'2019_Raw'!V$2:V$996)/SUMIF('2019_Raw'!S$2:S$996,'2019_R'!A28,'2019_Raw'!U$2:U$996), "NA")</f>
        <v>0</v>
      </c>
      <c r="D28" s="41">
        <f>SUMIF('2019_Raw'!S$2:S$996,'2019_R'!A28,'2019_Raw'!U$2:U$996)</f>
        <v>1</v>
      </c>
      <c r="E28" s="41" t="str">
        <f>IFERROR(SUMIF('2019_Raw'!S$2:S$996,'2019_R'!A28,'2019_Raw'!X$2:X$996)/SUMIF('2019_Raw'!S$2:S$996,'2019_R'!A28,'2019_Raw'!V$2:V$996), "NA")</f>
        <v>NA</v>
      </c>
      <c r="F28" s="41">
        <f>SUMIF('2019_Raw'!S$2:S$996,'2019_R'!A28,'2019_Raw'!V$2:V$996)</f>
        <v>0</v>
      </c>
      <c r="G28" s="41" t="str">
        <f>INDEX('2019_Raw'!$AB$2:$AB$996,MATCH('2019_R'!$A28,'2019_Raw'!$S$2:$S$996,0))</f>
        <v>NA</v>
      </c>
      <c r="H28" s="41" t="str">
        <f>INDEX('2019_Raw'!$AM$2:$AM$996,MATCH('2019_R'!$A28,'2019_Raw'!$S$2:$S$996,0))</f>
        <v>NA</v>
      </c>
      <c r="I28" s="79" t="str">
        <f>INDEX('2019_Raw'!$AN$2:$AN$996,MATCH('2019_R'!$A28,'2019_Raw'!$S$2:$S$996,0))</f>
        <v>NA</v>
      </c>
      <c r="J28" s="41" t="str">
        <f>INDEX('2019_Raw'!$AL$2:$AL$996,MATCH('2019_R'!$A28,'2019_Raw'!$S$2:$S$996,0))</f>
        <v>NA</v>
      </c>
    </row>
    <row r="29" spans="1:10" x14ac:dyDescent="0.25">
      <c r="A29" t="str">
        <v>B.1XB.15</v>
      </c>
      <c r="B29" t="str">
        <f>INDEX('2019_Raw'!$T$2:$T$996,MATCH('2019_R'!$A29,'2019_Raw'!$S$2:$S$996,0))</f>
        <v>Pures-elegansXelegans-LaxeXLaxe</v>
      </c>
      <c r="C29" s="41">
        <f>IFERROR(SUMIF('2019_Raw'!S$2:S$996,'2019_R'!A29,'2019_Raw'!V$2:V$996)/SUMIF('2019_Raw'!S$2:S$996,'2019_R'!A29,'2019_Raw'!U$2:U$996), "NA")</f>
        <v>1</v>
      </c>
      <c r="D29" s="41">
        <f>SUMIF('2019_Raw'!S$2:S$996,'2019_R'!A29,'2019_Raw'!U$2:U$996)</f>
        <v>1</v>
      </c>
      <c r="E29" s="41">
        <f>IFERROR(SUMIF('2019_Raw'!S$2:S$996,'2019_R'!A29,'2019_Raw'!X$2:X$996)/SUMIF('2019_Raw'!S$2:S$996,'2019_R'!A29,'2019_Raw'!V$2:V$996), "NA")</f>
        <v>0</v>
      </c>
      <c r="F29" s="41">
        <f>SUMIF('2019_Raw'!S$2:S$996,'2019_R'!A29,'2019_Raw'!V$2:V$996)</f>
        <v>1</v>
      </c>
      <c r="G29" s="41" t="str">
        <f>INDEX('2019_Raw'!$AB$2:$AB$996,MATCH('2019_R'!$A29,'2019_Raw'!$S$2:$S$996,0))</f>
        <v>NA</v>
      </c>
      <c r="H29" s="41" t="str">
        <f>INDEX('2019_Raw'!$AM$2:$AM$996,MATCH('2019_R'!$A29,'2019_Raw'!$S$2:$S$996,0))</f>
        <v>NA</v>
      </c>
      <c r="I29" s="79" t="str">
        <f>INDEX('2019_Raw'!$AN$2:$AN$996,MATCH('2019_R'!$A29,'2019_Raw'!$S$2:$S$996,0))</f>
        <v>NA</v>
      </c>
      <c r="J29" s="41" t="str">
        <f>INDEX('2019_Raw'!$AL$2:$AL$996,MATCH('2019_R'!$A29,'2019_Raw'!$S$2:$S$996,0))</f>
        <v>NA</v>
      </c>
    </row>
    <row r="30" spans="1:10" x14ac:dyDescent="0.25">
      <c r="A30" t="str">
        <v>B.1XB.17</v>
      </c>
      <c r="B30" t="str">
        <f>INDEX('2019_Raw'!$T$2:$T$996,MATCH('2019_R'!$A30,'2019_Raw'!$S$2:$S$996,0))</f>
        <v>Pures-elegansXelegans-LaxeXLaxe</v>
      </c>
      <c r="C30" s="41">
        <f>IFERROR(SUMIF('2019_Raw'!S$2:S$996,'2019_R'!A30,'2019_Raw'!V$2:V$996)/SUMIF('2019_Raw'!S$2:S$996,'2019_R'!A30,'2019_Raw'!U$2:U$996), "NA")</f>
        <v>0.66666666666666663</v>
      </c>
      <c r="D30" s="41">
        <f>SUMIF('2019_Raw'!S$2:S$996,'2019_R'!A30,'2019_Raw'!U$2:U$996)</f>
        <v>3</v>
      </c>
      <c r="E30" s="41">
        <f>IFERROR(SUMIF('2019_Raw'!S$2:S$996,'2019_R'!A30,'2019_Raw'!X$2:X$996)/SUMIF('2019_Raw'!S$2:S$996,'2019_R'!A30,'2019_Raw'!V$2:V$996), "NA")</f>
        <v>0</v>
      </c>
      <c r="F30" s="41">
        <f>SUMIF('2019_Raw'!S$2:S$996,'2019_R'!A30,'2019_Raw'!V$2:V$996)</f>
        <v>2</v>
      </c>
      <c r="G30" s="41" t="str">
        <f>INDEX('2019_Raw'!$AB$2:$AB$996,MATCH('2019_R'!$A30,'2019_Raw'!$S$2:$S$996,0))</f>
        <v>NA</v>
      </c>
      <c r="H30" s="41" t="str">
        <f>INDEX('2019_Raw'!$AM$2:$AM$996,MATCH('2019_R'!$A30,'2019_Raw'!$S$2:$S$996,0))</f>
        <v>NA</v>
      </c>
      <c r="I30" s="79" t="str">
        <f>INDEX('2019_Raw'!$AN$2:$AN$996,MATCH('2019_R'!$A30,'2019_Raw'!$S$2:$S$996,0))</f>
        <v>NA</v>
      </c>
      <c r="J30" s="41" t="str">
        <f>INDEX('2019_Raw'!$AL$2:$AL$996,MATCH('2019_R'!$A30,'2019_Raw'!$S$2:$S$996,0))</f>
        <v>NA</v>
      </c>
    </row>
    <row r="31" spans="1:10" x14ac:dyDescent="0.25">
      <c r="A31" t="str">
        <v>B.9XB.17</v>
      </c>
      <c r="B31" t="str">
        <f>INDEX('2019_Raw'!$T$2:$T$996,MATCH('2019_R'!$A31,'2019_Raw'!$S$2:$S$996,0))</f>
        <v>Pures-elegansXelegans-LaxeXLaxe</v>
      </c>
      <c r="C31" s="41">
        <f>IFERROR(SUMIF('2019_Raw'!S$2:S$996,'2019_R'!A31,'2019_Raw'!V$2:V$996)/SUMIF('2019_Raw'!S$2:S$996,'2019_R'!A31,'2019_Raw'!U$2:U$996), "NA")</f>
        <v>0.6</v>
      </c>
      <c r="D31" s="41">
        <f>SUMIF('2019_Raw'!S$2:S$996,'2019_R'!A31,'2019_Raw'!U$2:U$996)</f>
        <v>5</v>
      </c>
      <c r="E31" s="41">
        <f>IFERROR(SUMIF('2019_Raw'!S$2:S$996,'2019_R'!A31,'2019_Raw'!X$2:X$996)/SUMIF('2019_Raw'!S$2:S$996,'2019_R'!A31,'2019_Raw'!V$2:V$996), "NA")</f>
        <v>0</v>
      </c>
      <c r="F31" s="41">
        <f>SUMIF('2019_Raw'!S$2:S$996,'2019_R'!A31,'2019_Raw'!V$2:V$996)</f>
        <v>3</v>
      </c>
      <c r="G31" s="41" t="str">
        <f>INDEX('2019_Raw'!$AB$2:$AB$996,MATCH('2019_R'!$A31,'2019_Raw'!$S$2:$S$996,0))</f>
        <v>NA</v>
      </c>
      <c r="H31" s="41" t="str">
        <f>INDEX('2019_Raw'!$AM$2:$AM$996,MATCH('2019_R'!$A31,'2019_Raw'!$S$2:$S$996,0))</f>
        <v>NA</v>
      </c>
      <c r="I31" s="79" t="str">
        <f>INDEX('2019_Raw'!$AN$2:$AN$996,MATCH('2019_R'!$A31,'2019_Raw'!$S$2:$S$996,0))</f>
        <v>NA</v>
      </c>
      <c r="J31" s="41" t="str">
        <f>INDEX('2019_Raw'!$AL$2:$AL$996,MATCH('2019_R'!$A31,'2019_Raw'!$S$2:$S$996,0))</f>
        <v>NA</v>
      </c>
    </row>
    <row r="32" spans="1:10" x14ac:dyDescent="0.25">
      <c r="A32" t="str">
        <v>B.9XB.18</v>
      </c>
      <c r="B32" t="str">
        <f>INDEX('2019_Raw'!$T$2:$T$996,MATCH('2019_R'!$A32,'2019_Raw'!$S$2:$S$996,0))</f>
        <v>Pures-elegansXelegans-LaxeXLaxe</v>
      </c>
      <c r="C32" s="41">
        <f>IFERROR(SUMIF('2019_Raw'!S$2:S$996,'2019_R'!A32,'2019_Raw'!V$2:V$996)/SUMIF('2019_Raw'!S$2:S$996,'2019_R'!A32,'2019_Raw'!U$2:U$996), "NA")</f>
        <v>1</v>
      </c>
      <c r="D32" s="41">
        <f>SUMIF('2019_Raw'!S$2:S$996,'2019_R'!A32,'2019_Raw'!U$2:U$996)</f>
        <v>1</v>
      </c>
      <c r="E32" s="41">
        <f>IFERROR(SUMIF('2019_Raw'!S$2:S$996,'2019_R'!A32,'2019_Raw'!X$2:X$996)/SUMIF('2019_Raw'!S$2:S$996,'2019_R'!A32,'2019_Raw'!V$2:V$996), "NA")</f>
        <v>1</v>
      </c>
      <c r="F32" s="41">
        <f>SUMIF('2019_Raw'!S$2:S$996,'2019_R'!A32,'2019_Raw'!V$2:V$996)</f>
        <v>1</v>
      </c>
      <c r="G32" s="41" t="str">
        <f>INDEX('2019_Raw'!$AB$2:$AB$996,MATCH('2019_R'!$A32,'2019_Raw'!$S$2:$S$996,0))</f>
        <v>NA</v>
      </c>
      <c r="H32" s="41" t="str">
        <f>INDEX('2019_Raw'!$AM$2:$AM$996,MATCH('2019_R'!$A32,'2019_Raw'!$S$2:$S$996,0))</f>
        <v>NA</v>
      </c>
      <c r="I32" s="79" t="str">
        <f>INDEX('2019_Raw'!$AN$2:$AN$996,MATCH('2019_R'!$A32,'2019_Raw'!$S$2:$S$996,0))</f>
        <v>NA</v>
      </c>
      <c r="J32" s="41" t="str">
        <f>INDEX('2019_Raw'!$AL$2:$AL$996,MATCH('2019_R'!$A32,'2019_Raw'!$S$2:$S$996,0))</f>
        <v>NA</v>
      </c>
    </row>
    <row r="33" spans="1:10" x14ac:dyDescent="0.25">
      <c r="A33" t="str">
        <v>B.1XB.19</v>
      </c>
      <c r="B33" t="str">
        <f>INDEX('2019_Raw'!$T$2:$T$996,MATCH('2019_R'!$A33,'2019_Raw'!$S$2:$S$996,0))</f>
        <v>Pures-elegansXelegans-LaxeXLaxe</v>
      </c>
      <c r="C33" s="41">
        <f>IFERROR(SUMIF('2019_Raw'!S$2:S$996,'2019_R'!A33,'2019_Raw'!V$2:V$996)/SUMIF('2019_Raw'!S$2:S$996,'2019_R'!A33,'2019_Raw'!U$2:U$996), "NA")</f>
        <v>0.66666666666666663</v>
      </c>
      <c r="D33" s="41">
        <f>SUMIF('2019_Raw'!S$2:S$996,'2019_R'!A33,'2019_Raw'!U$2:U$996)</f>
        <v>3</v>
      </c>
      <c r="E33" s="41">
        <f>IFERROR(SUMIF('2019_Raw'!S$2:S$996,'2019_R'!A33,'2019_Raw'!X$2:X$996)/SUMIF('2019_Raw'!S$2:S$996,'2019_R'!A33,'2019_Raw'!V$2:V$996), "NA")</f>
        <v>0</v>
      </c>
      <c r="F33" s="41">
        <f>SUMIF('2019_Raw'!S$2:S$996,'2019_R'!A33,'2019_Raw'!V$2:V$996)</f>
        <v>2</v>
      </c>
      <c r="G33" s="41" t="str">
        <f>INDEX('2019_Raw'!$AB$2:$AB$996,MATCH('2019_R'!$A33,'2019_Raw'!$S$2:$S$996,0))</f>
        <v>NA</v>
      </c>
      <c r="H33" s="41" t="str">
        <f>INDEX('2019_Raw'!$AM$2:$AM$996,MATCH('2019_R'!$A33,'2019_Raw'!$S$2:$S$996,0))</f>
        <v>NA</v>
      </c>
      <c r="I33" s="79" t="str">
        <f>INDEX('2019_Raw'!$AN$2:$AN$996,MATCH('2019_R'!$A33,'2019_Raw'!$S$2:$S$996,0))</f>
        <v>NA</v>
      </c>
      <c r="J33" s="41" t="str">
        <f>INDEX('2019_Raw'!$AL$2:$AL$996,MATCH('2019_R'!$A33,'2019_Raw'!$S$2:$S$996,0))</f>
        <v>NA</v>
      </c>
    </row>
    <row r="34" spans="1:10" x14ac:dyDescent="0.25">
      <c r="A34" t="str">
        <v>B.8XB.19</v>
      </c>
      <c r="B34" t="str">
        <f>INDEX('2019_Raw'!$T$2:$T$996,MATCH('2019_R'!$A34,'2019_Raw'!$S$2:$S$996,0))</f>
        <v>Pures-elegansXelegans-LaxeXLaxe</v>
      </c>
      <c r="C34" s="41">
        <f>IFERROR(SUMIF('2019_Raw'!S$2:S$996,'2019_R'!A34,'2019_Raw'!V$2:V$996)/SUMIF('2019_Raw'!S$2:S$996,'2019_R'!A34,'2019_Raw'!U$2:U$996), "NA")</f>
        <v>0</v>
      </c>
      <c r="D34" s="41">
        <f>SUMIF('2019_Raw'!S$2:S$996,'2019_R'!A34,'2019_Raw'!U$2:U$996)</f>
        <v>1</v>
      </c>
      <c r="E34" s="41" t="str">
        <f>IFERROR(SUMIF('2019_Raw'!S$2:S$996,'2019_R'!A34,'2019_Raw'!X$2:X$996)/SUMIF('2019_Raw'!S$2:S$996,'2019_R'!A34,'2019_Raw'!V$2:V$996), "NA")</f>
        <v>NA</v>
      </c>
      <c r="F34" s="41">
        <f>SUMIF('2019_Raw'!S$2:S$996,'2019_R'!A34,'2019_Raw'!V$2:V$996)</f>
        <v>0</v>
      </c>
      <c r="G34" s="41" t="str">
        <f>INDEX('2019_Raw'!$AB$2:$AB$996,MATCH('2019_R'!$A34,'2019_Raw'!$S$2:$S$996,0))</f>
        <v>NA</v>
      </c>
      <c r="H34" s="41" t="str">
        <f>INDEX('2019_Raw'!$AM$2:$AM$996,MATCH('2019_R'!$A34,'2019_Raw'!$S$2:$S$996,0))</f>
        <v>NA</v>
      </c>
      <c r="I34" s="79" t="str">
        <f>INDEX('2019_Raw'!$AN$2:$AN$996,MATCH('2019_R'!$A34,'2019_Raw'!$S$2:$S$996,0))</f>
        <v>NA</v>
      </c>
      <c r="J34" s="41" t="str">
        <f>INDEX('2019_Raw'!$AL$2:$AL$996,MATCH('2019_R'!$A34,'2019_Raw'!$S$2:$S$996,0))</f>
        <v>NA</v>
      </c>
    </row>
    <row r="35" spans="1:10" x14ac:dyDescent="0.25">
      <c r="A35" t="str">
        <v>B.9XB.19</v>
      </c>
      <c r="B35" t="str">
        <f>INDEX('2019_Raw'!$T$2:$T$996,MATCH('2019_R'!$A35,'2019_Raw'!$S$2:$S$996,0))</f>
        <v>Pures-elegansXelegans-LaxeXLaxe</v>
      </c>
      <c r="C35" s="41">
        <f>IFERROR(SUMIF('2019_Raw'!S$2:S$996,'2019_R'!A35,'2019_Raw'!V$2:V$996)/SUMIF('2019_Raw'!S$2:S$996,'2019_R'!A35,'2019_Raw'!U$2:U$996), "NA")</f>
        <v>0</v>
      </c>
      <c r="D35" s="41">
        <f>SUMIF('2019_Raw'!S$2:S$996,'2019_R'!A35,'2019_Raw'!U$2:U$996)</f>
        <v>1</v>
      </c>
      <c r="E35" s="41" t="str">
        <f>IFERROR(SUMIF('2019_Raw'!S$2:S$996,'2019_R'!A35,'2019_Raw'!X$2:X$996)/SUMIF('2019_Raw'!S$2:S$996,'2019_R'!A35,'2019_Raw'!V$2:V$996), "NA")</f>
        <v>NA</v>
      </c>
      <c r="F35" s="41">
        <f>SUMIF('2019_Raw'!S$2:S$996,'2019_R'!A35,'2019_Raw'!V$2:V$996)</f>
        <v>0</v>
      </c>
      <c r="G35" s="41" t="str">
        <f>INDEX('2019_Raw'!$AB$2:$AB$996,MATCH('2019_R'!$A35,'2019_Raw'!$S$2:$S$996,0))</f>
        <v>NA</v>
      </c>
      <c r="H35" s="41" t="str">
        <f>INDEX('2019_Raw'!$AM$2:$AM$996,MATCH('2019_R'!$A35,'2019_Raw'!$S$2:$S$996,0))</f>
        <v>NA</v>
      </c>
      <c r="I35" s="79" t="str">
        <f>INDEX('2019_Raw'!$AN$2:$AN$996,MATCH('2019_R'!$A35,'2019_Raw'!$S$2:$S$996,0))</f>
        <v>NA</v>
      </c>
      <c r="J35" s="41" t="str">
        <f>INDEX('2019_Raw'!$AL$2:$AL$996,MATCH('2019_R'!$A35,'2019_Raw'!$S$2:$S$996,0))</f>
        <v>NA</v>
      </c>
    </row>
    <row r="36" spans="1:10" x14ac:dyDescent="0.25">
      <c r="A36" t="str">
        <v>B.1XB.20</v>
      </c>
      <c r="B36" t="str">
        <f>INDEX('2019_Raw'!$T$2:$T$996,MATCH('2019_R'!$A36,'2019_Raw'!$S$2:$S$996,0))</f>
        <v>Pures-elegansXelegans-LaxeXLaxe</v>
      </c>
      <c r="C36" s="41">
        <f>IFERROR(SUMIF('2019_Raw'!S$2:S$996,'2019_R'!A36,'2019_Raw'!V$2:V$996)/SUMIF('2019_Raw'!S$2:S$996,'2019_R'!A36,'2019_Raw'!U$2:U$996), "NA")</f>
        <v>0</v>
      </c>
      <c r="D36" s="41">
        <f>SUMIF('2019_Raw'!S$2:S$996,'2019_R'!A36,'2019_Raw'!U$2:U$996)</f>
        <v>4</v>
      </c>
      <c r="E36" s="41" t="str">
        <f>IFERROR(SUMIF('2019_Raw'!S$2:S$996,'2019_R'!A36,'2019_Raw'!X$2:X$996)/SUMIF('2019_Raw'!S$2:S$996,'2019_R'!A36,'2019_Raw'!V$2:V$996), "NA")</f>
        <v>NA</v>
      </c>
      <c r="F36" s="41">
        <f>SUMIF('2019_Raw'!S$2:S$996,'2019_R'!A36,'2019_Raw'!V$2:V$996)</f>
        <v>0</v>
      </c>
      <c r="G36" s="41" t="str">
        <f>INDEX('2019_Raw'!$AB$2:$AB$996,MATCH('2019_R'!$A36,'2019_Raw'!$S$2:$S$996,0))</f>
        <v>NA</v>
      </c>
      <c r="H36" s="41" t="str">
        <f>INDEX('2019_Raw'!$AM$2:$AM$996,MATCH('2019_R'!$A36,'2019_Raw'!$S$2:$S$996,0))</f>
        <v>NA</v>
      </c>
      <c r="I36" s="79" t="str">
        <f>INDEX('2019_Raw'!$AN$2:$AN$996,MATCH('2019_R'!$A36,'2019_Raw'!$S$2:$S$996,0))</f>
        <v>NA</v>
      </c>
      <c r="J36" s="41" t="str">
        <f>INDEX('2019_Raw'!$AL$2:$AL$996,MATCH('2019_R'!$A36,'2019_Raw'!$S$2:$S$996,0))</f>
        <v>NA</v>
      </c>
    </row>
    <row r="37" spans="1:10" x14ac:dyDescent="0.25">
      <c r="A37" t="str">
        <v>B.9XB.20</v>
      </c>
      <c r="B37" t="str">
        <f>INDEX('2019_Raw'!$T$2:$T$996,MATCH('2019_R'!$A37,'2019_Raw'!$S$2:$S$996,0))</f>
        <v>Pures-elegansXelegans-LaxeXLaxe</v>
      </c>
      <c r="C37" s="41">
        <f>IFERROR(SUMIF('2019_Raw'!S$2:S$996,'2019_R'!A37,'2019_Raw'!V$2:V$996)/SUMIF('2019_Raw'!S$2:S$996,'2019_R'!A37,'2019_Raw'!U$2:U$996), "NA")</f>
        <v>0</v>
      </c>
      <c r="D37" s="41">
        <f>SUMIF('2019_Raw'!S$2:S$996,'2019_R'!A37,'2019_Raw'!U$2:U$996)</f>
        <v>1</v>
      </c>
      <c r="E37" s="41" t="str">
        <f>IFERROR(SUMIF('2019_Raw'!S$2:S$996,'2019_R'!A37,'2019_Raw'!X$2:X$996)/SUMIF('2019_Raw'!S$2:S$996,'2019_R'!A37,'2019_Raw'!V$2:V$996), "NA")</f>
        <v>NA</v>
      </c>
      <c r="F37" s="41">
        <f>SUMIF('2019_Raw'!S$2:S$996,'2019_R'!A37,'2019_Raw'!V$2:V$996)</f>
        <v>0</v>
      </c>
      <c r="G37" s="41" t="str">
        <f>INDEX('2019_Raw'!$AB$2:$AB$996,MATCH('2019_R'!$A37,'2019_Raw'!$S$2:$S$996,0))</f>
        <v>NA</v>
      </c>
      <c r="H37" s="41" t="str">
        <f>INDEX('2019_Raw'!$AM$2:$AM$996,MATCH('2019_R'!$A37,'2019_Raw'!$S$2:$S$996,0))</f>
        <v>NA</v>
      </c>
      <c r="I37" s="79" t="str">
        <f>INDEX('2019_Raw'!$AN$2:$AN$996,MATCH('2019_R'!$A37,'2019_Raw'!$S$2:$S$996,0))</f>
        <v>NA</v>
      </c>
      <c r="J37" s="41" t="str">
        <f>INDEX('2019_Raw'!$AL$2:$AL$996,MATCH('2019_R'!$A37,'2019_Raw'!$S$2:$S$996,0))</f>
        <v>NA</v>
      </c>
    </row>
    <row r="38" spans="1:10" x14ac:dyDescent="0.25">
      <c r="A38" t="str">
        <v>B.1XB.8</v>
      </c>
      <c r="B38" t="str">
        <f>INDEX('2019_Raw'!$T$2:$T$996,MATCH('2019_R'!$A38,'2019_Raw'!$S$2:$S$996,0))</f>
        <v>Pures-elegansXelegans-LaxeXLaxe</v>
      </c>
      <c r="C38" s="41">
        <f>IFERROR(SUMIF('2019_Raw'!S$2:S$996,'2019_R'!A38,'2019_Raw'!V$2:V$996)/SUMIF('2019_Raw'!S$2:S$996,'2019_R'!A38,'2019_Raw'!U$2:U$996), "NA")</f>
        <v>1</v>
      </c>
      <c r="D38" s="41">
        <f>SUMIF('2019_Raw'!S$2:S$996,'2019_R'!A38,'2019_Raw'!U$2:U$996)</f>
        <v>1</v>
      </c>
      <c r="E38" s="41">
        <f>IFERROR(SUMIF('2019_Raw'!S$2:S$996,'2019_R'!A38,'2019_Raw'!X$2:X$996)/SUMIF('2019_Raw'!S$2:S$996,'2019_R'!A38,'2019_Raw'!V$2:V$996), "NA")</f>
        <v>0</v>
      </c>
      <c r="F38" s="41">
        <f>SUMIF('2019_Raw'!S$2:S$996,'2019_R'!A38,'2019_Raw'!V$2:V$996)</f>
        <v>1</v>
      </c>
      <c r="G38" s="41" t="str">
        <f>INDEX('2019_Raw'!$AB$2:$AB$996,MATCH('2019_R'!$A38,'2019_Raw'!$S$2:$S$996,0))</f>
        <v>NA</v>
      </c>
      <c r="H38" s="41" t="str">
        <f>INDEX('2019_Raw'!$AM$2:$AM$996,MATCH('2019_R'!$A38,'2019_Raw'!$S$2:$S$996,0))</f>
        <v>NA</v>
      </c>
      <c r="I38" s="79" t="str">
        <f>INDEX('2019_Raw'!$AN$2:$AN$996,MATCH('2019_R'!$A38,'2019_Raw'!$S$2:$S$996,0))</f>
        <v>NA</v>
      </c>
      <c r="J38" s="41" t="str">
        <f>INDEX('2019_Raw'!$AL$2:$AL$996,MATCH('2019_R'!$A38,'2019_Raw'!$S$2:$S$996,0))</f>
        <v>NA</v>
      </c>
    </row>
    <row r="39" spans="1:10" x14ac:dyDescent="0.25">
      <c r="A39" t="str">
        <v>B.31XB.11</v>
      </c>
      <c r="B39" t="str">
        <f>INDEX('2019_Raw'!$T$2:$T$996,MATCH('2019_R'!$A39,'2019_Raw'!$S$2:$S$996,0))</f>
        <v>Pures-elegansXelegans-LaxeXLaxe</v>
      </c>
      <c r="C39" s="41">
        <f>IFERROR(SUMIF('2019_Raw'!S$2:S$996,'2019_R'!A39,'2019_Raw'!V$2:V$996)/SUMIF('2019_Raw'!S$2:S$996,'2019_R'!A39,'2019_Raw'!U$2:U$996), "NA")</f>
        <v>1</v>
      </c>
      <c r="D39" s="41">
        <f>SUMIF('2019_Raw'!S$2:S$996,'2019_R'!A39,'2019_Raw'!U$2:U$996)</f>
        <v>1</v>
      </c>
      <c r="E39" s="41">
        <f>IFERROR(SUMIF('2019_Raw'!S$2:S$996,'2019_R'!A39,'2019_Raw'!X$2:X$996)/SUMIF('2019_Raw'!S$2:S$996,'2019_R'!A39,'2019_Raw'!V$2:V$996), "NA")</f>
        <v>1</v>
      </c>
      <c r="F39" s="41">
        <f>SUMIF('2019_Raw'!S$2:S$996,'2019_R'!A39,'2019_Raw'!V$2:V$996)</f>
        <v>1</v>
      </c>
      <c r="G39" s="41" t="str">
        <f>INDEX('2019_Raw'!$AB$2:$AB$996,MATCH('2019_R'!$A39,'2019_Raw'!$S$2:$S$996,0))</f>
        <v>NA</v>
      </c>
      <c r="H39" s="41" t="str">
        <f>INDEX('2019_Raw'!$AM$2:$AM$996,MATCH('2019_R'!$A39,'2019_Raw'!$S$2:$S$996,0))</f>
        <v>NA</v>
      </c>
      <c r="I39" s="79" t="str">
        <f>INDEX('2019_Raw'!$AN$2:$AN$996,MATCH('2019_R'!$A39,'2019_Raw'!$S$2:$S$996,0))</f>
        <v>NA</v>
      </c>
      <c r="J39" s="41" t="str">
        <f>INDEX('2019_Raw'!$AL$2:$AL$996,MATCH('2019_R'!$A39,'2019_Raw'!$S$2:$S$996,0))</f>
        <v>NA</v>
      </c>
    </row>
    <row r="40" spans="1:10" x14ac:dyDescent="0.25">
      <c r="A40" t="str">
        <v>B.8XB.15</v>
      </c>
      <c r="B40" t="str">
        <f>INDEX('2019_Raw'!$T$2:$T$996,MATCH('2019_R'!$A40,'2019_Raw'!$S$2:$S$996,0))</f>
        <v>Pures-elegansXelegans-LaxeXLaxe</v>
      </c>
      <c r="C40" s="41" t="str">
        <f>IFERROR(SUMIF('2019_Raw'!S$2:S$996,'2019_R'!A40,'2019_Raw'!V$2:V$996)/SUMIF('2019_Raw'!S$2:S$996,'2019_R'!A40,'2019_Raw'!U$2:U$996), "NA")</f>
        <v>NA</v>
      </c>
      <c r="D40" s="41">
        <f>SUMIF('2019_Raw'!S$2:S$996,'2019_R'!A40,'2019_Raw'!U$2:U$996)</f>
        <v>0</v>
      </c>
      <c r="E40" s="41" t="str">
        <f>IFERROR(SUMIF('2019_Raw'!S$2:S$996,'2019_R'!A40,'2019_Raw'!X$2:X$996)/SUMIF('2019_Raw'!S$2:S$996,'2019_R'!A40,'2019_Raw'!V$2:V$996), "NA")</f>
        <v>NA</v>
      </c>
      <c r="F40" s="41">
        <f>SUMIF('2019_Raw'!S$2:S$996,'2019_R'!A40,'2019_Raw'!V$2:V$996)</f>
        <v>0</v>
      </c>
      <c r="G40" s="41">
        <f>INDEX('2019_Raw'!$AB$2:$AB$996,MATCH('2019_R'!$A40,'2019_Raw'!$S$2:$S$996,0))</f>
        <v>3</v>
      </c>
      <c r="H40" s="41">
        <f>INDEX('2019_Raw'!$AM$2:$AM$996,MATCH('2019_R'!$A40,'2019_Raw'!$S$2:$S$996,0))</f>
        <v>193</v>
      </c>
      <c r="I40" s="79">
        <f>INDEX('2019_Raw'!$AN$2:$AN$996,MATCH('2019_R'!$A40,'2019_Raw'!$S$2:$S$996,0))</f>
        <v>0.35751295336787564</v>
      </c>
      <c r="J40" s="41">
        <f>INDEX('2019_Raw'!$AL$2:$AL$996,MATCH('2019_R'!$A40,'2019_Raw'!$S$2:$S$996,0))</f>
        <v>579</v>
      </c>
    </row>
    <row r="41" spans="1:10" x14ac:dyDescent="0.25">
      <c r="A41" t="str">
        <v xml:space="preserve">B.26XB.16 </v>
      </c>
      <c r="B41" t="str">
        <f>INDEX('2019_Raw'!$T$2:$T$996,MATCH('2019_R'!$A41,'2019_Raw'!$S$2:$S$996,0))</f>
        <v>Pures-elegansXelegans-LaxeXLaxe</v>
      </c>
      <c r="C41" s="41">
        <f>IFERROR(SUMIF('2019_Raw'!S$2:S$996,'2019_R'!A41,'2019_Raw'!V$2:V$996)/SUMIF('2019_Raw'!S$2:S$996,'2019_R'!A41,'2019_Raw'!U$2:U$996), "NA")</f>
        <v>0</v>
      </c>
      <c r="D41" s="41">
        <f>SUMIF('2019_Raw'!S$2:S$996,'2019_R'!A41,'2019_Raw'!U$2:U$996)</f>
        <v>1</v>
      </c>
      <c r="E41" s="41" t="str">
        <f>IFERROR(SUMIF('2019_Raw'!S$2:S$996,'2019_R'!A41,'2019_Raw'!X$2:X$996)/SUMIF('2019_Raw'!S$2:S$996,'2019_R'!A41,'2019_Raw'!V$2:V$996), "NA")</f>
        <v>NA</v>
      </c>
      <c r="F41" s="41">
        <f>SUMIF('2019_Raw'!S$2:S$996,'2019_R'!A41,'2019_Raw'!V$2:V$996)</f>
        <v>0</v>
      </c>
      <c r="G41" s="41" t="str">
        <f>INDEX('2019_Raw'!$AB$2:$AB$996,MATCH('2019_R'!$A41,'2019_Raw'!$S$2:$S$996,0))</f>
        <v>NA</v>
      </c>
      <c r="H41" s="41" t="str">
        <f>INDEX('2019_Raw'!$AM$2:$AM$996,MATCH('2019_R'!$A41,'2019_Raw'!$S$2:$S$996,0))</f>
        <v>NA</v>
      </c>
      <c r="I41" s="79" t="str">
        <f>INDEX('2019_Raw'!$AN$2:$AN$996,MATCH('2019_R'!$A41,'2019_Raw'!$S$2:$S$996,0))</f>
        <v>NA</v>
      </c>
      <c r="J41" s="41" t="str">
        <f>INDEX('2019_Raw'!$AL$2:$AL$996,MATCH('2019_R'!$A41,'2019_Raw'!$S$2:$S$996,0))</f>
        <v>NA</v>
      </c>
    </row>
    <row r="42" spans="1:10" x14ac:dyDescent="0.25">
      <c r="A42" t="str">
        <v>B.25XB.16</v>
      </c>
      <c r="B42" t="str">
        <f>INDEX('2019_Raw'!$T$2:$T$996,MATCH('2019_R'!$A42,'2019_Raw'!$S$2:$S$996,0))</f>
        <v>Pures-elegansXelegans-LaxeXLaxe</v>
      </c>
      <c r="C42" s="41">
        <f>IFERROR(SUMIF('2019_Raw'!S$2:S$996,'2019_R'!A42,'2019_Raw'!V$2:V$996)/SUMIF('2019_Raw'!S$2:S$996,'2019_R'!A42,'2019_Raw'!U$2:U$996), "NA")</f>
        <v>1</v>
      </c>
      <c r="D42" s="41">
        <f>SUMIF('2019_Raw'!S$2:S$996,'2019_R'!A42,'2019_Raw'!U$2:U$996)</f>
        <v>1</v>
      </c>
      <c r="E42" s="41">
        <f>IFERROR(SUMIF('2019_Raw'!S$2:S$996,'2019_R'!A42,'2019_Raw'!X$2:X$996)/SUMIF('2019_Raw'!S$2:S$996,'2019_R'!A42,'2019_Raw'!V$2:V$996), "NA")</f>
        <v>1</v>
      </c>
      <c r="F42" s="41">
        <f>SUMIF('2019_Raw'!S$2:S$996,'2019_R'!A42,'2019_Raw'!V$2:V$996)</f>
        <v>1</v>
      </c>
      <c r="G42" s="41" t="str">
        <f>INDEX('2019_Raw'!$AB$2:$AB$996,MATCH('2019_R'!$A42,'2019_Raw'!$S$2:$S$996,0))</f>
        <v>NA</v>
      </c>
      <c r="H42" s="41" t="str">
        <f>INDEX('2019_Raw'!$AM$2:$AM$996,MATCH('2019_R'!$A42,'2019_Raw'!$S$2:$S$996,0))</f>
        <v>NA</v>
      </c>
      <c r="I42" s="79" t="str">
        <f>INDEX('2019_Raw'!$AN$2:$AN$996,MATCH('2019_R'!$A42,'2019_Raw'!$S$2:$S$996,0))</f>
        <v>NA</v>
      </c>
      <c r="J42" s="41" t="str">
        <f>INDEX('2019_Raw'!$AL$2:$AL$996,MATCH('2019_R'!$A42,'2019_Raw'!$S$2:$S$996,0))</f>
        <v>NA</v>
      </c>
    </row>
    <row r="43" spans="1:10" x14ac:dyDescent="0.25">
      <c r="A43" t="str">
        <v>B.38XA.24</v>
      </c>
      <c r="B43" t="str">
        <f>INDEX('2019_Raw'!$T$2:$T$996,MATCH('2019_R'!$A43,'2019_Raw'!$S$2:$S$996,0))</f>
        <v>F0-elegansXgraellsii-LaxeXMontalvo</v>
      </c>
      <c r="C43" s="41">
        <f>IFERROR(SUMIF('2019_Raw'!S$2:S$996,'2019_R'!A43,'2019_Raw'!V$2:V$996)/SUMIF('2019_Raw'!S$2:S$996,'2019_R'!A43,'2019_Raw'!U$2:U$996), "NA")</f>
        <v>1</v>
      </c>
      <c r="D43" s="41">
        <f>SUMIF('2019_Raw'!S$2:S$996,'2019_R'!A43,'2019_Raw'!U$2:U$996)</f>
        <v>1</v>
      </c>
      <c r="E43" s="41">
        <f>IFERROR(SUMIF('2019_Raw'!S$2:S$996,'2019_R'!A43,'2019_Raw'!X$2:X$996)/SUMIF('2019_Raw'!S$2:S$996,'2019_R'!A43,'2019_Raw'!V$2:V$996), "NA")</f>
        <v>1</v>
      </c>
      <c r="F43" s="41">
        <f>SUMIF('2019_Raw'!S$2:S$996,'2019_R'!A43,'2019_Raw'!V$2:V$996)</f>
        <v>1</v>
      </c>
      <c r="G43" s="41" t="str">
        <f>INDEX('2019_Raw'!$AB$2:$AB$996,MATCH('2019_R'!$A43,'2019_Raw'!$S$2:$S$996,0))</f>
        <v>NA</v>
      </c>
      <c r="H43" s="41" t="str">
        <f>INDEX('2019_Raw'!$AM$2:$AM$996,MATCH('2019_R'!$A43,'2019_Raw'!$S$2:$S$996,0))</f>
        <v>NA</v>
      </c>
      <c r="I43" s="79" t="str">
        <f>INDEX('2019_Raw'!$AN$2:$AN$996,MATCH('2019_R'!$A43,'2019_Raw'!$S$2:$S$996,0))</f>
        <v>NA</v>
      </c>
      <c r="J43" s="41" t="str">
        <f>INDEX('2019_Raw'!$AL$2:$AL$996,MATCH('2019_R'!$A43,'2019_Raw'!$S$2:$S$996,0))</f>
        <v>NA</v>
      </c>
    </row>
    <row r="44" spans="1:10" x14ac:dyDescent="0.25">
      <c r="A44" t="str">
        <v>B.32XA.25</v>
      </c>
      <c r="B44" t="str">
        <f>INDEX('2019_Raw'!$T$2:$T$996,MATCH('2019_R'!$A44,'2019_Raw'!$S$2:$S$996,0))</f>
        <v>F0-elegansXgraellsii-LaxeXMontalvo</v>
      </c>
      <c r="C44" s="41">
        <f>IFERROR(SUMIF('2019_Raw'!S$2:S$996,'2019_R'!A44,'2019_Raw'!V$2:V$996)/SUMIF('2019_Raw'!S$2:S$996,'2019_R'!A44,'2019_Raw'!U$2:U$996), "NA")</f>
        <v>1</v>
      </c>
      <c r="D44" s="41">
        <f>SUMIF('2019_Raw'!S$2:S$996,'2019_R'!A44,'2019_Raw'!U$2:U$996)</f>
        <v>1</v>
      </c>
      <c r="E44" s="41">
        <f>IFERROR(SUMIF('2019_Raw'!S$2:S$996,'2019_R'!A44,'2019_Raw'!X$2:X$996)/SUMIF('2019_Raw'!S$2:S$996,'2019_R'!A44,'2019_Raw'!V$2:V$996), "NA")</f>
        <v>1</v>
      </c>
      <c r="F44" s="41">
        <f>SUMIF('2019_Raw'!S$2:S$996,'2019_R'!A44,'2019_Raw'!V$2:V$996)</f>
        <v>1</v>
      </c>
      <c r="G44" s="41">
        <f>INDEX('2019_Raw'!$AB$2:$AB$996,MATCH('2019_R'!$A44,'2019_Raw'!$S$2:$S$996,0))</f>
        <v>3</v>
      </c>
      <c r="H44" s="41">
        <f>INDEX('2019_Raw'!$AM$2:$AM$996,MATCH('2019_R'!$A44,'2019_Raw'!$S$2:$S$996,0))</f>
        <v>6.333333333333333</v>
      </c>
      <c r="I44" s="79">
        <f>INDEX('2019_Raw'!$AN$2:$AN$996,MATCH('2019_R'!$A44,'2019_Raw'!$S$2:$S$996,0))</f>
        <v>0</v>
      </c>
      <c r="J44" s="41">
        <f>INDEX('2019_Raw'!$AL$2:$AL$996,MATCH('2019_R'!$A44,'2019_Raw'!$S$2:$S$996,0))</f>
        <v>19</v>
      </c>
    </row>
    <row r="45" spans="1:10" x14ac:dyDescent="0.25">
      <c r="A45" t="str">
        <v>B.32XA.26</v>
      </c>
      <c r="B45" t="str">
        <f>INDEX('2019_Raw'!$T$2:$T$996,MATCH('2019_R'!$A45,'2019_Raw'!$S$2:$S$996,0))</f>
        <v>F0-elegansXgraellsii-LaxeXMontalvo</v>
      </c>
      <c r="C45" s="41">
        <f>IFERROR(SUMIF('2019_Raw'!S$2:S$996,'2019_R'!A45,'2019_Raw'!V$2:V$996)/SUMIF('2019_Raw'!S$2:S$996,'2019_R'!A45,'2019_Raw'!U$2:U$996), "NA")</f>
        <v>1</v>
      </c>
      <c r="D45" s="41">
        <f>SUMIF('2019_Raw'!S$2:S$996,'2019_R'!A45,'2019_Raw'!U$2:U$996)</f>
        <v>1</v>
      </c>
      <c r="E45" s="41">
        <f>IFERROR(SUMIF('2019_Raw'!S$2:S$996,'2019_R'!A45,'2019_Raw'!X$2:X$996)/SUMIF('2019_Raw'!S$2:S$996,'2019_R'!A45,'2019_Raw'!V$2:V$996), "NA")</f>
        <v>1</v>
      </c>
      <c r="F45" s="41">
        <f>SUMIF('2019_Raw'!S$2:S$996,'2019_R'!A45,'2019_Raw'!V$2:V$996)</f>
        <v>1</v>
      </c>
      <c r="G45" s="41">
        <f>INDEX('2019_Raw'!$AB$2:$AB$996,MATCH('2019_R'!$A45,'2019_Raw'!$S$2:$S$996,0))</f>
        <v>3</v>
      </c>
      <c r="H45" s="41">
        <f>INDEX('2019_Raw'!$AM$2:$AM$996,MATCH('2019_R'!$A45,'2019_Raw'!$S$2:$S$996,0))</f>
        <v>1</v>
      </c>
      <c r="I45" s="79">
        <f>INDEX('2019_Raw'!$AN$2:$AN$996,MATCH('2019_R'!$A45,'2019_Raw'!$S$2:$S$996,0))</f>
        <v>0.66666666666666663</v>
      </c>
      <c r="J45" s="41">
        <f>INDEX('2019_Raw'!$AL$2:$AL$996,MATCH('2019_R'!$A45,'2019_Raw'!$S$2:$S$996,0))</f>
        <v>3</v>
      </c>
    </row>
    <row r="46" spans="1:10" x14ac:dyDescent="0.25">
      <c r="A46" t="str">
        <v>B.37XA.26</v>
      </c>
      <c r="B46" t="str">
        <f>INDEX('2019_Raw'!$T$2:$T$996,MATCH('2019_R'!$A46,'2019_Raw'!$S$2:$S$996,0))</f>
        <v>F0-elegansXgraellsii-LaxeXMontalvo</v>
      </c>
      <c r="C46" s="41">
        <f>IFERROR(SUMIF('2019_Raw'!S$2:S$996,'2019_R'!A46,'2019_Raw'!V$2:V$996)/SUMIF('2019_Raw'!S$2:S$996,'2019_R'!A46,'2019_Raw'!U$2:U$996), "NA")</f>
        <v>0</v>
      </c>
      <c r="D46" s="41">
        <f>SUMIF('2019_Raw'!S$2:S$996,'2019_R'!A46,'2019_Raw'!U$2:U$996)</f>
        <v>1</v>
      </c>
      <c r="E46" s="41" t="str">
        <f>IFERROR(SUMIF('2019_Raw'!S$2:S$996,'2019_R'!A46,'2019_Raw'!X$2:X$996)/SUMIF('2019_Raw'!S$2:S$996,'2019_R'!A46,'2019_Raw'!V$2:V$996), "NA")</f>
        <v>NA</v>
      </c>
      <c r="F46" s="41">
        <f>SUMIF('2019_Raw'!S$2:S$996,'2019_R'!A46,'2019_Raw'!V$2:V$996)</f>
        <v>0</v>
      </c>
      <c r="G46" s="41" t="str">
        <f>INDEX('2019_Raw'!$AB$2:$AB$996,MATCH('2019_R'!$A46,'2019_Raw'!$S$2:$S$996,0))</f>
        <v>NA</v>
      </c>
      <c r="H46" s="41" t="str">
        <f>INDEX('2019_Raw'!$AM$2:$AM$996,MATCH('2019_R'!$A46,'2019_Raw'!$S$2:$S$996,0))</f>
        <v>NA</v>
      </c>
      <c r="I46" s="79" t="str">
        <f>INDEX('2019_Raw'!$AN$2:$AN$996,MATCH('2019_R'!$A46,'2019_Raw'!$S$2:$S$996,0))</f>
        <v>NA</v>
      </c>
      <c r="J46" s="41" t="str">
        <f>INDEX('2019_Raw'!$AL$2:$AL$996,MATCH('2019_R'!$A46,'2019_Raw'!$S$2:$S$996,0))</f>
        <v>NA</v>
      </c>
    </row>
    <row r="47" spans="1:10" x14ac:dyDescent="0.25">
      <c r="A47" t="str">
        <v>B.35XA.27</v>
      </c>
      <c r="B47" t="str">
        <f>INDEX('2019_Raw'!$T$2:$T$996,MATCH('2019_R'!$A47,'2019_Raw'!$S$2:$S$996,0))</f>
        <v>F0-elegansXgraellsii-LaxeXMontalvo</v>
      </c>
      <c r="C47" s="41">
        <f>IFERROR(SUMIF('2019_Raw'!S$2:S$996,'2019_R'!A47,'2019_Raw'!V$2:V$996)/SUMIF('2019_Raw'!S$2:S$996,'2019_R'!A47,'2019_Raw'!U$2:U$996), "NA")</f>
        <v>1</v>
      </c>
      <c r="D47" s="41">
        <f>SUMIF('2019_Raw'!S$2:S$996,'2019_R'!A47,'2019_Raw'!U$2:U$996)</f>
        <v>2</v>
      </c>
      <c r="E47" s="41">
        <f>IFERROR(SUMIF('2019_Raw'!S$2:S$996,'2019_R'!A47,'2019_Raw'!X$2:X$996)/SUMIF('2019_Raw'!S$2:S$996,'2019_R'!A47,'2019_Raw'!V$2:V$996), "NA")</f>
        <v>0.5</v>
      </c>
      <c r="F47" s="41">
        <f>SUMIF('2019_Raw'!S$2:S$996,'2019_R'!A47,'2019_Raw'!V$2:V$996)</f>
        <v>2</v>
      </c>
      <c r="G47" s="41">
        <f>INDEX('2019_Raw'!$AB$2:$AB$996,MATCH('2019_R'!$A47,'2019_Raw'!$S$2:$S$996,0))</f>
        <v>3</v>
      </c>
      <c r="H47" s="41">
        <f>INDEX('2019_Raw'!$AM$2:$AM$996,MATCH('2019_R'!$A47,'2019_Raw'!$S$2:$S$996,0))</f>
        <v>15.666666666666666</v>
      </c>
      <c r="I47" s="79">
        <f>INDEX('2019_Raw'!$AN$2:$AN$996,MATCH('2019_R'!$A47,'2019_Raw'!$S$2:$S$996,0))</f>
        <v>0.10638297872340426</v>
      </c>
      <c r="J47" s="41">
        <f>INDEX('2019_Raw'!$AL$2:$AL$996,MATCH('2019_R'!$A47,'2019_Raw'!$S$2:$S$996,0))</f>
        <v>47</v>
      </c>
    </row>
    <row r="48" spans="1:10" x14ac:dyDescent="0.25">
      <c r="A48" t="str">
        <v>B.41XA.27</v>
      </c>
      <c r="B48" t="str">
        <f>INDEX('2019_Raw'!$T$2:$T$996,MATCH('2019_R'!$A48,'2019_Raw'!$S$2:$S$996,0))</f>
        <v>F0-elegansXgraellsii-LaxeXMontalvo</v>
      </c>
      <c r="C48" s="41">
        <f>IFERROR(SUMIF('2019_Raw'!S$2:S$996,'2019_R'!A48,'2019_Raw'!V$2:V$996)/SUMIF('2019_Raw'!S$2:S$996,'2019_R'!A48,'2019_Raw'!U$2:U$996), "NA")</f>
        <v>1</v>
      </c>
      <c r="D48" s="41">
        <f>SUMIF('2019_Raw'!S$2:S$996,'2019_R'!A48,'2019_Raw'!U$2:U$996)</f>
        <v>1</v>
      </c>
      <c r="E48" s="41">
        <f>IFERROR(SUMIF('2019_Raw'!S$2:S$996,'2019_R'!A48,'2019_Raw'!X$2:X$996)/SUMIF('2019_Raw'!S$2:S$996,'2019_R'!A48,'2019_Raw'!V$2:V$996), "NA")</f>
        <v>1</v>
      </c>
      <c r="F48" s="41">
        <f>SUMIF('2019_Raw'!S$2:S$996,'2019_R'!A48,'2019_Raw'!V$2:V$996)</f>
        <v>1</v>
      </c>
      <c r="G48" s="41">
        <f>INDEX('2019_Raw'!$AB$2:$AB$996,MATCH('2019_R'!$A48,'2019_Raw'!$S$2:$S$996,0))</f>
        <v>3</v>
      </c>
      <c r="H48" s="41">
        <f>INDEX('2019_Raw'!$AM$2:$AM$996,MATCH('2019_R'!$A48,'2019_Raw'!$S$2:$S$996,0))</f>
        <v>15.666666666666666</v>
      </c>
      <c r="I48" s="79">
        <f>INDEX('2019_Raw'!$AN$2:$AN$996,MATCH('2019_R'!$A48,'2019_Raw'!$S$2:$S$996,0))</f>
        <v>0.10638297872340426</v>
      </c>
      <c r="J48" s="41">
        <f>INDEX('2019_Raw'!$AL$2:$AL$996,MATCH('2019_R'!$A48,'2019_Raw'!$S$2:$S$996,0))</f>
        <v>47</v>
      </c>
    </row>
    <row r="49" spans="1:10" x14ac:dyDescent="0.25">
      <c r="A49" t="str">
        <v>B.33XA.28</v>
      </c>
      <c r="B49" t="str">
        <f>INDEX('2019_Raw'!$T$2:$T$996,MATCH('2019_R'!$A49,'2019_Raw'!$S$2:$S$996,0))</f>
        <v>F0-elegansXgraellsii-LaxeXMontalvo</v>
      </c>
      <c r="C49" s="41">
        <f>IFERROR(SUMIF('2019_Raw'!S$2:S$996,'2019_R'!A49,'2019_Raw'!V$2:V$996)/SUMIF('2019_Raw'!S$2:S$996,'2019_R'!A49,'2019_Raw'!U$2:U$996), "NA")</f>
        <v>1</v>
      </c>
      <c r="D49" s="41">
        <f>SUMIF('2019_Raw'!S$2:S$996,'2019_R'!A49,'2019_Raw'!U$2:U$996)</f>
        <v>1</v>
      </c>
      <c r="E49" s="41">
        <f>IFERROR(SUMIF('2019_Raw'!S$2:S$996,'2019_R'!A49,'2019_Raw'!X$2:X$996)/SUMIF('2019_Raw'!S$2:S$996,'2019_R'!A49,'2019_Raw'!V$2:V$996), "NA")</f>
        <v>1</v>
      </c>
      <c r="F49" s="41">
        <f>SUMIF('2019_Raw'!S$2:S$996,'2019_R'!A49,'2019_Raw'!V$2:V$996)</f>
        <v>1</v>
      </c>
      <c r="G49" s="41" t="str">
        <f>INDEX('2019_Raw'!$AB$2:$AB$996,MATCH('2019_R'!$A49,'2019_Raw'!$S$2:$S$996,0))</f>
        <v>NA</v>
      </c>
      <c r="H49" s="41" t="str">
        <f>INDEX('2019_Raw'!$AM$2:$AM$996,MATCH('2019_R'!$A49,'2019_Raw'!$S$2:$S$996,0))</f>
        <v>NA</v>
      </c>
      <c r="I49" s="79" t="str">
        <f>INDEX('2019_Raw'!$AN$2:$AN$996,MATCH('2019_R'!$A49,'2019_Raw'!$S$2:$S$996,0))</f>
        <v>NA</v>
      </c>
      <c r="J49" s="41" t="str">
        <f>INDEX('2019_Raw'!$AL$2:$AL$996,MATCH('2019_R'!$A49,'2019_Raw'!$S$2:$S$996,0))</f>
        <v>NA</v>
      </c>
    </row>
    <row r="50" spans="1:10" x14ac:dyDescent="0.25">
      <c r="A50" t="str">
        <v>B.32XA.29</v>
      </c>
      <c r="B50" t="str">
        <f>INDEX('2019_Raw'!$T$2:$T$996,MATCH('2019_R'!$A50,'2019_Raw'!$S$2:$S$996,0))</f>
        <v>F0-elegansXgraellsii-LaxeXMontalvo</v>
      </c>
      <c r="C50" s="41">
        <f>IFERROR(SUMIF('2019_Raw'!S$2:S$996,'2019_R'!A50,'2019_Raw'!V$2:V$996)/SUMIF('2019_Raw'!S$2:S$996,'2019_R'!A50,'2019_Raw'!U$2:U$996), "NA")</f>
        <v>1</v>
      </c>
      <c r="D50" s="41">
        <f>SUMIF('2019_Raw'!S$2:S$996,'2019_R'!A50,'2019_Raw'!U$2:U$996)</f>
        <v>1</v>
      </c>
      <c r="E50" s="41">
        <f>IFERROR(SUMIF('2019_Raw'!S$2:S$996,'2019_R'!A50,'2019_Raw'!X$2:X$996)/SUMIF('2019_Raw'!S$2:S$996,'2019_R'!A50,'2019_Raw'!V$2:V$996), "NA")</f>
        <v>1</v>
      </c>
      <c r="F50" s="41">
        <f>SUMIF('2019_Raw'!S$2:S$996,'2019_R'!A50,'2019_Raw'!V$2:V$996)</f>
        <v>1</v>
      </c>
      <c r="G50" s="41">
        <f>INDEX('2019_Raw'!$AB$2:$AB$996,MATCH('2019_R'!$A50,'2019_Raw'!$S$2:$S$996,0))</f>
        <v>1</v>
      </c>
      <c r="H50" s="41">
        <f>INDEX('2019_Raw'!$AM$2:$AM$996,MATCH('2019_R'!$A50,'2019_Raw'!$S$2:$S$996,0))</f>
        <v>3.3333333333333335</v>
      </c>
      <c r="I50" s="79">
        <f>INDEX('2019_Raw'!$AN$2:$AN$996,MATCH('2019_R'!$A50,'2019_Raw'!$S$2:$S$996,0))</f>
        <v>0.1</v>
      </c>
      <c r="J50" s="41">
        <f>INDEX('2019_Raw'!$AL$2:$AL$996,MATCH('2019_R'!$A50,'2019_Raw'!$S$2:$S$996,0))</f>
        <v>10</v>
      </c>
    </row>
    <row r="51" spans="1:10" x14ac:dyDescent="0.25">
      <c r="A51" t="str">
        <v>B.35XA.29</v>
      </c>
      <c r="B51" t="str">
        <f>INDEX('2019_Raw'!$T$2:$T$996,MATCH('2019_R'!$A51,'2019_Raw'!$S$2:$S$996,0))</f>
        <v>F0-elegansXgraellsii-LaxeXMontalvo</v>
      </c>
      <c r="C51" s="41">
        <f>IFERROR(SUMIF('2019_Raw'!S$2:S$996,'2019_R'!A51,'2019_Raw'!V$2:V$996)/SUMIF('2019_Raw'!S$2:S$996,'2019_R'!A51,'2019_Raw'!U$2:U$996), "NA")</f>
        <v>0</v>
      </c>
      <c r="D51" s="41">
        <f>SUMIF('2019_Raw'!S$2:S$996,'2019_R'!A51,'2019_Raw'!U$2:U$996)</f>
        <v>1</v>
      </c>
      <c r="E51" s="41" t="str">
        <f>IFERROR(SUMIF('2019_Raw'!S$2:S$996,'2019_R'!A51,'2019_Raw'!X$2:X$996)/SUMIF('2019_Raw'!S$2:S$996,'2019_R'!A51,'2019_Raw'!V$2:V$996), "NA")</f>
        <v>NA</v>
      </c>
      <c r="F51" s="41">
        <f>SUMIF('2019_Raw'!S$2:S$996,'2019_R'!A51,'2019_Raw'!V$2:V$996)</f>
        <v>0</v>
      </c>
      <c r="G51" s="41" t="str">
        <f>INDEX('2019_Raw'!$AB$2:$AB$996,MATCH('2019_R'!$A51,'2019_Raw'!$S$2:$S$996,0))</f>
        <v>NA</v>
      </c>
      <c r="H51" s="41" t="str">
        <f>INDEX('2019_Raw'!$AM$2:$AM$996,MATCH('2019_R'!$A51,'2019_Raw'!$S$2:$S$996,0))</f>
        <v>NA</v>
      </c>
      <c r="I51" s="79" t="str">
        <f>INDEX('2019_Raw'!$AN$2:$AN$996,MATCH('2019_R'!$A51,'2019_Raw'!$S$2:$S$996,0))</f>
        <v>NA</v>
      </c>
      <c r="J51" s="41" t="str">
        <f>INDEX('2019_Raw'!$AL$2:$AL$996,MATCH('2019_R'!$A51,'2019_Raw'!$S$2:$S$996,0))</f>
        <v>NA</v>
      </c>
    </row>
    <row r="52" spans="1:10" x14ac:dyDescent="0.25">
      <c r="A52" t="str">
        <v>B.37XA.29</v>
      </c>
      <c r="B52" t="str">
        <f>INDEX('2019_Raw'!$T$2:$T$996,MATCH('2019_R'!$A52,'2019_Raw'!$S$2:$S$996,0))</f>
        <v>F0-elegansXgraellsii-LaxeXMontalvo</v>
      </c>
      <c r="C52" s="41">
        <f>IFERROR(SUMIF('2019_Raw'!S$2:S$996,'2019_R'!A52,'2019_Raw'!V$2:V$996)/SUMIF('2019_Raw'!S$2:S$996,'2019_R'!A52,'2019_Raw'!U$2:U$996), "NA")</f>
        <v>0</v>
      </c>
      <c r="D52" s="41">
        <f>SUMIF('2019_Raw'!S$2:S$996,'2019_R'!A52,'2019_Raw'!U$2:U$996)</f>
        <v>1</v>
      </c>
      <c r="E52" s="41" t="str">
        <f>IFERROR(SUMIF('2019_Raw'!S$2:S$996,'2019_R'!A52,'2019_Raw'!X$2:X$996)/SUMIF('2019_Raw'!S$2:S$996,'2019_R'!A52,'2019_Raw'!V$2:V$996), "NA")</f>
        <v>NA</v>
      </c>
      <c r="F52" s="41">
        <f>SUMIF('2019_Raw'!S$2:S$996,'2019_R'!A52,'2019_Raw'!V$2:V$996)</f>
        <v>0</v>
      </c>
      <c r="G52" s="41" t="str">
        <f>INDEX('2019_Raw'!$AB$2:$AB$996,MATCH('2019_R'!$A52,'2019_Raw'!$S$2:$S$996,0))</f>
        <v>NA</v>
      </c>
      <c r="H52" s="41" t="str">
        <f>INDEX('2019_Raw'!$AM$2:$AM$996,MATCH('2019_R'!$A52,'2019_Raw'!$S$2:$S$996,0))</f>
        <v>NA</v>
      </c>
      <c r="I52" s="79" t="str">
        <f>INDEX('2019_Raw'!$AN$2:$AN$996,MATCH('2019_R'!$A52,'2019_Raw'!$S$2:$S$996,0))</f>
        <v>NA</v>
      </c>
      <c r="J52" s="41" t="str">
        <f>INDEX('2019_Raw'!$AL$2:$AL$996,MATCH('2019_R'!$A52,'2019_Raw'!$S$2:$S$996,0))</f>
        <v>NA</v>
      </c>
    </row>
    <row r="53" spans="1:10" x14ac:dyDescent="0.25">
      <c r="A53" t="str">
        <v>B.39XA.30</v>
      </c>
      <c r="B53" t="str">
        <f>INDEX('2019_Raw'!$T$2:$T$996,MATCH('2019_R'!$A53,'2019_Raw'!$S$2:$S$996,0))</f>
        <v>F0-elegansXgraellsii-LaxeXMontalvo</v>
      </c>
      <c r="C53" s="41">
        <f>IFERROR(SUMIF('2019_Raw'!S$2:S$996,'2019_R'!A53,'2019_Raw'!V$2:V$996)/SUMIF('2019_Raw'!S$2:S$996,'2019_R'!A53,'2019_Raw'!U$2:U$996), "NA")</f>
        <v>1</v>
      </c>
      <c r="D53" s="41">
        <f>SUMIF('2019_Raw'!S$2:S$996,'2019_R'!A53,'2019_Raw'!U$2:U$996)</f>
        <v>1</v>
      </c>
      <c r="E53" s="41">
        <f>IFERROR(SUMIF('2019_Raw'!S$2:S$996,'2019_R'!A53,'2019_Raw'!X$2:X$996)/SUMIF('2019_Raw'!S$2:S$996,'2019_R'!A53,'2019_Raw'!V$2:V$996), "NA")</f>
        <v>1</v>
      </c>
      <c r="F53" s="41">
        <f>SUMIF('2019_Raw'!S$2:S$996,'2019_R'!A53,'2019_Raw'!V$2:V$996)</f>
        <v>1</v>
      </c>
      <c r="G53" s="41">
        <f>INDEX('2019_Raw'!$AB$2:$AB$996,MATCH('2019_R'!$A53,'2019_Raw'!$S$2:$S$996,0))</f>
        <v>3</v>
      </c>
      <c r="H53" s="41">
        <f>INDEX('2019_Raw'!$AM$2:$AM$996,MATCH('2019_R'!$A53,'2019_Raw'!$S$2:$S$996,0))</f>
        <v>160</v>
      </c>
      <c r="I53" s="79">
        <f>INDEX('2019_Raw'!$AN$2:$AN$996,MATCH('2019_R'!$A53,'2019_Raw'!$S$2:$S$996,0))</f>
        <v>0.93125000000000002</v>
      </c>
      <c r="J53" s="41">
        <f>INDEX('2019_Raw'!$AL$2:$AL$996,MATCH('2019_R'!$A53,'2019_Raw'!$S$2:$S$996,0))</f>
        <v>480</v>
      </c>
    </row>
    <row r="54" spans="1:10" x14ac:dyDescent="0.25">
      <c r="A54" t="str">
        <v>B.32XA.31</v>
      </c>
      <c r="B54" t="str">
        <f>INDEX('2019_Raw'!$T$2:$T$996,MATCH('2019_R'!$A54,'2019_Raw'!$S$2:$S$996,0))</f>
        <v>F0-elegansXgraellsii-LaxeXMontalvo</v>
      </c>
      <c r="C54" s="41">
        <f>IFERROR(SUMIF('2019_Raw'!S$2:S$996,'2019_R'!A54,'2019_Raw'!V$2:V$996)/SUMIF('2019_Raw'!S$2:S$996,'2019_R'!A54,'2019_Raw'!U$2:U$996), "NA")</f>
        <v>1</v>
      </c>
      <c r="D54" s="41">
        <f>SUMIF('2019_Raw'!S$2:S$996,'2019_R'!A54,'2019_Raw'!U$2:U$996)</f>
        <v>3</v>
      </c>
      <c r="E54" s="41">
        <f>IFERROR(SUMIF('2019_Raw'!S$2:S$996,'2019_R'!A54,'2019_Raw'!X$2:X$996)/SUMIF('2019_Raw'!S$2:S$996,'2019_R'!A54,'2019_Raw'!V$2:V$996), "NA")</f>
        <v>1</v>
      </c>
      <c r="F54" s="41">
        <f>SUMIF('2019_Raw'!S$2:S$996,'2019_R'!A54,'2019_Raw'!V$2:V$996)</f>
        <v>3</v>
      </c>
      <c r="G54" s="41" t="str">
        <f>INDEX('2019_Raw'!$AB$2:$AB$996,MATCH('2019_R'!$A54,'2019_Raw'!$S$2:$S$996,0))</f>
        <v>NA</v>
      </c>
      <c r="H54" s="41" t="str">
        <f>INDEX('2019_Raw'!$AM$2:$AM$996,MATCH('2019_R'!$A54,'2019_Raw'!$S$2:$S$996,0))</f>
        <v>NA</v>
      </c>
      <c r="I54" s="79" t="str">
        <f>INDEX('2019_Raw'!$AN$2:$AN$996,MATCH('2019_R'!$A54,'2019_Raw'!$S$2:$S$996,0))</f>
        <v>NA</v>
      </c>
      <c r="J54" s="41" t="str">
        <f>INDEX('2019_Raw'!$AL$2:$AL$996,MATCH('2019_R'!$A54,'2019_Raw'!$S$2:$S$996,0))</f>
        <v>NA</v>
      </c>
    </row>
    <row r="55" spans="1:10" x14ac:dyDescent="0.25">
      <c r="A55" t="str">
        <v>B.35XA.31</v>
      </c>
      <c r="B55" t="str">
        <f>INDEX('2019_Raw'!$T$2:$T$996,MATCH('2019_R'!$A55,'2019_Raw'!$S$2:$S$996,0))</f>
        <v>F0-elegansXgraellsii-LaxeXMontalvo</v>
      </c>
      <c r="C55" s="41">
        <f>IFERROR(SUMIF('2019_Raw'!S$2:S$996,'2019_R'!A55,'2019_Raw'!V$2:V$996)/SUMIF('2019_Raw'!S$2:S$996,'2019_R'!A55,'2019_Raw'!U$2:U$996), "NA")</f>
        <v>1</v>
      </c>
      <c r="D55" s="41">
        <f>SUMIF('2019_Raw'!S$2:S$996,'2019_R'!A55,'2019_Raw'!U$2:U$996)</f>
        <v>1</v>
      </c>
      <c r="E55" s="41">
        <f>IFERROR(SUMIF('2019_Raw'!S$2:S$996,'2019_R'!A55,'2019_Raw'!X$2:X$996)/SUMIF('2019_Raw'!S$2:S$996,'2019_R'!A55,'2019_Raw'!V$2:V$996), "NA")</f>
        <v>1</v>
      </c>
      <c r="F55" s="41">
        <f>SUMIF('2019_Raw'!S$2:S$996,'2019_R'!A55,'2019_Raw'!V$2:V$996)</f>
        <v>1</v>
      </c>
      <c r="G55" s="41">
        <f>INDEX('2019_Raw'!$AB$2:$AB$996,MATCH('2019_R'!$A55,'2019_Raw'!$S$2:$S$996,0))</f>
        <v>3</v>
      </c>
      <c r="H55" s="41">
        <f>INDEX('2019_Raw'!$AM$2:$AM$996,MATCH('2019_R'!$A55,'2019_Raw'!$S$2:$S$996,0))</f>
        <v>183.33333333333334</v>
      </c>
      <c r="I55" s="79">
        <f>INDEX('2019_Raw'!$AN$2:$AN$996,MATCH('2019_R'!$A55,'2019_Raw'!$S$2:$S$996,0))</f>
        <v>0.98545454545454547</v>
      </c>
      <c r="J55" s="41">
        <f>INDEX('2019_Raw'!$AL$2:$AL$996,MATCH('2019_R'!$A55,'2019_Raw'!$S$2:$S$996,0))</f>
        <v>550</v>
      </c>
    </row>
    <row r="56" spans="1:10" x14ac:dyDescent="0.25">
      <c r="A56" t="str">
        <v>B.42XC.10</v>
      </c>
      <c r="B56" t="str">
        <f>INDEX('2019_Raw'!$T$2:$T$996,MATCH('2019_R'!$A56,'2019_Raw'!$S$2:$S$996,0))</f>
        <v>F0-elegansXgraellsii-LaxeXCachadas</v>
      </c>
      <c r="C56" s="41">
        <f>IFERROR(SUMIF('2019_Raw'!S$2:S$996,'2019_R'!A56,'2019_Raw'!V$2:V$996)/SUMIF('2019_Raw'!S$2:S$996,'2019_R'!A56,'2019_Raw'!U$2:U$996), "NA")</f>
        <v>1</v>
      </c>
      <c r="D56" s="41">
        <f>SUMIF('2019_Raw'!S$2:S$996,'2019_R'!A56,'2019_Raw'!U$2:U$996)</f>
        <v>1</v>
      </c>
      <c r="E56" s="41">
        <f>IFERROR(SUMIF('2019_Raw'!S$2:S$996,'2019_R'!A56,'2019_Raw'!X$2:X$996)/SUMIF('2019_Raw'!S$2:S$996,'2019_R'!A56,'2019_Raw'!V$2:V$996), "NA")</f>
        <v>0</v>
      </c>
      <c r="F56" s="41">
        <f>SUMIF('2019_Raw'!S$2:S$996,'2019_R'!A56,'2019_Raw'!V$2:V$996)</f>
        <v>1</v>
      </c>
      <c r="G56" s="41" t="str">
        <f>INDEX('2019_Raw'!$AB$2:$AB$996,MATCH('2019_R'!$A56,'2019_Raw'!$S$2:$S$996,0))</f>
        <v>NA</v>
      </c>
      <c r="H56" s="41" t="str">
        <f>INDEX('2019_Raw'!$AM$2:$AM$996,MATCH('2019_R'!$A56,'2019_Raw'!$S$2:$S$996,0))</f>
        <v>NA</v>
      </c>
      <c r="I56" s="79" t="str">
        <f>INDEX('2019_Raw'!$AN$2:$AN$996,MATCH('2019_R'!$A56,'2019_Raw'!$S$2:$S$996,0))</f>
        <v>NA</v>
      </c>
      <c r="J56" s="41" t="str">
        <f>INDEX('2019_Raw'!$AL$2:$AL$996,MATCH('2019_R'!$A56,'2019_Raw'!$S$2:$S$996,0))</f>
        <v>NA</v>
      </c>
    </row>
    <row r="57" spans="1:10" x14ac:dyDescent="0.25">
      <c r="A57" t="str">
        <v>B.53XC.10</v>
      </c>
      <c r="B57" t="str">
        <f>INDEX('2019_Raw'!$T$2:$T$996,MATCH('2019_R'!$A57,'2019_Raw'!$S$2:$S$996,0))</f>
        <v>F0-elegansXgraellsii-LaxeXCachadas</v>
      </c>
      <c r="C57" s="41">
        <f>IFERROR(SUMIF('2019_Raw'!S$2:S$996,'2019_R'!A57,'2019_Raw'!V$2:V$996)/SUMIF('2019_Raw'!S$2:S$996,'2019_R'!A57,'2019_Raw'!U$2:U$996), "NA")</f>
        <v>1</v>
      </c>
      <c r="D57" s="41">
        <f>SUMIF('2019_Raw'!S$2:S$996,'2019_R'!A57,'2019_Raw'!U$2:U$996)</f>
        <v>1</v>
      </c>
      <c r="E57" s="41">
        <f>IFERROR(SUMIF('2019_Raw'!S$2:S$996,'2019_R'!A57,'2019_Raw'!X$2:X$996)/SUMIF('2019_Raw'!S$2:S$996,'2019_R'!A57,'2019_Raw'!V$2:V$996), "NA")</f>
        <v>0</v>
      </c>
      <c r="F57" s="41">
        <f>SUMIF('2019_Raw'!S$2:S$996,'2019_R'!A57,'2019_Raw'!V$2:V$996)</f>
        <v>1</v>
      </c>
      <c r="G57" s="41" t="str">
        <f>INDEX('2019_Raw'!$AB$2:$AB$996,MATCH('2019_R'!$A57,'2019_Raw'!$S$2:$S$996,0))</f>
        <v>NA</v>
      </c>
      <c r="H57" s="41" t="str">
        <f>INDEX('2019_Raw'!$AM$2:$AM$996,MATCH('2019_R'!$A57,'2019_Raw'!$S$2:$S$996,0))</f>
        <v>NA</v>
      </c>
      <c r="I57" s="79" t="str">
        <f>INDEX('2019_Raw'!$AN$2:$AN$996,MATCH('2019_R'!$A57,'2019_Raw'!$S$2:$S$996,0))</f>
        <v>NA</v>
      </c>
      <c r="J57" s="41" t="str">
        <f>INDEX('2019_Raw'!$AL$2:$AL$996,MATCH('2019_R'!$A57,'2019_Raw'!$S$2:$S$996,0))</f>
        <v>NA</v>
      </c>
    </row>
    <row r="58" spans="1:10" x14ac:dyDescent="0.25">
      <c r="A58" t="str">
        <v>B.53XC.11</v>
      </c>
      <c r="B58" t="str">
        <f>INDEX('2019_Raw'!$T$2:$T$996,MATCH('2019_R'!$A58,'2019_Raw'!$S$2:$S$996,0))</f>
        <v>F0-elegansXgraellsii-LaxeXCachadas</v>
      </c>
      <c r="C58" s="41">
        <f>IFERROR(SUMIF('2019_Raw'!S$2:S$996,'2019_R'!A58,'2019_Raw'!V$2:V$996)/SUMIF('2019_Raw'!S$2:S$996,'2019_R'!A58,'2019_Raw'!U$2:U$996), "NA")</f>
        <v>0.2</v>
      </c>
      <c r="D58" s="41">
        <f>SUMIF('2019_Raw'!S$2:S$996,'2019_R'!A58,'2019_Raw'!U$2:U$996)</f>
        <v>5</v>
      </c>
      <c r="E58" s="41">
        <f>IFERROR(SUMIF('2019_Raw'!S$2:S$996,'2019_R'!A58,'2019_Raw'!X$2:X$996)/SUMIF('2019_Raw'!S$2:S$996,'2019_R'!A58,'2019_Raw'!V$2:V$996), "NA")</f>
        <v>1</v>
      </c>
      <c r="F58" s="41">
        <f>SUMIF('2019_Raw'!S$2:S$996,'2019_R'!A58,'2019_Raw'!V$2:V$996)</f>
        <v>1</v>
      </c>
      <c r="G58" s="41">
        <f>INDEX('2019_Raw'!$AB$2:$AB$996,MATCH('2019_R'!$A58,'2019_Raw'!$S$2:$S$996,0))</f>
        <v>3</v>
      </c>
      <c r="H58" s="41">
        <f>INDEX('2019_Raw'!$AM$2:$AM$996,MATCH('2019_R'!$A58,'2019_Raw'!$S$2:$S$996,0))</f>
        <v>174.33333333333334</v>
      </c>
      <c r="I58" s="79">
        <f>INDEX('2019_Raw'!$AN$2:$AN$996,MATCH('2019_R'!$A58,'2019_Raw'!$S$2:$S$996,0))</f>
        <v>0.82982791586998084</v>
      </c>
      <c r="J58" s="41">
        <f>INDEX('2019_Raw'!$AL$2:$AL$996,MATCH('2019_R'!$A58,'2019_Raw'!$S$2:$S$996,0))</f>
        <v>523</v>
      </c>
    </row>
    <row r="59" spans="1:10" x14ac:dyDescent="0.25">
      <c r="A59" t="str">
        <v>B.50XC.13</v>
      </c>
      <c r="B59" t="str">
        <f>INDEX('2019_Raw'!$T$2:$T$996,MATCH('2019_R'!$A59,'2019_Raw'!$S$2:$S$996,0))</f>
        <v>F0-elegansXgraellsii-LaxeXCachadas</v>
      </c>
      <c r="C59" s="41">
        <f>IFERROR(SUMIF('2019_Raw'!S$2:S$996,'2019_R'!A59,'2019_Raw'!V$2:V$996)/SUMIF('2019_Raw'!S$2:S$996,'2019_R'!A59,'2019_Raw'!U$2:U$996), "NA")</f>
        <v>1</v>
      </c>
      <c r="D59" s="41">
        <f>SUMIF('2019_Raw'!S$2:S$996,'2019_R'!A59,'2019_Raw'!U$2:U$996)</f>
        <v>1</v>
      </c>
      <c r="E59" s="41">
        <f>IFERROR(SUMIF('2019_Raw'!S$2:S$996,'2019_R'!A59,'2019_Raw'!X$2:X$996)/SUMIF('2019_Raw'!S$2:S$996,'2019_R'!A59,'2019_Raw'!V$2:V$996), "NA")</f>
        <v>1</v>
      </c>
      <c r="F59" s="41">
        <f>SUMIF('2019_Raw'!S$2:S$996,'2019_R'!A59,'2019_Raw'!V$2:V$996)</f>
        <v>1</v>
      </c>
      <c r="G59" s="41">
        <f>INDEX('2019_Raw'!$AB$2:$AB$996,MATCH('2019_R'!$A59,'2019_Raw'!$S$2:$S$996,0))</f>
        <v>3</v>
      </c>
      <c r="H59" s="41">
        <f>INDEX('2019_Raw'!$AM$2:$AM$996,MATCH('2019_R'!$A59,'2019_Raw'!$S$2:$S$996,0))</f>
        <v>27.666666666666668</v>
      </c>
      <c r="I59" s="79">
        <f>INDEX('2019_Raw'!$AN$2:$AN$996,MATCH('2019_R'!$A59,'2019_Raw'!$S$2:$S$996,0))</f>
        <v>0.97590361445783136</v>
      </c>
      <c r="J59" s="41">
        <f>INDEX('2019_Raw'!$AL$2:$AL$996,MATCH('2019_R'!$A59,'2019_Raw'!$S$2:$S$996,0))</f>
        <v>83</v>
      </c>
    </row>
    <row r="60" spans="1:10" x14ac:dyDescent="0.25">
      <c r="A60" t="str">
        <v>B.52XC.14</v>
      </c>
      <c r="B60" t="str">
        <f>INDEX('2019_Raw'!$T$2:$T$996,MATCH('2019_R'!$A60,'2019_Raw'!$S$2:$S$996,0))</f>
        <v>F0-elegansXgraellsii-LaxeXCachadas</v>
      </c>
      <c r="C60" s="41">
        <f>IFERROR(SUMIF('2019_Raw'!S$2:S$996,'2019_R'!A60,'2019_Raw'!V$2:V$996)/SUMIF('2019_Raw'!S$2:S$996,'2019_R'!A60,'2019_Raw'!U$2:U$996), "NA")</f>
        <v>0.33333333333333331</v>
      </c>
      <c r="D60" s="41">
        <f>SUMIF('2019_Raw'!S$2:S$996,'2019_R'!A60,'2019_Raw'!U$2:U$996)</f>
        <v>3</v>
      </c>
      <c r="E60" s="41">
        <f>IFERROR(SUMIF('2019_Raw'!S$2:S$996,'2019_R'!A60,'2019_Raw'!X$2:X$996)/SUMIF('2019_Raw'!S$2:S$996,'2019_R'!A60,'2019_Raw'!V$2:V$996), "NA")</f>
        <v>1</v>
      </c>
      <c r="F60" s="41">
        <f>SUMIF('2019_Raw'!S$2:S$996,'2019_R'!A60,'2019_Raw'!V$2:V$996)</f>
        <v>1</v>
      </c>
      <c r="G60" s="41">
        <f>INDEX('2019_Raw'!$AB$2:$AB$996,MATCH('2019_R'!$A60,'2019_Raw'!$S$2:$S$996,0))</f>
        <v>3</v>
      </c>
      <c r="H60" s="41">
        <f>INDEX('2019_Raw'!$AM$2:$AM$996,MATCH('2019_R'!$A60,'2019_Raw'!$S$2:$S$996,0))</f>
        <v>182.66666666666666</v>
      </c>
      <c r="I60" s="79">
        <f>INDEX('2019_Raw'!$AN$2:$AN$996,MATCH('2019_R'!$A60,'2019_Raw'!$S$2:$S$996,0))</f>
        <v>0.12773722627737227</v>
      </c>
      <c r="J60" s="41">
        <f>INDEX('2019_Raw'!$AL$2:$AL$996,MATCH('2019_R'!$A60,'2019_Raw'!$S$2:$S$996,0))</f>
        <v>548</v>
      </c>
    </row>
    <row r="61" spans="1:10" x14ac:dyDescent="0.25">
      <c r="A61" t="str">
        <v>B.55XC.18</v>
      </c>
      <c r="B61" t="str">
        <f>INDEX('2019_Raw'!$T$2:$T$996,MATCH('2019_R'!$A61,'2019_Raw'!$S$2:$S$996,0))</f>
        <v>F0-elegansXgraellsii-LaxeXCachadas</v>
      </c>
      <c r="C61" s="41">
        <f>IFERROR(SUMIF('2019_Raw'!S$2:S$996,'2019_R'!A61,'2019_Raw'!V$2:V$996)/SUMIF('2019_Raw'!S$2:S$996,'2019_R'!A61,'2019_Raw'!U$2:U$996), "NA")</f>
        <v>1</v>
      </c>
      <c r="D61" s="41">
        <f>SUMIF('2019_Raw'!S$2:S$996,'2019_R'!A61,'2019_Raw'!U$2:U$996)</f>
        <v>1</v>
      </c>
      <c r="E61" s="41">
        <f>IFERROR(SUMIF('2019_Raw'!S$2:S$996,'2019_R'!A61,'2019_Raw'!X$2:X$996)/SUMIF('2019_Raw'!S$2:S$996,'2019_R'!A61,'2019_Raw'!V$2:V$996), "NA")</f>
        <v>1</v>
      </c>
      <c r="F61" s="41">
        <f>SUMIF('2019_Raw'!S$2:S$996,'2019_R'!A61,'2019_Raw'!V$2:V$996)</f>
        <v>1</v>
      </c>
      <c r="G61" s="41">
        <f>INDEX('2019_Raw'!$AB$2:$AB$996,MATCH('2019_R'!$A61,'2019_Raw'!$S$2:$S$996,0))</f>
        <v>3</v>
      </c>
      <c r="H61" s="41">
        <f>INDEX('2019_Raw'!$AM$2:$AM$996,MATCH('2019_R'!$A61,'2019_Raw'!$S$2:$S$996,0))</f>
        <v>248.33333333333334</v>
      </c>
      <c r="I61" s="79">
        <f>INDEX('2019_Raw'!$AN$2:$AN$996,MATCH('2019_R'!$A61,'2019_Raw'!$S$2:$S$996,0))</f>
        <v>0.95838926174496641</v>
      </c>
      <c r="J61" s="41">
        <f>INDEX('2019_Raw'!$AL$2:$AL$996,MATCH('2019_R'!$A61,'2019_Raw'!$S$2:$S$996,0))</f>
        <v>745</v>
      </c>
    </row>
    <row r="62" spans="1:10" x14ac:dyDescent="0.25">
      <c r="A62" t="str">
        <v>B.49XC.19</v>
      </c>
      <c r="B62" t="str">
        <f>INDEX('2019_Raw'!$T$2:$T$996,MATCH('2019_R'!$A62,'2019_Raw'!$S$2:$S$996,0))</f>
        <v>F0-elegansXgraellsii-LaxeXCachadas</v>
      </c>
      <c r="C62" s="41">
        <f>IFERROR(SUMIF('2019_Raw'!S$2:S$996,'2019_R'!A62,'2019_Raw'!V$2:V$996)/SUMIF('2019_Raw'!S$2:S$996,'2019_R'!A62,'2019_Raw'!U$2:U$996), "NA")</f>
        <v>1</v>
      </c>
      <c r="D62" s="41">
        <f>SUMIF('2019_Raw'!S$2:S$996,'2019_R'!A62,'2019_Raw'!U$2:U$996)</f>
        <v>1</v>
      </c>
      <c r="E62" s="41">
        <f>IFERROR(SUMIF('2019_Raw'!S$2:S$996,'2019_R'!A62,'2019_Raw'!X$2:X$996)/SUMIF('2019_Raw'!S$2:S$996,'2019_R'!A62,'2019_Raw'!V$2:V$996), "NA")</f>
        <v>1</v>
      </c>
      <c r="F62" s="41">
        <f>SUMIF('2019_Raw'!S$2:S$996,'2019_R'!A62,'2019_Raw'!V$2:V$996)</f>
        <v>1</v>
      </c>
      <c r="G62" s="41" t="str">
        <f>INDEX('2019_Raw'!$AB$2:$AB$996,MATCH('2019_R'!$A62,'2019_Raw'!$S$2:$S$996,0))</f>
        <v>NA</v>
      </c>
      <c r="H62" s="41" t="str">
        <f>INDEX('2019_Raw'!$AM$2:$AM$996,MATCH('2019_R'!$A62,'2019_Raw'!$S$2:$S$996,0))</f>
        <v>NA</v>
      </c>
      <c r="I62" s="79" t="str">
        <f>INDEX('2019_Raw'!$AN$2:$AN$996,MATCH('2019_R'!$A62,'2019_Raw'!$S$2:$S$996,0))</f>
        <v>NA</v>
      </c>
      <c r="J62" s="41" t="str">
        <f>INDEX('2019_Raw'!$AL$2:$AL$996,MATCH('2019_R'!$A62,'2019_Raw'!$S$2:$S$996,0))</f>
        <v>NA</v>
      </c>
    </row>
    <row r="63" spans="1:10" x14ac:dyDescent="0.25">
      <c r="A63" t="str">
        <v>B.49XC.1</v>
      </c>
      <c r="B63" t="str">
        <f>INDEX('2019_Raw'!$T$2:$T$996,MATCH('2019_R'!$A63,'2019_Raw'!$S$2:$S$996,0))</f>
        <v>F0-elegansXgraellsii-LaxeXCachadas</v>
      </c>
      <c r="C63" s="41">
        <f>IFERROR(SUMIF('2019_Raw'!S$2:S$996,'2019_R'!A63,'2019_Raw'!V$2:V$996)/SUMIF('2019_Raw'!S$2:S$996,'2019_R'!A63,'2019_Raw'!U$2:U$996), "NA")</f>
        <v>1</v>
      </c>
      <c r="D63" s="41">
        <f>SUMIF('2019_Raw'!S$2:S$996,'2019_R'!A63,'2019_Raw'!U$2:U$996)</f>
        <v>1</v>
      </c>
      <c r="E63" s="41">
        <f>IFERROR(SUMIF('2019_Raw'!S$2:S$996,'2019_R'!A63,'2019_Raw'!X$2:X$996)/SUMIF('2019_Raw'!S$2:S$996,'2019_R'!A63,'2019_Raw'!V$2:V$996), "NA")</f>
        <v>1</v>
      </c>
      <c r="F63" s="41">
        <f>SUMIF('2019_Raw'!S$2:S$996,'2019_R'!A63,'2019_Raw'!V$2:V$996)</f>
        <v>1</v>
      </c>
      <c r="G63" s="41">
        <f>INDEX('2019_Raw'!$AB$2:$AB$996,MATCH('2019_R'!$A63,'2019_Raw'!$S$2:$S$996,0))</f>
        <v>3</v>
      </c>
      <c r="H63" s="41">
        <f>INDEX('2019_Raw'!$AM$2:$AM$996,MATCH('2019_R'!$A63,'2019_Raw'!$S$2:$S$996,0))</f>
        <v>179</v>
      </c>
      <c r="I63" s="79">
        <f>INDEX('2019_Raw'!$AN$2:$AN$996,MATCH('2019_R'!$A63,'2019_Raw'!$S$2:$S$996,0))</f>
        <v>0.83426443202979517</v>
      </c>
      <c r="J63" s="41">
        <f>INDEX('2019_Raw'!$AL$2:$AL$996,MATCH('2019_R'!$A63,'2019_Raw'!$S$2:$S$996,0))</f>
        <v>537</v>
      </c>
    </row>
    <row r="64" spans="1:10" x14ac:dyDescent="0.25">
      <c r="A64" t="str">
        <v>B.47XC.2</v>
      </c>
      <c r="B64" t="str">
        <f>INDEX('2019_Raw'!$T$2:$T$996,MATCH('2019_R'!$A64,'2019_Raw'!$S$2:$S$996,0))</f>
        <v>F0-elegansXgraellsii-LaxeXCachadas</v>
      </c>
      <c r="C64" s="41">
        <f>IFERROR(SUMIF('2019_Raw'!S$2:S$996,'2019_R'!A64,'2019_Raw'!V$2:V$996)/SUMIF('2019_Raw'!S$2:S$996,'2019_R'!A64,'2019_Raw'!U$2:U$996), "NA")</f>
        <v>1</v>
      </c>
      <c r="D64" s="41">
        <f>SUMIF('2019_Raw'!S$2:S$996,'2019_R'!A64,'2019_Raw'!U$2:U$996)</f>
        <v>1</v>
      </c>
      <c r="E64" s="41">
        <f>IFERROR(SUMIF('2019_Raw'!S$2:S$996,'2019_R'!A64,'2019_Raw'!X$2:X$996)/SUMIF('2019_Raw'!S$2:S$996,'2019_R'!A64,'2019_Raw'!V$2:V$996), "NA")</f>
        <v>1</v>
      </c>
      <c r="F64" s="41">
        <f>SUMIF('2019_Raw'!S$2:S$996,'2019_R'!A64,'2019_Raw'!V$2:V$996)</f>
        <v>1</v>
      </c>
      <c r="G64" s="41" t="str">
        <f>INDEX('2019_Raw'!$AB$2:$AB$996,MATCH('2019_R'!$A64,'2019_Raw'!$S$2:$S$996,0))</f>
        <v>NA</v>
      </c>
      <c r="H64" s="41" t="str">
        <f>INDEX('2019_Raw'!$AM$2:$AM$996,MATCH('2019_R'!$A64,'2019_Raw'!$S$2:$S$996,0))</f>
        <v>NA</v>
      </c>
      <c r="I64" s="79" t="str">
        <f>INDEX('2019_Raw'!$AN$2:$AN$996,MATCH('2019_R'!$A64,'2019_Raw'!$S$2:$S$996,0))</f>
        <v>NA</v>
      </c>
      <c r="J64" s="41" t="str">
        <f>INDEX('2019_Raw'!$AL$2:$AL$996,MATCH('2019_R'!$A64,'2019_Raw'!$S$2:$S$996,0))</f>
        <v>NA</v>
      </c>
    </row>
    <row r="65" spans="1:10" x14ac:dyDescent="0.25">
      <c r="A65" t="str">
        <v>B.53XC.2</v>
      </c>
      <c r="B65" t="str">
        <f>INDEX('2019_Raw'!$T$2:$T$996,MATCH('2019_R'!$A65,'2019_Raw'!$S$2:$S$996,0))</f>
        <v>F0-elegansXgraellsii-LaxeXCachadas</v>
      </c>
      <c r="C65" s="41">
        <f>IFERROR(SUMIF('2019_Raw'!S$2:S$996,'2019_R'!A65,'2019_Raw'!V$2:V$996)/SUMIF('2019_Raw'!S$2:S$996,'2019_R'!A65,'2019_Raw'!U$2:U$996), "NA")</f>
        <v>0</v>
      </c>
      <c r="D65" s="41">
        <f>SUMIF('2019_Raw'!S$2:S$996,'2019_R'!A65,'2019_Raw'!U$2:U$996)</f>
        <v>4</v>
      </c>
      <c r="E65" s="41" t="str">
        <f>IFERROR(SUMIF('2019_Raw'!S$2:S$996,'2019_R'!A65,'2019_Raw'!X$2:X$996)/SUMIF('2019_Raw'!S$2:S$996,'2019_R'!A65,'2019_Raw'!V$2:V$996), "NA")</f>
        <v>NA</v>
      </c>
      <c r="F65" s="41">
        <f>SUMIF('2019_Raw'!S$2:S$996,'2019_R'!A65,'2019_Raw'!V$2:V$996)</f>
        <v>0</v>
      </c>
      <c r="G65" s="41" t="str">
        <f>INDEX('2019_Raw'!$AB$2:$AB$996,MATCH('2019_R'!$A65,'2019_Raw'!$S$2:$S$996,0))</f>
        <v>NA</v>
      </c>
      <c r="H65" s="41" t="str">
        <f>INDEX('2019_Raw'!$AM$2:$AM$996,MATCH('2019_R'!$A65,'2019_Raw'!$S$2:$S$996,0))</f>
        <v>NA</v>
      </c>
      <c r="I65" s="79" t="str">
        <f>INDEX('2019_Raw'!$AN$2:$AN$996,MATCH('2019_R'!$A65,'2019_Raw'!$S$2:$S$996,0))</f>
        <v>NA</v>
      </c>
      <c r="J65" s="41" t="str">
        <f>INDEX('2019_Raw'!$AL$2:$AL$996,MATCH('2019_R'!$A65,'2019_Raw'!$S$2:$S$996,0))</f>
        <v>NA</v>
      </c>
    </row>
    <row r="66" spans="1:10" x14ac:dyDescent="0.25">
      <c r="A66" t="str">
        <v>B.56XC.2</v>
      </c>
      <c r="B66" t="str">
        <f>INDEX('2019_Raw'!$T$2:$T$996,MATCH('2019_R'!$A66,'2019_Raw'!$S$2:$S$996,0))</f>
        <v>F0-elegansXgraellsii-LaxeXCachadas</v>
      </c>
      <c r="C66" s="41">
        <f>IFERROR(SUMIF('2019_Raw'!S$2:S$996,'2019_R'!A66,'2019_Raw'!V$2:V$996)/SUMIF('2019_Raw'!S$2:S$996,'2019_R'!A66,'2019_Raw'!U$2:U$996), "NA")</f>
        <v>0</v>
      </c>
      <c r="D66" s="41">
        <f>SUMIF('2019_Raw'!S$2:S$996,'2019_R'!A66,'2019_Raw'!U$2:U$996)</f>
        <v>1</v>
      </c>
      <c r="E66" s="41" t="str">
        <f>IFERROR(SUMIF('2019_Raw'!S$2:S$996,'2019_R'!A66,'2019_Raw'!X$2:X$996)/SUMIF('2019_Raw'!S$2:S$996,'2019_R'!A66,'2019_Raw'!V$2:V$996), "NA")</f>
        <v>NA</v>
      </c>
      <c r="F66" s="41">
        <f>SUMIF('2019_Raw'!S$2:S$996,'2019_R'!A66,'2019_Raw'!V$2:V$996)</f>
        <v>0</v>
      </c>
      <c r="G66" s="41" t="str">
        <f>INDEX('2019_Raw'!$AB$2:$AB$996,MATCH('2019_R'!$A66,'2019_Raw'!$S$2:$S$996,0))</f>
        <v>NA</v>
      </c>
      <c r="H66" s="41" t="str">
        <f>INDEX('2019_Raw'!$AM$2:$AM$996,MATCH('2019_R'!$A66,'2019_Raw'!$S$2:$S$996,0))</f>
        <v>NA</v>
      </c>
      <c r="I66" s="79" t="str">
        <f>INDEX('2019_Raw'!$AN$2:$AN$996,MATCH('2019_R'!$A66,'2019_Raw'!$S$2:$S$996,0))</f>
        <v>NA</v>
      </c>
      <c r="J66" s="41" t="str">
        <f>INDEX('2019_Raw'!$AL$2:$AL$996,MATCH('2019_R'!$A66,'2019_Raw'!$S$2:$S$996,0))</f>
        <v>NA</v>
      </c>
    </row>
    <row r="67" spans="1:10" x14ac:dyDescent="0.25">
      <c r="A67" t="str">
        <v>B.53XC.3</v>
      </c>
      <c r="B67" t="str">
        <f>INDEX('2019_Raw'!$T$2:$T$996,MATCH('2019_R'!$A67,'2019_Raw'!$S$2:$S$996,0))</f>
        <v>F0-elegansXgraellsii-LaxeXCachadas</v>
      </c>
      <c r="C67" s="41">
        <f>IFERROR(SUMIF('2019_Raw'!S$2:S$996,'2019_R'!A67,'2019_Raw'!V$2:V$996)/SUMIF('2019_Raw'!S$2:S$996,'2019_R'!A67,'2019_Raw'!U$2:U$996), "NA")</f>
        <v>0</v>
      </c>
      <c r="D67" s="41">
        <f>SUMIF('2019_Raw'!S$2:S$996,'2019_R'!A67,'2019_Raw'!U$2:U$996)</f>
        <v>1</v>
      </c>
      <c r="E67" s="41" t="str">
        <f>IFERROR(SUMIF('2019_Raw'!S$2:S$996,'2019_R'!A67,'2019_Raw'!X$2:X$996)/SUMIF('2019_Raw'!S$2:S$996,'2019_R'!A67,'2019_Raw'!V$2:V$996), "NA")</f>
        <v>NA</v>
      </c>
      <c r="F67" s="41">
        <f>SUMIF('2019_Raw'!S$2:S$996,'2019_R'!A67,'2019_Raw'!V$2:V$996)</f>
        <v>0</v>
      </c>
      <c r="G67" s="41" t="str">
        <f>INDEX('2019_Raw'!$AB$2:$AB$996,MATCH('2019_R'!$A67,'2019_Raw'!$S$2:$S$996,0))</f>
        <v>NA</v>
      </c>
      <c r="H67" s="41" t="str">
        <f>INDEX('2019_Raw'!$AM$2:$AM$996,MATCH('2019_R'!$A67,'2019_Raw'!$S$2:$S$996,0))</f>
        <v>NA</v>
      </c>
      <c r="I67" s="79" t="str">
        <f>INDEX('2019_Raw'!$AN$2:$AN$996,MATCH('2019_R'!$A67,'2019_Raw'!$S$2:$S$996,0))</f>
        <v>NA</v>
      </c>
      <c r="J67" s="41" t="str">
        <f>INDEX('2019_Raw'!$AL$2:$AL$996,MATCH('2019_R'!$A67,'2019_Raw'!$S$2:$S$996,0))</f>
        <v>NA</v>
      </c>
    </row>
    <row r="68" spans="1:10" x14ac:dyDescent="0.25">
      <c r="A68" t="str">
        <v>B.47XC.6</v>
      </c>
      <c r="B68" t="str">
        <f>INDEX('2019_Raw'!$T$2:$T$996,MATCH('2019_R'!$A68,'2019_Raw'!$S$2:$S$996,0))</f>
        <v>F0-elegansXgraellsii-LaxeXCachadas</v>
      </c>
      <c r="C68" s="41">
        <f>IFERROR(SUMIF('2019_Raw'!S$2:S$996,'2019_R'!A68,'2019_Raw'!V$2:V$996)/SUMIF('2019_Raw'!S$2:S$996,'2019_R'!A68,'2019_Raw'!U$2:U$996), "NA")</f>
        <v>1</v>
      </c>
      <c r="D68" s="41">
        <f>SUMIF('2019_Raw'!S$2:S$996,'2019_R'!A68,'2019_Raw'!U$2:U$996)</f>
        <v>1</v>
      </c>
      <c r="E68" s="41">
        <f>IFERROR(SUMIF('2019_Raw'!S$2:S$996,'2019_R'!A68,'2019_Raw'!X$2:X$996)/SUMIF('2019_Raw'!S$2:S$996,'2019_R'!A68,'2019_Raw'!V$2:V$996), "NA")</f>
        <v>1</v>
      </c>
      <c r="F68" s="41">
        <f>SUMIF('2019_Raw'!S$2:S$996,'2019_R'!A68,'2019_Raw'!V$2:V$996)</f>
        <v>1</v>
      </c>
      <c r="G68" s="41">
        <f>INDEX('2019_Raw'!$AB$2:$AB$996,MATCH('2019_R'!$A68,'2019_Raw'!$S$2:$S$996,0))</f>
        <v>0</v>
      </c>
      <c r="H68" s="41" t="str">
        <f>INDEX('2019_Raw'!$AM$2:$AM$996,MATCH('2019_R'!$A68,'2019_Raw'!$S$2:$S$996,0))</f>
        <v>NA</v>
      </c>
      <c r="I68" s="79" t="str">
        <f>INDEX('2019_Raw'!$AN$2:$AN$996,MATCH('2019_R'!$A68,'2019_Raw'!$S$2:$S$996,0))</f>
        <v>NA</v>
      </c>
      <c r="J68" s="41" t="str">
        <f>INDEX('2019_Raw'!$AL$2:$AL$996,MATCH('2019_R'!$A68,'2019_Raw'!$S$2:$S$996,0))</f>
        <v>NA</v>
      </c>
    </row>
    <row r="69" spans="1:10" x14ac:dyDescent="0.25">
      <c r="A69" t="str">
        <v>B.50XC.9</v>
      </c>
      <c r="B69" t="str">
        <f>INDEX('2019_Raw'!$T$2:$T$996,MATCH('2019_R'!$A69,'2019_Raw'!$S$2:$S$996,0))</f>
        <v>F0-elegansXgraellsii-LaxeXCachadas</v>
      </c>
      <c r="C69" s="41">
        <f>IFERROR(SUMIF('2019_Raw'!S$2:S$996,'2019_R'!A69,'2019_Raw'!V$2:V$996)/SUMIF('2019_Raw'!S$2:S$996,'2019_R'!A69,'2019_Raw'!U$2:U$996), "NA")</f>
        <v>1</v>
      </c>
      <c r="D69" s="41">
        <f>SUMIF('2019_Raw'!S$2:S$996,'2019_R'!A69,'2019_Raw'!U$2:U$996)</f>
        <v>1</v>
      </c>
      <c r="E69" s="41">
        <f>IFERROR(SUMIF('2019_Raw'!S$2:S$996,'2019_R'!A69,'2019_Raw'!X$2:X$996)/SUMIF('2019_Raw'!S$2:S$996,'2019_R'!A69,'2019_Raw'!V$2:V$996), "NA")</f>
        <v>0</v>
      </c>
      <c r="F69" s="41">
        <f>SUMIF('2019_Raw'!S$2:S$996,'2019_R'!A69,'2019_Raw'!V$2:V$996)</f>
        <v>1</v>
      </c>
      <c r="G69" s="41" t="str">
        <f>INDEX('2019_Raw'!$AB$2:$AB$996,MATCH('2019_R'!$A69,'2019_Raw'!$S$2:$S$996,0))</f>
        <v>NA</v>
      </c>
      <c r="H69" s="41" t="str">
        <f>INDEX('2019_Raw'!$AM$2:$AM$996,MATCH('2019_R'!$A69,'2019_Raw'!$S$2:$S$996,0))</f>
        <v>NA</v>
      </c>
      <c r="I69" s="79" t="str">
        <f>INDEX('2019_Raw'!$AN$2:$AN$996,MATCH('2019_R'!$A69,'2019_Raw'!$S$2:$S$996,0))</f>
        <v>NA</v>
      </c>
      <c r="J69" s="41" t="str">
        <f>INDEX('2019_Raw'!$AL$2:$AL$996,MATCH('2019_R'!$A69,'2019_Raw'!$S$2:$S$996,0))</f>
        <v>NA</v>
      </c>
    </row>
    <row r="70" spans="1:10" x14ac:dyDescent="0.25">
      <c r="A70" t="str">
        <v>B.33XB.61</v>
      </c>
      <c r="B70" t="str">
        <f>INDEX('2019_Raw'!$T$2:$T$996,MATCH('2019_R'!$A70,'2019_Raw'!$S$2:$S$996,0))</f>
        <v>Pures-elegansXelegans-LaxeXLaxe</v>
      </c>
      <c r="C70" s="41">
        <f>IFERROR(SUMIF('2019_Raw'!S$2:S$996,'2019_R'!A70,'2019_Raw'!V$2:V$996)/SUMIF('2019_Raw'!S$2:S$996,'2019_R'!A70,'2019_Raw'!U$2:U$996), "NA")</f>
        <v>1</v>
      </c>
      <c r="D70" s="41">
        <f>SUMIF('2019_Raw'!S$2:S$996,'2019_R'!A70,'2019_Raw'!U$2:U$996)</f>
        <v>1</v>
      </c>
      <c r="E70" s="41">
        <f>IFERROR(SUMIF('2019_Raw'!S$2:S$996,'2019_R'!A70,'2019_Raw'!X$2:X$996)/SUMIF('2019_Raw'!S$2:S$996,'2019_R'!A70,'2019_Raw'!V$2:V$996), "NA")</f>
        <v>1</v>
      </c>
      <c r="F70" s="41">
        <f>SUMIF('2019_Raw'!S$2:S$996,'2019_R'!A70,'2019_Raw'!V$2:V$996)</f>
        <v>1</v>
      </c>
      <c r="G70" s="41">
        <f>INDEX('2019_Raw'!$AB$2:$AB$996,MATCH('2019_R'!$A70,'2019_Raw'!$S$2:$S$996,0))</f>
        <v>0</v>
      </c>
      <c r="H70" s="41" t="str">
        <f>INDEX('2019_Raw'!$AM$2:$AM$996,MATCH('2019_R'!$A70,'2019_Raw'!$S$2:$S$996,0))</f>
        <v>NA</v>
      </c>
      <c r="I70" s="79" t="str">
        <f>INDEX('2019_Raw'!$AN$2:$AN$996,MATCH('2019_R'!$A70,'2019_Raw'!$S$2:$S$996,0))</f>
        <v>NA</v>
      </c>
      <c r="J70" s="41" t="str">
        <f>INDEX('2019_Raw'!$AL$2:$AL$996,MATCH('2019_R'!$A70,'2019_Raw'!$S$2:$S$996,0))</f>
        <v>NA</v>
      </c>
    </row>
    <row r="71" spans="1:10" x14ac:dyDescent="0.25">
      <c r="A71" t="str">
        <v>B.36XB.62</v>
      </c>
      <c r="B71" t="str">
        <f>INDEX('2019_Raw'!$T$2:$T$996,MATCH('2019_R'!$A71,'2019_Raw'!$S$2:$S$996,0))</f>
        <v>Pures-elegansXelegans-LaxeXLaxe</v>
      </c>
      <c r="C71" s="41">
        <f>IFERROR(SUMIF('2019_Raw'!S$2:S$996,'2019_R'!A71,'2019_Raw'!V$2:V$996)/SUMIF('2019_Raw'!S$2:S$996,'2019_R'!A71,'2019_Raw'!U$2:U$996), "NA")</f>
        <v>1</v>
      </c>
      <c r="D71" s="41">
        <f>SUMIF('2019_Raw'!S$2:S$996,'2019_R'!A71,'2019_Raw'!U$2:U$996)</f>
        <v>1</v>
      </c>
      <c r="E71" s="41">
        <f>IFERROR(SUMIF('2019_Raw'!S$2:S$996,'2019_R'!A71,'2019_Raw'!X$2:X$996)/SUMIF('2019_Raw'!S$2:S$996,'2019_R'!A71,'2019_Raw'!V$2:V$996), "NA")</f>
        <v>1</v>
      </c>
      <c r="F71" s="41">
        <f>SUMIF('2019_Raw'!S$2:S$996,'2019_R'!A71,'2019_Raw'!V$2:V$996)</f>
        <v>1</v>
      </c>
      <c r="G71" s="41">
        <f>INDEX('2019_Raw'!$AB$2:$AB$996,MATCH('2019_R'!$A71,'2019_Raw'!$S$2:$S$996,0))</f>
        <v>3</v>
      </c>
      <c r="H71" s="41">
        <f>INDEX('2019_Raw'!$AM$2:$AM$996,MATCH('2019_R'!$A71,'2019_Raw'!$S$2:$S$996,0))</f>
        <v>105</v>
      </c>
      <c r="I71" s="79">
        <f>INDEX('2019_Raw'!$AN$2:$AN$996,MATCH('2019_R'!$A71,'2019_Raw'!$S$2:$S$996,0))</f>
        <v>0.96507936507936509</v>
      </c>
      <c r="J71" s="41">
        <f>INDEX('2019_Raw'!$AL$2:$AL$996,MATCH('2019_R'!$A71,'2019_Raw'!$S$2:$S$996,0))</f>
        <v>315</v>
      </c>
    </row>
    <row r="72" spans="1:10" x14ac:dyDescent="0.25">
      <c r="A72" t="str">
        <v>C.26XB.63</v>
      </c>
      <c r="B72" t="str">
        <f>INDEX('2019_Raw'!$T$2:$T$996,MATCH('2019_R'!$A72,'2019_Raw'!$S$2:$S$996,0))</f>
        <v>F0-graellsiiXelegans-CachadasXLaxe</v>
      </c>
      <c r="C72" s="41">
        <f>IFERROR(SUMIF('2019_Raw'!S$2:S$996,'2019_R'!A72,'2019_Raw'!V$2:V$996)/SUMIF('2019_Raw'!S$2:S$996,'2019_R'!A72,'2019_Raw'!U$2:U$996), "NA")</f>
        <v>0</v>
      </c>
      <c r="D72" s="41">
        <f>SUMIF('2019_Raw'!S$2:S$996,'2019_R'!A72,'2019_Raw'!U$2:U$996)</f>
        <v>1</v>
      </c>
      <c r="E72" s="41" t="str">
        <f>IFERROR(SUMIF('2019_Raw'!S$2:S$996,'2019_R'!A72,'2019_Raw'!X$2:X$996)/SUMIF('2019_Raw'!S$2:S$996,'2019_R'!A72,'2019_Raw'!V$2:V$996), "NA")</f>
        <v>NA</v>
      </c>
      <c r="F72" s="41">
        <f>SUMIF('2019_Raw'!S$2:S$996,'2019_R'!A72,'2019_Raw'!V$2:V$996)</f>
        <v>0</v>
      </c>
      <c r="G72" s="41" t="str">
        <f>INDEX('2019_Raw'!$AB$2:$AB$996,MATCH('2019_R'!$A72,'2019_Raw'!$S$2:$S$996,0))</f>
        <v>NA</v>
      </c>
      <c r="H72" s="41" t="str">
        <f>INDEX('2019_Raw'!$AM$2:$AM$996,MATCH('2019_R'!$A72,'2019_Raw'!$S$2:$S$996,0))</f>
        <v>NA</v>
      </c>
      <c r="I72" s="79" t="str">
        <f>INDEX('2019_Raw'!$AN$2:$AN$996,MATCH('2019_R'!$A72,'2019_Raw'!$S$2:$S$996,0))</f>
        <v>NA</v>
      </c>
      <c r="J72" s="41" t="str">
        <f>INDEX('2019_Raw'!$AL$2:$AL$996,MATCH('2019_R'!$A72,'2019_Raw'!$S$2:$S$996,0))</f>
        <v>NA</v>
      </c>
    </row>
    <row r="73" spans="1:10" x14ac:dyDescent="0.25">
      <c r="A73" t="str">
        <v>C.24XB.64</v>
      </c>
      <c r="B73" t="str">
        <f>INDEX('2019_Raw'!$T$2:$T$996,MATCH('2019_R'!$A73,'2019_Raw'!$S$2:$S$996,0))</f>
        <v>F0-graellsiiXelegans-CachadasXLaxe</v>
      </c>
      <c r="C73" s="41">
        <f>IFERROR(SUMIF('2019_Raw'!S$2:S$996,'2019_R'!A73,'2019_Raw'!V$2:V$996)/SUMIF('2019_Raw'!S$2:S$996,'2019_R'!A73,'2019_Raw'!U$2:U$996), "NA")</f>
        <v>0</v>
      </c>
      <c r="D73" s="41">
        <f>SUMIF('2019_Raw'!S$2:S$996,'2019_R'!A73,'2019_Raw'!U$2:U$996)</f>
        <v>1</v>
      </c>
      <c r="E73" s="41" t="str">
        <f>IFERROR(SUMIF('2019_Raw'!S$2:S$996,'2019_R'!A73,'2019_Raw'!X$2:X$996)/SUMIF('2019_Raw'!S$2:S$996,'2019_R'!A73,'2019_Raw'!V$2:V$996), "NA")</f>
        <v>NA</v>
      </c>
      <c r="F73" s="41">
        <f>SUMIF('2019_Raw'!S$2:S$996,'2019_R'!A73,'2019_Raw'!V$2:V$996)</f>
        <v>0</v>
      </c>
      <c r="G73" s="41" t="str">
        <f>INDEX('2019_Raw'!$AB$2:$AB$996,MATCH('2019_R'!$A73,'2019_Raw'!$S$2:$S$996,0))</f>
        <v>NA</v>
      </c>
      <c r="H73" s="41" t="str">
        <f>INDEX('2019_Raw'!$AM$2:$AM$996,MATCH('2019_R'!$A73,'2019_Raw'!$S$2:$S$996,0))</f>
        <v>NA</v>
      </c>
      <c r="I73" s="79" t="str">
        <f>INDEX('2019_Raw'!$AN$2:$AN$996,MATCH('2019_R'!$A73,'2019_Raw'!$S$2:$S$996,0))</f>
        <v>NA</v>
      </c>
      <c r="J73" s="41" t="str">
        <f>INDEX('2019_Raw'!$AL$2:$AL$996,MATCH('2019_R'!$A73,'2019_Raw'!$S$2:$S$996,0))</f>
        <v>NA</v>
      </c>
    </row>
    <row r="74" spans="1:10" x14ac:dyDescent="0.25">
      <c r="A74" t="str">
        <v>C.26XB.64</v>
      </c>
      <c r="B74" t="str">
        <f>INDEX('2019_Raw'!$T$2:$T$996,MATCH('2019_R'!$A74,'2019_Raw'!$S$2:$S$996,0))</f>
        <v>F0-graellsiiXelegans-CachadasXLaxe</v>
      </c>
      <c r="C74" s="41">
        <f>IFERROR(SUMIF('2019_Raw'!S$2:S$996,'2019_R'!A74,'2019_Raw'!V$2:V$996)/SUMIF('2019_Raw'!S$2:S$996,'2019_R'!A74,'2019_Raw'!U$2:U$996), "NA")</f>
        <v>0</v>
      </c>
      <c r="D74" s="41">
        <f>SUMIF('2019_Raw'!S$2:S$996,'2019_R'!A74,'2019_Raw'!U$2:U$996)</f>
        <v>1</v>
      </c>
      <c r="E74" s="41" t="str">
        <f>IFERROR(SUMIF('2019_Raw'!S$2:S$996,'2019_R'!A74,'2019_Raw'!X$2:X$996)/SUMIF('2019_Raw'!S$2:S$996,'2019_R'!A74,'2019_Raw'!V$2:V$996), "NA")</f>
        <v>NA</v>
      </c>
      <c r="F74" s="41">
        <f>SUMIF('2019_Raw'!S$2:S$996,'2019_R'!A74,'2019_Raw'!V$2:V$996)</f>
        <v>0</v>
      </c>
      <c r="G74" s="41" t="str">
        <f>INDEX('2019_Raw'!$AB$2:$AB$996,MATCH('2019_R'!$A74,'2019_Raw'!$S$2:$S$996,0))</f>
        <v>NA</v>
      </c>
      <c r="H74" s="41" t="str">
        <f>INDEX('2019_Raw'!$AM$2:$AM$996,MATCH('2019_R'!$A74,'2019_Raw'!$S$2:$S$996,0))</f>
        <v>NA</v>
      </c>
      <c r="I74" s="79" t="str">
        <f>INDEX('2019_Raw'!$AN$2:$AN$996,MATCH('2019_R'!$A74,'2019_Raw'!$S$2:$S$996,0))</f>
        <v>NA</v>
      </c>
      <c r="J74" s="41" t="str">
        <f>INDEX('2019_Raw'!$AL$2:$AL$996,MATCH('2019_R'!$A74,'2019_Raw'!$S$2:$S$996,0))</f>
        <v>NA</v>
      </c>
    </row>
    <row r="75" spans="1:10" x14ac:dyDescent="0.25">
      <c r="A75" t="str">
        <v>C.28XB.64</v>
      </c>
      <c r="B75" t="str">
        <f>INDEX('2019_Raw'!$T$2:$T$996,MATCH('2019_R'!$A75,'2019_Raw'!$S$2:$S$996,0))</f>
        <v>F0-graellsiiXelegans-CachadasXLaxe</v>
      </c>
      <c r="C75" s="41">
        <f>IFERROR(SUMIF('2019_Raw'!S$2:S$996,'2019_R'!A75,'2019_Raw'!V$2:V$996)/SUMIF('2019_Raw'!S$2:S$996,'2019_R'!A75,'2019_Raw'!U$2:U$996), "NA")</f>
        <v>0.5</v>
      </c>
      <c r="D75" s="41">
        <f>SUMIF('2019_Raw'!S$2:S$996,'2019_R'!A75,'2019_Raw'!U$2:U$996)</f>
        <v>2</v>
      </c>
      <c r="E75" s="41">
        <f>IFERROR(SUMIF('2019_Raw'!S$2:S$996,'2019_R'!A75,'2019_Raw'!X$2:X$996)/SUMIF('2019_Raw'!S$2:S$996,'2019_R'!A75,'2019_Raw'!V$2:V$996), "NA")</f>
        <v>0</v>
      </c>
      <c r="F75" s="41">
        <f>SUMIF('2019_Raw'!S$2:S$996,'2019_R'!A75,'2019_Raw'!V$2:V$996)</f>
        <v>1</v>
      </c>
      <c r="G75" s="41" t="str">
        <f>INDEX('2019_Raw'!$AB$2:$AB$996,MATCH('2019_R'!$A75,'2019_Raw'!$S$2:$S$996,0))</f>
        <v>NA</v>
      </c>
      <c r="H75" s="41" t="str">
        <f>INDEX('2019_Raw'!$AM$2:$AM$996,MATCH('2019_R'!$A75,'2019_Raw'!$S$2:$S$996,0))</f>
        <v>NA</v>
      </c>
      <c r="I75" s="79" t="str">
        <f>INDEX('2019_Raw'!$AN$2:$AN$996,MATCH('2019_R'!$A75,'2019_Raw'!$S$2:$S$996,0))</f>
        <v>NA</v>
      </c>
      <c r="J75" s="41" t="str">
        <f>INDEX('2019_Raw'!$AL$2:$AL$996,MATCH('2019_R'!$A75,'2019_Raw'!$S$2:$S$996,0))</f>
        <v>NA</v>
      </c>
    </row>
    <row r="76" spans="1:10" x14ac:dyDescent="0.25">
      <c r="A76" t="str">
        <v>C.31XB.64</v>
      </c>
      <c r="B76" t="str">
        <f>INDEX('2019_Raw'!$T$2:$T$996,MATCH('2019_R'!$A76,'2019_Raw'!$S$2:$S$996,0))</f>
        <v>F0-graellsiiXelegans-CachadasXLaxe</v>
      </c>
      <c r="C76" s="41">
        <f>IFERROR(SUMIF('2019_Raw'!S$2:S$996,'2019_R'!A76,'2019_Raw'!V$2:V$996)/SUMIF('2019_Raw'!S$2:S$996,'2019_R'!A76,'2019_Raw'!U$2:U$996), "NA")</f>
        <v>0</v>
      </c>
      <c r="D76" s="41">
        <f>SUMIF('2019_Raw'!S$2:S$996,'2019_R'!A76,'2019_Raw'!U$2:U$996)</f>
        <v>1</v>
      </c>
      <c r="E76" s="41" t="str">
        <f>IFERROR(SUMIF('2019_Raw'!S$2:S$996,'2019_R'!A76,'2019_Raw'!X$2:X$996)/SUMIF('2019_Raw'!S$2:S$996,'2019_R'!A76,'2019_Raw'!V$2:V$996), "NA")</f>
        <v>NA</v>
      </c>
      <c r="F76" s="41">
        <f>SUMIF('2019_Raw'!S$2:S$996,'2019_R'!A76,'2019_Raw'!V$2:V$996)</f>
        <v>0</v>
      </c>
      <c r="G76" s="41" t="str">
        <f>INDEX('2019_Raw'!$AB$2:$AB$996,MATCH('2019_R'!$A76,'2019_Raw'!$S$2:$S$996,0))</f>
        <v>NA</v>
      </c>
      <c r="H76" s="41" t="str">
        <f>INDEX('2019_Raw'!$AM$2:$AM$996,MATCH('2019_R'!$A76,'2019_Raw'!$S$2:$S$996,0))</f>
        <v>NA</v>
      </c>
      <c r="I76" s="79" t="str">
        <f>INDEX('2019_Raw'!$AN$2:$AN$996,MATCH('2019_R'!$A76,'2019_Raw'!$S$2:$S$996,0))</f>
        <v>NA</v>
      </c>
      <c r="J76" s="41" t="str">
        <f>INDEX('2019_Raw'!$AL$2:$AL$996,MATCH('2019_R'!$A76,'2019_Raw'!$S$2:$S$996,0))</f>
        <v>NA</v>
      </c>
    </row>
    <row r="77" spans="1:10" x14ac:dyDescent="0.25">
      <c r="A77" t="str">
        <v>C.23XB.65</v>
      </c>
      <c r="B77" t="str">
        <f>INDEX('2019_Raw'!$T$2:$T$996,MATCH('2019_R'!$A77,'2019_Raw'!$S$2:$S$996,0))</f>
        <v>F0-graellsiiXelegans-CachadasXLaxe</v>
      </c>
      <c r="C77" s="41">
        <f>IFERROR(SUMIF('2019_Raw'!S$2:S$996,'2019_R'!A77,'2019_Raw'!V$2:V$996)/SUMIF('2019_Raw'!S$2:S$996,'2019_R'!A77,'2019_Raw'!U$2:U$996), "NA")</f>
        <v>0</v>
      </c>
      <c r="D77" s="41">
        <f>SUMIF('2019_Raw'!S$2:S$996,'2019_R'!A77,'2019_Raw'!U$2:U$996)</f>
        <v>1</v>
      </c>
      <c r="E77" s="41" t="str">
        <f>IFERROR(SUMIF('2019_Raw'!S$2:S$996,'2019_R'!A77,'2019_Raw'!X$2:X$996)/SUMIF('2019_Raw'!S$2:S$996,'2019_R'!A77,'2019_Raw'!V$2:V$996), "NA")</f>
        <v>NA</v>
      </c>
      <c r="F77" s="41">
        <f>SUMIF('2019_Raw'!S$2:S$996,'2019_R'!A77,'2019_Raw'!V$2:V$996)</f>
        <v>0</v>
      </c>
      <c r="G77" s="41" t="str">
        <f>INDEX('2019_Raw'!$AB$2:$AB$996,MATCH('2019_R'!$A77,'2019_Raw'!$S$2:$S$996,0))</f>
        <v>NA</v>
      </c>
      <c r="H77" s="41" t="str">
        <f>INDEX('2019_Raw'!$AM$2:$AM$996,MATCH('2019_R'!$A77,'2019_Raw'!$S$2:$S$996,0))</f>
        <v>NA</v>
      </c>
      <c r="I77" s="79" t="str">
        <f>INDEX('2019_Raw'!$AN$2:$AN$996,MATCH('2019_R'!$A77,'2019_Raw'!$S$2:$S$996,0))</f>
        <v>NA</v>
      </c>
      <c r="J77" s="41" t="str">
        <f>INDEX('2019_Raw'!$AL$2:$AL$996,MATCH('2019_R'!$A77,'2019_Raw'!$S$2:$S$996,0))</f>
        <v>NA</v>
      </c>
    </row>
    <row r="78" spans="1:10" x14ac:dyDescent="0.25">
      <c r="A78" t="str">
        <v>C.25XB.65</v>
      </c>
      <c r="B78" t="str">
        <f>INDEX('2019_Raw'!$T$2:$T$996,MATCH('2019_R'!$A78,'2019_Raw'!$S$2:$S$996,0))</f>
        <v>F0-graellsiiXelegans-CachadasXLaxe</v>
      </c>
      <c r="C78" s="41">
        <f>IFERROR(SUMIF('2019_Raw'!S$2:S$996,'2019_R'!A78,'2019_Raw'!V$2:V$996)/SUMIF('2019_Raw'!S$2:S$996,'2019_R'!A78,'2019_Raw'!U$2:U$996), "NA")</f>
        <v>0</v>
      </c>
      <c r="D78" s="41">
        <f>SUMIF('2019_Raw'!S$2:S$996,'2019_R'!A78,'2019_Raw'!U$2:U$996)</f>
        <v>1</v>
      </c>
      <c r="E78" s="41" t="str">
        <f>IFERROR(SUMIF('2019_Raw'!S$2:S$996,'2019_R'!A78,'2019_Raw'!X$2:X$996)/SUMIF('2019_Raw'!S$2:S$996,'2019_R'!A78,'2019_Raw'!V$2:V$996), "NA")</f>
        <v>NA</v>
      </c>
      <c r="F78" s="41">
        <f>SUMIF('2019_Raw'!S$2:S$996,'2019_R'!A78,'2019_Raw'!V$2:V$996)</f>
        <v>0</v>
      </c>
      <c r="G78" s="41" t="str">
        <f>INDEX('2019_Raw'!$AB$2:$AB$996,MATCH('2019_R'!$A78,'2019_Raw'!$S$2:$S$996,0))</f>
        <v>NA</v>
      </c>
      <c r="H78" s="41" t="str">
        <f>INDEX('2019_Raw'!$AM$2:$AM$996,MATCH('2019_R'!$A78,'2019_Raw'!$S$2:$S$996,0))</f>
        <v>NA</v>
      </c>
      <c r="I78" s="79" t="str">
        <f>INDEX('2019_Raw'!$AN$2:$AN$996,MATCH('2019_R'!$A78,'2019_Raw'!$S$2:$S$996,0))</f>
        <v>NA</v>
      </c>
      <c r="J78" s="41" t="str">
        <f>INDEX('2019_Raw'!$AL$2:$AL$996,MATCH('2019_R'!$A78,'2019_Raw'!$S$2:$S$996,0))</f>
        <v>NA</v>
      </c>
    </row>
    <row r="79" spans="1:10" x14ac:dyDescent="0.25">
      <c r="A79" t="str">
        <v>C.31XB.65</v>
      </c>
      <c r="B79" t="str">
        <f>INDEX('2019_Raw'!$T$2:$T$996,MATCH('2019_R'!$A79,'2019_Raw'!$S$2:$S$996,0))</f>
        <v>F0-graellsiiXelegans-CachadasXLaxe</v>
      </c>
      <c r="C79" s="41">
        <f>IFERROR(SUMIF('2019_Raw'!S$2:S$996,'2019_R'!A79,'2019_Raw'!V$2:V$996)/SUMIF('2019_Raw'!S$2:S$996,'2019_R'!A79,'2019_Raw'!U$2:U$996), "NA")</f>
        <v>0</v>
      </c>
      <c r="D79" s="41">
        <f>SUMIF('2019_Raw'!S$2:S$996,'2019_R'!A79,'2019_Raw'!U$2:U$996)</f>
        <v>1</v>
      </c>
      <c r="E79" s="41" t="str">
        <f>IFERROR(SUMIF('2019_Raw'!S$2:S$996,'2019_R'!A79,'2019_Raw'!X$2:X$996)/SUMIF('2019_Raw'!S$2:S$996,'2019_R'!A79,'2019_Raw'!V$2:V$996), "NA")</f>
        <v>NA</v>
      </c>
      <c r="F79" s="41">
        <f>SUMIF('2019_Raw'!S$2:S$996,'2019_R'!A79,'2019_Raw'!V$2:V$996)</f>
        <v>0</v>
      </c>
      <c r="G79" s="41" t="str">
        <f>INDEX('2019_Raw'!$AB$2:$AB$996,MATCH('2019_R'!$A79,'2019_Raw'!$S$2:$S$996,0))</f>
        <v>NA</v>
      </c>
      <c r="H79" s="41" t="str">
        <f>INDEX('2019_Raw'!$AM$2:$AM$996,MATCH('2019_R'!$A79,'2019_Raw'!$S$2:$S$996,0))</f>
        <v>NA</v>
      </c>
      <c r="I79" s="79" t="str">
        <f>INDEX('2019_Raw'!$AN$2:$AN$996,MATCH('2019_R'!$A79,'2019_Raw'!$S$2:$S$996,0))</f>
        <v>NA</v>
      </c>
      <c r="J79" s="41" t="str">
        <f>INDEX('2019_Raw'!$AL$2:$AL$996,MATCH('2019_R'!$A79,'2019_Raw'!$S$2:$S$996,0))</f>
        <v>NA</v>
      </c>
    </row>
    <row r="80" spans="1:10" x14ac:dyDescent="0.25">
      <c r="A80" t="str">
        <v>C.25XB.66</v>
      </c>
      <c r="B80" t="str">
        <f>INDEX('2019_Raw'!$T$2:$T$996,MATCH('2019_R'!$A80,'2019_Raw'!$S$2:$S$996,0))</f>
        <v>F0-graellsiiXelegans-CachadasXLaxe</v>
      </c>
      <c r="C80" s="41">
        <f>IFERROR(SUMIF('2019_Raw'!S$2:S$996,'2019_R'!A80,'2019_Raw'!V$2:V$996)/SUMIF('2019_Raw'!S$2:S$996,'2019_R'!A80,'2019_Raw'!U$2:U$996), "NA")</f>
        <v>0</v>
      </c>
      <c r="D80" s="41">
        <f>SUMIF('2019_Raw'!S$2:S$996,'2019_R'!A80,'2019_Raw'!U$2:U$996)</f>
        <v>1</v>
      </c>
      <c r="E80" s="41" t="str">
        <f>IFERROR(SUMIF('2019_Raw'!S$2:S$996,'2019_R'!A80,'2019_Raw'!X$2:X$996)/SUMIF('2019_Raw'!S$2:S$996,'2019_R'!A80,'2019_Raw'!V$2:V$996), "NA")</f>
        <v>NA</v>
      </c>
      <c r="F80" s="41">
        <f>SUMIF('2019_Raw'!S$2:S$996,'2019_R'!A80,'2019_Raw'!V$2:V$996)</f>
        <v>0</v>
      </c>
      <c r="G80" s="41" t="str">
        <f>INDEX('2019_Raw'!$AB$2:$AB$996,MATCH('2019_R'!$A80,'2019_Raw'!$S$2:$S$996,0))</f>
        <v>NA</v>
      </c>
      <c r="H80" s="41" t="str">
        <f>INDEX('2019_Raw'!$AM$2:$AM$996,MATCH('2019_R'!$A80,'2019_Raw'!$S$2:$S$996,0))</f>
        <v>NA</v>
      </c>
      <c r="I80" s="79" t="str">
        <f>INDEX('2019_Raw'!$AN$2:$AN$996,MATCH('2019_R'!$A80,'2019_Raw'!$S$2:$S$996,0))</f>
        <v>NA</v>
      </c>
      <c r="J80" s="41" t="str">
        <f>INDEX('2019_Raw'!$AL$2:$AL$996,MATCH('2019_R'!$A80,'2019_Raw'!$S$2:$S$996,0))</f>
        <v>NA</v>
      </c>
    </row>
    <row r="81" spans="1:10" x14ac:dyDescent="0.25">
      <c r="A81" t="str">
        <v>B.76XB.67</v>
      </c>
      <c r="B81" t="str">
        <f>INDEX('2019_Raw'!$T$2:$T$996,MATCH('2019_R'!$A81,'2019_Raw'!$S$2:$S$996,0))</f>
        <v>Pures-elegansXelegans-LaxeXLaxe</v>
      </c>
      <c r="C81" s="41">
        <f>IFERROR(SUMIF('2019_Raw'!S$2:S$996,'2019_R'!A81,'2019_Raw'!V$2:V$996)/SUMIF('2019_Raw'!S$2:S$996,'2019_R'!A81,'2019_Raw'!U$2:U$996), "NA")</f>
        <v>0.5</v>
      </c>
      <c r="D81" s="41">
        <f>SUMIF('2019_Raw'!S$2:S$996,'2019_R'!A81,'2019_Raw'!U$2:U$996)</f>
        <v>2</v>
      </c>
      <c r="E81" s="41">
        <f>IFERROR(SUMIF('2019_Raw'!S$2:S$996,'2019_R'!A81,'2019_Raw'!X$2:X$996)/SUMIF('2019_Raw'!S$2:S$996,'2019_R'!A81,'2019_Raw'!V$2:V$996), "NA")</f>
        <v>1</v>
      </c>
      <c r="F81" s="41">
        <f>SUMIF('2019_Raw'!S$2:S$996,'2019_R'!A81,'2019_Raw'!V$2:V$996)</f>
        <v>1</v>
      </c>
      <c r="G81" s="41">
        <f>INDEX('2019_Raw'!$AB$2:$AB$996,MATCH('2019_R'!$A81,'2019_Raw'!$S$2:$S$996,0))</f>
        <v>3</v>
      </c>
      <c r="H81" s="41">
        <f>INDEX('2019_Raw'!$AM$2:$AM$996,MATCH('2019_R'!$A81,'2019_Raw'!$S$2:$S$996,0))</f>
        <v>90.666666666666671</v>
      </c>
      <c r="I81" s="79">
        <f>INDEX('2019_Raw'!$AN$2:$AN$996,MATCH('2019_R'!$A81,'2019_Raw'!$S$2:$S$996,0))</f>
        <v>0.97058823529411764</v>
      </c>
      <c r="J81" s="41">
        <f>INDEX('2019_Raw'!$AL$2:$AL$996,MATCH('2019_R'!$A81,'2019_Raw'!$S$2:$S$996,0))</f>
        <v>272</v>
      </c>
    </row>
    <row r="82" spans="1:10" x14ac:dyDescent="0.25">
      <c r="A82" t="str">
        <v>C.21XB.68</v>
      </c>
      <c r="B82" t="str">
        <f>INDEX('2019_Raw'!$T$2:$T$996,MATCH('2019_R'!$A82,'2019_Raw'!$S$2:$S$996,0))</f>
        <v>F0-graellsiiXelegans-CachadasXLaxe</v>
      </c>
      <c r="C82" s="41">
        <f>IFERROR(SUMIF('2019_Raw'!S$2:S$996,'2019_R'!A82,'2019_Raw'!V$2:V$996)/SUMIF('2019_Raw'!S$2:S$996,'2019_R'!A82,'2019_Raw'!U$2:U$996), "NA")</f>
        <v>0</v>
      </c>
      <c r="D82" s="41">
        <f>SUMIF('2019_Raw'!S$2:S$996,'2019_R'!A82,'2019_Raw'!U$2:U$996)</f>
        <v>1</v>
      </c>
      <c r="E82" s="41" t="str">
        <f>IFERROR(SUMIF('2019_Raw'!S$2:S$996,'2019_R'!A82,'2019_Raw'!X$2:X$996)/SUMIF('2019_Raw'!S$2:S$996,'2019_R'!A82,'2019_Raw'!V$2:V$996), "NA")</f>
        <v>NA</v>
      </c>
      <c r="F82" s="41">
        <f>SUMIF('2019_Raw'!S$2:S$996,'2019_R'!A82,'2019_Raw'!V$2:V$996)</f>
        <v>0</v>
      </c>
      <c r="G82" s="41" t="str">
        <f>INDEX('2019_Raw'!$AB$2:$AB$996,MATCH('2019_R'!$A82,'2019_Raw'!$S$2:$S$996,0))</f>
        <v>NA</v>
      </c>
      <c r="H82" s="41" t="str">
        <f>INDEX('2019_Raw'!$AM$2:$AM$996,MATCH('2019_R'!$A82,'2019_Raw'!$S$2:$S$996,0))</f>
        <v>NA</v>
      </c>
      <c r="I82" s="79" t="str">
        <f>INDEX('2019_Raw'!$AN$2:$AN$996,MATCH('2019_R'!$A82,'2019_Raw'!$S$2:$S$996,0))</f>
        <v>NA</v>
      </c>
      <c r="J82" s="41" t="str">
        <f>INDEX('2019_Raw'!$AL$2:$AL$996,MATCH('2019_R'!$A82,'2019_Raw'!$S$2:$S$996,0))</f>
        <v>NA</v>
      </c>
    </row>
    <row r="83" spans="1:10" x14ac:dyDescent="0.25">
      <c r="A83" t="str">
        <v>C.23XB.68</v>
      </c>
      <c r="B83" t="str">
        <f>INDEX('2019_Raw'!$T$2:$T$996,MATCH('2019_R'!$A83,'2019_Raw'!$S$2:$S$996,0))</f>
        <v>F0-graellsiiXelegans-CachadasXLaxe</v>
      </c>
      <c r="C83" s="41">
        <f>IFERROR(SUMIF('2019_Raw'!S$2:S$996,'2019_R'!A83,'2019_Raw'!V$2:V$996)/SUMIF('2019_Raw'!S$2:S$996,'2019_R'!A83,'2019_Raw'!U$2:U$996), "NA")</f>
        <v>0</v>
      </c>
      <c r="D83" s="41">
        <f>SUMIF('2019_Raw'!S$2:S$996,'2019_R'!A83,'2019_Raw'!U$2:U$996)</f>
        <v>1</v>
      </c>
      <c r="E83" s="41" t="str">
        <f>IFERROR(SUMIF('2019_Raw'!S$2:S$996,'2019_R'!A83,'2019_Raw'!X$2:X$996)/SUMIF('2019_Raw'!S$2:S$996,'2019_R'!A83,'2019_Raw'!V$2:V$996), "NA")</f>
        <v>NA</v>
      </c>
      <c r="F83" s="41">
        <f>SUMIF('2019_Raw'!S$2:S$996,'2019_R'!A83,'2019_Raw'!V$2:V$996)</f>
        <v>0</v>
      </c>
      <c r="G83" s="41" t="str">
        <f>INDEX('2019_Raw'!$AB$2:$AB$996,MATCH('2019_R'!$A83,'2019_Raw'!$S$2:$S$996,0))</f>
        <v>NA</v>
      </c>
      <c r="H83" s="41" t="str">
        <f>INDEX('2019_Raw'!$AM$2:$AM$996,MATCH('2019_R'!$A83,'2019_Raw'!$S$2:$S$996,0))</f>
        <v>NA</v>
      </c>
      <c r="I83" s="79" t="str">
        <f>INDEX('2019_Raw'!$AN$2:$AN$996,MATCH('2019_R'!$A83,'2019_Raw'!$S$2:$S$996,0))</f>
        <v>NA</v>
      </c>
      <c r="J83" s="41" t="str">
        <f>INDEX('2019_Raw'!$AL$2:$AL$996,MATCH('2019_R'!$A83,'2019_Raw'!$S$2:$S$996,0))</f>
        <v>NA</v>
      </c>
    </row>
    <row r="84" spans="1:10" x14ac:dyDescent="0.25">
      <c r="A84" t="str">
        <v>C.25XB.68</v>
      </c>
      <c r="B84" t="str">
        <f>INDEX('2019_Raw'!$T$2:$T$996,MATCH('2019_R'!$A84,'2019_Raw'!$S$2:$S$996,0))</f>
        <v>F0-graellsiiXelegans-CachadasXLaxe</v>
      </c>
      <c r="C84" s="41">
        <f>IFERROR(SUMIF('2019_Raw'!S$2:S$996,'2019_R'!A84,'2019_Raw'!V$2:V$996)/SUMIF('2019_Raw'!S$2:S$996,'2019_R'!A84,'2019_Raw'!U$2:U$996), "NA")</f>
        <v>0</v>
      </c>
      <c r="D84" s="41">
        <f>SUMIF('2019_Raw'!S$2:S$996,'2019_R'!A84,'2019_Raw'!U$2:U$996)</f>
        <v>2</v>
      </c>
      <c r="E84" s="41" t="str">
        <f>IFERROR(SUMIF('2019_Raw'!S$2:S$996,'2019_R'!A84,'2019_Raw'!X$2:X$996)/SUMIF('2019_Raw'!S$2:S$996,'2019_R'!A84,'2019_Raw'!V$2:V$996), "NA")</f>
        <v>NA</v>
      </c>
      <c r="F84" s="41">
        <f>SUMIF('2019_Raw'!S$2:S$996,'2019_R'!A84,'2019_Raw'!V$2:V$996)</f>
        <v>0</v>
      </c>
      <c r="G84" s="41" t="str">
        <f>INDEX('2019_Raw'!$AB$2:$AB$996,MATCH('2019_R'!$A84,'2019_Raw'!$S$2:$S$996,0))</f>
        <v>NA</v>
      </c>
      <c r="H84" s="41" t="str">
        <f>INDEX('2019_Raw'!$AM$2:$AM$996,MATCH('2019_R'!$A84,'2019_Raw'!$S$2:$S$996,0))</f>
        <v>NA</v>
      </c>
      <c r="I84" s="79" t="str">
        <f>INDEX('2019_Raw'!$AN$2:$AN$996,MATCH('2019_R'!$A84,'2019_Raw'!$S$2:$S$996,0))</f>
        <v>NA</v>
      </c>
      <c r="J84" s="41" t="str">
        <f>INDEX('2019_Raw'!$AL$2:$AL$996,MATCH('2019_R'!$A84,'2019_Raw'!$S$2:$S$996,0))</f>
        <v>NA</v>
      </c>
    </row>
    <row r="85" spans="1:10" x14ac:dyDescent="0.25">
      <c r="A85" t="str">
        <v>C.26XB.68</v>
      </c>
      <c r="B85" t="str">
        <f>INDEX('2019_Raw'!$T$2:$T$996,MATCH('2019_R'!$A85,'2019_Raw'!$S$2:$S$996,0))</f>
        <v>F0-graellsiiXelegans-CachadasXLaxe</v>
      </c>
      <c r="C85" s="41">
        <f>IFERROR(SUMIF('2019_Raw'!S$2:S$996,'2019_R'!A85,'2019_Raw'!V$2:V$996)/SUMIF('2019_Raw'!S$2:S$996,'2019_R'!A85,'2019_Raw'!U$2:U$996), "NA")</f>
        <v>0</v>
      </c>
      <c r="D85" s="41">
        <f>SUMIF('2019_Raw'!S$2:S$996,'2019_R'!A85,'2019_Raw'!U$2:U$996)</f>
        <v>1</v>
      </c>
      <c r="E85" s="41" t="str">
        <f>IFERROR(SUMIF('2019_Raw'!S$2:S$996,'2019_R'!A85,'2019_Raw'!X$2:X$996)/SUMIF('2019_Raw'!S$2:S$996,'2019_R'!A85,'2019_Raw'!V$2:V$996), "NA")</f>
        <v>NA</v>
      </c>
      <c r="F85" s="41">
        <f>SUMIF('2019_Raw'!S$2:S$996,'2019_R'!A85,'2019_Raw'!V$2:V$996)</f>
        <v>0</v>
      </c>
      <c r="G85" s="41" t="str">
        <f>INDEX('2019_Raw'!$AB$2:$AB$996,MATCH('2019_R'!$A85,'2019_Raw'!$S$2:$S$996,0))</f>
        <v>NA</v>
      </c>
      <c r="H85" s="41" t="str">
        <f>INDEX('2019_Raw'!$AM$2:$AM$996,MATCH('2019_R'!$A85,'2019_Raw'!$S$2:$S$996,0))</f>
        <v>NA</v>
      </c>
      <c r="I85" s="79" t="str">
        <f>INDEX('2019_Raw'!$AN$2:$AN$996,MATCH('2019_R'!$A85,'2019_Raw'!$S$2:$S$996,0))</f>
        <v>NA</v>
      </c>
      <c r="J85" s="41" t="str">
        <f>INDEX('2019_Raw'!$AL$2:$AL$996,MATCH('2019_R'!$A85,'2019_Raw'!$S$2:$S$996,0))</f>
        <v>NA</v>
      </c>
    </row>
    <row r="86" spans="1:10" x14ac:dyDescent="0.25">
      <c r="A86" t="str">
        <v>C.3XB.69</v>
      </c>
      <c r="B86" t="str">
        <f>INDEX('2019_Raw'!$T$2:$T$996,MATCH('2019_R'!$A86,'2019_Raw'!$S$2:$S$996,0))</f>
        <v>F0-graellsiiXelegans-CachadasXLaxe</v>
      </c>
      <c r="C86" s="41">
        <f>IFERROR(SUMIF('2019_Raw'!S$2:S$996,'2019_R'!A86,'2019_Raw'!V$2:V$996)/SUMIF('2019_Raw'!S$2:S$996,'2019_R'!A86,'2019_Raw'!U$2:U$996), "NA")</f>
        <v>0</v>
      </c>
      <c r="D86" s="41">
        <f>SUMIF('2019_Raw'!S$2:S$996,'2019_R'!A86,'2019_Raw'!U$2:U$996)</f>
        <v>3</v>
      </c>
      <c r="E86" s="41" t="str">
        <f>IFERROR(SUMIF('2019_Raw'!S$2:S$996,'2019_R'!A86,'2019_Raw'!X$2:X$996)/SUMIF('2019_Raw'!S$2:S$996,'2019_R'!A86,'2019_Raw'!V$2:V$996), "NA")</f>
        <v>NA</v>
      </c>
      <c r="F86" s="41">
        <f>SUMIF('2019_Raw'!S$2:S$996,'2019_R'!A86,'2019_Raw'!V$2:V$996)</f>
        <v>0</v>
      </c>
      <c r="G86" s="41" t="str">
        <f>INDEX('2019_Raw'!$AB$2:$AB$996,MATCH('2019_R'!$A86,'2019_Raw'!$S$2:$S$996,0))</f>
        <v>NA</v>
      </c>
      <c r="H86" s="41" t="str">
        <f>INDEX('2019_Raw'!$AM$2:$AM$996,MATCH('2019_R'!$A86,'2019_Raw'!$S$2:$S$996,0))</f>
        <v>NA</v>
      </c>
      <c r="I86" s="79" t="str">
        <f>INDEX('2019_Raw'!$AN$2:$AN$996,MATCH('2019_R'!$A86,'2019_Raw'!$S$2:$S$996,0))</f>
        <v>NA</v>
      </c>
      <c r="J86" s="41" t="str">
        <f>INDEX('2019_Raw'!$AL$2:$AL$996,MATCH('2019_R'!$A86,'2019_Raw'!$S$2:$S$996,0))</f>
        <v>NA</v>
      </c>
    </row>
    <row r="87" spans="1:10" x14ac:dyDescent="0.25">
      <c r="A87" t="str">
        <v>C.2XB.70</v>
      </c>
      <c r="B87" t="str">
        <f>INDEX('2019_Raw'!$T$2:$T$996,MATCH('2019_R'!$A87,'2019_Raw'!$S$2:$S$996,0))</f>
        <v>F0-graellsiiXelegans-CachadasXLaxe</v>
      </c>
      <c r="C87" s="41">
        <f>IFERROR(SUMIF('2019_Raw'!S$2:S$996,'2019_R'!A87,'2019_Raw'!V$2:V$996)/SUMIF('2019_Raw'!S$2:S$996,'2019_R'!A87,'2019_Raw'!U$2:U$996), "NA")</f>
        <v>0</v>
      </c>
      <c r="D87" s="41">
        <f>SUMIF('2019_Raw'!S$2:S$996,'2019_R'!A87,'2019_Raw'!U$2:U$996)</f>
        <v>1</v>
      </c>
      <c r="E87" s="41" t="str">
        <f>IFERROR(SUMIF('2019_Raw'!S$2:S$996,'2019_R'!A87,'2019_Raw'!X$2:X$996)/SUMIF('2019_Raw'!S$2:S$996,'2019_R'!A87,'2019_Raw'!V$2:V$996), "NA")</f>
        <v>NA</v>
      </c>
      <c r="F87" s="41">
        <f>SUMIF('2019_Raw'!S$2:S$996,'2019_R'!A87,'2019_Raw'!V$2:V$996)</f>
        <v>0</v>
      </c>
      <c r="G87" s="41" t="str">
        <f>INDEX('2019_Raw'!$AB$2:$AB$996,MATCH('2019_R'!$A87,'2019_Raw'!$S$2:$S$996,0))</f>
        <v>NA</v>
      </c>
      <c r="H87" s="41" t="str">
        <f>INDEX('2019_Raw'!$AM$2:$AM$996,MATCH('2019_R'!$A87,'2019_Raw'!$S$2:$S$996,0))</f>
        <v>NA</v>
      </c>
      <c r="I87" s="79" t="str">
        <f>INDEX('2019_Raw'!$AN$2:$AN$996,MATCH('2019_R'!$A87,'2019_Raw'!$S$2:$S$996,0))</f>
        <v>NA</v>
      </c>
      <c r="J87" s="41" t="str">
        <f>INDEX('2019_Raw'!$AL$2:$AL$996,MATCH('2019_R'!$A87,'2019_Raw'!$S$2:$S$996,0))</f>
        <v>NA</v>
      </c>
    </row>
    <row r="88" spans="1:10" x14ac:dyDescent="0.25">
      <c r="A88" t="str">
        <v>C.33XB.71</v>
      </c>
      <c r="B88" t="str">
        <f>INDEX('2019_Raw'!$T$2:$T$996,MATCH('2019_R'!$A88,'2019_Raw'!$S$2:$S$996,0))</f>
        <v>F0-graellsiiXelegans-CachadasXLaxe</v>
      </c>
      <c r="C88" s="41">
        <f>IFERROR(SUMIF('2019_Raw'!S$2:S$996,'2019_R'!A88,'2019_Raw'!V$2:V$996)/SUMIF('2019_Raw'!S$2:S$996,'2019_R'!A88,'2019_Raw'!U$2:U$996), "NA")</f>
        <v>0</v>
      </c>
      <c r="D88" s="41">
        <f>SUMIF('2019_Raw'!S$2:S$996,'2019_R'!A88,'2019_Raw'!U$2:U$996)</f>
        <v>1</v>
      </c>
      <c r="E88" s="41" t="str">
        <f>IFERROR(SUMIF('2019_Raw'!S$2:S$996,'2019_R'!A88,'2019_Raw'!X$2:X$996)/SUMIF('2019_Raw'!S$2:S$996,'2019_R'!A88,'2019_Raw'!V$2:V$996), "NA")</f>
        <v>NA</v>
      </c>
      <c r="F88" s="41">
        <f>SUMIF('2019_Raw'!S$2:S$996,'2019_R'!A88,'2019_Raw'!V$2:V$996)</f>
        <v>0</v>
      </c>
      <c r="G88" s="41" t="str">
        <f>INDEX('2019_Raw'!$AB$2:$AB$996,MATCH('2019_R'!$A88,'2019_Raw'!$S$2:$S$996,0))</f>
        <v>NA</v>
      </c>
      <c r="H88" s="41" t="str">
        <f>INDEX('2019_Raw'!$AM$2:$AM$996,MATCH('2019_R'!$A88,'2019_Raw'!$S$2:$S$996,0))</f>
        <v>NA</v>
      </c>
      <c r="I88" s="79" t="str">
        <f>INDEX('2019_Raw'!$AN$2:$AN$996,MATCH('2019_R'!$A88,'2019_Raw'!$S$2:$S$996,0))</f>
        <v>NA</v>
      </c>
      <c r="J88" s="41" t="str">
        <f>INDEX('2019_Raw'!$AL$2:$AL$996,MATCH('2019_R'!$A88,'2019_Raw'!$S$2:$S$996,0))</f>
        <v>NA</v>
      </c>
    </row>
    <row r="89" spans="1:10" x14ac:dyDescent="0.25">
      <c r="A89" t="str">
        <v>B.77XB.72</v>
      </c>
      <c r="B89" t="str">
        <f>INDEX('2019_Raw'!$T$2:$T$996,MATCH('2019_R'!$A89,'2019_Raw'!$S$2:$S$996,0))</f>
        <v>Pures-elegansXelegans-LaxeXLaxe</v>
      </c>
      <c r="C89" s="41">
        <f>IFERROR(SUMIF('2019_Raw'!S$2:S$996,'2019_R'!A89,'2019_Raw'!V$2:V$996)/SUMIF('2019_Raw'!S$2:S$996,'2019_R'!A89,'2019_Raw'!U$2:U$996), "NA")</f>
        <v>1</v>
      </c>
      <c r="D89" s="41">
        <f>SUMIF('2019_Raw'!S$2:S$996,'2019_R'!A89,'2019_Raw'!U$2:U$996)</f>
        <v>1</v>
      </c>
      <c r="E89" s="41">
        <f>IFERROR(SUMIF('2019_Raw'!S$2:S$996,'2019_R'!A89,'2019_Raw'!X$2:X$996)/SUMIF('2019_Raw'!S$2:S$996,'2019_R'!A89,'2019_Raw'!V$2:V$996), "NA")</f>
        <v>1</v>
      </c>
      <c r="F89" s="41">
        <f>SUMIF('2019_Raw'!S$2:S$996,'2019_R'!A89,'2019_Raw'!V$2:V$996)</f>
        <v>1</v>
      </c>
      <c r="G89" s="41">
        <f>INDEX('2019_Raw'!$AB$2:$AB$996,MATCH('2019_R'!$A89,'2019_Raw'!$S$2:$S$996,0))</f>
        <v>2</v>
      </c>
      <c r="H89" s="41">
        <f>INDEX('2019_Raw'!$AM$2:$AM$996,MATCH('2019_R'!$A89,'2019_Raw'!$S$2:$S$996,0))</f>
        <v>111.5</v>
      </c>
      <c r="I89" s="79">
        <f>INDEX('2019_Raw'!$AN$2:$AN$996,MATCH('2019_R'!$A89,'2019_Raw'!$S$2:$S$996,0))</f>
        <v>0.96860986547085204</v>
      </c>
      <c r="J89" s="41">
        <f>INDEX('2019_Raw'!$AL$2:$AL$996,MATCH('2019_R'!$A89,'2019_Raw'!$S$2:$S$996,0))</f>
        <v>223</v>
      </c>
    </row>
    <row r="90" spans="1:10" x14ac:dyDescent="0.25">
      <c r="A90" t="str">
        <v>C.28XB.72</v>
      </c>
      <c r="B90" t="str">
        <f>INDEX('2019_Raw'!$T$2:$T$996,MATCH('2019_R'!$A90,'2019_Raw'!$S$2:$S$996,0))</f>
        <v>F0-graellsiiXelegans-CachadasXLaxe</v>
      </c>
      <c r="C90" s="41">
        <f>IFERROR(SUMIF('2019_Raw'!S$2:S$996,'2019_R'!A90,'2019_Raw'!V$2:V$996)/SUMIF('2019_Raw'!S$2:S$996,'2019_R'!A90,'2019_Raw'!U$2:U$996), "NA")</f>
        <v>0</v>
      </c>
      <c r="D90" s="41">
        <f>SUMIF('2019_Raw'!S$2:S$996,'2019_R'!A90,'2019_Raw'!U$2:U$996)</f>
        <v>1</v>
      </c>
      <c r="E90" s="41" t="str">
        <f>IFERROR(SUMIF('2019_Raw'!S$2:S$996,'2019_R'!A90,'2019_Raw'!X$2:X$996)/SUMIF('2019_Raw'!S$2:S$996,'2019_R'!A90,'2019_Raw'!V$2:V$996), "NA")</f>
        <v>NA</v>
      </c>
      <c r="F90" s="41">
        <f>SUMIF('2019_Raw'!S$2:S$996,'2019_R'!A90,'2019_Raw'!V$2:V$996)</f>
        <v>0</v>
      </c>
      <c r="G90" s="41" t="str">
        <f>INDEX('2019_Raw'!$AB$2:$AB$996,MATCH('2019_R'!$A90,'2019_Raw'!$S$2:$S$996,0))</f>
        <v>NA</v>
      </c>
      <c r="H90" s="41" t="str">
        <f>INDEX('2019_Raw'!$AM$2:$AM$996,MATCH('2019_R'!$A90,'2019_Raw'!$S$2:$S$996,0))</f>
        <v>NA</v>
      </c>
      <c r="I90" s="79" t="str">
        <f>INDEX('2019_Raw'!$AN$2:$AN$996,MATCH('2019_R'!$A90,'2019_Raw'!$S$2:$S$996,0))</f>
        <v>NA</v>
      </c>
      <c r="J90" s="41" t="str">
        <f>INDEX('2019_Raw'!$AL$2:$AL$996,MATCH('2019_R'!$A90,'2019_Raw'!$S$2:$S$996,0))</f>
        <v>NA</v>
      </c>
    </row>
    <row r="91" spans="1:10" x14ac:dyDescent="0.25">
      <c r="A91" t="str">
        <v>C.31XB.73</v>
      </c>
      <c r="B91" t="str">
        <f>INDEX('2019_Raw'!$T$2:$T$996,MATCH('2019_R'!$A91,'2019_Raw'!$S$2:$S$996,0))</f>
        <v>F0-graellsiiXelegans-CachadasXLaxe</v>
      </c>
      <c r="C91" s="41">
        <f>IFERROR(SUMIF('2019_Raw'!S$2:S$996,'2019_R'!A91,'2019_Raw'!V$2:V$996)/SUMIF('2019_Raw'!S$2:S$996,'2019_R'!A91,'2019_Raw'!U$2:U$996), "NA")</f>
        <v>0</v>
      </c>
      <c r="D91" s="41">
        <f>SUMIF('2019_Raw'!S$2:S$996,'2019_R'!A91,'2019_Raw'!U$2:U$996)</f>
        <v>1</v>
      </c>
      <c r="E91" s="41" t="str">
        <f>IFERROR(SUMIF('2019_Raw'!S$2:S$996,'2019_R'!A91,'2019_Raw'!X$2:X$996)/SUMIF('2019_Raw'!S$2:S$996,'2019_R'!A91,'2019_Raw'!V$2:V$996), "NA")</f>
        <v>NA</v>
      </c>
      <c r="F91" s="41">
        <f>SUMIF('2019_Raw'!S$2:S$996,'2019_R'!A91,'2019_Raw'!V$2:V$996)</f>
        <v>0</v>
      </c>
      <c r="G91" s="41" t="str">
        <f>INDEX('2019_Raw'!$AB$2:$AB$996,MATCH('2019_R'!$A91,'2019_Raw'!$S$2:$S$996,0))</f>
        <v>NA</v>
      </c>
      <c r="H91" s="41" t="str">
        <f>INDEX('2019_Raw'!$AM$2:$AM$996,MATCH('2019_R'!$A91,'2019_Raw'!$S$2:$S$996,0))</f>
        <v>NA</v>
      </c>
      <c r="I91" s="79" t="str">
        <f>INDEX('2019_Raw'!$AN$2:$AN$996,MATCH('2019_R'!$A91,'2019_Raw'!$S$2:$S$996,0))</f>
        <v>NA</v>
      </c>
      <c r="J91" s="41" t="str">
        <f>INDEX('2019_Raw'!$AL$2:$AL$996,MATCH('2019_R'!$A91,'2019_Raw'!$S$2:$S$996,0))</f>
        <v>NA</v>
      </c>
    </row>
    <row r="92" spans="1:10" x14ac:dyDescent="0.25">
      <c r="A92" t="str">
        <v>B.45XC.10</v>
      </c>
      <c r="B92" t="str">
        <f>INDEX('2019_Raw'!$T$2:$T$996,MATCH('2019_R'!$A92,'2019_Raw'!$S$2:$S$996,0))</f>
        <v>F0-elegansXgraellsii-LaxeXCachadas</v>
      </c>
      <c r="C92" s="41">
        <f>IFERROR(SUMIF('2019_Raw'!S$2:S$996,'2019_R'!A92,'2019_Raw'!V$2:V$996)/SUMIF('2019_Raw'!S$2:S$996,'2019_R'!A92,'2019_Raw'!U$2:U$996), "NA")</f>
        <v>0</v>
      </c>
      <c r="D92" s="41">
        <f>SUMIF('2019_Raw'!S$2:S$996,'2019_R'!A92,'2019_Raw'!U$2:U$996)</f>
        <v>1</v>
      </c>
      <c r="E92" s="41" t="str">
        <f>IFERROR(SUMIF('2019_Raw'!S$2:S$996,'2019_R'!A92,'2019_Raw'!X$2:X$996)/SUMIF('2019_Raw'!S$2:S$996,'2019_R'!A92,'2019_Raw'!V$2:V$996), "NA")</f>
        <v>NA</v>
      </c>
      <c r="F92" s="41">
        <f>SUMIF('2019_Raw'!S$2:S$996,'2019_R'!A92,'2019_Raw'!V$2:V$996)</f>
        <v>0</v>
      </c>
      <c r="G92" s="41" t="str">
        <f>INDEX('2019_Raw'!$AB$2:$AB$996,MATCH('2019_R'!$A92,'2019_Raw'!$S$2:$S$996,0))</f>
        <v>NA</v>
      </c>
      <c r="H92" s="41" t="str">
        <f>INDEX('2019_Raw'!$AM$2:$AM$996,MATCH('2019_R'!$A92,'2019_Raw'!$S$2:$S$996,0))</f>
        <v>NA</v>
      </c>
      <c r="I92" s="79" t="str">
        <f>INDEX('2019_Raw'!$AN$2:$AN$996,MATCH('2019_R'!$A92,'2019_Raw'!$S$2:$S$996,0))</f>
        <v>NA</v>
      </c>
      <c r="J92" s="41" t="str">
        <f>INDEX('2019_Raw'!$AL$2:$AL$996,MATCH('2019_R'!$A92,'2019_Raw'!$S$2:$S$996,0))</f>
        <v>NA</v>
      </c>
    </row>
    <row r="93" spans="1:10" x14ac:dyDescent="0.25">
      <c r="A93" t="str">
        <v>B.47XC.10</v>
      </c>
      <c r="B93" t="str">
        <f>INDEX('2019_Raw'!$T$2:$T$996,MATCH('2019_R'!$A93,'2019_Raw'!$S$2:$S$996,0))</f>
        <v>F0-elegansXgraellsii-LaxeXCachadas</v>
      </c>
      <c r="C93" s="41">
        <f>IFERROR(SUMIF('2019_Raw'!S$2:S$996,'2019_R'!A93,'2019_Raw'!V$2:V$996)/SUMIF('2019_Raw'!S$2:S$996,'2019_R'!A93,'2019_Raw'!U$2:U$996), "NA")</f>
        <v>0.33333333333333331</v>
      </c>
      <c r="D93" s="41">
        <f>SUMIF('2019_Raw'!S$2:S$996,'2019_R'!A93,'2019_Raw'!U$2:U$996)</f>
        <v>3</v>
      </c>
      <c r="E93" s="41">
        <f>IFERROR(SUMIF('2019_Raw'!S$2:S$996,'2019_R'!A93,'2019_Raw'!X$2:X$996)/SUMIF('2019_Raw'!S$2:S$996,'2019_R'!A93,'2019_Raw'!V$2:V$996), "NA")</f>
        <v>0</v>
      </c>
      <c r="F93" s="41">
        <f>SUMIF('2019_Raw'!S$2:S$996,'2019_R'!A93,'2019_Raw'!V$2:V$996)</f>
        <v>1</v>
      </c>
      <c r="G93" s="41" t="str">
        <f>INDEX('2019_Raw'!$AB$2:$AB$996,MATCH('2019_R'!$A93,'2019_Raw'!$S$2:$S$996,0))</f>
        <v>NA</v>
      </c>
      <c r="H93" s="41" t="str">
        <f>INDEX('2019_Raw'!$AM$2:$AM$996,MATCH('2019_R'!$A93,'2019_Raw'!$S$2:$S$996,0))</f>
        <v>NA</v>
      </c>
      <c r="I93" s="79" t="str">
        <f>INDEX('2019_Raw'!$AN$2:$AN$996,MATCH('2019_R'!$A93,'2019_Raw'!$S$2:$S$996,0))</f>
        <v>NA</v>
      </c>
      <c r="J93" s="41" t="str">
        <f>INDEX('2019_Raw'!$AL$2:$AL$996,MATCH('2019_R'!$A93,'2019_Raw'!$S$2:$S$996,0))</f>
        <v>NA</v>
      </c>
    </row>
    <row r="94" spans="1:10" x14ac:dyDescent="0.25">
      <c r="A94" t="str">
        <v>B.75XC.10</v>
      </c>
      <c r="B94" t="str">
        <f>INDEX('2019_Raw'!$T$2:$T$996,MATCH('2019_R'!$A94,'2019_Raw'!$S$2:$S$996,0))</f>
        <v>F0-elegansXgraellsii-LaxeXCachadas</v>
      </c>
      <c r="C94" s="41">
        <f>IFERROR(SUMIF('2019_Raw'!S$2:S$996,'2019_R'!A94,'2019_Raw'!V$2:V$996)/SUMIF('2019_Raw'!S$2:S$996,'2019_R'!A94,'2019_Raw'!U$2:U$996), "NA")</f>
        <v>1</v>
      </c>
      <c r="D94" s="41">
        <f>SUMIF('2019_Raw'!S$2:S$996,'2019_R'!A94,'2019_Raw'!U$2:U$996)</f>
        <v>1</v>
      </c>
      <c r="E94" s="41">
        <f>IFERROR(SUMIF('2019_Raw'!S$2:S$996,'2019_R'!A94,'2019_Raw'!X$2:X$996)/SUMIF('2019_Raw'!S$2:S$996,'2019_R'!A94,'2019_Raw'!V$2:V$996), "NA")</f>
        <v>1</v>
      </c>
      <c r="F94" s="41">
        <f>SUMIF('2019_Raw'!S$2:S$996,'2019_R'!A94,'2019_Raw'!V$2:V$996)</f>
        <v>1</v>
      </c>
      <c r="G94" s="41">
        <f>INDEX('2019_Raw'!$AB$2:$AB$996,MATCH('2019_R'!$A94,'2019_Raw'!$S$2:$S$996,0))</f>
        <v>3</v>
      </c>
      <c r="H94" s="41">
        <f>INDEX('2019_Raw'!$AM$2:$AM$996,MATCH('2019_R'!$A94,'2019_Raw'!$S$2:$S$996,0))</f>
        <v>137</v>
      </c>
      <c r="I94" s="79">
        <f>INDEX('2019_Raw'!$AN$2:$AN$996,MATCH('2019_R'!$A94,'2019_Raw'!$S$2:$S$996,0))</f>
        <v>0.88077858880778592</v>
      </c>
      <c r="J94" s="41">
        <f>INDEX('2019_Raw'!$AL$2:$AL$996,MATCH('2019_R'!$A94,'2019_Raw'!$S$2:$S$996,0))</f>
        <v>411</v>
      </c>
    </row>
    <row r="95" spans="1:10" x14ac:dyDescent="0.25">
      <c r="A95" t="str">
        <v>B.52XC.12</v>
      </c>
      <c r="B95" t="str">
        <f>INDEX('2019_Raw'!$T$2:$T$996,MATCH('2019_R'!$A95,'2019_Raw'!$S$2:$S$996,0))</f>
        <v>F0-elegansXgraellsii-LaxeXCachadas</v>
      </c>
      <c r="C95" s="41">
        <f>IFERROR(SUMIF('2019_Raw'!S$2:S$996,'2019_R'!A95,'2019_Raw'!V$2:V$996)/SUMIF('2019_Raw'!S$2:S$996,'2019_R'!A95,'2019_Raw'!U$2:U$996), "NA")</f>
        <v>1</v>
      </c>
      <c r="D95" s="41">
        <f>SUMIF('2019_Raw'!S$2:S$996,'2019_R'!A95,'2019_Raw'!U$2:U$996)</f>
        <v>1</v>
      </c>
      <c r="E95" s="41">
        <f>IFERROR(SUMIF('2019_Raw'!S$2:S$996,'2019_R'!A95,'2019_Raw'!X$2:X$996)/SUMIF('2019_Raw'!S$2:S$996,'2019_R'!A95,'2019_Raw'!V$2:V$996), "NA")</f>
        <v>1</v>
      </c>
      <c r="F95" s="41">
        <f>SUMIF('2019_Raw'!S$2:S$996,'2019_R'!A95,'2019_Raw'!V$2:V$996)</f>
        <v>1</v>
      </c>
      <c r="G95" s="41" t="str">
        <f>INDEX('2019_Raw'!$AB$2:$AB$996,MATCH('2019_R'!$A95,'2019_Raw'!$S$2:$S$996,0))</f>
        <v>NA</v>
      </c>
      <c r="H95" s="41" t="str">
        <f>INDEX('2019_Raw'!$AM$2:$AM$996,MATCH('2019_R'!$A95,'2019_Raw'!$S$2:$S$996,0))</f>
        <v>NA</v>
      </c>
      <c r="I95" s="79" t="str">
        <f>INDEX('2019_Raw'!$AN$2:$AN$996,MATCH('2019_R'!$A95,'2019_Raw'!$S$2:$S$996,0))</f>
        <v>NA</v>
      </c>
      <c r="J95" s="41" t="str">
        <f>INDEX('2019_Raw'!$AL$2:$AL$996,MATCH('2019_R'!$A95,'2019_Raw'!$S$2:$S$996,0))</f>
        <v>NA</v>
      </c>
    </row>
    <row r="96" spans="1:10" x14ac:dyDescent="0.25">
      <c r="A96" t="str">
        <v>B.49XC.17</v>
      </c>
      <c r="B96" t="str">
        <f>INDEX('2019_Raw'!$T$2:$T$996,MATCH('2019_R'!$A96,'2019_Raw'!$S$2:$S$996,0))</f>
        <v>F0-elegansXgraellsii-LaxeXCachadas</v>
      </c>
      <c r="C96" s="41">
        <f>IFERROR(SUMIF('2019_Raw'!S$2:S$996,'2019_R'!A96,'2019_Raw'!V$2:V$996)/SUMIF('2019_Raw'!S$2:S$996,'2019_R'!A96,'2019_Raw'!U$2:U$996), "NA")</f>
        <v>1</v>
      </c>
      <c r="D96" s="41">
        <f>SUMIF('2019_Raw'!S$2:S$996,'2019_R'!A96,'2019_Raw'!U$2:U$996)</f>
        <v>1</v>
      </c>
      <c r="E96" s="41">
        <f>IFERROR(SUMIF('2019_Raw'!S$2:S$996,'2019_R'!A96,'2019_Raw'!X$2:X$996)/SUMIF('2019_Raw'!S$2:S$996,'2019_R'!A96,'2019_Raw'!V$2:V$996), "NA")</f>
        <v>1</v>
      </c>
      <c r="F96" s="41">
        <f>SUMIF('2019_Raw'!S$2:S$996,'2019_R'!A96,'2019_Raw'!V$2:V$996)</f>
        <v>1</v>
      </c>
      <c r="G96" s="41">
        <f>INDEX('2019_Raw'!$AB$2:$AB$996,MATCH('2019_R'!$A96,'2019_Raw'!$S$2:$S$996,0))</f>
        <v>3</v>
      </c>
      <c r="H96" s="41">
        <f>INDEX('2019_Raw'!$AM$2:$AM$996,MATCH('2019_R'!$A96,'2019_Raw'!$S$2:$S$996,0))</f>
        <v>160.66666666666666</v>
      </c>
      <c r="I96" s="79">
        <f>INDEX('2019_Raw'!$AN$2:$AN$996,MATCH('2019_R'!$A96,'2019_Raw'!$S$2:$S$996,0))</f>
        <v>1</v>
      </c>
      <c r="J96" s="41">
        <f>INDEX('2019_Raw'!$AL$2:$AL$996,MATCH('2019_R'!$A96,'2019_Raw'!$S$2:$S$996,0))</f>
        <v>482</v>
      </c>
    </row>
    <row r="97" spans="1:10" x14ac:dyDescent="0.25">
      <c r="A97" t="str">
        <v>B.45XC.2</v>
      </c>
      <c r="B97" t="str">
        <f>INDEX('2019_Raw'!$T$2:$T$996,MATCH('2019_R'!$A97,'2019_Raw'!$S$2:$S$996,0))</f>
        <v>F0-elegansXgraellsii-LaxeXCachadas</v>
      </c>
      <c r="C97" s="41">
        <f>IFERROR(SUMIF('2019_Raw'!S$2:S$996,'2019_R'!A97,'2019_Raw'!V$2:V$996)/SUMIF('2019_Raw'!S$2:S$996,'2019_R'!A97,'2019_Raw'!U$2:U$996), "NA")</f>
        <v>1</v>
      </c>
      <c r="D97" s="41">
        <f>SUMIF('2019_Raw'!S$2:S$996,'2019_R'!A97,'2019_Raw'!U$2:U$996)</f>
        <v>2</v>
      </c>
      <c r="E97" s="41">
        <f>IFERROR(SUMIF('2019_Raw'!S$2:S$996,'2019_R'!A97,'2019_Raw'!X$2:X$996)/SUMIF('2019_Raw'!S$2:S$996,'2019_R'!A97,'2019_Raw'!V$2:V$996), "NA")</f>
        <v>1</v>
      </c>
      <c r="F97" s="41">
        <f>SUMIF('2019_Raw'!S$2:S$996,'2019_R'!A97,'2019_Raw'!V$2:V$996)</f>
        <v>2</v>
      </c>
      <c r="G97" s="41">
        <f>INDEX('2019_Raw'!$AB$2:$AB$996,MATCH('2019_R'!$A97,'2019_Raw'!$S$2:$S$996,0))</f>
        <v>3</v>
      </c>
      <c r="H97" s="41">
        <f>INDEX('2019_Raw'!$AM$2:$AM$996,MATCH('2019_R'!$A97,'2019_Raw'!$S$2:$S$996,0))</f>
        <v>105.33333333333333</v>
      </c>
      <c r="I97" s="79">
        <f>INDEX('2019_Raw'!$AN$2:$AN$996,MATCH('2019_R'!$A97,'2019_Raw'!$S$2:$S$996,0))</f>
        <v>0.84493670886075944</v>
      </c>
      <c r="J97" s="41">
        <f>INDEX('2019_Raw'!$AL$2:$AL$996,MATCH('2019_R'!$A97,'2019_Raw'!$S$2:$S$996,0))</f>
        <v>316</v>
      </c>
    </row>
    <row r="98" spans="1:10" x14ac:dyDescent="0.25">
      <c r="A98" t="str">
        <v>B.78XC.4</v>
      </c>
      <c r="B98" t="str">
        <f>INDEX('2019_Raw'!$T$2:$T$996,MATCH('2019_R'!$A98,'2019_Raw'!$S$2:$S$996,0))</f>
        <v>F0-elegansXgraellsii-LaxeXCachadas</v>
      </c>
      <c r="C98" s="41">
        <f>IFERROR(SUMIF('2019_Raw'!S$2:S$996,'2019_R'!A98,'2019_Raw'!V$2:V$996)/SUMIF('2019_Raw'!S$2:S$996,'2019_R'!A98,'2019_Raw'!U$2:U$996), "NA")</f>
        <v>1</v>
      </c>
      <c r="D98" s="41">
        <f>SUMIF('2019_Raw'!S$2:S$996,'2019_R'!A98,'2019_Raw'!U$2:U$996)</f>
        <v>1</v>
      </c>
      <c r="E98" s="41">
        <f>IFERROR(SUMIF('2019_Raw'!S$2:S$996,'2019_R'!A98,'2019_Raw'!X$2:X$996)/SUMIF('2019_Raw'!S$2:S$996,'2019_R'!A98,'2019_Raw'!V$2:V$996), "NA")</f>
        <v>1</v>
      </c>
      <c r="F98" s="41">
        <f>SUMIF('2019_Raw'!S$2:S$996,'2019_R'!A98,'2019_Raw'!V$2:V$996)</f>
        <v>1</v>
      </c>
      <c r="G98" s="41">
        <f>INDEX('2019_Raw'!$AB$2:$AB$996,MATCH('2019_R'!$A98,'2019_Raw'!$S$2:$S$996,0))</f>
        <v>3</v>
      </c>
      <c r="H98" s="41">
        <f>INDEX('2019_Raw'!$AM$2:$AM$996,MATCH('2019_R'!$A98,'2019_Raw'!$S$2:$S$996,0))</f>
        <v>172.66666666666666</v>
      </c>
      <c r="I98" s="79">
        <f>INDEX('2019_Raw'!$AN$2:$AN$996,MATCH('2019_R'!$A98,'2019_Raw'!$S$2:$S$996,0))</f>
        <v>0.85521235521235517</v>
      </c>
      <c r="J98" s="41">
        <f>INDEX('2019_Raw'!$AL$2:$AL$996,MATCH('2019_R'!$A98,'2019_Raw'!$S$2:$S$996,0))</f>
        <v>518</v>
      </c>
    </row>
    <row r="99" spans="1:10" x14ac:dyDescent="0.25">
      <c r="A99" t="str">
        <v>B.33XC.5</v>
      </c>
      <c r="B99" t="str">
        <f>INDEX('2019_Raw'!$T$2:$T$996,MATCH('2019_R'!$A99,'2019_Raw'!$S$2:$S$996,0))</f>
        <v>F0-elegansXgraellsii-LaxeXCachadas</v>
      </c>
      <c r="C99" s="41">
        <f>IFERROR(SUMIF('2019_Raw'!S$2:S$996,'2019_R'!A99,'2019_Raw'!V$2:V$996)/SUMIF('2019_Raw'!S$2:S$996,'2019_R'!A99,'2019_Raw'!U$2:U$996), "NA")</f>
        <v>1</v>
      </c>
      <c r="D99" s="41">
        <f>SUMIF('2019_Raw'!S$2:S$996,'2019_R'!A99,'2019_Raw'!U$2:U$996)</f>
        <v>1</v>
      </c>
      <c r="E99" s="41">
        <f>IFERROR(SUMIF('2019_Raw'!S$2:S$996,'2019_R'!A99,'2019_Raw'!X$2:X$996)/SUMIF('2019_Raw'!S$2:S$996,'2019_R'!A99,'2019_Raw'!V$2:V$996), "NA")</f>
        <v>1</v>
      </c>
      <c r="F99" s="41">
        <f>SUMIF('2019_Raw'!S$2:S$996,'2019_R'!A99,'2019_Raw'!V$2:V$996)</f>
        <v>1</v>
      </c>
      <c r="G99" s="41">
        <f>INDEX('2019_Raw'!$AB$2:$AB$996,MATCH('2019_R'!$A99,'2019_Raw'!$S$2:$S$996,0))</f>
        <v>3</v>
      </c>
      <c r="H99" s="41">
        <f>INDEX('2019_Raw'!$AM$2:$AM$996,MATCH('2019_R'!$A99,'2019_Raw'!$S$2:$S$996,0))</f>
        <v>195.66666666666666</v>
      </c>
      <c r="I99" s="79">
        <f>INDEX('2019_Raw'!$AN$2:$AN$996,MATCH('2019_R'!$A99,'2019_Raw'!$S$2:$S$996,0))</f>
        <v>0.95741056218057918</v>
      </c>
      <c r="J99" s="41">
        <f>INDEX('2019_Raw'!$AL$2:$AL$996,MATCH('2019_R'!$A99,'2019_Raw'!$S$2:$S$996,0))</f>
        <v>587</v>
      </c>
    </row>
    <row r="100" spans="1:10" x14ac:dyDescent="0.25">
      <c r="A100" t="str">
        <v>B.52XC.8</v>
      </c>
      <c r="B100" t="str">
        <f>INDEX('2019_Raw'!$T$2:$T$996,MATCH('2019_R'!$A100,'2019_Raw'!$S$2:$S$996,0))</f>
        <v>F0-elegansXgraellsii-LaxeXCachadas</v>
      </c>
      <c r="C100" s="41">
        <f>IFERROR(SUMIF('2019_Raw'!S$2:S$996,'2019_R'!A100,'2019_Raw'!V$2:V$996)/SUMIF('2019_Raw'!S$2:S$996,'2019_R'!A100,'2019_Raw'!U$2:U$996), "NA")</f>
        <v>1</v>
      </c>
      <c r="D100" s="41">
        <f>SUMIF('2019_Raw'!S$2:S$996,'2019_R'!A100,'2019_Raw'!U$2:U$996)</f>
        <v>1</v>
      </c>
      <c r="E100" s="41">
        <f>IFERROR(SUMIF('2019_Raw'!S$2:S$996,'2019_R'!A100,'2019_Raw'!X$2:X$996)/SUMIF('2019_Raw'!S$2:S$996,'2019_R'!A100,'2019_Raw'!V$2:V$996), "NA")</f>
        <v>1</v>
      </c>
      <c r="F100" s="41">
        <f>SUMIF('2019_Raw'!S$2:S$996,'2019_R'!A100,'2019_Raw'!V$2:V$996)</f>
        <v>1</v>
      </c>
      <c r="G100" s="41">
        <f>INDEX('2019_Raw'!$AB$2:$AB$996,MATCH('2019_R'!$A100,'2019_Raw'!$S$2:$S$996,0))</f>
        <v>1</v>
      </c>
      <c r="H100" s="41">
        <f>INDEX('2019_Raw'!$AM$2:$AM$996,MATCH('2019_R'!$A100,'2019_Raw'!$S$2:$S$996,0))</f>
        <v>3.3333333333333335</v>
      </c>
      <c r="I100" s="79">
        <f>INDEX('2019_Raw'!$AN$2:$AN$996,MATCH('2019_R'!$A100,'2019_Raw'!$S$2:$S$996,0))</f>
        <v>0.1</v>
      </c>
      <c r="J100" s="41">
        <f>INDEX('2019_Raw'!$AL$2:$AL$996,MATCH('2019_R'!$A100,'2019_Raw'!$S$2:$S$996,0))</f>
        <v>10</v>
      </c>
    </row>
    <row r="101" spans="1:10" x14ac:dyDescent="0.25">
      <c r="A101" t="str">
        <v>B.33XC.9</v>
      </c>
      <c r="B101" t="str">
        <f>INDEX('2019_Raw'!$T$2:$T$996,MATCH('2019_R'!$A101,'2019_Raw'!$S$2:$S$996,0))</f>
        <v>F0-elegansXgraellsii-LaxeXCachadas</v>
      </c>
      <c r="C101" s="41">
        <f>IFERROR(SUMIF('2019_Raw'!S$2:S$996,'2019_R'!A101,'2019_Raw'!V$2:V$996)/SUMIF('2019_Raw'!S$2:S$996,'2019_R'!A101,'2019_Raw'!U$2:U$996), "NA")</f>
        <v>1</v>
      </c>
      <c r="D101" s="41">
        <f>SUMIF('2019_Raw'!S$2:S$996,'2019_R'!A101,'2019_Raw'!U$2:U$996)</f>
        <v>1</v>
      </c>
      <c r="E101" s="41">
        <f>IFERROR(SUMIF('2019_Raw'!S$2:S$996,'2019_R'!A101,'2019_Raw'!X$2:X$996)/SUMIF('2019_Raw'!S$2:S$996,'2019_R'!A101,'2019_Raw'!V$2:V$996), "NA")</f>
        <v>0</v>
      </c>
      <c r="F101" s="41">
        <f>SUMIF('2019_Raw'!S$2:S$996,'2019_R'!A101,'2019_Raw'!V$2:V$996)</f>
        <v>1</v>
      </c>
      <c r="G101" s="41" t="str">
        <f>INDEX('2019_Raw'!$AB$2:$AB$996,MATCH('2019_R'!$A101,'2019_Raw'!$S$2:$S$996,0))</f>
        <v>NA</v>
      </c>
      <c r="H101" s="41" t="str">
        <f>INDEX('2019_Raw'!$AM$2:$AM$996,MATCH('2019_R'!$A101,'2019_Raw'!$S$2:$S$996,0))</f>
        <v>NA</v>
      </c>
      <c r="I101" s="79" t="str">
        <f>INDEX('2019_Raw'!$AN$2:$AN$996,MATCH('2019_R'!$A101,'2019_Raw'!$S$2:$S$996,0))</f>
        <v>NA</v>
      </c>
      <c r="J101" s="41" t="str">
        <f>INDEX('2019_Raw'!$AL$2:$AL$996,MATCH('2019_R'!$A101,'2019_Raw'!$S$2:$S$996,0))</f>
        <v>NA</v>
      </c>
    </row>
    <row r="102" spans="1:10" x14ac:dyDescent="0.25">
      <c r="A102" t="str">
        <v>B.43XC.9</v>
      </c>
      <c r="B102" t="str">
        <f>INDEX('2019_Raw'!$T$2:$T$996,MATCH('2019_R'!$A102,'2019_Raw'!$S$2:$S$996,0))</f>
        <v>F0-elegansXgraellsii-LaxeXCachadas</v>
      </c>
      <c r="C102" s="41">
        <f>IFERROR(SUMIF('2019_Raw'!S$2:S$996,'2019_R'!A102,'2019_Raw'!V$2:V$996)/SUMIF('2019_Raw'!S$2:S$996,'2019_R'!A102,'2019_Raw'!U$2:U$996), "NA")</f>
        <v>1</v>
      </c>
      <c r="D102" s="41">
        <f>SUMIF('2019_Raw'!S$2:S$996,'2019_R'!A102,'2019_Raw'!U$2:U$996)</f>
        <v>1</v>
      </c>
      <c r="E102" s="41">
        <f>IFERROR(SUMIF('2019_Raw'!S$2:S$996,'2019_R'!A102,'2019_Raw'!X$2:X$996)/SUMIF('2019_Raw'!S$2:S$996,'2019_R'!A102,'2019_Raw'!V$2:V$996), "NA")</f>
        <v>1</v>
      </c>
      <c r="F102" s="41">
        <f>SUMIF('2019_Raw'!S$2:S$996,'2019_R'!A102,'2019_Raw'!V$2:V$996)</f>
        <v>1</v>
      </c>
      <c r="G102" s="41" t="str">
        <f>INDEX('2019_Raw'!$AB$2:$AB$996,MATCH('2019_R'!$A102,'2019_Raw'!$S$2:$S$996,0))</f>
        <v>NA</v>
      </c>
      <c r="H102" s="41" t="str">
        <f>INDEX('2019_Raw'!$AM$2:$AM$996,MATCH('2019_R'!$A102,'2019_Raw'!$S$2:$S$996,0))</f>
        <v>NA</v>
      </c>
      <c r="I102" s="79" t="str">
        <f>INDEX('2019_Raw'!$AN$2:$AN$996,MATCH('2019_R'!$A102,'2019_Raw'!$S$2:$S$996,0))</f>
        <v>NA</v>
      </c>
      <c r="J102" s="41" t="str">
        <f>INDEX('2019_Raw'!$AL$2:$AL$996,MATCH('2019_R'!$A102,'2019_Raw'!$S$2:$S$996,0))</f>
        <v>NA</v>
      </c>
    </row>
    <row r="103" spans="1:10" x14ac:dyDescent="0.25">
      <c r="A103" t="str">
        <v>B.2XB.1</v>
      </c>
      <c r="B103" t="str">
        <f>INDEX('2019_Raw'!$T$2:$T$996,MATCH('2019_R'!$A103,'2019_Raw'!$S$2:$S$996,0))</f>
        <v>F1-hybridXhybrid-MontalvoXMontalvo</v>
      </c>
      <c r="C103" s="41">
        <f>IFERROR(SUMIF('2019_Raw'!S$2:S$996,'2019_R'!A103,'2019_Raw'!V$2:V$996)/SUMIF('2019_Raw'!S$2:S$996,'2019_R'!A103,'2019_Raw'!U$2:U$996), "NA")</f>
        <v>1</v>
      </c>
      <c r="D103" s="41">
        <f>SUMIF('2019_Raw'!S$2:S$996,'2019_R'!A103,'2019_Raw'!U$2:U$996)</f>
        <v>1</v>
      </c>
      <c r="E103" s="41">
        <f>IFERROR(SUMIF('2019_Raw'!S$2:S$996,'2019_R'!A103,'2019_Raw'!X$2:X$996)/SUMIF('2019_Raw'!S$2:S$996,'2019_R'!A103,'2019_Raw'!V$2:V$996), "NA")</f>
        <v>1</v>
      </c>
      <c r="F103" s="41">
        <f>SUMIF('2019_Raw'!S$2:S$996,'2019_R'!A103,'2019_Raw'!V$2:V$996)</f>
        <v>1</v>
      </c>
      <c r="G103" s="41" t="str">
        <f>INDEX('2019_Raw'!$AB$2:$AB$996,MATCH('2019_R'!$A103,'2019_Raw'!$S$2:$S$996,0))</f>
        <v>NA</v>
      </c>
      <c r="H103" s="41" t="str">
        <f>INDEX('2019_Raw'!$AM$2:$AM$996,MATCH('2019_R'!$A103,'2019_Raw'!$S$2:$S$996,0))</f>
        <v>NA</v>
      </c>
      <c r="I103" s="79" t="str">
        <f>INDEX('2019_Raw'!$AN$2:$AN$996,MATCH('2019_R'!$A103,'2019_Raw'!$S$2:$S$996,0))</f>
        <v>NA</v>
      </c>
      <c r="J103" s="41" t="str">
        <f>INDEX('2019_Raw'!$AL$2:$AL$996,MATCH('2019_R'!$A103,'2019_Raw'!$S$2:$S$996,0))</f>
        <v>NA</v>
      </c>
    </row>
    <row r="104" spans="1:10" x14ac:dyDescent="0.25">
      <c r="A104" t="str">
        <v>3.1XC.2</v>
      </c>
      <c r="B104" t="str">
        <f>INDEX('2019_Raw'!$T$2:$T$996,MATCH('2019_R'!$A104,'2019_Raw'!$S$2:$S$996,0))</f>
        <v>F1-elegansXhybrid-LaxeXMontalvo</v>
      </c>
      <c r="C104" s="41">
        <f>IFERROR(SUMIF('2019_Raw'!S$2:S$996,'2019_R'!A104,'2019_Raw'!V$2:V$996)/SUMIF('2019_Raw'!S$2:S$996,'2019_R'!A104,'2019_Raw'!U$2:U$996), "NA")</f>
        <v>1</v>
      </c>
      <c r="D104" s="41">
        <f>SUMIF('2019_Raw'!S$2:S$996,'2019_R'!A104,'2019_Raw'!U$2:U$996)</f>
        <v>1</v>
      </c>
      <c r="E104" s="41">
        <f>IFERROR(SUMIF('2019_Raw'!S$2:S$996,'2019_R'!A104,'2019_Raw'!X$2:X$996)/SUMIF('2019_Raw'!S$2:S$996,'2019_R'!A104,'2019_Raw'!V$2:V$996), "NA")</f>
        <v>1</v>
      </c>
      <c r="F104" s="41">
        <f>SUMIF('2019_Raw'!S$2:S$996,'2019_R'!A104,'2019_Raw'!V$2:V$996)</f>
        <v>1</v>
      </c>
      <c r="G104" s="41">
        <f>INDEX('2019_Raw'!$AB$2:$AB$996,MATCH('2019_R'!$A104,'2019_Raw'!$S$2:$S$996,0))</f>
        <v>1</v>
      </c>
      <c r="H104" s="41">
        <f>INDEX('2019_Raw'!$AM$2:$AM$996,MATCH('2019_R'!$A104,'2019_Raw'!$S$2:$S$996,0))</f>
        <v>369</v>
      </c>
      <c r="I104" s="79" t="str">
        <f>INDEX('2019_Raw'!$AN$2:$AN$996,MATCH('2019_R'!$A104,'2019_Raw'!$S$2:$S$996,0))</f>
        <v>NA</v>
      </c>
      <c r="J104" s="41">
        <f>INDEX('2019_Raw'!$AL$2:$AL$996,MATCH('2019_R'!$A104,'2019_Raw'!$S$2:$S$996,0))</f>
        <v>369</v>
      </c>
    </row>
    <row r="105" spans="1:10" x14ac:dyDescent="0.25">
      <c r="A105" t="str">
        <v>3.1XC.3</v>
      </c>
      <c r="B105" t="str">
        <f>INDEX('2019_Raw'!$T$2:$T$996,MATCH('2019_R'!$A105,'2019_Raw'!$S$2:$S$996,0))</f>
        <v>F1-elegansXhybrid-LaxeXMontalvo</v>
      </c>
      <c r="C105" s="41">
        <f>IFERROR(SUMIF('2019_Raw'!S$2:S$996,'2019_R'!A105,'2019_Raw'!V$2:V$996)/SUMIF('2019_Raw'!S$2:S$996,'2019_R'!A105,'2019_Raw'!U$2:U$996), "NA")</f>
        <v>0</v>
      </c>
      <c r="D105" s="41">
        <f>SUMIF('2019_Raw'!S$2:S$996,'2019_R'!A105,'2019_Raw'!U$2:U$996)</f>
        <v>1</v>
      </c>
      <c r="E105" s="41" t="str">
        <f>IFERROR(SUMIF('2019_Raw'!S$2:S$996,'2019_R'!A105,'2019_Raw'!X$2:X$996)/SUMIF('2019_Raw'!S$2:S$996,'2019_R'!A105,'2019_Raw'!V$2:V$996), "NA")</f>
        <v>NA</v>
      </c>
      <c r="F105" s="41">
        <f>SUMIF('2019_Raw'!S$2:S$996,'2019_R'!A105,'2019_Raw'!V$2:V$996)</f>
        <v>0</v>
      </c>
      <c r="G105" s="41" t="str">
        <f>INDEX('2019_Raw'!$AB$2:$AB$996,MATCH('2019_R'!$A105,'2019_Raw'!$S$2:$S$996,0))</f>
        <v>NA</v>
      </c>
      <c r="H105" s="41" t="str">
        <f>INDEX('2019_Raw'!$AM$2:$AM$996,MATCH('2019_R'!$A105,'2019_Raw'!$S$2:$S$996,0))</f>
        <v>NA</v>
      </c>
      <c r="I105" s="79" t="str">
        <f>INDEX('2019_Raw'!$AN$2:$AN$996,MATCH('2019_R'!$A105,'2019_Raw'!$S$2:$S$996,0))</f>
        <v>NA</v>
      </c>
      <c r="J105" s="41" t="str">
        <f>INDEX('2019_Raw'!$AL$2:$AL$996,MATCH('2019_R'!$A105,'2019_Raw'!$S$2:$S$996,0))</f>
        <v>NA</v>
      </c>
    </row>
    <row r="106" spans="1:10" x14ac:dyDescent="0.25">
      <c r="A106" t="str">
        <v>B.4XC.3</v>
      </c>
      <c r="B106" t="str">
        <f>INDEX('2019_Raw'!$T$2:$T$996,MATCH('2019_R'!$A106,'2019_Raw'!$S$2:$S$996,0))</f>
        <v>F1-hybridXhybrid-MontalvoXMontalvo</v>
      </c>
      <c r="C106" s="41">
        <f>IFERROR(SUMIF('2019_Raw'!S$2:S$996,'2019_R'!A106,'2019_Raw'!V$2:V$996)/SUMIF('2019_Raw'!S$2:S$996,'2019_R'!A106,'2019_Raw'!U$2:U$996), "NA")</f>
        <v>1</v>
      </c>
      <c r="D106" s="41">
        <f>SUMIF('2019_Raw'!S$2:S$996,'2019_R'!A106,'2019_Raw'!U$2:U$996)</f>
        <v>1</v>
      </c>
      <c r="E106" s="41">
        <f>IFERROR(SUMIF('2019_Raw'!S$2:S$996,'2019_R'!A106,'2019_Raw'!X$2:X$996)/SUMIF('2019_Raw'!S$2:S$996,'2019_R'!A106,'2019_Raw'!V$2:V$996), "NA")</f>
        <v>1</v>
      </c>
      <c r="F106" s="41">
        <f>SUMIF('2019_Raw'!S$2:S$996,'2019_R'!A106,'2019_Raw'!V$2:V$996)</f>
        <v>1</v>
      </c>
      <c r="G106" s="41" t="str">
        <f>INDEX('2019_Raw'!$AB$2:$AB$996,MATCH('2019_R'!$A106,'2019_Raw'!$S$2:$S$996,0))</f>
        <v>NA</v>
      </c>
      <c r="H106" s="41" t="str">
        <f>INDEX('2019_Raw'!$AM$2:$AM$996,MATCH('2019_R'!$A106,'2019_Raw'!$S$2:$S$996,0))</f>
        <v>NA</v>
      </c>
      <c r="I106" s="79" t="str">
        <f>INDEX('2019_Raw'!$AN$2:$AN$996,MATCH('2019_R'!$A106,'2019_Raw'!$S$2:$S$996,0))</f>
        <v>NA</v>
      </c>
      <c r="J106" s="41" t="str">
        <f>INDEX('2019_Raw'!$AL$2:$AL$996,MATCH('2019_R'!$A106,'2019_Raw'!$S$2:$S$996,0))</f>
        <v>NA</v>
      </c>
    </row>
    <row r="107" spans="1:10" x14ac:dyDescent="0.25">
      <c r="A107" t="str">
        <v>1.3X1.2</v>
      </c>
      <c r="B107" t="str">
        <f>INDEX('2019_Raw'!$T$2:$T$996,MATCH('2019_R'!$A107,'2019_Raw'!$S$2:$S$996,0))</f>
        <v>Pures-graellsiiXgraellsii-MontalvoXMontalvo</v>
      </c>
      <c r="C107" s="41">
        <f>IFERROR(SUMIF('2019_Raw'!S$2:S$996,'2019_R'!A107,'2019_Raw'!V$2:V$996)/SUMIF('2019_Raw'!S$2:S$996,'2019_R'!A107,'2019_Raw'!U$2:U$996), "NA")</f>
        <v>1</v>
      </c>
      <c r="D107" s="41">
        <f>SUMIF('2019_Raw'!S$2:S$996,'2019_R'!A107,'2019_Raw'!U$2:U$996)</f>
        <v>1</v>
      </c>
      <c r="E107" s="41">
        <f>IFERROR(SUMIF('2019_Raw'!S$2:S$996,'2019_R'!A107,'2019_Raw'!X$2:X$996)/SUMIF('2019_Raw'!S$2:S$996,'2019_R'!A107,'2019_Raw'!V$2:V$996), "NA")</f>
        <v>1</v>
      </c>
      <c r="F107" s="41">
        <f>SUMIF('2019_Raw'!S$2:S$996,'2019_R'!A107,'2019_Raw'!V$2:V$996)</f>
        <v>1</v>
      </c>
      <c r="G107" s="41" t="str">
        <f>INDEX('2019_Raw'!$AB$2:$AB$996,MATCH('2019_R'!$A107,'2019_Raw'!$S$2:$S$996,0))</f>
        <v>NA</v>
      </c>
      <c r="H107" s="41" t="str">
        <f>INDEX('2019_Raw'!$AM$2:$AM$996,MATCH('2019_R'!$A107,'2019_Raw'!$S$2:$S$996,0))</f>
        <v>NA</v>
      </c>
      <c r="I107" s="79" t="str">
        <f>INDEX('2019_Raw'!$AN$2:$AN$996,MATCH('2019_R'!$A107,'2019_Raw'!$S$2:$S$996,0))</f>
        <v>NA</v>
      </c>
      <c r="J107" s="41" t="str">
        <f>INDEX('2019_Raw'!$AL$2:$AL$996,MATCH('2019_R'!$A107,'2019_Raw'!$S$2:$S$996,0))</f>
        <v>NA</v>
      </c>
    </row>
    <row r="108" spans="1:10" x14ac:dyDescent="0.25">
      <c r="A108" t="str">
        <v>1.9X1.4</v>
      </c>
      <c r="B108" t="str">
        <f>INDEX('2019_Raw'!$T$2:$T$996,MATCH('2019_R'!$A108,'2019_Raw'!$S$2:$S$996,0))</f>
        <v>Pures-graellsiiXgraellsii-MontalvoXMontalvo</v>
      </c>
      <c r="C108" s="41">
        <f>IFERROR(SUMIF('2019_Raw'!S$2:S$996,'2019_R'!A108,'2019_Raw'!V$2:V$996)/SUMIF('2019_Raw'!S$2:S$996,'2019_R'!A108,'2019_Raw'!U$2:U$996), "NA")</f>
        <v>1</v>
      </c>
      <c r="D108" s="41">
        <f>SUMIF('2019_Raw'!S$2:S$996,'2019_R'!A108,'2019_Raw'!U$2:U$996)</f>
        <v>1</v>
      </c>
      <c r="E108" s="41">
        <f>IFERROR(SUMIF('2019_Raw'!S$2:S$996,'2019_R'!A108,'2019_Raw'!X$2:X$996)/SUMIF('2019_Raw'!S$2:S$996,'2019_R'!A108,'2019_Raw'!V$2:V$996), "NA")</f>
        <v>1</v>
      </c>
      <c r="F108" s="41">
        <f>SUMIF('2019_Raw'!S$2:S$996,'2019_R'!A108,'2019_Raw'!V$2:V$996)</f>
        <v>1</v>
      </c>
      <c r="G108" s="41">
        <f>INDEX('2019_Raw'!$AB$2:$AB$996,MATCH('2019_R'!$A108,'2019_Raw'!$S$2:$S$996,0))</f>
        <v>3</v>
      </c>
      <c r="H108" s="41">
        <f>INDEX('2019_Raw'!$AM$2:$AM$996,MATCH('2019_R'!$A108,'2019_Raw'!$S$2:$S$996,0))</f>
        <v>88.666666666666671</v>
      </c>
      <c r="I108" s="79" t="str">
        <f>INDEX('2019_Raw'!$AN$2:$AN$996,MATCH('2019_R'!$A108,'2019_Raw'!$S$2:$S$996,0))</f>
        <v>NA</v>
      </c>
      <c r="J108" s="41">
        <f>INDEX('2019_Raw'!$AL$2:$AL$996,MATCH('2019_R'!$A108,'2019_Raw'!$S$2:$S$996,0))</f>
        <v>266</v>
      </c>
    </row>
    <row r="109" spans="1:10" x14ac:dyDescent="0.25">
      <c r="A109" t="str">
        <v>1.1X1.6</v>
      </c>
      <c r="B109" t="str">
        <f>INDEX('2019_Raw'!$T$2:$T$996,MATCH('2019_R'!$A109,'2019_Raw'!$S$2:$S$996,0))</f>
        <v>Pures-graellsiiXgraellsii-MontalvoXMontalvo</v>
      </c>
      <c r="C109" s="41">
        <f>IFERROR(SUMIF('2019_Raw'!S$2:S$996,'2019_R'!A109,'2019_Raw'!V$2:V$996)/SUMIF('2019_Raw'!S$2:S$996,'2019_R'!A109,'2019_Raw'!U$2:U$996), "NA")</f>
        <v>1</v>
      </c>
      <c r="D109" s="41">
        <f>SUMIF('2019_Raw'!S$2:S$996,'2019_R'!A109,'2019_Raw'!U$2:U$996)</f>
        <v>1</v>
      </c>
      <c r="E109" s="41">
        <f>IFERROR(SUMIF('2019_Raw'!S$2:S$996,'2019_R'!A109,'2019_Raw'!X$2:X$996)/SUMIF('2019_Raw'!S$2:S$996,'2019_R'!A109,'2019_Raw'!V$2:V$996), "NA")</f>
        <v>1</v>
      </c>
      <c r="F109" s="41">
        <f>SUMIF('2019_Raw'!S$2:S$996,'2019_R'!A109,'2019_Raw'!V$2:V$996)</f>
        <v>1</v>
      </c>
      <c r="G109" s="41">
        <f>INDEX('2019_Raw'!$AB$2:$AB$996,MATCH('2019_R'!$A109,'2019_Raw'!$S$2:$S$996,0))</f>
        <v>2</v>
      </c>
      <c r="H109" s="41">
        <f>INDEX('2019_Raw'!$AM$2:$AM$996,MATCH('2019_R'!$A109,'2019_Raw'!$S$2:$S$996,0))</f>
        <v>54.5</v>
      </c>
      <c r="I109" s="79" t="str">
        <f>INDEX('2019_Raw'!$AN$2:$AN$996,MATCH('2019_R'!$A109,'2019_Raw'!$S$2:$S$996,0))</f>
        <v>NA</v>
      </c>
      <c r="J109" s="41">
        <f>INDEX('2019_Raw'!$AL$2:$AL$996,MATCH('2019_R'!$A109,'2019_Raw'!$S$2:$S$996,0))</f>
        <v>109</v>
      </c>
    </row>
    <row r="110" spans="1:10" x14ac:dyDescent="0.25">
      <c r="A110" t="str">
        <v>3.5X3.2</v>
      </c>
      <c r="B110" t="str">
        <f>INDEX('2019_Raw'!$T$2:$T$996,MATCH('2019_R'!$A110,'2019_Raw'!$S$2:$S$996,0))</f>
        <v>Pures-elegansXelegans-LaxeXLaxe</v>
      </c>
      <c r="C110" s="41">
        <f>IFERROR(SUMIF('2019_Raw'!S$2:S$996,'2019_R'!A110,'2019_Raw'!V$2:V$996)/SUMIF('2019_Raw'!S$2:S$996,'2019_R'!A110,'2019_Raw'!U$2:U$996), "NA")</f>
        <v>0.5</v>
      </c>
      <c r="D110" s="41">
        <f>SUMIF('2019_Raw'!S$2:S$996,'2019_R'!A110,'2019_Raw'!U$2:U$996)</f>
        <v>2</v>
      </c>
      <c r="E110" s="41">
        <f>IFERROR(SUMIF('2019_Raw'!S$2:S$996,'2019_R'!A110,'2019_Raw'!X$2:X$996)/SUMIF('2019_Raw'!S$2:S$996,'2019_R'!A110,'2019_Raw'!V$2:V$996), "NA")</f>
        <v>1</v>
      </c>
      <c r="F110" s="41">
        <f>SUMIF('2019_Raw'!S$2:S$996,'2019_R'!A110,'2019_Raw'!V$2:V$996)</f>
        <v>1</v>
      </c>
      <c r="G110" s="41" t="str">
        <f>INDEX('2019_Raw'!$AB$2:$AB$996,MATCH('2019_R'!$A110,'2019_Raw'!$S$2:$S$996,0))</f>
        <v>NA</v>
      </c>
      <c r="H110" s="41" t="str">
        <f>INDEX('2019_Raw'!$AM$2:$AM$996,MATCH('2019_R'!$A110,'2019_Raw'!$S$2:$S$996,0))</f>
        <v>NA</v>
      </c>
      <c r="I110" s="79" t="str">
        <f>INDEX('2019_Raw'!$AN$2:$AN$996,MATCH('2019_R'!$A110,'2019_Raw'!$S$2:$S$996,0))</f>
        <v>NA</v>
      </c>
      <c r="J110" s="41" t="str">
        <f>INDEX('2019_Raw'!$AL$2:$AL$996,MATCH('2019_R'!$A110,'2019_Raw'!$S$2:$S$996,0))</f>
        <v>NA</v>
      </c>
    </row>
    <row r="111" spans="1:10" x14ac:dyDescent="0.25">
      <c r="A111" t="str">
        <v>A.3XB.5</v>
      </c>
      <c r="B111" t="str">
        <f>INDEX('2019_Raw'!$T$2:$T$996,MATCH('2019_R'!$A111,'2019_Raw'!$S$2:$S$996,0))</f>
        <v>F1-hybridXhybrid-MontalvoXMontalvo</v>
      </c>
      <c r="C111" s="41">
        <f>IFERROR(SUMIF('2019_Raw'!S$2:S$996,'2019_R'!A111,'2019_Raw'!V$2:V$996)/SUMIF('2019_Raw'!S$2:S$996,'2019_R'!A111,'2019_Raw'!U$2:U$996), "NA")</f>
        <v>1</v>
      </c>
      <c r="D111" s="41">
        <f>SUMIF('2019_Raw'!S$2:S$996,'2019_R'!A111,'2019_Raw'!U$2:U$996)</f>
        <v>1</v>
      </c>
      <c r="E111" s="41">
        <f>IFERROR(SUMIF('2019_Raw'!S$2:S$996,'2019_R'!A111,'2019_Raw'!X$2:X$996)/SUMIF('2019_Raw'!S$2:S$996,'2019_R'!A111,'2019_Raw'!V$2:V$996), "NA")</f>
        <v>1</v>
      </c>
      <c r="F111" s="41">
        <f>SUMIF('2019_Raw'!S$2:S$996,'2019_R'!A111,'2019_Raw'!V$2:V$996)</f>
        <v>1</v>
      </c>
      <c r="G111" s="41">
        <f>INDEX('2019_Raw'!$AB$2:$AB$996,MATCH('2019_R'!$A111,'2019_Raw'!$S$2:$S$996,0))</f>
        <v>1</v>
      </c>
      <c r="H111" s="41">
        <f>INDEX('2019_Raw'!$AM$2:$AM$996,MATCH('2019_R'!$A111,'2019_Raw'!$S$2:$S$996,0))</f>
        <v>124.66666666666667</v>
      </c>
      <c r="I111" s="79" t="str">
        <f>INDEX('2019_Raw'!$AN$2:$AN$996,MATCH('2019_R'!$A111,'2019_Raw'!$S$2:$S$996,0))</f>
        <v>NA</v>
      </c>
      <c r="J111" s="41">
        <f>INDEX('2019_Raw'!$AL$2:$AL$996,MATCH('2019_R'!$A111,'2019_Raw'!$S$2:$S$996,0))</f>
        <v>374</v>
      </c>
    </row>
    <row r="112" spans="1:10" x14ac:dyDescent="0.25">
      <c r="A112" t="str">
        <v>C.5XB.7</v>
      </c>
      <c r="B112" t="str">
        <f>INDEX('2019_Raw'!$T$2:$T$996,MATCH('2019_R'!$A112,'2019_Raw'!$S$2:$S$996,0))</f>
        <v>F1-hybridXhybrid-MontalvoXMontalvo</v>
      </c>
      <c r="C112" s="41">
        <f>IFERROR(SUMIF('2019_Raw'!S$2:S$996,'2019_R'!A112,'2019_Raw'!V$2:V$996)/SUMIF('2019_Raw'!S$2:S$996,'2019_R'!A112,'2019_Raw'!U$2:U$996), "NA")</f>
        <v>1</v>
      </c>
      <c r="D112" s="41">
        <f>SUMIF('2019_Raw'!S$2:S$996,'2019_R'!A112,'2019_Raw'!U$2:U$996)</f>
        <v>1</v>
      </c>
      <c r="E112" s="41">
        <f>IFERROR(SUMIF('2019_Raw'!S$2:S$996,'2019_R'!A112,'2019_Raw'!X$2:X$996)/SUMIF('2019_Raw'!S$2:S$996,'2019_R'!A112,'2019_Raw'!V$2:V$996), "NA")</f>
        <v>1</v>
      </c>
      <c r="F112" s="41">
        <f>SUMIF('2019_Raw'!S$2:S$996,'2019_R'!A112,'2019_Raw'!V$2:V$996)</f>
        <v>1</v>
      </c>
      <c r="G112" s="41">
        <f>INDEX('2019_Raw'!$AB$2:$AB$996,MATCH('2019_R'!$A112,'2019_Raw'!$S$2:$S$996,0))</f>
        <v>3</v>
      </c>
      <c r="H112" s="41">
        <f>INDEX('2019_Raw'!$AM$2:$AM$996,MATCH('2019_R'!$A112,'2019_Raw'!$S$2:$S$996,0))</f>
        <v>18.666666666666668</v>
      </c>
      <c r="I112" s="79" t="str">
        <f>INDEX('2019_Raw'!$AN$2:$AN$996,MATCH('2019_R'!$A112,'2019_Raw'!$S$2:$S$996,0))</f>
        <v>NA</v>
      </c>
      <c r="J112" s="41">
        <f>INDEX('2019_Raw'!$AL$2:$AL$996,MATCH('2019_R'!$A112,'2019_Raw'!$S$2:$S$996,0))</f>
        <v>56</v>
      </c>
    </row>
    <row r="113" spans="1:10" x14ac:dyDescent="0.25">
      <c r="A113" t="str">
        <v>C.10XC.3</v>
      </c>
      <c r="B113" t="str">
        <f>INDEX('2019_Raw'!$T$2:$T$996,MATCH('2019_R'!$A113,'2019_Raw'!$S$2:$S$996,0))</f>
        <v>F1-hybridXhybrid-MontalvoXMontalvo</v>
      </c>
      <c r="C113" s="41">
        <f>IFERROR(SUMIF('2019_Raw'!S$2:S$996,'2019_R'!A113,'2019_Raw'!V$2:V$996)/SUMIF('2019_Raw'!S$2:S$996,'2019_R'!A113,'2019_Raw'!U$2:U$996), "NA")</f>
        <v>1</v>
      </c>
      <c r="D113" s="41">
        <f>SUMIF('2019_Raw'!S$2:S$996,'2019_R'!A113,'2019_Raw'!U$2:U$996)</f>
        <v>1</v>
      </c>
      <c r="E113" s="41">
        <f>IFERROR(SUMIF('2019_Raw'!S$2:S$996,'2019_R'!A113,'2019_Raw'!X$2:X$996)/SUMIF('2019_Raw'!S$2:S$996,'2019_R'!A113,'2019_Raw'!V$2:V$996), "NA")</f>
        <v>1</v>
      </c>
      <c r="F113" s="41">
        <f>SUMIF('2019_Raw'!S$2:S$996,'2019_R'!A113,'2019_Raw'!V$2:V$996)</f>
        <v>1</v>
      </c>
      <c r="G113" s="41">
        <f>INDEX('2019_Raw'!$AB$2:$AB$996,MATCH('2019_R'!$A113,'2019_Raw'!$S$2:$S$996,0))</f>
        <v>0</v>
      </c>
      <c r="H113" s="41">
        <f>INDEX('2019_Raw'!$AM$2:$AM$996,MATCH('2019_R'!$A113,'2019_Raw'!$S$2:$S$996,0))</f>
        <v>0</v>
      </c>
      <c r="I113" s="79" t="str">
        <f>INDEX('2019_Raw'!$AN$2:$AN$996,MATCH('2019_R'!$A113,'2019_Raw'!$S$2:$S$996,0))</f>
        <v>NA</v>
      </c>
      <c r="J113" s="41">
        <f>INDEX('2019_Raw'!$AL$2:$AL$996,MATCH('2019_R'!$A113,'2019_Raw'!$S$2:$S$996,0))</f>
        <v>0</v>
      </c>
    </row>
    <row r="114" spans="1:10" x14ac:dyDescent="0.25">
      <c r="A114" t="str">
        <v>B.6XC.4</v>
      </c>
      <c r="B114" t="str">
        <f>INDEX('2019_Raw'!$T$2:$T$996,MATCH('2019_R'!$A114,'2019_Raw'!$S$2:$S$996,0))</f>
        <v>F1-hybridXhybrid-MontalvoXMontalvo</v>
      </c>
      <c r="C114" s="41">
        <f>IFERROR(SUMIF('2019_Raw'!S$2:S$996,'2019_R'!A114,'2019_Raw'!V$2:V$996)/SUMIF('2019_Raw'!S$2:S$996,'2019_R'!A114,'2019_Raw'!U$2:U$996), "NA")</f>
        <v>1</v>
      </c>
      <c r="D114" s="41">
        <f>SUMIF('2019_Raw'!S$2:S$996,'2019_R'!A114,'2019_Raw'!U$2:U$996)</f>
        <v>1</v>
      </c>
      <c r="E114" s="41">
        <f>IFERROR(SUMIF('2019_Raw'!S$2:S$996,'2019_R'!A114,'2019_Raw'!X$2:X$996)/SUMIF('2019_Raw'!S$2:S$996,'2019_R'!A114,'2019_Raw'!V$2:V$996), "NA")</f>
        <v>1</v>
      </c>
      <c r="F114" s="41">
        <f>SUMIF('2019_Raw'!S$2:S$996,'2019_R'!A114,'2019_Raw'!V$2:V$996)</f>
        <v>1</v>
      </c>
      <c r="G114" s="41">
        <f>INDEX('2019_Raw'!$AB$2:$AB$996,MATCH('2019_R'!$A114,'2019_Raw'!$S$2:$S$996,0))</f>
        <v>3</v>
      </c>
      <c r="H114" s="41">
        <f>INDEX('2019_Raw'!$AM$2:$AM$996,MATCH('2019_R'!$A114,'2019_Raw'!$S$2:$S$996,0))</f>
        <v>323.66666666666669</v>
      </c>
      <c r="I114" s="79" t="str">
        <f>INDEX('2019_Raw'!$AN$2:$AN$996,MATCH('2019_R'!$A114,'2019_Raw'!$S$2:$S$996,0))</f>
        <v>NA</v>
      </c>
      <c r="J114" s="41">
        <f>INDEX('2019_Raw'!$AL$2:$AL$996,MATCH('2019_R'!$A114,'2019_Raw'!$S$2:$S$996,0))</f>
        <v>971</v>
      </c>
    </row>
    <row r="115" spans="1:10" x14ac:dyDescent="0.25">
      <c r="A115" t="str">
        <v>A.9X1.11</v>
      </c>
      <c r="B115" t="str">
        <f>INDEX('2019_Raw'!$T$2:$T$996,MATCH('2019_R'!$A115,'2019_Raw'!$S$2:$S$996,0))</f>
        <v>F1-hybridXgraellsii-MontalvoXMontalvo</v>
      </c>
      <c r="C115" s="41">
        <f>IFERROR(SUMIF('2019_Raw'!S$2:S$996,'2019_R'!A115,'2019_Raw'!V$2:V$996)/SUMIF('2019_Raw'!S$2:S$996,'2019_R'!A115,'2019_Raw'!U$2:U$996), "NA")</f>
        <v>1</v>
      </c>
      <c r="D115" s="41">
        <f>SUMIF('2019_Raw'!S$2:S$996,'2019_R'!A115,'2019_Raw'!U$2:U$996)</f>
        <v>1</v>
      </c>
      <c r="E115" s="41">
        <f>IFERROR(SUMIF('2019_Raw'!S$2:S$996,'2019_R'!A115,'2019_Raw'!X$2:X$996)/SUMIF('2019_Raw'!S$2:S$996,'2019_R'!A115,'2019_Raw'!V$2:V$996), "NA")</f>
        <v>1</v>
      </c>
      <c r="F115" s="41">
        <f>SUMIF('2019_Raw'!S$2:S$996,'2019_R'!A115,'2019_Raw'!V$2:V$996)</f>
        <v>1</v>
      </c>
      <c r="G115" s="41">
        <f>INDEX('2019_Raw'!$AB$2:$AB$996,MATCH('2019_R'!$A115,'2019_Raw'!$S$2:$S$996,0))</f>
        <v>3</v>
      </c>
      <c r="H115" s="41">
        <f>INDEX('2019_Raw'!$AM$2:$AM$996,MATCH('2019_R'!$A115,'2019_Raw'!$S$2:$S$996,0))</f>
        <v>100.66666666666667</v>
      </c>
      <c r="I115" s="79" t="str">
        <f>INDEX('2019_Raw'!$AN$2:$AN$996,MATCH('2019_R'!$A115,'2019_Raw'!$S$2:$S$996,0))</f>
        <v>NA</v>
      </c>
      <c r="J115" s="41">
        <f>INDEX('2019_Raw'!$AL$2:$AL$996,MATCH('2019_R'!$A115,'2019_Raw'!$S$2:$S$996,0))</f>
        <v>302</v>
      </c>
    </row>
    <row r="116" spans="1:10" x14ac:dyDescent="0.25">
      <c r="A116" t="str">
        <v>A.2X1.14</v>
      </c>
      <c r="B116" t="str">
        <f>INDEX('2019_Raw'!$T$2:$T$996,MATCH('2019_R'!$A116,'2019_Raw'!$S$2:$S$996,0))</f>
        <v>F1-hybridXgraellsii-MontalvoXMontalvo</v>
      </c>
      <c r="C116" s="41">
        <f>IFERROR(SUMIF('2019_Raw'!S$2:S$996,'2019_R'!A116,'2019_Raw'!V$2:V$996)/SUMIF('2019_Raw'!S$2:S$996,'2019_R'!A116,'2019_Raw'!U$2:U$996), "NA")</f>
        <v>1</v>
      </c>
      <c r="D116" s="41">
        <f>SUMIF('2019_Raw'!S$2:S$996,'2019_R'!A116,'2019_Raw'!U$2:U$996)</f>
        <v>1</v>
      </c>
      <c r="E116" s="41">
        <f>IFERROR(SUMIF('2019_Raw'!S$2:S$996,'2019_R'!A116,'2019_Raw'!X$2:X$996)/SUMIF('2019_Raw'!S$2:S$996,'2019_R'!A116,'2019_Raw'!V$2:V$996), "NA")</f>
        <v>1</v>
      </c>
      <c r="F116" s="41">
        <f>SUMIF('2019_Raw'!S$2:S$996,'2019_R'!A116,'2019_Raw'!V$2:V$996)</f>
        <v>1</v>
      </c>
      <c r="G116" s="41" t="str">
        <f>INDEX('2019_Raw'!$AB$2:$AB$996,MATCH('2019_R'!$A116,'2019_Raw'!$S$2:$S$996,0))</f>
        <v>NA</v>
      </c>
      <c r="H116" s="41" t="str">
        <f>INDEX('2019_Raw'!$AM$2:$AM$996,MATCH('2019_R'!$A116,'2019_Raw'!$S$2:$S$996,0))</f>
        <v>NA</v>
      </c>
      <c r="I116" s="79" t="str">
        <f>INDEX('2019_Raw'!$AN$2:$AN$996,MATCH('2019_R'!$A116,'2019_Raw'!$S$2:$S$996,0))</f>
        <v>NA</v>
      </c>
      <c r="J116" s="41" t="str">
        <f>INDEX('2019_Raw'!$AL$2:$AL$996,MATCH('2019_R'!$A116,'2019_Raw'!$S$2:$S$996,0))</f>
        <v>NA</v>
      </c>
    </row>
    <row r="117" spans="1:10" x14ac:dyDescent="0.25">
      <c r="A117" t="str">
        <v>B.6X1.8</v>
      </c>
      <c r="B117" t="str">
        <f>INDEX('2019_Raw'!$T$2:$T$996,MATCH('2019_R'!$A117,'2019_Raw'!$S$2:$S$996,0))</f>
        <v>F1-hybridXgraellsii-MontalvoXMontalvo</v>
      </c>
      <c r="C117" s="41">
        <f>IFERROR(SUMIF('2019_Raw'!S$2:S$996,'2019_R'!A117,'2019_Raw'!V$2:V$996)/SUMIF('2019_Raw'!S$2:S$996,'2019_R'!A117,'2019_Raw'!U$2:U$996), "NA")</f>
        <v>1</v>
      </c>
      <c r="D117" s="41">
        <f>SUMIF('2019_Raw'!S$2:S$996,'2019_R'!A117,'2019_Raw'!U$2:U$996)</f>
        <v>1</v>
      </c>
      <c r="E117" s="41">
        <f>IFERROR(SUMIF('2019_Raw'!S$2:S$996,'2019_R'!A117,'2019_Raw'!X$2:X$996)/SUMIF('2019_Raw'!S$2:S$996,'2019_R'!A117,'2019_Raw'!V$2:V$996), "NA")</f>
        <v>1</v>
      </c>
      <c r="F117" s="41">
        <f>SUMIF('2019_Raw'!S$2:S$996,'2019_R'!A117,'2019_Raw'!V$2:V$996)</f>
        <v>1</v>
      </c>
      <c r="G117" s="41">
        <f>INDEX('2019_Raw'!$AB$2:$AB$996,MATCH('2019_R'!$A117,'2019_Raw'!$S$2:$S$996,0))</f>
        <v>3</v>
      </c>
      <c r="H117" s="41">
        <f>INDEX('2019_Raw'!$AM$2:$AM$996,MATCH('2019_R'!$A117,'2019_Raw'!$S$2:$S$996,0))</f>
        <v>148.66666666666666</v>
      </c>
      <c r="I117" s="79" t="str">
        <f>INDEX('2019_Raw'!$AN$2:$AN$996,MATCH('2019_R'!$A117,'2019_Raw'!$S$2:$S$996,0))</f>
        <v>NA</v>
      </c>
      <c r="J117" s="41">
        <f>INDEX('2019_Raw'!$AL$2:$AL$996,MATCH('2019_R'!$A117,'2019_Raw'!$S$2:$S$996,0))</f>
        <v>446</v>
      </c>
    </row>
    <row r="118" spans="1:10" x14ac:dyDescent="0.25">
      <c r="A118" t="str">
        <v>C.6X2.11</v>
      </c>
      <c r="B118" t="str">
        <f>INDEX('2019_Raw'!$T$2:$T$996,MATCH('2019_R'!$A118,'2019_Raw'!$S$2:$S$996,0))</f>
        <v>F1-hybridXgraellsii-MontalvoXMontalvo</v>
      </c>
      <c r="C118" s="41">
        <f>IFERROR(SUMIF('2019_Raw'!S$2:S$996,'2019_R'!A118,'2019_Raw'!V$2:V$996)/SUMIF('2019_Raw'!S$2:S$996,'2019_R'!A118,'2019_Raw'!U$2:U$996), "NA")</f>
        <v>1</v>
      </c>
      <c r="D118" s="41">
        <f>SUMIF('2019_Raw'!S$2:S$996,'2019_R'!A118,'2019_Raw'!U$2:U$996)</f>
        <v>1</v>
      </c>
      <c r="E118" s="41">
        <f>IFERROR(SUMIF('2019_Raw'!S$2:S$996,'2019_R'!A118,'2019_Raw'!X$2:X$996)/SUMIF('2019_Raw'!S$2:S$996,'2019_R'!A118,'2019_Raw'!V$2:V$996), "NA")</f>
        <v>0</v>
      </c>
      <c r="F118" s="41">
        <f>SUMIF('2019_Raw'!S$2:S$996,'2019_R'!A118,'2019_Raw'!V$2:V$996)</f>
        <v>1</v>
      </c>
      <c r="G118" s="41" t="str">
        <f>INDEX('2019_Raw'!$AB$2:$AB$996,MATCH('2019_R'!$A118,'2019_Raw'!$S$2:$S$996,0))</f>
        <v>NA</v>
      </c>
      <c r="H118" s="41" t="str">
        <f>INDEX('2019_Raw'!$AM$2:$AM$996,MATCH('2019_R'!$A118,'2019_Raw'!$S$2:$S$996,0))</f>
        <v>NA</v>
      </c>
      <c r="I118" s="79" t="str">
        <f>INDEX('2019_Raw'!$AN$2:$AN$996,MATCH('2019_R'!$A118,'2019_Raw'!$S$2:$S$996,0))</f>
        <v>NA</v>
      </c>
      <c r="J118" s="41" t="str">
        <f>INDEX('2019_Raw'!$AL$2:$AL$996,MATCH('2019_R'!$A118,'2019_Raw'!$S$2:$S$996,0))</f>
        <v>NA</v>
      </c>
    </row>
    <row r="119" spans="1:10" x14ac:dyDescent="0.25">
      <c r="A119" t="str">
        <v>3.5X3.6</v>
      </c>
      <c r="B119" t="str">
        <f>INDEX('2019_Raw'!$T$2:$T$996,MATCH('2019_R'!$A119,'2019_Raw'!$S$2:$S$996,0))</f>
        <v>Pures-elegansXelegans-LaxeXLaxe</v>
      </c>
      <c r="C119" s="41">
        <f>IFERROR(SUMIF('2019_Raw'!S$2:S$996,'2019_R'!A119,'2019_Raw'!V$2:V$996)/SUMIF('2019_Raw'!S$2:S$996,'2019_R'!A119,'2019_Raw'!U$2:U$996), "NA")</f>
        <v>0</v>
      </c>
      <c r="D119" s="41">
        <f>SUMIF('2019_Raw'!S$2:S$996,'2019_R'!A119,'2019_Raw'!U$2:U$996)</f>
        <v>1</v>
      </c>
      <c r="E119" s="41" t="str">
        <f>IFERROR(SUMIF('2019_Raw'!S$2:S$996,'2019_R'!A119,'2019_Raw'!X$2:X$996)/SUMIF('2019_Raw'!S$2:S$996,'2019_R'!A119,'2019_Raw'!V$2:V$996), "NA")</f>
        <v>NA</v>
      </c>
      <c r="F119" s="41">
        <f>SUMIF('2019_Raw'!S$2:S$996,'2019_R'!A119,'2019_Raw'!V$2:V$996)</f>
        <v>0</v>
      </c>
      <c r="G119" s="41" t="str">
        <f>INDEX('2019_Raw'!$AB$2:$AB$996,MATCH('2019_R'!$A119,'2019_Raw'!$S$2:$S$996,0))</f>
        <v>NA</v>
      </c>
      <c r="H119" s="41" t="str">
        <f>INDEX('2019_Raw'!$AM$2:$AM$996,MATCH('2019_R'!$A119,'2019_Raw'!$S$2:$S$996,0))</f>
        <v>NA</v>
      </c>
      <c r="I119" s="79" t="str">
        <f>INDEX('2019_Raw'!$AN$2:$AN$996,MATCH('2019_R'!$A119,'2019_Raw'!$S$2:$S$996,0))</f>
        <v>NA</v>
      </c>
      <c r="J119" s="41" t="str">
        <f>INDEX('2019_Raw'!$AL$2:$AL$996,MATCH('2019_R'!$A119,'2019_Raw'!$S$2:$S$996,0))</f>
        <v>NA</v>
      </c>
    </row>
    <row r="120" spans="1:10" x14ac:dyDescent="0.25">
      <c r="A120" t="str">
        <v>3.9XA.4</v>
      </c>
      <c r="B120" t="str">
        <f>INDEX('2019_Raw'!$T$2:$T$996,MATCH('2019_R'!$A120,'2019_Raw'!$S$2:$S$996,0))</f>
        <v>F1-elegansXhybrid-LaxeXMontalvo</v>
      </c>
      <c r="C120" s="41">
        <f>IFERROR(SUMIF('2019_Raw'!S$2:S$996,'2019_R'!A120,'2019_Raw'!V$2:V$996)/SUMIF('2019_Raw'!S$2:S$996,'2019_R'!A120,'2019_Raw'!U$2:U$996), "NA")</f>
        <v>1</v>
      </c>
      <c r="D120" s="41">
        <f>SUMIF('2019_Raw'!S$2:S$996,'2019_R'!A120,'2019_Raw'!U$2:U$996)</f>
        <v>1</v>
      </c>
      <c r="E120" s="41">
        <f>IFERROR(SUMIF('2019_Raw'!S$2:S$996,'2019_R'!A120,'2019_Raw'!X$2:X$996)/SUMIF('2019_Raw'!S$2:S$996,'2019_R'!A120,'2019_Raw'!V$2:V$996), "NA")</f>
        <v>1</v>
      </c>
      <c r="F120" s="41">
        <f>SUMIF('2019_Raw'!S$2:S$996,'2019_R'!A120,'2019_Raw'!V$2:V$996)</f>
        <v>1</v>
      </c>
      <c r="G120" s="41">
        <f>INDEX('2019_Raw'!$AB$2:$AB$996,MATCH('2019_R'!$A120,'2019_Raw'!$S$2:$S$996,0))</f>
        <v>3</v>
      </c>
      <c r="H120" s="41">
        <f>INDEX('2019_Raw'!$AM$2:$AM$996,MATCH('2019_R'!$A120,'2019_Raw'!$S$2:$S$996,0))</f>
        <v>108.66666666666667</v>
      </c>
      <c r="I120" s="79" t="str">
        <f>INDEX('2019_Raw'!$AN$2:$AN$996,MATCH('2019_R'!$A120,'2019_Raw'!$S$2:$S$996,0))</f>
        <v>NA</v>
      </c>
      <c r="J120" s="41">
        <f>INDEX('2019_Raw'!$AL$2:$AL$996,MATCH('2019_R'!$A120,'2019_Raw'!$S$2:$S$996,0))</f>
        <v>326</v>
      </c>
    </row>
    <row r="121" spans="1:10" x14ac:dyDescent="0.25">
      <c r="A121" t="str">
        <v>3.4XA.9</v>
      </c>
      <c r="B121" t="str">
        <f>INDEX('2019_Raw'!$T$2:$T$996,MATCH('2019_R'!$A121,'2019_Raw'!$S$2:$S$996,0))</f>
        <v>F1-elegansXhybrid-LaxeXMontalvo</v>
      </c>
      <c r="C121" s="41">
        <f>IFERROR(SUMIF('2019_Raw'!S$2:S$996,'2019_R'!A121,'2019_Raw'!V$2:V$996)/SUMIF('2019_Raw'!S$2:S$996,'2019_R'!A121,'2019_Raw'!U$2:U$996), "NA")</f>
        <v>1</v>
      </c>
      <c r="D121" s="41">
        <f>SUMIF('2019_Raw'!S$2:S$996,'2019_R'!A121,'2019_Raw'!U$2:U$996)</f>
        <v>1</v>
      </c>
      <c r="E121" s="41">
        <f>IFERROR(SUMIF('2019_Raw'!S$2:S$996,'2019_R'!A121,'2019_Raw'!X$2:X$996)/SUMIF('2019_Raw'!S$2:S$996,'2019_R'!A121,'2019_Raw'!V$2:V$996), "NA")</f>
        <v>1</v>
      </c>
      <c r="F121" s="41">
        <f>SUMIF('2019_Raw'!S$2:S$996,'2019_R'!A121,'2019_Raw'!V$2:V$996)</f>
        <v>1</v>
      </c>
      <c r="G121" s="41">
        <f>INDEX('2019_Raw'!$AB$2:$AB$996,MATCH('2019_R'!$A121,'2019_Raw'!$S$2:$S$996,0))</f>
        <v>2</v>
      </c>
      <c r="H121" s="41">
        <f>INDEX('2019_Raw'!$AM$2:$AM$996,MATCH('2019_R'!$A121,'2019_Raw'!$S$2:$S$996,0))</f>
        <v>244.33333333333334</v>
      </c>
      <c r="I121" s="79" t="str">
        <f>INDEX('2019_Raw'!$AN$2:$AN$996,MATCH('2019_R'!$A121,'2019_Raw'!$S$2:$S$996,0))</f>
        <v>NA</v>
      </c>
      <c r="J121" s="41">
        <f>INDEX('2019_Raw'!$AL$2:$AL$996,MATCH('2019_R'!$A121,'2019_Raw'!$S$2:$S$996,0))</f>
        <v>733</v>
      </c>
    </row>
    <row r="122" spans="1:10" x14ac:dyDescent="0.25">
      <c r="A122" t="str">
        <v>4.3XC.7</v>
      </c>
      <c r="B122" t="str">
        <f>INDEX('2019_Raw'!$T$2:$T$996,MATCH('2019_R'!$A122,'2019_Raw'!$S$2:$S$996,0))</f>
        <v>F1-elegansXhybrid-LaxeXMontalvo</v>
      </c>
      <c r="C122" s="41">
        <f>IFERROR(SUMIF('2019_Raw'!S$2:S$996,'2019_R'!A122,'2019_Raw'!V$2:V$996)/SUMIF('2019_Raw'!S$2:S$996,'2019_R'!A122,'2019_Raw'!U$2:U$996), "NA")</f>
        <v>1</v>
      </c>
      <c r="D122" s="41">
        <f>SUMIF('2019_Raw'!S$2:S$996,'2019_R'!A122,'2019_Raw'!U$2:U$996)</f>
        <v>1</v>
      </c>
      <c r="E122" s="41">
        <f>IFERROR(SUMIF('2019_Raw'!S$2:S$996,'2019_R'!A122,'2019_Raw'!X$2:X$996)/SUMIF('2019_Raw'!S$2:S$996,'2019_R'!A122,'2019_Raw'!V$2:V$996), "NA")</f>
        <v>1</v>
      </c>
      <c r="F122" s="41">
        <f>SUMIF('2019_Raw'!S$2:S$996,'2019_R'!A122,'2019_Raw'!V$2:V$996)</f>
        <v>1</v>
      </c>
      <c r="G122" s="41">
        <f>INDEX('2019_Raw'!$AB$2:$AB$996,MATCH('2019_R'!$A122,'2019_Raw'!$S$2:$S$996,0))</f>
        <v>2</v>
      </c>
      <c r="H122" s="41">
        <f>INDEX('2019_Raw'!$AM$2:$AM$996,MATCH('2019_R'!$A122,'2019_Raw'!$S$2:$S$996,0))</f>
        <v>136</v>
      </c>
      <c r="I122" s="79" t="str">
        <f>INDEX('2019_Raw'!$AN$2:$AN$996,MATCH('2019_R'!$A122,'2019_Raw'!$S$2:$S$996,0))</f>
        <v>NA</v>
      </c>
      <c r="J122" s="41">
        <f>INDEX('2019_Raw'!$AL$2:$AL$996,MATCH('2019_R'!$A122,'2019_Raw'!$S$2:$S$996,0))</f>
        <v>272</v>
      </c>
    </row>
    <row r="123" spans="1:10" x14ac:dyDescent="0.25">
      <c r="A123" t="str">
        <v>A.9XC.9</v>
      </c>
      <c r="B123" t="str">
        <f>INDEX('2019_Raw'!$T$2:$T$996,MATCH('2019_R'!$A123,'2019_Raw'!$S$2:$S$996,0))</f>
        <v>F1-hybridXhybrid-MontalvoXMontalvo</v>
      </c>
      <c r="C123" s="41">
        <f>IFERROR(SUMIF('2019_Raw'!S$2:S$996,'2019_R'!A123,'2019_Raw'!V$2:V$996)/SUMIF('2019_Raw'!S$2:S$996,'2019_R'!A123,'2019_Raw'!U$2:U$996), "NA")</f>
        <v>0</v>
      </c>
      <c r="D123" s="41">
        <f>SUMIF('2019_Raw'!S$2:S$996,'2019_R'!A123,'2019_Raw'!U$2:U$996)</f>
        <v>1</v>
      </c>
      <c r="E123" s="41" t="str">
        <f>IFERROR(SUMIF('2019_Raw'!S$2:S$996,'2019_R'!A123,'2019_Raw'!X$2:X$996)/SUMIF('2019_Raw'!S$2:S$996,'2019_R'!A123,'2019_Raw'!V$2:V$996), "NA")</f>
        <v>NA</v>
      </c>
      <c r="F123" s="41">
        <f>SUMIF('2019_Raw'!S$2:S$996,'2019_R'!A123,'2019_Raw'!V$2:V$996)</f>
        <v>0</v>
      </c>
      <c r="G123" s="41" t="str">
        <f>INDEX('2019_Raw'!$AB$2:$AB$996,MATCH('2019_R'!$A123,'2019_Raw'!$S$2:$S$996,0))</f>
        <v>NA</v>
      </c>
      <c r="H123" s="41" t="str">
        <f>INDEX('2019_Raw'!$AM$2:$AM$996,MATCH('2019_R'!$A123,'2019_Raw'!$S$2:$S$996,0))</f>
        <v>NA</v>
      </c>
      <c r="I123" s="79" t="str">
        <f>INDEX('2019_Raw'!$AN$2:$AN$996,MATCH('2019_R'!$A123,'2019_Raw'!$S$2:$S$996,0))</f>
        <v>NA</v>
      </c>
      <c r="J123" s="41" t="str">
        <f>INDEX('2019_Raw'!$AL$2:$AL$996,MATCH('2019_R'!$A123,'2019_Raw'!$S$2:$S$996,0))</f>
        <v>NA</v>
      </c>
    </row>
    <row r="124" spans="1:10" x14ac:dyDescent="0.25">
      <c r="A124" t="str">
        <v>B.6XC.9</v>
      </c>
      <c r="B124" t="str">
        <f>INDEX('2019_Raw'!$T$2:$T$996,MATCH('2019_R'!$A124,'2019_Raw'!$S$2:$S$996,0))</f>
        <v>F1-hybridXhybrid-MontalvoXMontalvo</v>
      </c>
      <c r="C124" s="41">
        <f>IFERROR(SUMIF('2019_Raw'!S$2:S$996,'2019_R'!A124,'2019_Raw'!V$2:V$996)/SUMIF('2019_Raw'!S$2:S$996,'2019_R'!A124,'2019_Raw'!U$2:U$996), "NA")</f>
        <v>1</v>
      </c>
      <c r="D124" s="41">
        <f>SUMIF('2019_Raw'!S$2:S$996,'2019_R'!A124,'2019_Raw'!U$2:U$996)</f>
        <v>1</v>
      </c>
      <c r="E124" s="41">
        <f>IFERROR(SUMIF('2019_Raw'!S$2:S$996,'2019_R'!A124,'2019_Raw'!X$2:X$996)/SUMIF('2019_Raw'!S$2:S$996,'2019_R'!A124,'2019_Raw'!V$2:V$996), "NA")</f>
        <v>1</v>
      </c>
      <c r="F124" s="41">
        <f>SUMIF('2019_Raw'!S$2:S$996,'2019_R'!A124,'2019_Raw'!V$2:V$996)</f>
        <v>1</v>
      </c>
      <c r="G124" s="41">
        <f>INDEX('2019_Raw'!$AB$2:$AB$996,MATCH('2019_R'!$A124,'2019_Raw'!$S$2:$S$996,0))</f>
        <v>3</v>
      </c>
      <c r="H124" s="41">
        <f>INDEX('2019_Raw'!$AM$2:$AM$996,MATCH('2019_R'!$A124,'2019_Raw'!$S$2:$S$996,0))</f>
        <v>162.33333333333334</v>
      </c>
      <c r="I124" s="79" t="str">
        <f>INDEX('2019_Raw'!$AN$2:$AN$996,MATCH('2019_R'!$A124,'2019_Raw'!$S$2:$S$996,0))</f>
        <v>NA</v>
      </c>
      <c r="J124" s="41">
        <f>INDEX('2019_Raw'!$AL$2:$AL$996,MATCH('2019_R'!$A124,'2019_Raw'!$S$2:$S$996,0))</f>
        <v>487</v>
      </c>
    </row>
    <row r="125" spans="1:10" x14ac:dyDescent="0.25">
      <c r="A125" t="str">
        <v>2.4X1.2</v>
      </c>
      <c r="B125" t="str">
        <f>INDEX('2019_Raw'!$T$2:$T$996,MATCH('2019_R'!$A125,'2019_Raw'!$S$2:$S$996,0))</f>
        <v>Pures-graellsiiXgraellsii-MontalvoXMontalvo</v>
      </c>
      <c r="C125" s="41">
        <f>IFERROR(SUMIF('2019_Raw'!S$2:S$996,'2019_R'!A125,'2019_Raw'!V$2:V$996)/SUMIF('2019_Raw'!S$2:S$996,'2019_R'!A125,'2019_Raw'!U$2:U$996), "NA")</f>
        <v>1</v>
      </c>
      <c r="D125" s="41">
        <f>SUMIF('2019_Raw'!S$2:S$996,'2019_R'!A125,'2019_Raw'!U$2:U$996)</f>
        <v>1</v>
      </c>
      <c r="E125" s="41">
        <f>IFERROR(SUMIF('2019_Raw'!S$2:S$996,'2019_R'!A125,'2019_Raw'!X$2:X$996)/SUMIF('2019_Raw'!S$2:S$996,'2019_R'!A125,'2019_Raw'!V$2:V$996), "NA")</f>
        <v>1</v>
      </c>
      <c r="F125" s="41">
        <f>SUMIF('2019_Raw'!S$2:S$996,'2019_R'!A125,'2019_Raw'!V$2:V$996)</f>
        <v>1</v>
      </c>
      <c r="G125" s="41" t="str">
        <f>INDEX('2019_Raw'!$AB$2:$AB$996,MATCH('2019_R'!$A125,'2019_Raw'!$S$2:$S$996,0))</f>
        <v>NA</v>
      </c>
      <c r="H125" s="41" t="str">
        <f>INDEX('2019_Raw'!$AM$2:$AM$996,MATCH('2019_R'!$A125,'2019_Raw'!$S$2:$S$996,0))</f>
        <v>NA</v>
      </c>
      <c r="I125" s="79" t="str">
        <f>INDEX('2019_Raw'!$AN$2:$AN$996,MATCH('2019_R'!$A125,'2019_Raw'!$S$2:$S$996,0))</f>
        <v>NA</v>
      </c>
      <c r="J125" s="41" t="str">
        <f>INDEX('2019_Raw'!$AL$2:$AL$996,MATCH('2019_R'!$A125,'2019_Raw'!$S$2:$S$996,0))</f>
        <v>NA</v>
      </c>
    </row>
    <row r="126" spans="1:10" x14ac:dyDescent="0.25">
      <c r="A126" t="str">
        <v>3.4X3.6</v>
      </c>
      <c r="B126" t="str">
        <f>INDEX('2019_Raw'!$T$2:$T$996,MATCH('2019_R'!$A126,'2019_Raw'!$S$2:$S$996,0))</f>
        <v>Pures-elegansXelegans-LaxeXLaxe</v>
      </c>
      <c r="C126" s="41">
        <f>IFERROR(SUMIF('2019_Raw'!S$2:S$996,'2019_R'!A126,'2019_Raw'!V$2:V$996)/SUMIF('2019_Raw'!S$2:S$996,'2019_R'!A126,'2019_Raw'!U$2:U$996), "NA")</f>
        <v>1</v>
      </c>
      <c r="D126" s="41">
        <f>SUMIF('2019_Raw'!S$2:S$996,'2019_R'!A126,'2019_Raw'!U$2:U$996)</f>
        <v>1</v>
      </c>
      <c r="E126" s="41">
        <f>IFERROR(SUMIF('2019_Raw'!S$2:S$996,'2019_R'!A126,'2019_Raw'!X$2:X$996)/SUMIF('2019_Raw'!S$2:S$996,'2019_R'!A126,'2019_Raw'!V$2:V$996), "NA")</f>
        <v>1</v>
      </c>
      <c r="F126" s="41">
        <f>SUMIF('2019_Raw'!S$2:S$996,'2019_R'!A126,'2019_Raw'!V$2:V$996)</f>
        <v>1</v>
      </c>
      <c r="G126" s="41">
        <f>INDEX('2019_Raw'!$AB$2:$AB$996,MATCH('2019_R'!$A126,'2019_Raw'!$S$2:$S$996,0))</f>
        <v>3</v>
      </c>
      <c r="H126" s="41">
        <f>INDEX('2019_Raw'!$AM$2:$AM$996,MATCH('2019_R'!$A126,'2019_Raw'!$S$2:$S$996,0))</f>
        <v>147</v>
      </c>
      <c r="I126" s="79" t="str">
        <f>INDEX('2019_Raw'!$AN$2:$AN$996,MATCH('2019_R'!$A126,'2019_Raw'!$S$2:$S$996,0))</f>
        <v>NA</v>
      </c>
      <c r="J126" s="41">
        <f>INDEX('2019_Raw'!$AL$2:$AL$996,MATCH('2019_R'!$A126,'2019_Raw'!$S$2:$S$996,0))</f>
        <v>441</v>
      </c>
    </row>
    <row r="127" spans="1:10" x14ac:dyDescent="0.25">
      <c r="A127" t="str">
        <v>3.5X4.2</v>
      </c>
      <c r="B127" t="str">
        <f>INDEX('2019_Raw'!$T$2:$T$996,MATCH('2019_R'!$A127,'2019_Raw'!$S$2:$S$996,0))</f>
        <v>Pures-elegansXelegans-LaxeXLaxe</v>
      </c>
      <c r="C127" s="41">
        <f>IFERROR(SUMIF('2019_Raw'!S$2:S$996,'2019_R'!A127,'2019_Raw'!V$2:V$996)/SUMIF('2019_Raw'!S$2:S$996,'2019_R'!A127,'2019_Raw'!U$2:U$996), "NA")</f>
        <v>1</v>
      </c>
      <c r="D127" s="41">
        <f>SUMIF('2019_Raw'!S$2:S$996,'2019_R'!A127,'2019_Raw'!U$2:U$996)</f>
        <v>1</v>
      </c>
      <c r="E127" s="41">
        <f>IFERROR(SUMIF('2019_Raw'!S$2:S$996,'2019_R'!A127,'2019_Raw'!X$2:X$996)/SUMIF('2019_Raw'!S$2:S$996,'2019_R'!A127,'2019_Raw'!V$2:V$996), "NA")</f>
        <v>0</v>
      </c>
      <c r="F127" s="41">
        <f>SUMIF('2019_Raw'!S$2:S$996,'2019_R'!A127,'2019_Raw'!V$2:V$996)</f>
        <v>1</v>
      </c>
      <c r="G127" s="41" t="str">
        <f>INDEX('2019_Raw'!$AB$2:$AB$996,MATCH('2019_R'!$A127,'2019_Raw'!$S$2:$S$996,0))</f>
        <v>NA</v>
      </c>
      <c r="H127" s="41" t="str">
        <f>INDEX('2019_Raw'!$AM$2:$AM$996,MATCH('2019_R'!$A127,'2019_Raw'!$S$2:$S$996,0))</f>
        <v>NA</v>
      </c>
      <c r="I127" s="79" t="str">
        <f>INDEX('2019_Raw'!$AN$2:$AN$996,MATCH('2019_R'!$A127,'2019_Raw'!$S$2:$S$996,0))</f>
        <v>NA</v>
      </c>
      <c r="J127" s="41" t="str">
        <f>INDEX('2019_Raw'!$AL$2:$AL$996,MATCH('2019_R'!$A127,'2019_Raw'!$S$2:$S$996,0))</f>
        <v>NA</v>
      </c>
    </row>
    <row r="128" spans="1:10" x14ac:dyDescent="0.25">
      <c r="A128" t="str">
        <v>1.18X1.17</v>
      </c>
      <c r="B128" t="str">
        <f>INDEX('2019_Raw'!$T$2:$T$996,MATCH('2019_R'!$A128,'2019_Raw'!$S$2:$S$996,0))</f>
        <v>Pures-graellsiiXgraellsii-MontalvoXMontalvo</v>
      </c>
      <c r="C128" s="41">
        <f>IFERROR(SUMIF('2019_Raw'!S$2:S$996,'2019_R'!A128,'2019_Raw'!V$2:V$996)/SUMIF('2019_Raw'!S$2:S$996,'2019_R'!A128,'2019_Raw'!U$2:U$996), "NA")</f>
        <v>1</v>
      </c>
      <c r="D128" s="41">
        <f>SUMIF('2019_Raw'!S$2:S$996,'2019_R'!A128,'2019_Raw'!U$2:U$996)</f>
        <v>1</v>
      </c>
      <c r="E128" s="41">
        <f>IFERROR(SUMIF('2019_Raw'!S$2:S$996,'2019_R'!A128,'2019_Raw'!X$2:X$996)/SUMIF('2019_Raw'!S$2:S$996,'2019_R'!A128,'2019_Raw'!V$2:V$996), "NA")</f>
        <v>1</v>
      </c>
      <c r="F128" s="41">
        <f>SUMIF('2019_Raw'!S$2:S$996,'2019_R'!A128,'2019_Raw'!V$2:V$996)</f>
        <v>1</v>
      </c>
      <c r="G128" s="41">
        <f>INDEX('2019_Raw'!$AB$2:$AB$996,MATCH('2019_R'!$A128,'2019_Raw'!$S$2:$S$996,0))</f>
        <v>2</v>
      </c>
      <c r="H128" s="41">
        <f>INDEX('2019_Raw'!$AM$2:$AM$996,MATCH('2019_R'!$A128,'2019_Raw'!$S$2:$S$996,0))</f>
        <v>49.333333333333336</v>
      </c>
      <c r="I128" s="79" t="str">
        <f>INDEX('2019_Raw'!$AN$2:$AN$996,MATCH('2019_R'!$A128,'2019_Raw'!$S$2:$S$996,0))</f>
        <v>NA</v>
      </c>
      <c r="J128" s="41">
        <f>INDEX('2019_Raw'!$AL$2:$AL$996,MATCH('2019_R'!$A128,'2019_Raw'!$S$2:$S$996,0))</f>
        <v>148</v>
      </c>
    </row>
    <row r="129" spans="1:10" x14ac:dyDescent="0.25">
      <c r="A129" t="str">
        <v>3.17X3.10</v>
      </c>
      <c r="B129" t="str">
        <f>INDEX('2019_Raw'!$T$2:$T$996,MATCH('2019_R'!$A129,'2019_Raw'!$S$2:$S$996,0))</f>
        <v>Pures-elegansXelegans-LaxeXLaxe</v>
      </c>
      <c r="C129" s="41">
        <f>IFERROR(SUMIF('2019_Raw'!S$2:S$996,'2019_R'!A129,'2019_Raw'!V$2:V$996)/SUMIF('2019_Raw'!S$2:S$996,'2019_R'!A129,'2019_Raw'!U$2:U$996), "NA")</f>
        <v>1</v>
      </c>
      <c r="D129" s="41">
        <f>SUMIF('2019_Raw'!S$2:S$996,'2019_R'!A129,'2019_Raw'!U$2:U$996)</f>
        <v>1</v>
      </c>
      <c r="E129" s="41">
        <f>IFERROR(SUMIF('2019_Raw'!S$2:S$996,'2019_R'!A129,'2019_Raw'!X$2:X$996)/SUMIF('2019_Raw'!S$2:S$996,'2019_R'!A129,'2019_Raw'!V$2:V$996), "NA")</f>
        <v>1</v>
      </c>
      <c r="F129" s="41">
        <f>SUMIF('2019_Raw'!S$2:S$996,'2019_R'!A129,'2019_Raw'!V$2:V$996)</f>
        <v>1</v>
      </c>
      <c r="G129" s="41">
        <f>INDEX('2019_Raw'!$AB$2:$AB$996,MATCH('2019_R'!$A129,'2019_Raw'!$S$2:$S$996,0))</f>
        <v>2</v>
      </c>
      <c r="H129" s="41">
        <f>INDEX('2019_Raw'!$AM$2:$AM$996,MATCH('2019_R'!$A129,'2019_Raw'!$S$2:$S$996,0))</f>
        <v>61.666666666666664</v>
      </c>
      <c r="I129" s="79" t="str">
        <f>INDEX('2019_Raw'!$AN$2:$AN$996,MATCH('2019_R'!$A129,'2019_Raw'!$S$2:$S$996,0))</f>
        <v>NA</v>
      </c>
      <c r="J129" s="41">
        <f>INDEX('2019_Raw'!$AL$2:$AL$996,MATCH('2019_R'!$A129,'2019_Raw'!$S$2:$S$996,0))</f>
        <v>185</v>
      </c>
    </row>
    <row r="130" spans="1:10" x14ac:dyDescent="0.25">
      <c r="A130" t="str">
        <v>4.12X3.19</v>
      </c>
      <c r="B130" t="str">
        <f>INDEX('2019_Raw'!$T$2:$T$996,MATCH('2019_R'!$A130,'2019_Raw'!$S$2:$S$996,0))</f>
        <v>Pures-elegansXelegans-LaxeXLaxe</v>
      </c>
      <c r="C130" s="41">
        <f>IFERROR(SUMIF('2019_Raw'!S$2:S$996,'2019_R'!A130,'2019_Raw'!V$2:V$996)/SUMIF('2019_Raw'!S$2:S$996,'2019_R'!A130,'2019_Raw'!U$2:U$996), "NA")</f>
        <v>1</v>
      </c>
      <c r="D130" s="41">
        <f>SUMIF('2019_Raw'!S$2:S$996,'2019_R'!A130,'2019_Raw'!U$2:U$996)</f>
        <v>1</v>
      </c>
      <c r="E130" s="41">
        <f>IFERROR(SUMIF('2019_Raw'!S$2:S$996,'2019_R'!A130,'2019_Raw'!X$2:X$996)/SUMIF('2019_Raw'!S$2:S$996,'2019_R'!A130,'2019_Raw'!V$2:V$996), "NA")</f>
        <v>1</v>
      </c>
      <c r="F130" s="41">
        <f>SUMIF('2019_Raw'!S$2:S$996,'2019_R'!A130,'2019_Raw'!V$2:V$996)</f>
        <v>1</v>
      </c>
      <c r="G130" s="41">
        <f>INDEX('2019_Raw'!$AB$2:$AB$996,MATCH('2019_R'!$A130,'2019_Raw'!$S$2:$S$996,0))</f>
        <v>3</v>
      </c>
      <c r="H130" s="41">
        <f>INDEX('2019_Raw'!$AM$2:$AM$996,MATCH('2019_R'!$A130,'2019_Raw'!$S$2:$S$996,0))</f>
        <v>82.333333333333329</v>
      </c>
      <c r="I130" s="79" t="str">
        <f>INDEX('2019_Raw'!$AN$2:$AN$996,MATCH('2019_R'!$A130,'2019_Raw'!$S$2:$S$996,0))</f>
        <v>NA</v>
      </c>
      <c r="J130" s="41">
        <f>INDEX('2019_Raw'!$AL$2:$AL$996,MATCH('2019_R'!$A130,'2019_Raw'!$S$2:$S$996,0))</f>
        <v>247</v>
      </c>
    </row>
    <row r="131" spans="1:10" x14ac:dyDescent="0.25">
      <c r="A131" t="str">
        <v>3.9X4.5</v>
      </c>
      <c r="B131" t="str">
        <f>INDEX('2019_Raw'!$T$2:$T$996,MATCH('2019_R'!$A131,'2019_Raw'!$S$2:$S$996,0))</f>
        <v>Pures-elegansXelegans-LaxeXLaxe</v>
      </c>
      <c r="C131" s="41">
        <f>IFERROR(SUMIF('2019_Raw'!S$2:S$996,'2019_R'!A131,'2019_Raw'!V$2:V$996)/SUMIF('2019_Raw'!S$2:S$996,'2019_R'!A131,'2019_Raw'!U$2:U$996), "NA")</f>
        <v>1</v>
      </c>
      <c r="D131" s="41">
        <f>SUMIF('2019_Raw'!S$2:S$996,'2019_R'!A131,'2019_Raw'!U$2:U$996)</f>
        <v>1</v>
      </c>
      <c r="E131" s="41">
        <f>IFERROR(SUMIF('2019_Raw'!S$2:S$996,'2019_R'!A131,'2019_Raw'!X$2:X$996)/SUMIF('2019_Raw'!S$2:S$996,'2019_R'!A131,'2019_Raw'!V$2:V$996), "NA")</f>
        <v>1</v>
      </c>
      <c r="F131" s="41">
        <f>SUMIF('2019_Raw'!S$2:S$996,'2019_R'!A131,'2019_Raw'!V$2:V$996)</f>
        <v>1</v>
      </c>
      <c r="G131" s="41" t="str">
        <f>INDEX('2019_Raw'!$AB$2:$AB$996,MATCH('2019_R'!$A131,'2019_Raw'!$S$2:$S$996,0))</f>
        <v>NA</v>
      </c>
      <c r="H131" s="41" t="str">
        <f>INDEX('2019_Raw'!$AM$2:$AM$996,MATCH('2019_R'!$A131,'2019_Raw'!$S$2:$S$996,0))</f>
        <v>NA</v>
      </c>
      <c r="I131" s="79" t="str">
        <f>INDEX('2019_Raw'!$AN$2:$AN$996,MATCH('2019_R'!$A131,'2019_Raw'!$S$2:$S$996,0))</f>
        <v>NA</v>
      </c>
      <c r="J131" s="41" t="str">
        <f>INDEX('2019_Raw'!$AL$2:$AL$996,MATCH('2019_R'!$A131,'2019_Raw'!$S$2:$S$996,0))</f>
        <v>NA</v>
      </c>
    </row>
    <row r="132" spans="1:10" x14ac:dyDescent="0.25">
      <c r="A132" t="str">
        <v>3.4XB.10</v>
      </c>
      <c r="B132" t="str">
        <f>INDEX('2019_Raw'!$T$2:$T$996,MATCH('2019_R'!$A132,'2019_Raw'!$S$2:$S$996,0))</f>
        <v>F1-elegansXhybrid-LaxeXMontalvo</v>
      </c>
      <c r="C132" s="41">
        <f>IFERROR(SUMIF('2019_Raw'!S$2:S$996,'2019_R'!A132,'2019_Raw'!V$2:V$996)/SUMIF('2019_Raw'!S$2:S$996,'2019_R'!A132,'2019_Raw'!U$2:U$996), "NA")</f>
        <v>1</v>
      </c>
      <c r="D132" s="41">
        <f>SUMIF('2019_Raw'!S$2:S$996,'2019_R'!A132,'2019_Raw'!U$2:U$996)</f>
        <v>1</v>
      </c>
      <c r="E132" s="41">
        <f>IFERROR(SUMIF('2019_Raw'!S$2:S$996,'2019_R'!A132,'2019_Raw'!X$2:X$996)/SUMIF('2019_Raw'!S$2:S$996,'2019_R'!A132,'2019_Raw'!V$2:V$996), "NA")</f>
        <v>1</v>
      </c>
      <c r="F132" s="41">
        <f>SUMIF('2019_Raw'!S$2:S$996,'2019_R'!A132,'2019_Raw'!V$2:V$996)</f>
        <v>1</v>
      </c>
      <c r="G132" s="41">
        <f>INDEX('2019_Raw'!$AB$2:$AB$996,MATCH('2019_R'!$A132,'2019_Raw'!$S$2:$S$996,0))</f>
        <v>2</v>
      </c>
      <c r="H132" s="41">
        <f>INDEX('2019_Raw'!$AM$2:$AM$996,MATCH('2019_R'!$A132,'2019_Raw'!$S$2:$S$996,0))</f>
        <v>2</v>
      </c>
      <c r="I132" s="79" t="str">
        <f>INDEX('2019_Raw'!$AN$2:$AN$996,MATCH('2019_R'!$A132,'2019_Raw'!$S$2:$S$996,0))</f>
        <v>NA</v>
      </c>
      <c r="J132" s="41">
        <f>INDEX('2019_Raw'!$AL$2:$AL$996,MATCH('2019_R'!$A132,'2019_Raw'!$S$2:$S$996,0))</f>
        <v>6</v>
      </c>
    </row>
    <row r="133" spans="1:10" x14ac:dyDescent="0.25">
      <c r="A133" t="str">
        <v>1.27X1.20</v>
      </c>
      <c r="B133" t="str">
        <f>INDEX('2019_Raw'!$T$2:$T$996,MATCH('2019_R'!$A133,'2019_Raw'!$S$2:$S$996,0))</f>
        <v>Pures-graellsiiXgraellsii-MontalvoXMontalvo</v>
      </c>
      <c r="C133" s="41">
        <f>IFERROR(SUMIF('2019_Raw'!S$2:S$996,'2019_R'!A133,'2019_Raw'!V$2:V$996)/SUMIF('2019_Raw'!S$2:S$996,'2019_R'!A133,'2019_Raw'!U$2:U$996), "NA")</f>
        <v>1</v>
      </c>
      <c r="D133" s="41">
        <f>SUMIF('2019_Raw'!S$2:S$996,'2019_R'!A133,'2019_Raw'!U$2:U$996)</f>
        <v>1</v>
      </c>
      <c r="E133" s="41">
        <f>IFERROR(SUMIF('2019_Raw'!S$2:S$996,'2019_R'!A133,'2019_Raw'!X$2:X$996)/SUMIF('2019_Raw'!S$2:S$996,'2019_R'!A133,'2019_Raw'!V$2:V$996), "NA")</f>
        <v>1</v>
      </c>
      <c r="F133" s="41">
        <f>SUMIF('2019_Raw'!S$2:S$996,'2019_R'!A133,'2019_Raw'!V$2:V$996)</f>
        <v>1</v>
      </c>
      <c r="G133" s="41">
        <f>INDEX('2019_Raw'!$AB$2:$AB$996,MATCH('2019_R'!$A133,'2019_Raw'!$S$2:$S$996,0))</f>
        <v>3</v>
      </c>
      <c r="H133" s="41">
        <f>INDEX('2019_Raw'!$AM$2:$AM$996,MATCH('2019_R'!$A133,'2019_Raw'!$S$2:$S$996,0))</f>
        <v>180.33333333333334</v>
      </c>
      <c r="I133" s="79" t="str">
        <f>INDEX('2019_Raw'!$AN$2:$AN$996,MATCH('2019_R'!$A133,'2019_Raw'!$S$2:$S$996,0))</f>
        <v>NA</v>
      </c>
      <c r="J133" s="41">
        <f>INDEX('2019_Raw'!$AL$2:$AL$996,MATCH('2019_R'!$A133,'2019_Raw'!$S$2:$S$996,0))</f>
        <v>541</v>
      </c>
    </row>
    <row r="134" spans="1:10" x14ac:dyDescent="0.25">
      <c r="A134" t="str">
        <v>3.16X2.5</v>
      </c>
      <c r="B134" t="str">
        <f>INDEX('2019_Raw'!$T$2:$T$996,MATCH('2019_R'!$A134,'2019_Raw'!$S$2:$S$996,0))</f>
        <v>F0-elegansXgraellsii-LaxeXMontalvo</v>
      </c>
      <c r="C134" s="41">
        <f>IFERROR(SUMIF('2019_Raw'!S$2:S$996,'2019_R'!A134,'2019_Raw'!V$2:V$996)/SUMIF('2019_Raw'!S$2:S$996,'2019_R'!A134,'2019_Raw'!U$2:U$996), "NA")</f>
        <v>1</v>
      </c>
      <c r="D134" s="41">
        <f>SUMIF('2019_Raw'!S$2:S$996,'2019_R'!A134,'2019_Raw'!U$2:U$996)</f>
        <v>1</v>
      </c>
      <c r="E134" s="41">
        <f>IFERROR(SUMIF('2019_Raw'!S$2:S$996,'2019_R'!A134,'2019_Raw'!X$2:X$996)/SUMIF('2019_Raw'!S$2:S$996,'2019_R'!A134,'2019_Raw'!V$2:V$996), "NA")</f>
        <v>1</v>
      </c>
      <c r="F134" s="41">
        <f>SUMIF('2019_Raw'!S$2:S$996,'2019_R'!A134,'2019_Raw'!V$2:V$996)</f>
        <v>1</v>
      </c>
      <c r="G134" s="41">
        <f>INDEX('2019_Raw'!$AB$2:$AB$996,MATCH('2019_R'!$A134,'2019_Raw'!$S$2:$S$996,0))</f>
        <v>3</v>
      </c>
      <c r="H134" s="41">
        <f>INDEX('2019_Raw'!$AM$2:$AM$996,MATCH('2019_R'!$A134,'2019_Raw'!$S$2:$S$996,0))</f>
        <v>221.33333333333334</v>
      </c>
      <c r="I134" s="79" t="str">
        <f>INDEX('2019_Raw'!$AN$2:$AN$996,MATCH('2019_R'!$A134,'2019_Raw'!$S$2:$S$996,0))</f>
        <v>NA</v>
      </c>
      <c r="J134" s="41">
        <f>INDEX('2019_Raw'!$AL$2:$AL$996,MATCH('2019_R'!$A134,'2019_Raw'!$S$2:$S$996,0))</f>
        <v>664</v>
      </c>
    </row>
    <row r="135" spans="1:10" x14ac:dyDescent="0.25">
      <c r="A135" t="str">
        <v>3.21X3.13</v>
      </c>
      <c r="B135" t="str">
        <f>INDEX('2019_Raw'!$T$2:$T$996,MATCH('2019_R'!$A135,'2019_Raw'!$S$2:$S$996,0))</f>
        <v>Pures-elegansXelegans-LaxeXLaxe</v>
      </c>
      <c r="C135" s="41" t="str">
        <f>IFERROR(SUMIF('2019_Raw'!S$2:S$996,'2019_R'!A135,'2019_Raw'!V$2:V$996)/SUMIF('2019_Raw'!S$2:S$996,'2019_R'!A135,'2019_Raw'!U$2:U$996), "NA")</f>
        <v>NA</v>
      </c>
      <c r="D135" s="41">
        <f>SUMIF('2019_Raw'!S$2:S$996,'2019_R'!A135,'2019_Raw'!U$2:U$996)</f>
        <v>0</v>
      </c>
      <c r="E135" s="41" t="str">
        <f>IFERROR(SUMIF('2019_Raw'!S$2:S$996,'2019_R'!A135,'2019_Raw'!X$2:X$996)/SUMIF('2019_Raw'!S$2:S$996,'2019_R'!A135,'2019_Raw'!V$2:V$996), "NA")</f>
        <v>NA</v>
      </c>
      <c r="F135" s="41">
        <f>SUMIF('2019_Raw'!S$2:S$996,'2019_R'!A135,'2019_Raw'!V$2:V$996)</f>
        <v>0</v>
      </c>
      <c r="G135" s="41">
        <f>INDEX('2019_Raw'!$AB$2:$AB$996,MATCH('2019_R'!$A135,'2019_Raw'!$S$2:$S$996,0))</f>
        <v>2</v>
      </c>
      <c r="H135" s="41">
        <f>INDEX('2019_Raw'!$AM$2:$AM$996,MATCH('2019_R'!$A135,'2019_Raw'!$S$2:$S$996,0))</f>
        <v>125.66666666666667</v>
      </c>
      <c r="I135" s="79" t="str">
        <f>INDEX('2019_Raw'!$AN$2:$AN$996,MATCH('2019_R'!$A135,'2019_Raw'!$S$2:$S$996,0))</f>
        <v>NA</v>
      </c>
      <c r="J135" s="41">
        <f>INDEX('2019_Raw'!$AL$2:$AL$996,MATCH('2019_R'!$A135,'2019_Raw'!$S$2:$S$996,0))</f>
        <v>377</v>
      </c>
    </row>
    <row r="136" spans="1:10" x14ac:dyDescent="0.25">
      <c r="A136" t="str">
        <v>A.12X3.13</v>
      </c>
      <c r="B136" t="str">
        <f>INDEX('2019_Raw'!$T$2:$T$996,MATCH('2019_R'!$A136,'2019_Raw'!$S$2:$S$996,0))</f>
        <v>F1-hybridXelegans-MontalvoXLaxe</v>
      </c>
      <c r="C136" s="41">
        <f>IFERROR(SUMIF('2019_Raw'!S$2:S$996,'2019_R'!A136,'2019_Raw'!V$2:V$996)/SUMIF('2019_Raw'!S$2:S$996,'2019_R'!A136,'2019_Raw'!U$2:U$996), "NA")</f>
        <v>1</v>
      </c>
      <c r="D136" s="41">
        <f>SUMIF('2019_Raw'!S$2:S$996,'2019_R'!A136,'2019_Raw'!U$2:U$996)</f>
        <v>1</v>
      </c>
      <c r="E136" s="41">
        <f>IFERROR(SUMIF('2019_Raw'!S$2:S$996,'2019_R'!A136,'2019_Raw'!X$2:X$996)/SUMIF('2019_Raw'!S$2:S$996,'2019_R'!A136,'2019_Raw'!V$2:V$996), "NA")</f>
        <v>0</v>
      </c>
      <c r="F136" s="41">
        <f>SUMIF('2019_Raw'!S$2:S$996,'2019_R'!A136,'2019_Raw'!V$2:V$996)</f>
        <v>1</v>
      </c>
      <c r="G136" s="41" t="str">
        <f>INDEX('2019_Raw'!$AB$2:$AB$996,MATCH('2019_R'!$A136,'2019_Raw'!$S$2:$S$996,0))</f>
        <v>NA</v>
      </c>
      <c r="H136" s="41" t="str">
        <f>INDEX('2019_Raw'!$AM$2:$AM$996,MATCH('2019_R'!$A136,'2019_Raw'!$S$2:$S$996,0))</f>
        <v>NA</v>
      </c>
      <c r="I136" s="79" t="str">
        <f>INDEX('2019_Raw'!$AN$2:$AN$996,MATCH('2019_R'!$A136,'2019_Raw'!$S$2:$S$996,0))</f>
        <v>NA</v>
      </c>
      <c r="J136" s="41" t="str">
        <f>INDEX('2019_Raw'!$AL$2:$AL$996,MATCH('2019_R'!$A136,'2019_Raw'!$S$2:$S$996,0))</f>
        <v>NA</v>
      </c>
    </row>
    <row r="137" spans="1:10" x14ac:dyDescent="0.25">
      <c r="A137" t="str">
        <v>2.6X2.8</v>
      </c>
      <c r="B137" t="str">
        <f>INDEX('2019_Raw'!$T$2:$T$996,MATCH('2019_R'!$A137,'2019_Raw'!$S$2:$S$996,0))</f>
        <v>Pures-graellsiiXgraellsii-MontalvoXMontalvo</v>
      </c>
      <c r="C137" s="41" t="str">
        <f>IFERROR(SUMIF('2019_Raw'!S$2:S$996,'2019_R'!A137,'2019_Raw'!V$2:V$996)/SUMIF('2019_Raw'!S$2:S$996,'2019_R'!A137,'2019_Raw'!U$2:U$996), "NA")</f>
        <v>NA</v>
      </c>
      <c r="D137" s="41">
        <f>SUMIF('2019_Raw'!S$2:S$996,'2019_R'!A137,'2019_Raw'!U$2:U$996)</f>
        <v>0</v>
      </c>
      <c r="E137" s="41" t="str">
        <f>IFERROR(SUMIF('2019_Raw'!S$2:S$996,'2019_R'!A137,'2019_Raw'!X$2:X$996)/SUMIF('2019_Raw'!S$2:S$996,'2019_R'!A137,'2019_Raw'!V$2:V$996), "NA")</f>
        <v>NA</v>
      </c>
      <c r="F137" s="41">
        <f>SUMIF('2019_Raw'!S$2:S$996,'2019_R'!A137,'2019_Raw'!V$2:V$996)</f>
        <v>0</v>
      </c>
      <c r="G137" s="41">
        <f>INDEX('2019_Raw'!$AB$2:$AB$996,MATCH('2019_R'!$A137,'2019_Raw'!$S$2:$S$996,0))</f>
        <v>1</v>
      </c>
      <c r="H137" s="41">
        <f>INDEX('2019_Raw'!$AM$2:$AM$996,MATCH('2019_R'!$A137,'2019_Raw'!$S$2:$S$996,0))</f>
        <v>153.66666666666666</v>
      </c>
      <c r="I137" s="79" t="str">
        <f>INDEX('2019_Raw'!$AN$2:$AN$996,MATCH('2019_R'!$A137,'2019_Raw'!$S$2:$S$996,0))</f>
        <v>NA</v>
      </c>
      <c r="J137" s="41">
        <f>INDEX('2019_Raw'!$AL$2:$AL$996,MATCH('2019_R'!$A137,'2019_Raw'!$S$2:$S$996,0))</f>
        <v>461</v>
      </c>
    </row>
    <row r="138" spans="1:10" x14ac:dyDescent="0.25">
      <c r="A138" t="str">
        <v>A.27XB.12</v>
      </c>
      <c r="B138" t="str">
        <f>INDEX('2019_Raw'!$T$2:$T$996,MATCH('2019_R'!$A138,'2019_Raw'!$S$2:$S$996,0))</f>
        <v>F1-hybridXhybrid-MontalvoXMontalvo</v>
      </c>
      <c r="C138" s="41" t="str">
        <f>IFERROR(SUMIF('2019_Raw'!S$2:S$996,'2019_R'!A138,'2019_Raw'!V$2:V$996)/SUMIF('2019_Raw'!S$2:S$996,'2019_R'!A138,'2019_Raw'!U$2:U$996), "NA")</f>
        <v>NA</v>
      </c>
      <c r="D138" s="41">
        <f>SUMIF('2019_Raw'!S$2:S$996,'2019_R'!A138,'2019_Raw'!U$2:U$996)</f>
        <v>0</v>
      </c>
      <c r="E138" s="41" t="str">
        <f>IFERROR(SUMIF('2019_Raw'!S$2:S$996,'2019_R'!A138,'2019_Raw'!X$2:X$996)/SUMIF('2019_Raw'!S$2:S$996,'2019_R'!A138,'2019_Raw'!V$2:V$996), "NA")</f>
        <v>NA</v>
      </c>
      <c r="F138" s="41">
        <f>SUMIF('2019_Raw'!S$2:S$996,'2019_R'!A138,'2019_Raw'!V$2:V$996)</f>
        <v>0</v>
      </c>
      <c r="G138" s="41">
        <f>INDEX('2019_Raw'!$AB$2:$AB$996,MATCH('2019_R'!$A138,'2019_Raw'!$S$2:$S$996,0))</f>
        <v>3</v>
      </c>
      <c r="H138" s="41">
        <f>INDEX('2019_Raw'!$AM$2:$AM$996,MATCH('2019_R'!$A138,'2019_Raw'!$S$2:$S$996,0))</f>
        <v>9.6666666666666661</v>
      </c>
      <c r="I138" s="79" t="str">
        <f>INDEX('2019_Raw'!$AN$2:$AN$996,MATCH('2019_R'!$A138,'2019_Raw'!$S$2:$S$996,0))</f>
        <v>NA</v>
      </c>
      <c r="J138" s="41">
        <f>INDEX('2019_Raw'!$AL$2:$AL$996,MATCH('2019_R'!$A138,'2019_Raw'!$S$2:$S$996,0))</f>
        <v>29</v>
      </c>
    </row>
    <row r="139" spans="1:10" x14ac:dyDescent="0.25">
      <c r="A139" t="str">
        <v>A.29XC.26</v>
      </c>
      <c r="B139" t="str">
        <f>INDEX('2019_Raw'!$T$2:$T$996,MATCH('2019_R'!$A139,'2019_Raw'!$S$2:$S$996,0))</f>
        <v>F1-hybridXhybrid-MontalvoXMontalvo</v>
      </c>
      <c r="C139" s="41" t="str">
        <f>IFERROR(SUMIF('2019_Raw'!S$2:S$996,'2019_R'!A139,'2019_Raw'!V$2:V$996)/SUMIF('2019_Raw'!S$2:S$996,'2019_R'!A139,'2019_Raw'!U$2:U$996), "NA")</f>
        <v>NA</v>
      </c>
      <c r="D139" s="41">
        <f>SUMIF('2019_Raw'!S$2:S$996,'2019_R'!A139,'2019_Raw'!U$2:U$996)</f>
        <v>0</v>
      </c>
      <c r="E139" s="41" t="str">
        <f>IFERROR(SUMIF('2019_Raw'!S$2:S$996,'2019_R'!A139,'2019_Raw'!X$2:X$996)/SUMIF('2019_Raw'!S$2:S$996,'2019_R'!A139,'2019_Raw'!V$2:V$996), "NA")</f>
        <v>NA</v>
      </c>
      <c r="F139" s="41">
        <f>SUMIF('2019_Raw'!S$2:S$996,'2019_R'!A139,'2019_Raw'!V$2:V$996)</f>
        <v>0</v>
      </c>
      <c r="G139" s="41">
        <f>INDEX('2019_Raw'!$AB$2:$AB$996,MATCH('2019_R'!$A139,'2019_Raw'!$S$2:$S$996,0))</f>
        <v>1</v>
      </c>
      <c r="H139" s="41">
        <f>INDEX('2019_Raw'!$AM$2:$AM$996,MATCH('2019_R'!$A139,'2019_Raw'!$S$2:$S$996,0))</f>
        <v>13</v>
      </c>
      <c r="I139" s="79" t="str">
        <f>INDEX('2019_Raw'!$AN$2:$AN$996,MATCH('2019_R'!$A139,'2019_Raw'!$S$2:$S$996,0))</f>
        <v>NA</v>
      </c>
      <c r="J139" s="41">
        <f>INDEX('2019_Raw'!$AL$2:$AL$996,MATCH('2019_R'!$A139,'2019_Raw'!$S$2:$S$996,0))</f>
        <v>26</v>
      </c>
    </row>
    <row r="140" spans="1:10" x14ac:dyDescent="0.25">
      <c r="A140" t="str">
        <v>A.27XC.27</v>
      </c>
      <c r="B140" t="str">
        <f>INDEX('2019_Raw'!$T$2:$T$996,MATCH('2019_R'!$A140,'2019_Raw'!$S$2:$S$996,0))</f>
        <v>F1-hybridXhybrid-MontalvoXMontalvo</v>
      </c>
      <c r="C140" s="41" t="str">
        <f>IFERROR(SUMIF('2019_Raw'!S$2:S$996,'2019_R'!A140,'2019_Raw'!V$2:V$996)/SUMIF('2019_Raw'!S$2:S$996,'2019_R'!A140,'2019_Raw'!U$2:U$996), "NA")</f>
        <v>NA</v>
      </c>
      <c r="D140" s="41">
        <f>SUMIF('2019_Raw'!S$2:S$996,'2019_R'!A140,'2019_Raw'!U$2:U$996)</f>
        <v>0</v>
      </c>
      <c r="E140" s="41" t="str">
        <f>IFERROR(SUMIF('2019_Raw'!S$2:S$996,'2019_R'!A140,'2019_Raw'!X$2:X$996)/SUMIF('2019_Raw'!S$2:S$996,'2019_R'!A140,'2019_Raw'!V$2:V$996), "NA")</f>
        <v>NA</v>
      </c>
      <c r="F140" s="41">
        <f>SUMIF('2019_Raw'!S$2:S$996,'2019_R'!A140,'2019_Raw'!V$2:V$996)</f>
        <v>0</v>
      </c>
      <c r="G140" s="41">
        <f>INDEX('2019_Raw'!$AB$2:$AB$996,MATCH('2019_R'!$A140,'2019_Raw'!$S$2:$S$996,0))</f>
        <v>1</v>
      </c>
      <c r="H140" s="41">
        <f>INDEX('2019_Raw'!$AM$2:$AM$996,MATCH('2019_R'!$A140,'2019_Raw'!$S$2:$S$996,0))</f>
        <v>1.6666666666666667</v>
      </c>
      <c r="I140" s="79" t="str">
        <f>INDEX('2019_Raw'!$AN$2:$AN$996,MATCH('2019_R'!$A140,'2019_Raw'!$S$2:$S$996,0))</f>
        <v>NA</v>
      </c>
      <c r="J140" s="41">
        <f>INDEX('2019_Raw'!$AL$2:$AL$996,MATCH('2019_R'!$A140,'2019_Raw'!$S$2:$S$996,0))</f>
        <v>5</v>
      </c>
    </row>
    <row r="141" spans="1:10" x14ac:dyDescent="0.25">
      <c r="A141" t="str">
        <v>A.29XA.20</v>
      </c>
      <c r="B141" t="str">
        <f>INDEX('2019_Raw'!$T$2:$T$996,MATCH('2019_R'!$A141,'2019_Raw'!$S$2:$S$996,0))</f>
        <v>F1-hybridXhybrid-MontalvoXMontalvo</v>
      </c>
      <c r="C141" s="41" t="str">
        <f>IFERROR(SUMIF('2019_Raw'!S$2:S$996,'2019_R'!A141,'2019_Raw'!V$2:V$996)/SUMIF('2019_Raw'!S$2:S$996,'2019_R'!A141,'2019_Raw'!U$2:U$996), "NA")</f>
        <v>NA</v>
      </c>
      <c r="D141" s="41">
        <f>SUMIF('2019_Raw'!S$2:S$996,'2019_R'!A141,'2019_Raw'!U$2:U$996)</f>
        <v>0</v>
      </c>
      <c r="E141" s="41" t="str">
        <f>IFERROR(SUMIF('2019_Raw'!S$2:S$996,'2019_R'!A141,'2019_Raw'!X$2:X$996)/SUMIF('2019_Raw'!S$2:S$996,'2019_R'!A141,'2019_Raw'!V$2:V$996), "NA")</f>
        <v>NA</v>
      </c>
      <c r="F141" s="41">
        <f>SUMIF('2019_Raw'!S$2:S$996,'2019_R'!A141,'2019_Raw'!V$2:V$996)</f>
        <v>0</v>
      </c>
      <c r="G141" s="41">
        <f>INDEX('2019_Raw'!$AB$2:$AB$996,MATCH('2019_R'!$A141,'2019_Raw'!$S$2:$S$996,0))</f>
        <v>2</v>
      </c>
      <c r="H141" s="41">
        <f>INDEX('2019_Raw'!$AM$2:$AM$996,MATCH('2019_R'!$A141,'2019_Raw'!$S$2:$S$996,0))</f>
        <v>35.666666666666664</v>
      </c>
      <c r="I141" s="79" t="str">
        <f>INDEX('2019_Raw'!$AN$2:$AN$996,MATCH('2019_R'!$A141,'2019_Raw'!$S$2:$S$996,0))</f>
        <v>NA</v>
      </c>
      <c r="J141" s="41">
        <f>INDEX('2019_Raw'!$AL$2:$AL$996,MATCH('2019_R'!$A141,'2019_Raw'!$S$2:$S$996,0))</f>
        <v>107</v>
      </c>
    </row>
    <row r="142" spans="1:10" x14ac:dyDescent="0.25">
      <c r="A142" t="str">
        <v>4.12XA.28</v>
      </c>
      <c r="B142" t="str">
        <f>INDEX('2019_Raw'!$T$2:$T$996,MATCH('2019_R'!$A142,'2019_Raw'!$S$2:$S$996,0))</f>
        <v>F1-elegansXhybrid-LaxeXMontalvo</v>
      </c>
      <c r="C142" s="41">
        <f>IFERROR(SUMIF('2019_Raw'!S$2:S$996,'2019_R'!A142,'2019_Raw'!V$2:V$996)/SUMIF('2019_Raw'!S$2:S$996,'2019_R'!A142,'2019_Raw'!U$2:U$996), "NA")</f>
        <v>0</v>
      </c>
      <c r="D142" s="41">
        <f>SUMIF('2019_Raw'!S$2:S$996,'2019_R'!A142,'2019_Raw'!U$2:U$996)</f>
        <v>2</v>
      </c>
      <c r="E142" s="41" t="str">
        <f>IFERROR(SUMIF('2019_Raw'!S$2:S$996,'2019_R'!A142,'2019_Raw'!X$2:X$996)/SUMIF('2019_Raw'!S$2:S$996,'2019_R'!A142,'2019_Raw'!V$2:V$996), "NA")</f>
        <v>NA</v>
      </c>
      <c r="F142" s="41">
        <f>SUMIF('2019_Raw'!S$2:S$996,'2019_R'!A142,'2019_Raw'!V$2:V$996)</f>
        <v>0</v>
      </c>
      <c r="G142" s="41" t="str">
        <f>INDEX('2019_Raw'!$AB$2:$AB$996,MATCH('2019_R'!$A142,'2019_Raw'!$S$2:$S$996,0))</f>
        <v>NA</v>
      </c>
      <c r="H142" s="41" t="str">
        <f>INDEX('2019_Raw'!$AM$2:$AM$996,MATCH('2019_R'!$A142,'2019_Raw'!$S$2:$S$996,0))</f>
        <v>NA</v>
      </c>
      <c r="I142" s="79" t="str">
        <f>INDEX('2019_Raw'!$AN$2:$AN$996,MATCH('2019_R'!$A142,'2019_Raw'!$S$2:$S$996,0))</f>
        <v>NA</v>
      </c>
      <c r="J142" s="41" t="str">
        <f>INDEX('2019_Raw'!$AL$2:$AL$996,MATCH('2019_R'!$A142,'2019_Raw'!$S$2:$S$996,0))</f>
        <v>NA</v>
      </c>
    </row>
    <row r="143" spans="1:10" x14ac:dyDescent="0.25">
      <c r="A143" t="str">
        <v>4.12XA.29</v>
      </c>
      <c r="B143" t="str">
        <f>INDEX('2019_Raw'!$T$2:$T$996,MATCH('2019_R'!$A143,'2019_Raw'!$S$2:$S$996,0))</f>
        <v>F1-elegansXhybrid-LaxeXMontalvo</v>
      </c>
      <c r="C143" s="41">
        <f>IFERROR(SUMIF('2019_Raw'!S$2:S$996,'2019_R'!A143,'2019_Raw'!V$2:V$996)/SUMIF('2019_Raw'!S$2:S$996,'2019_R'!A143,'2019_Raw'!U$2:U$996), "NA")</f>
        <v>0</v>
      </c>
      <c r="D143" s="41">
        <f>SUMIF('2019_Raw'!S$2:S$996,'2019_R'!A143,'2019_Raw'!U$2:U$996)</f>
        <v>3</v>
      </c>
      <c r="E143" s="41" t="str">
        <f>IFERROR(SUMIF('2019_Raw'!S$2:S$996,'2019_R'!A143,'2019_Raw'!X$2:X$996)/SUMIF('2019_Raw'!S$2:S$996,'2019_R'!A143,'2019_Raw'!V$2:V$996), "NA")</f>
        <v>NA</v>
      </c>
      <c r="F143" s="41">
        <f>SUMIF('2019_Raw'!S$2:S$996,'2019_R'!A143,'2019_Raw'!V$2:V$996)</f>
        <v>0</v>
      </c>
      <c r="G143" s="41" t="str">
        <f>INDEX('2019_Raw'!$AB$2:$AB$996,MATCH('2019_R'!$A143,'2019_Raw'!$S$2:$S$996,0))</f>
        <v>NA</v>
      </c>
      <c r="H143" s="41" t="str">
        <f>INDEX('2019_Raw'!$AM$2:$AM$996,MATCH('2019_R'!$A143,'2019_Raw'!$S$2:$S$996,0))</f>
        <v>NA</v>
      </c>
      <c r="I143" s="79" t="str">
        <f>INDEX('2019_Raw'!$AN$2:$AN$996,MATCH('2019_R'!$A143,'2019_Raw'!$S$2:$S$996,0))</f>
        <v>NA</v>
      </c>
      <c r="J143" s="41" t="str">
        <f>INDEX('2019_Raw'!$AL$2:$AL$996,MATCH('2019_R'!$A143,'2019_Raw'!$S$2:$S$996,0))</f>
        <v>NA</v>
      </c>
    </row>
    <row r="144" spans="1:10" x14ac:dyDescent="0.25">
      <c r="A144" t="str">
        <v>A.31XA.30</v>
      </c>
      <c r="B144" t="str">
        <f>INDEX('2019_Raw'!$T$2:$T$996,MATCH('2019_R'!$A144,'2019_Raw'!$S$2:$S$996,0))</f>
        <v>F1-hybridXhybrid-MontalvoXMontalvo</v>
      </c>
      <c r="C144" s="41" t="str">
        <f>IFERROR(SUMIF('2019_Raw'!S$2:S$996,'2019_R'!A144,'2019_Raw'!V$2:V$996)/SUMIF('2019_Raw'!S$2:S$996,'2019_R'!A144,'2019_Raw'!U$2:U$996), "NA")</f>
        <v>NA</v>
      </c>
      <c r="D144" s="41">
        <f>SUMIF('2019_Raw'!S$2:S$996,'2019_R'!A144,'2019_Raw'!U$2:U$996)</f>
        <v>0</v>
      </c>
      <c r="E144" s="41" t="str">
        <f>IFERROR(SUMIF('2019_Raw'!S$2:S$996,'2019_R'!A144,'2019_Raw'!X$2:X$996)/SUMIF('2019_Raw'!S$2:S$996,'2019_R'!A144,'2019_Raw'!V$2:V$996), "NA")</f>
        <v>NA</v>
      </c>
      <c r="F144" s="41">
        <f>SUMIF('2019_Raw'!S$2:S$996,'2019_R'!A144,'2019_Raw'!V$2:V$996)</f>
        <v>0</v>
      </c>
      <c r="G144" s="41">
        <f>INDEX('2019_Raw'!$AB$2:$AB$996,MATCH('2019_R'!$A144,'2019_Raw'!$S$2:$S$996,0))</f>
        <v>2</v>
      </c>
      <c r="H144" s="41">
        <f>INDEX('2019_Raw'!$AM$2:$AM$996,MATCH('2019_R'!$A144,'2019_Raw'!$S$2:$S$996,0))</f>
        <v>38.333333333333336</v>
      </c>
      <c r="I144" s="79" t="str">
        <f>INDEX('2019_Raw'!$AN$2:$AN$996,MATCH('2019_R'!$A144,'2019_Raw'!$S$2:$S$996,0))</f>
        <v>NA</v>
      </c>
      <c r="J144" s="41">
        <f>INDEX('2019_Raw'!$AL$2:$AL$996,MATCH('2019_R'!$A144,'2019_Raw'!$S$2:$S$996,0))</f>
        <v>115</v>
      </c>
    </row>
    <row r="145" spans="1:10" x14ac:dyDescent="0.25">
      <c r="A145" t="str">
        <v>C.25XC.30</v>
      </c>
      <c r="B145" t="str">
        <f>INDEX('2019_Raw'!$T$2:$T$996,MATCH('2019_R'!$A145,'2019_Raw'!$S$2:$S$996,0))</f>
        <v>F1-hybridXhybrid-MontalvoXMontalvo</v>
      </c>
      <c r="C145" s="41" t="str">
        <f>IFERROR(SUMIF('2019_Raw'!S$2:S$996,'2019_R'!A145,'2019_Raw'!V$2:V$996)/SUMIF('2019_Raw'!S$2:S$996,'2019_R'!A145,'2019_Raw'!U$2:U$996), "NA")</f>
        <v>NA</v>
      </c>
      <c r="D145" s="41">
        <f>SUMIF('2019_Raw'!S$2:S$996,'2019_R'!A145,'2019_Raw'!U$2:U$996)</f>
        <v>0</v>
      </c>
      <c r="E145" s="41" t="str">
        <f>IFERROR(SUMIF('2019_Raw'!S$2:S$996,'2019_R'!A145,'2019_Raw'!X$2:X$996)/SUMIF('2019_Raw'!S$2:S$996,'2019_R'!A145,'2019_Raw'!V$2:V$996), "NA")</f>
        <v>NA</v>
      </c>
      <c r="F145" s="41">
        <f>SUMIF('2019_Raw'!S$2:S$996,'2019_R'!A145,'2019_Raw'!V$2:V$996)</f>
        <v>0</v>
      </c>
      <c r="G145" s="41">
        <f>INDEX('2019_Raw'!$AB$2:$AB$996,MATCH('2019_R'!$A145,'2019_Raw'!$S$2:$S$996,0))</f>
        <v>2</v>
      </c>
      <c r="H145" s="41">
        <f>INDEX('2019_Raw'!$AM$2:$AM$996,MATCH('2019_R'!$A145,'2019_Raw'!$S$2:$S$996,0))</f>
        <v>101.33333333333333</v>
      </c>
      <c r="I145" s="79" t="str">
        <f>INDEX('2019_Raw'!$AN$2:$AN$996,MATCH('2019_R'!$A145,'2019_Raw'!$S$2:$S$996,0))</f>
        <v>NA</v>
      </c>
      <c r="J145" s="41">
        <f>INDEX('2019_Raw'!$AL$2:$AL$996,MATCH('2019_R'!$A145,'2019_Raw'!$S$2:$S$996,0))</f>
        <v>304</v>
      </c>
    </row>
    <row r="146" spans="1:10" x14ac:dyDescent="0.25">
      <c r="A146" t="str">
        <v>A.29X2.15</v>
      </c>
      <c r="B146" t="str">
        <f>INDEX('2019_Raw'!$T$2:$T$996,MATCH('2019_R'!$A146,'2019_Raw'!$S$2:$S$996,0))</f>
        <v>F1-hybridXgraellsii-MontalvoXMontalvo</v>
      </c>
      <c r="C146" s="41" t="str">
        <f>IFERROR(SUMIF('2019_Raw'!S$2:S$996,'2019_R'!A146,'2019_Raw'!V$2:V$996)/SUMIF('2019_Raw'!S$2:S$996,'2019_R'!A146,'2019_Raw'!U$2:U$996), "NA")</f>
        <v>NA</v>
      </c>
      <c r="D146" s="41">
        <f>SUMIF('2019_Raw'!S$2:S$996,'2019_R'!A146,'2019_Raw'!U$2:U$996)</f>
        <v>0</v>
      </c>
      <c r="E146" s="41" t="str">
        <f>IFERROR(SUMIF('2019_Raw'!S$2:S$996,'2019_R'!A146,'2019_Raw'!X$2:X$996)/SUMIF('2019_Raw'!S$2:S$996,'2019_R'!A146,'2019_Raw'!V$2:V$996), "NA")</f>
        <v>NA</v>
      </c>
      <c r="F146" s="41">
        <f>SUMIF('2019_Raw'!S$2:S$996,'2019_R'!A146,'2019_Raw'!V$2:V$996)</f>
        <v>0</v>
      </c>
      <c r="G146" s="41">
        <f>INDEX('2019_Raw'!$AB$2:$AB$996,MATCH('2019_R'!$A146,'2019_Raw'!$S$2:$S$996,0))</f>
        <v>2</v>
      </c>
      <c r="H146" s="41">
        <f>INDEX('2019_Raw'!$AM$2:$AM$996,MATCH('2019_R'!$A146,'2019_Raw'!$S$2:$S$996,0))</f>
        <v>109</v>
      </c>
      <c r="I146" s="79" t="str">
        <f>INDEX('2019_Raw'!$AN$2:$AN$996,MATCH('2019_R'!$A146,'2019_Raw'!$S$2:$S$996,0))</f>
        <v>NA</v>
      </c>
      <c r="J146" s="41">
        <f>INDEX('2019_Raw'!$AL$2:$AL$996,MATCH('2019_R'!$A146,'2019_Raw'!$S$2:$S$996,0))</f>
        <v>327</v>
      </c>
    </row>
    <row r="147" spans="1:10" x14ac:dyDescent="0.25">
      <c r="A147" t="str">
        <v>4.12XC.29</v>
      </c>
      <c r="B147" t="str">
        <f>INDEX('2019_Raw'!$T$2:$T$996,MATCH('2019_R'!$A147,'2019_Raw'!$S$2:$S$996,0))</f>
        <v>F1-elegansXhybrid-LaxeXMontalvo</v>
      </c>
      <c r="C147" s="41" t="str">
        <f>IFERROR(SUMIF('2019_Raw'!S$2:S$996,'2019_R'!A147,'2019_Raw'!V$2:V$996)/SUMIF('2019_Raw'!S$2:S$996,'2019_R'!A147,'2019_Raw'!U$2:U$996), "NA")</f>
        <v>NA</v>
      </c>
      <c r="D147" s="41">
        <f>SUMIF('2019_Raw'!S$2:S$996,'2019_R'!A147,'2019_Raw'!U$2:U$996)</f>
        <v>0</v>
      </c>
      <c r="E147" s="41" t="str">
        <f>IFERROR(SUMIF('2019_Raw'!S$2:S$996,'2019_R'!A147,'2019_Raw'!X$2:X$996)/SUMIF('2019_Raw'!S$2:S$996,'2019_R'!A147,'2019_Raw'!V$2:V$996), "NA")</f>
        <v>NA</v>
      </c>
      <c r="F147" s="41">
        <f>SUMIF('2019_Raw'!S$2:S$996,'2019_R'!A147,'2019_Raw'!V$2:V$996)</f>
        <v>0</v>
      </c>
      <c r="G147" s="41">
        <f>INDEX('2019_Raw'!$AB$2:$AB$996,MATCH('2019_R'!$A147,'2019_Raw'!$S$2:$S$996,0))</f>
        <v>2</v>
      </c>
      <c r="H147" s="41">
        <f>INDEX('2019_Raw'!$AM$2:$AM$996,MATCH('2019_R'!$A147,'2019_Raw'!$S$2:$S$996,0))</f>
        <v>190.33333333333334</v>
      </c>
      <c r="I147" s="79" t="str">
        <f>INDEX('2019_Raw'!$AN$2:$AN$996,MATCH('2019_R'!$A147,'2019_Raw'!$S$2:$S$996,0))</f>
        <v>NA</v>
      </c>
      <c r="J147" s="41">
        <f>INDEX('2019_Raw'!$AL$2:$AL$996,MATCH('2019_R'!$A147,'2019_Raw'!$S$2:$S$996,0))</f>
        <v>571</v>
      </c>
    </row>
    <row r="148" spans="1:10" x14ac:dyDescent="0.25">
      <c r="A148" t="str">
        <v>2.23X1.29</v>
      </c>
      <c r="B148" t="str">
        <f>INDEX('2019_Raw'!$T$2:$T$996,MATCH('2019_R'!$A148,'2019_Raw'!$S$2:$S$996,0))</f>
        <v>Pures-graellsiiXgraellsii-MontalvoXMontalvo</v>
      </c>
      <c r="C148" s="41" t="str">
        <f>IFERROR(SUMIF('2019_Raw'!S$2:S$996,'2019_R'!A148,'2019_Raw'!V$2:V$996)/SUMIF('2019_Raw'!S$2:S$996,'2019_R'!A148,'2019_Raw'!U$2:U$996), "NA")</f>
        <v>NA</v>
      </c>
      <c r="D148" s="41">
        <f>SUMIF('2019_Raw'!S$2:S$996,'2019_R'!A148,'2019_Raw'!U$2:U$996)</f>
        <v>0</v>
      </c>
      <c r="E148" s="41" t="str">
        <f>IFERROR(SUMIF('2019_Raw'!S$2:S$996,'2019_R'!A148,'2019_Raw'!X$2:X$996)/SUMIF('2019_Raw'!S$2:S$996,'2019_R'!A148,'2019_Raw'!V$2:V$996), "NA")</f>
        <v>NA</v>
      </c>
      <c r="F148" s="41">
        <f>SUMIF('2019_Raw'!S$2:S$996,'2019_R'!A148,'2019_Raw'!V$2:V$996)</f>
        <v>0</v>
      </c>
      <c r="G148" s="41">
        <f>INDEX('2019_Raw'!$AB$2:$AB$996,MATCH('2019_R'!$A148,'2019_Raw'!$S$2:$S$996,0))</f>
        <v>3</v>
      </c>
      <c r="H148" s="41">
        <f>INDEX('2019_Raw'!$AM$2:$AM$996,MATCH('2019_R'!$A148,'2019_Raw'!$S$2:$S$996,0))</f>
        <v>33.666666666666664</v>
      </c>
      <c r="I148" s="79" t="str">
        <f>INDEX('2019_Raw'!$AN$2:$AN$996,MATCH('2019_R'!$A148,'2019_Raw'!$S$2:$S$996,0))</f>
        <v>NA</v>
      </c>
      <c r="J148" s="41">
        <f>INDEX('2019_Raw'!$AL$2:$AL$996,MATCH('2019_R'!$A148,'2019_Raw'!$S$2:$S$996,0))</f>
        <v>101</v>
      </c>
    </row>
    <row r="149" spans="1:10" x14ac:dyDescent="0.25">
      <c r="A149" t="str">
        <v>3.27X3.34</v>
      </c>
      <c r="B149" t="str">
        <f>INDEX('2019_Raw'!$T$2:$T$996,MATCH('2019_R'!$A149,'2019_Raw'!$S$2:$S$996,0))</f>
        <v>Pures-elegansXelegans-LaxeXLaxe</v>
      </c>
      <c r="C149" s="41" t="str">
        <f>IFERROR(SUMIF('2019_Raw'!S$2:S$996,'2019_R'!A149,'2019_Raw'!V$2:V$996)/SUMIF('2019_Raw'!S$2:S$996,'2019_R'!A149,'2019_Raw'!U$2:U$996), "NA")</f>
        <v>NA</v>
      </c>
      <c r="D149" s="41">
        <f>SUMIF('2019_Raw'!S$2:S$996,'2019_R'!A149,'2019_Raw'!U$2:U$996)</f>
        <v>0</v>
      </c>
      <c r="E149" s="41" t="str">
        <f>IFERROR(SUMIF('2019_Raw'!S$2:S$996,'2019_R'!A149,'2019_Raw'!X$2:X$996)/SUMIF('2019_Raw'!S$2:S$996,'2019_R'!A149,'2019_Raw'!V$2:V$996), "NA")</f>
        <v>NA</v>
      </c>
      <c r="F149" s="41">
        <f>SUMIF('2019_Raw'!S$2:S$996,'2019_R'!A149,'2019_Raw'!V$2:V$996)</f>
        <v>0</v>
      </c>
      <c r="G149" s="41">
        <f>INDEX('2019_Raw'!$AB$2:$AB$996,MATCH('2019_R'!$A149,'2019_Raw'!$S$2:$S$996,0))</f>
        <v>2</v>
      </c>
      <c r="H149" s="41">
        <f>INDEX('2019_Raw'!$AM$2:$AM$996,MATCH('2019_R'!$A149,'2019_Raw'!$S$2:$S$996,0))</f>
        <v>110.66666666666667</v>
      </c>
      <c r="I149" s="79" t="str">
        <f>INDEX('2019_Raw'!$AN$2:$AN$996,MATCH('2019_R'!$A149,'2019_Raw'!$S$2:$S$996,0))</f>
        <v>NA</v>
      </c>
      <c r="J149" s="41">
        <f>INDEX('2019_Raw'!$AL$2:$AL$996,MATCH('2019_R'!$A149,'2019_Raw'!$S$2:$S$996,0))</f>
        <v>332</v>
      </c>
    </row>
    <row r="150" spans="1:10" x14ac:dyDescent="0.25">
      <c r="A150" t="str">
        <v>2.23X2.22</v>
      </c>
      <c r="B150" t="str">
        <f>INDEX('2019_Raw'!$T$2:$T$996,MATCH('2019_R'!$A150,'2019_Raw'!$S$2:$S$996,0))</f>
        <v>Pures-graellsiiXgraellsii-MontalvoXMontalvo</v>
      </c>
      <c r="C150" s="41" t="str">
        <f>IFERROR(SUMIF('2019_Raw'!S$2:S$996,'2019_R'!A150,'2019_Raw'!V$2:V$996)/SUMIF('2019_Raw'!S$2:S$996,'2019_R'!A150,'2019_Raw'!U$2:U$996), "NA")</f>
        <v>NA</v>
      </c>
      <c r="D150" s="41">
        <f>SUMIF('2019_Raw'!S$2:S$996,'2019_R'!A150,'2019_Raw'!U$2:U$996)</f>
        <v>0</v>
      </c>
      <c r="E150" s="41" t="str">
        <f>IFERROR(SUMIF('2019_Raw'!S$2:S$996,'2019_R'!A150,'2019_Raw'!X$2:X$996)/SUMIF('2019_Raw'!S$2:S$996,'2019_R'!A150,'2019_Raw'!V$2:V$996), "NA")</f>
        <v>NA</v>
      </c>
      <c r="F150" s="41">
        <f>SUMIF('2019_Raw'!S$2:S$996,'2019_R'!A150,'2019_Raw'!V$2:V$996)</f>
        <v>0</v>
      </c>
      <c r="G150" s="41">
        <f>INDEX('2019_Raw'!$AB$2:$AB$996,MATCH('2019_R'!$A150,'2019_Raw'!$S$2:$S$996,0))</f>
        <v>2</v>
      </c>
      <c r="H150" s="41">
        <f>INDEX('2019_Raw'!$AM$2:$AM$996,MATCH('2019_R'!$A150,'2019_Raw'!$S$2:$S$996,0))</f>
        <v>198.66666666666666</v>
      </c>
      <c r="I150" s="79" t="str">
        <f>INDEX('2019_Raw'!$AN$2:$AN$996,MATCH('2019_R'!$A150,'2019_Raw'!$S$2:$S$996,0))</f>
        <v>NA</v>
      </c>
      <c r="J150" s="41">
        <f>INDEX('2019_Raw'!$AL$2:$AL$996,MATCH('2019_R'!$A150,'2019_Raw'!$S$2:$S$996,0))</f>
        <v>596</v>
      </c>
    </row>
    <row r="151" spans="1:10" x14ac:dyDescent="0.25">
      <c r="A151" t="str">
        <v>2.23X2.24</v>
      </c>
      <c r="B151" t="str">
        <f>INDEX('2019_Raw'!$T$2:$T$996,MATCH('2019_R'!$A151,'2019_Raw'!$S$2:$S$996,0))</f>
        <v>Pures-graellsiiXgraellsii-MontalvoXMontalvo</v>
      </c>
      <c r="C151" s="41" t="str">
        <f>IFERROR(SUMIF('2019_Raw'!S$2:S$996,'2019_R'!A151,'2019_Raw'!V$2:V$996)/SUMIF('2019_Raw'!S$2:S$996,'2019_R'!A151,'2019_Raw'!U$2:U$996), "NA")</f>
        <v>NA</v>
      </c>
      <c r="D151" s="41">
        <f>SUMIF('2019_Raw'!S$2:S$996,'2019_R'!A151,'2019_Raw'!U$2:U$996)</f>
        <v>0</v>
      </c>
      <c r="E151" s="41" t="str">
        <f>IFERROR(SUMIF('2019_Raw'!S$2:S$996,'2019_R'!A151,'2019_Raw'!X$2:X$996)/SUMIF('2019_Raw'!S$2:S$996,'2019_R'!A151,'2019_Raw'!V$2:V$996), "NA")</f>
        <v>NA</v>
      </c>
      <c r="F151" s="41">
        <f>SUMIF('2019_Raw'!S$2:S$996,'2019_R'!A151,'2019_Raw'!V$2:V$996)</f>
        <v>0</v>
      </c>
      <c r="G151" s="41">
        <f>INDEX('2019_Raw'!$AB$2:$AB$996,MATCH('2019_R'!$A151,'2019_Raw'!$S$2:$S$996,0))</f>
        <v>2</v>
      </c>
      <c r="H151" s="41">
        <f>INDEX('2019_Raw'!$AM$2:$AM$996,MATCH('2019_R'!$A151,'2019_Raw'!$S$2:$S$996,0))</f>
        <v>143.33333333333334</v>
      </c>
      <c r="I151" s="79" t="str">
        <f>INDEX('2019_Raw'!$AN$2:$AN$996,MATCH('2019_R'!$A151,'2019_Raw'!$S$2:$S$996,0))</f>
        <v>NA</v>
      </c>
      <c r="J151" s="41">
        <f>INDEX('2019_Raw'!$AL$2:$AL$996,MATCH('2019_R'!$A151,'2019_Raw'!$S$2:$S$996,0))</f>
        <v>430</v>
      </c>
    </row>
    <row r="152" spans="1:10" x14ac:dyDescent="0.25">
      <c r="A152" t="str">
        <v>3.27X3.31</v>
      </c>
      <c r="B152" t="str">
        <f>INDEX('2019_Raw'!$T$2:$T$996,MATCH('2019_R'!$A152,'2019_Raw'!$S$2:$S$996,0))</f>
        <v>Pures-elegansXelegans-LaxeXLaxe</v>
      </c>
      <c r="C152" s="41" t="str">
        <f>IFERROR(SUMIF('2019_Raw'!S$2:S$996,'2019_R'!A152,'2019_Raw'!V$2:V$996)/SUMIF('2019_Raw'!S$2:S$996,'2019_R'!A152,'2019_Raw'!U$2:U$996), "NA")</f>
        <v>NA</v>
      </c>
      <c r="D152" s="41">
        <f>SUMIF('2019_Raw'!S$2:S$996,'2019_R'!A152,'2019_Raw'!U$2:U$996)</f>
        <v>0</v>
      </c>
      <c r="E152" s="41" t="str">
        <f>IFERROR(SUMIF('2019_Raw'!S$2:S$996,'2019_R'!A152,'2019_Raw'!X$2:X$996)/SUMIF('2019_Raw'!S$2:S$996,'2019_R'!A152,'2019_Raw'!V$2:V$996), "NA")</f>
        <v>NA</v>
      </c>
      <c r="F152" s="41">
        <f>SUMIF('2019_Raw'!S$2:S$996,'2019_R'!A152,'2019_Raw'!V$2:V$996)</f>
        <v>0</v>
      </c>
      <c r="G152" s="41">
        <f>INDEX('2019_Raw'!$AB$2:$AB$996,MATCH('2019_R'!$A152,'2019_Raw'!$S$2:$S$996,0))</f>
        <v>2</v>
      </c>
      <c r="H152" s="41">
        <f>INDEX('2019_Raw'!$AM$2:$AM$996,MATCH('2019_R'!$A152,'2019_Raw'!$S$2:$S$996,0))</f>
        <v>5</v>
      </c>
      <c r="I152" s="79" t="str">
        <f>INDEX('2019_Raw'!$AN$2:$AN$996,MATCH('2019_R'!$A152,'2019_Raw'!$S$2:$S$996,0))</f>
        <v>NA</v>
      </c>
      <c r="J152" s="41">
        <f>INDEX('2019_Raw'!$AL$2:$AL$996,MATCH('2019_R'!$A152,'2019_Raw'!$S$2:$S$996,0))</f>
        <v>10</v>
      </c>
    </row>
    <row r="153" spans="1:10" x14ac:dyDescent="0.25">
      <c r="A153" t="str">
        <v>3.43X3.37</v>
      </c>
      <c r="B153" t="str">
        <f>INDEX('2019_Raw'!$T$2:$T$996,MATCH('2019_R'!$A153,'2019_Raw'!$S$2:$S$996,0))</f>
        <v>Pures-elegansXelegans-LaxeXLaxe</v>
      </c>
      <c r="C153" s="41" t="str">
        <f>IFERROR(SUMIF('2019_Raw'!S$2:S$996,'2019_R'!A153,'2019_Raw'!V$2:V$996)/SUMIF('2019_Raw'!S$2:S$996,'2019_R'!A153,'2019_Raw'!U$2:U$996), "NA")</f>
        <v>NA</v>
      </c>
      <c r="D153" s="41">
        <f>SUMIF('2019_Raw'!S$2:S$996,'2019_R'!A153,'2019_Raw'!U$2:U$996)</f>
        <v>0</v>
      </c>
      <c r="E153" s="41" t="str">
        <f>IFERROR(SUMIF('2019_Raw'!S$2:S$996,'2019_R'!A153,'2019_Raw'!X$2:X$996)/SUMIF('2019_Raw'!S$2:S$996,'2019_R'!A153,'2019_Raw'!V$2:V$996), "NA")</f>
        <v>NA</v>
      </c>
      <c r="F153" s="41">
        <f>SUMIF('2019_Raw'!S$2:S$996,'2019_R'!A153,'2019_Raw'!V$2:V$996)</f>
        <v>0</v>
      </c>
      <c r="G153" s="41">
        <f>INDEX('2019_Raw'!$AB$2:$AB$996,MATCH('2019_R'!$A153,'2019_Raw'!$S$2:$S$996,0))</f>
        <v>0</v>
      </c>
      <c r="H153" s="41">
        <f>INDEX('2019_Raw'!$AM$2:$AM$996,MATCH('2019_R'!$A153,'2019_Raw'!$S$2:$S$996,0))</f>
        <v>0</v>
      </c>
      <c r="I153" s="79" t="str">
        <f>INDEX('2019_Raw'!$AN$2:$AN$996,MATCH('2019_R'!$A153,'2019_Raw'!$S$2:$S$996,0))</f>
        <v>NA</v>
      </c>
      <c r="J153" s="41">
        <f>INDEX('2019_Raw'!$AL$2:$AL$996,MATCH('2019_R'!$A153,'2019_Raw'!$S$2:$S$996,0))</f>
        <v>0</v>
      </c>
    </row>
    <row r="154" spans="1:10" x14ac:dyDescent="0.25">
      <c r="A154" t="str">
        <v>3.43X4.22</v>
      </c>
      <c r="B154" t="str">
        <f>INDEX('2019_Raw'!$T$2:$T$996,MATCH('2019_R'!$A154,'2019_Raw'!$S$2:$S$996,0))</f>
        <v>Pures-elegansXelegans-LaxeXLaxe</v>
      </c>
      <c r="C154" s="41" t="str">
        <f>IFERROR(SUMIF('2019_Raw'!S$2:S$996,'2019_R'!A154,'2019_Raw'!V$2:V$996)/SUMIF('2019_Raw'!S$2:S$996,'2019_R'!A154,'2019_Raw'!U$2:U$996), "NA")</f>
        <v>NA</v>
      </c>
      <c r="D154" s="41">
        <f>SUMIF('2019_Raw'!S$2:S$996,'2019_R'!A154,'2019_Raw'!U$2:U$996)</f>
        <v>0</v>
      </c>
      <c r="E154" s="41" t="str">
        <f>IFERROR(SUMIF('2019_Raw'!S$2:S$996,'2019_R'!A154,'2019_Raw'!X$2:X$996)/SUMIF('2019_Raw'!S$2:S$996,'2019_R'!A154,'2019_Raw'!V$2:V$996), "NA")</f>
        <v>NA</v>
      </c>
      <c r="F154" s="41">
        <f>SUMIF('2019_Raw'!S$2:S$996,'2019_R'!A154,'2019_Raw'!V$2:V$996)</f>
        <v>0</v>
      </c>
      <c r="G154" s="41">
        <f>INDEX('2019_Raw'!$AB$2:$AB$996,MATCH('2019_R'!$A154,'2019_Raw'!$S$2:$S$996,0))</f>
        <v>0</v>
      </c>
      <c r="H154" s="41">
        <f>INDEX('2019_Raw'!$AM$2:$AM$996,MATCH('2019_R'!$A154,'2019_Raw'!$S$2:$S$996,0))</f>
        <v>0</v>
      </c>
      <c r="I154" s="79" t="str">
        <f>INDEX('2019_Raw'!$AN$2:$AN$996,MATCH('2019_R'!$A154,'2019_Raw'!$S$2:$S$996,0))</f>
        <v>NA</v>
      </c>
      <c r="J154" s="41">
        <f>INDEX('2019_Raw'!$AL$2:$AL$996,MATCH('2019_R'!$A154,'2019_Raw'!$S$2:$S$996,0))</f>
        <v>0</v>
      </c>
    </row>
    <row r="155" spans="1:10" x14ac:dyDescent="0.25">
      <c r="A155" t="str">
        <v>C.40XA.25</v>
      </c>
      <c r="B155" t="str">
        <f>INDEX('2019_Raw'!$T$2:$T$996,MATCH('2019_R'!$A155,'2019_Raw'!$S$2:$S$996,0))</f>
        <v>F1-hybridXhybrid-MontalvoXMontalvo</v>
      </c>
      <c r="C155" s="41" t="str">
        <f>IFERROR(SUMIF('2019_Raw'!S$2:S$996,'2019_R'!A155,'2019_Raw'!V$2:V$996)/SUMIF('2019_Raw'!S$2:S$996,'2019_R'!A155,'2019_Raw'!U$2:U$996), "NA")</f>
        <v>NA</v>
      </c>
      <c r="D155" s="41">
        <f>SUMIF('2019_Raw'!S$2:S$996,'2019_R'!A155,'2019_Raw'!U$2:U$996)</f>
        <v>0</v>
      </c>
      <c r="E155" s="41" t="str">
        <f>IFERROR(SUMIF('2019_Raw'!S$2:S$996,'2019_R'!A155,'2019_Raw'!X$2:X$996)/SUMIF('2019_Raw'!S$2:S$996,'2019_R'!A155,'2019_Raw'!V$2:V$996), "NA")</f>
        <v>NA</v>
      </c>
      <c r="F155" s="41">
        <f>SUMIF('2019_Raw'!S$2:S$996,'2019_R'!A155,'2019_Raw'!V$2:V$996)</f>
        <v>0</v>
      </c>
      <c r="G155" s="41">
        <f>INDEX('2019_Raw'!$AB$2:$AB$996,MATCH('2019_R'!$A155,'2019_Raw'!$S$2:$S$996,0))</f>
        <v>1</v>
      </c>
      <c r="H155" s="41">
        <f>INDEX('2019_Raw'!$AM$2:$AM$996,MATCH('2019_R'!$A155,'2019_Raw'!$S$2:$S$996,0))</f>
        <v>38.666666666666664</v>
      </c>
      <c r="I155" s="79" t="str">
        <f>INDEX('2019_Raw'!$AN$2:$AN$996,MATCH('2019_R'!$A155,'2019_Raw'!$S$2:$S$996,0))</f>
        <v>NA</v>
      </c>
      <c r="J155" s="41">
        <f>INDEX('2019_Raw'!$AL$2:$AL$996,MATCH('2019_R'!$A155,'2019_Raw'!$S$2:$S$996,0))</f>
        <v>116</v>
      </c>
    </row>
    <row r="156" spans="1:10" x14ac:dyDescent="0.25">
      <c r="A156" t="str">
        <v>3.27X4.33</v>
      </c>
      <c r="B156" t="str">
        <f>INDEX('2019_Raw'!$T$2:$T$996,MATCH('2019_R'!$A156,'2019_Raw'!$S$2:$S$996,0))</f>
        <v>Pures-elegansXelegans-LaxeXLaxe</v>
      </c>
      <c r="C156" s="41" t="str">
        <f>IFERROR(SUMIF('2019_Raw'!S$2:S$996,'2019_R'!A156,'2019_Raw'!V$2:V$996)/SUMIF('2019_Raw'!S$2:S$996,'2019_R'!A156,'2019_Raw'!U$2:U$996), "NA")</f>
        <v>NA</v>
      </c>
      <c r="D156" s="41">
        <f>SUMIF('2019_Raw'!S$2:S$996,'2019_R'!A156,'2019_Raw'!U$2:U$996)</f>
        <v>0</v>
      </c>
      <c r="E156" s="41" t="str">
        <f>IFERROR(SUMIF('2019_Raw'!S$2:S$996,'2019_R'!A156,'2019_Raw'!X$2:X$996)/SUMIF('2019_Raw'!S$2:S$996,'2019_R'!A156,'2019_Raw'!V$2:V$996), "NA")</f>
        <v>NA</v>
      </c>
      <c r="F156" s="41">
        <f>SUMIF('2019_Raw'!S$2:S$996,'2019_R'!A156,'2019_Raw'!V$2:V$996)</f>
        <v>0</v>
      </c>
      <c r="G156" s="41">
        <f>INDEX('2019_Raw'!$AB$2:$AB$996,MATCH('2019_R'!$A156,'2019_Raw'!$S$2:$S$996,0))</f>
        <v>1</v>
      </c>
      <c r="H156" s="41">
        <f>INDEX('2019_Raw'!$AM$2:$AM$996,MATCH('2019_R'!$A156,'2019_Raw'!$S$2:$S$996,0))</f>
        <v>0.5</v>
      </c>
      <c r="I156" s="79" t="str">
        <f>INDEX('2019_Raw'!$AN$2:$AN$996,MATCH('2019_R'!$A156,'2019_Raw'!$S$2:$S$996,0))</f>
        <v>NA</v>
      </c>
      <c r="J156" s="41">
        <f>INDEX('2019_Raw'!$AL$2:$AL$996,MATCH('2019_R'!$A156,'2019_Raw'!$S$2:$S$996,0))</f>
        <v>1</v>
      </c>
    </row>
    <row r="157" spans="1:10" x14ac:dyDescent="0.25">
      <c r="A157" t="str">
        <v>L.1XK.2</v>
      </c>
      <c r="B157" t="str">
        <f>INDEX('2019_Raw'!$T$2:$T$996,MATCH('2019_R'!$A157,'2019_Raw'!$S$2:$S$996,0))</f>
        <v>F2-hybridXhybrid-MontalvoXMontalvo</v>
      </c>
      <c r="C157" s="41">
        <f>IFERROR(SUMIF('2019_Raw'!S$2:S$996,'2019_R'!A157,'2019_Raw'!V$2:V$996)/SUMIF('2019_Raw'!S$2:S$996,'2019_R'!A157,'2019_Raw'!U$2:U$996), "NA")</f>
        <v>1</v>
      </c>
      <c r="D157" s="41">
        <f>SUMIF('2019_Raw'!S$2:S$996,'2019_R'!A157,'2019_Raw'!U$2:U$996)</f>
        <v>1</v>
      </c>
      <c r="E157" s="41">
        <f>IFERROR(SUMIF('2019_Raw'!S$2:S$996,'2019_R'!A157,'2019_Raw'!X$2:X$996)/SUMIF('2019_Raw'!S$2:S$996,'2019_R'!A157,'2019_Raw'!V$2:V$996), "NA")</f>
        <v>1</v>
      </c>
      <c r="F157" s="41">
        <f>SUMIF('2019_Raw'!S$2:S$996,'2019_R'!A157,'2019_Raw'!V$2:V$996)</f>
        <v>1</v>
      </c>
      <c r="G157" s="41">
        <f>INDEX('2019_Raw'!$AB$2:$AB$996,MATCH('2019_R'!$A157,'2019_Raw'!$S$2:$S$996,0))</f>
        <v>0</v>
      </c>
      <c r="H157" s="41">
        <f>INDEX('2019_Raw'!$AM$2:$AM$996,MATCH('2019_R'!$A157,'2019_Raw'!$S$2:$S$996,0))</f>
        <v>0</v>
      </c>
      <c r="I157" s="79" t="str">
        <f>INDEX('2019_Raw'!$AN$2:$AN$996,MATCH('2019_R'!$A157,'2019_Raw'!$S$2:$S$996,0))</f>
        <v>NA</v>
      </c>
      <c r="J157" s="41">
        <f>INDEX('2019_Raw'!$AL$2:$AL$996,MATCH('2019_R'!$A157,'2019_Raw'!$S$2:$S$996,0))</f>
        <v>0</v>
      </c>
    </row>
    <row r="158" spans="1:10" x14ac:dyDescent="0.25">
      <c r="A158" t="str">
        <v>L.1XK.6</v>
      </c>
      <c r="B158" t="str">
        <f>INDEX('2019_Raw'!$T$2:$T$996,MATCH('2019_R'!$A158,'2019_Raw'!$S$2:$S$996,0))</f>
        <v>F2-hybridXhybrid-MontalvoXMontalvo</v>
      </c>
      <c r="C158" s="41">
        <f>IFERROR(SUMIF('2019_Raw'!S$2:S$996,'2019_R'!A158,'2019_Raw'!V$2:V$996)/SUMIF('2019_Raw'!S$2:S$996,'2019_R'!A158,'2019_Raw'!U$2:U$996), "NA")</f>
        <v>1</v>
      </c>
      <c r="D158" s="41">
        <f>SUMIF('2019_Raw'!S$2:S$996,'2019_R'!A158,'2019_Raw'!U$2:U$996)</f>
        <v>1</v>
      </c>
      <c r="E158" s="41">
        <f>IFERROR(SUMIF('2019_Raw'!S$2:S$996,'2019_R'!A158,'2019_Raw'!X$2:X$996)/SUMIF('2019_Raw'!S$2:S$996,'2019_R'!A158,'2019_Raw'!V$2:V$996), "NA")</f>
        <v>1</v>
      </c>
      <c r="F158" s="41">
        <f>SUMIF('2019_Raw'!S$2:S$996,'2019_R'!A158,'2019_Raw'!V$2:V$996)</f>
        <v>1</v>
      </c>
      <c r="G158" s="41">
        <f>INDEX('2019_Raw'!$AB$2:$AB$996,MATCH('2019_R'!$A158,'2019_Raw'!$S$2:$S$996,0))</f>
        <v>2</v>
      </c>
      <c r="H158" s="41">
        <f>INDEX('2019_Raw'!$AM$2:$AM$996,MATCH('2019_R'!$A158,'2019_Raw'!$S$2:$S$996,0))</f>
        <v>54</v>
      </c>
      <c r="I158" s="79">
        <f>INDEX('2019_Raw'!$AN$2:$AN$996,MATCH('2019_R'!$A158,'2019_Raw'!$S$2:$S$996,0))</f>
        <v>0.39506172839506171</v>
      </c>
      <c r="J158" s="41">
        <f>INDEX('2019_Raw'!$AL$2:$AL$996,MATCH('2019_R'!$A158,'2019_Raw'!$S$2:$S$996,0))</f>
        <v>162</v>
      </c>
    </row>
    <row r="159" spans="1:10" x14ac:dyDescent="0.25">
      <c r="A159" t="str">
        <v>K.7XK.8</v>
      </c>
      <c r="B159" t="str">
        <f>INDEX('2019_Raw'!$T$2:$T$996,MATCH('2019_R'!$A159,'2019_Raw'!$S$2:$S$996,0))</f>
        <v>F2-hybridXhybrid-MontalvoXMontalvo</v>
      </c>
      <c r="C159" s="41">
        <f>IFERROR(SUMIF('2019_Raw'!S$2:S$996,'2019_R'!A159,'2019_Raw'!V$2:V$996)/SUMIF('2019_Raw'!S$2:S$996,'2019_R'!A159,'2019_Raw'!U$2:U$996), "NA")</f>
        <v>1</v>
      </c>
      <c r="D159" s="41">
        <f>SUMIF('2019_Raw'!S$2:S$996,'2019_R'!A159,'2019_Raw'!U$2:U$996)</f>
        <v>1</v>
      </c>
      <c r="E159" s="41">
        <f>IFERROR(SUMIF('2019_Raw'!S$2:S$996,'2019_R'!A159,'2019_Raw'!X$2:X$996)/SUMIF('2019_Raw'!S$2:S$996,'2019_R'!A159,'2019_Raw'!V$2:V$996), "NA")</f>
        <v>1</v>
      </c>
      <c r="F159" s="41">
        <f>SUMIF('2019_Raw'!S$2:S$996,'2019_R'!A159,'2019_Raw'!V$2:V$996)</f>
        <v>1</v>
      </c>
      <c r="G159" s="41">
        <f>INDEX('2019_Raw'!$AB$2:$AB$996,MATCH('2019_R'!$A159,'2019_Raw'!$S$2:$S$996,0))</f>
        <v>3</v>
      </c>
      <c r="H159" s="41">
        <f>INDEX('2019_Raw'!$AM$2:$AM$996,MATCH('2019_R'!$A159,'2019_Raw'!$S$2:$S$996,0))</f>
        <v>88.333333333333329</v>
      </c>
      <c r="I159" s="79">
        <f>INDEX('2019_Raw'!$AN$2:$AN$996,MATCH('2019_R'!$A159,'2019_Raw'!$S$2:$S$996,0))</f>
        <v>3.7735849056603772E-2</v>
      </c>
      <c r="J159" s="41">
        <f>INDEX('2019_Raw'!$AL$2:$AL$996,MATCH('2019_R'!$A159,'2019_Raw'!$S$2:$S$996,0))</f>
        <v>265</v>
      </c>
    </row>
    <row r="160" spans="1:10" x14ac:dyDescent="0.25">
      <c r="A160" t="str">
        <v>K.7XK.12</v>
      </c>
      <c r="B160" t="str">
        <f>INDEX('2019_Raw'!$T$2:$T$996,MATCH('2019_R'!$A160,'2019_Raw'!$S$2:$S$996,0))</f>
        <v>F2-hybridXhybrid-MontalvoXMontalvo</v>
      </c>
      <c r="C160" s="41">
        <f>IFERROR(SUMIF('2019_Raw'!S$2:S$996,'2019_R'!A160,'2019_Raw'!V$2:V$996)/SUMIF('2019_Raw'!S$2:S$996,'2019_R'!A160,'2019_Raw'!U$2:U$996), "NA")</f>
        <v>1</v>
      </c>
      <c r="D160" s="41">
        <f>SUMIF('2019_Raw'!S$2:S$996,'2019_R'!A160,'2019_Raw'!U$2:U$996)</f>
        <v>1</v>
      </c>
      <c r="E160" s="41">
        <f>IFERROR(SUMIF('2019_Raw'!S$2:S$996,'2019_R'!A160,'2019_Raw'!X$2:X$996)/SUMIF('2019_Raw'!S$2:S$996,'2019_R'!A160,'2019_Raw'!V$2:V$996), "NA")</f>
        <v>1</v>
      </c>
      <c r="F160" s="41">
        <f>SUMIF('2019_Raw'!S$2:S$996,'2019_R'!A160,'2019_Raw'!V$2:V$996)</f>
        <v>1</v>
      </c>
      <c r="G160" s="41">
        <f>INDEX('2019_Raw'!$AB$2:$AB$996,MATCH('2019_R'!$A160,'2019_Raw'!$S$2:$S$996,0))</f>
        <v>2</v>
      </c>
      <c r="H160" s="41">
        <f>INDEX('2019_Raw'!$AM$2:$AM$996,MATCH('2019_R'!$A160,'2019_Raw'!$S$2:$S$996,0))</f>
        <v>64</v>
      </c>
      <c r="I160" s="79">
        <f>INDEX('2019_Raw'!$AN$2:$AN$996,MATCH('2019_R'!$A160,'2019_Raw'!$S$2:$S$996,0))</f>
        <v>2.6041666666666668E-2</v>
      </c>
      <c r="J160" s="41">
        <f>INDEX('2019_Raw'!$AL$2:$AL$996,MATCH('2019_R'!$A160,'2019_Raw'!$S$2:$S$996,0))</f>
        <v>192</v>
      </c>
    </row>
    <row r="161" spans="1:10" x14ac:dyDescent="0.25">
      <c r="A161" t="str">
        <v>L.1XK.9</v>
      </c>
      <c r="B161" t="str">
        <f>INDEX('2019_Raw'!$T$2:$T$996,MATCH('2019_R'!$A161,'2019_Raw'!$S$2:$S$996,0))</f>
        <v>F2-hybridXhybrid-MontalvoXMontalvo</v>
      </c>
      <c r="C161" s="41">
        <f>IFERROR(SUMIF('2019_Raw'!S$2:S$996,'2019_R'!A161,'2019_Raw'!V$2:V$996)/SUMIF('2019_Raw'!S$2:S$996,'2019_R'!A161,'2019_Raw'!U$2:U$996), "NA")</f>
        <v>1</v>
      </c>
      <c r="D161" s="41">
        <f>SUMIF('2019_Raw'!S$2:S$996,'2019_R'!A161,'2019_Raw'!U$2:U$996)</f>
        <v>1</v>
      </c>
      <c r="E161" s="41">
        <f>IFERROR(SUMIF('2019_Raw'!S$2:S$996,'2019_R'!A161,'2019_Raw'!X$2:X$996)/SUMIF('2019_Raw'!S$2:S$996,'2019_R'!A161,'2019_Raw'!V$2:V$996), "NA")</f>
        <v>1</v>
      </c>
      <c r="F161" s="41">
        <f>SUMIF('2019_Raw'!S$2:S$996,'2019_R'!A161,'2019_Raw'!V$2:V$996)</f>
        <v>1</v>
      </c>
      <c r="G161" s="41">
        <f>INDEX('2019_Raw'!$AB$2:$AB$996,MATCH('2019_R'!$A161,'2019_Raw'!$S$2:$S$996,0))</f>
        <v>0</v>
      </c>
      <c r="H161" s="41">
        <f>INDEX('2019_Raw'!$AM$2:$AM$996,MATCH('2019_R'!$A161,'2019_Raw'!$S$2:$S$996,0))</f>
        <v>0</v>
      </c>
      <c r="I161" s="79" t="str">
        <f>INDEX('2019_Raw'!$AN$2:$AN$996,MATCH('2019_R'!$A161,'2019_Raw'!$S$2:$S$996,0))</f>
        <v>NA</v>
      </c>
      <c r="J161" s="41">
        <f>INDEX('2019_Raw'!$AL$2:$AL$996,MATCH('2019_R'!$A161,'2019_Raw'!$S$2:$S$996,0))</f>
        <v>0</v>
      </c>
    </row>
    <row r="162" spans="1:10" x14ac:dyDescent="0.25">
      <c r="A162" t="str">
        <v>A.1XL.2</v>
      </c>
      <c r="B162" t="str">
        <f>INDEX('2019_Raw'!$T$2:$T$996,MATCH('2019_R'!$A162,'2019_Raw'!$S$2:$S$996,0))</f>
        <v>F2-elegansXhybrid-LaxeXMontalvo</v>
      </c>
      <c r="C162" s="41">
        <f>IFERROR(SUMIF('2019_Raw'!S$2:S$996,'2019_R'!A162,'2019_Raw'!V$2:V$996)/SUMIF('2019_Raw'!S$2:S$996,'2019_R'!A162,'2019_Raw'!U$2:U$996), "NA")</f>
        <v>1</v>
      </c>
      <c r="D162" s="41">
        <f>SUMIF('2019_Raw'!S$2:S$996,'2019_R'!A162,'2019_Raw'!U$2:U$996)</f>
        <v>1</v>
      </c>
      <c r="E162" s="41">
        <f>IFERROR(SUMIF('2019_Raw'!S$2:S$996,'2019_R'!A162,'2019_Raw'!X$2:X$996)/SUMIF('2019_Raw'!S$2:S$996,'2019_R'!A162,'2019_Raw'!V$2:V$996), "NA")</f>
        <v>1</v>
      </c>
      <c r="F162" s="41">
        <f>SUMIF('2019_Raw'!S$2:S$996,'2019_R'!A162,'2019_Raw'!V$2:V$996)</f>
        <v>1</v>
      </c>
      <c r="G162" s="41">
        <f>INDEX('2019_Raw'!$AB$2:$AB$996,MATCH('2019_R'!$A162,'2019_Raw'!$S$2:$S$996,0))</f>
        <v>2</v>
      </c>
      <c r="H162" s="41">
        <f>INDEX('2019_Raw'!$AM$2:$AM$996,MATCH('2019_R'!$A162,'2019_Raw'!$S$2:$S$996,0))</f>
        <v>1</v>
      </c>
      <c r="I162" s="79">
        <f>INDEX('2019_Raw'!$AN$2:$AN$996,MATCH('2019_R'!$A162,'2019_Raw'!$S$2:$S$996,0))</f>
        <v>1</v>
      </c>
      <c r="J162" s="41">
        <f>INDEX('2019_Raw'!$AL$2:$AL$996,MATCH('2019_R'!$A162,'2019_Raw'!$S$2:$S$996,0))</f>
        <v>3</v>
      </c>
    </row>
    <row r="163" spans="1:10" x14ac:dyDescent="0.25">
      <c r="A163" t="str">
        <v>A.3XN.1</v>
      </c>
      <c r="B163" t="str">
        <f>INDEX('2019_Raw'!$T$2:$T$996,MATCH('2019_R'!$A163,'2019_Raw'!$S$2:$S$996,0))</f>
        <v>F2-elegansXhybrid-LaxeXMontalvo</v>
      </c>
      <c r="C163" s="41">
        <f>IFERROR(SUMIF('2019_Raw'!S$2:S$996,'2019_R'!A163,'2019_Raw'!V$2:V$996)/SUMIF('2019_Raw'!S$2:S$996,'2019_R'!A163,'2019_Raw'!U$2:U$996), "NA")</f>
        <v>1</v>
      </c>
      <c r="D163" s="41">
        <f>SUMIF('2019_Raw'!S$2:S$996,'2019_R'!A163,'2019_Raw'!U$2:U$996)</f>
        <v>1</v>
      </c>
      <c r="E163" s="41">
        <f>IFERROR(SUMIF('2019_Raw'!S$2:S$996,'2019_R'!A163,'2019_Raw'!X$2:X$996)/SUMIF('2019_Raw'!S$2:S$996,'2019_R'!A163,'2019_Raw'!V$2:V$996), "NA")</f>
        <v>1</v>
      </c>
      <c r="F163" s="41">
        <f>SUMIF('2019_Raw'!S$2:S$996,'2019_R'!A163,'2019_Raw'!V$2:V$996)</f>
        <v>1</v>
      </c>
      <c r="G163" s="41">
        <f>INDEX('2019_Raw'!$AB$2:$AB$996,MATCH('2019_R'!$A163,'2019_Raw'!$S$2:$S$996,0))</f>
        <v>0</v>
      </c>
      <c r="H163" s="41">
        <f>INDEX('2019_Raw'!$AM$2:$AM$996,MATCH('2019_R'!$A163,'2019_Raw'!$S$2:$S$996,0))</f>
        <v>0</v>
      </c>
      <c r="I163" s="79" t="str">
        <f>INDEX('2019_Raw'!$AN$2:$AN$996,MATCH('2019_R'!$A163,'2019_Raw'!$S$2:$S$996,0))</f>
        <v>NA</v>
      </c>
      <c r="J163" s="41">
        <f>INDEX('2019_Raw'!$AL$2:$AL$996,MATCH('2019_R'!$A163,'2019_Raw'!$S$2:$S$996,0))</f>
        <v>0</v>
      </c>
    </row>
    <row r="164" spans="1:10" x14ac:dyDescent="0.25">
      <c r="A164" t="str">
        <v>K.7XK.13</v>
      </c>
      <c r="B164" t="str">
        <f>INDEX('2019_Raw'!$T$2:$T$996,MATCH('2019_R'!$A164,'2019_Raw'!$S$2:$S$996,0))</f>
        <v>F2-hybridXhybrid-MontalvoXMontalvo</v>
      </c>
      <c r="C164" s="41">
        <f>IFERROR(SUMIF('2019_Raw'!S$2:S$996,'2019_R'!A164,'2019_Raw'!V$2:V$996)/SUMIF('2019_Raw'!S$2:S$996,'2019_R'!A164,'2019_Raw'!U$2:U$996), "NA")</f>
        <v>1</v>
      </c>
      <c r="D164" s="41">
        <f>SUMIF('2019_Raw'!S$2:S$996,'2019_R'!A164,'2019_Raw'!U$2:U$996)</f>
        <v>1</v>
      </c>
      <c r="E164" s="41">
        <f>IFERROR(SUMIF('2019_Raw'!S$2:S$996,'2019_R'!A164,'2019_Raw'!X$2:X$996)/SUMIF('2019_Raw'!S$2:S$996,'2019_R'!A164,'2019_Raw'!V$2:V$996), "NA")</f>
        <v>1</v>
      </c>
      <c r="F164" s="41">
        <f>SUMIF('2019_Raw'!S$2:S$996,'2019_R'!A164,'2019_Raw'!V$2:V$996)</f>
        <v>1</v>
      </c>
      <c r="G164" s="41" t="str">
        <f>INDEX('2019_Raw'!$AB$2:$AB$996,MATCH('2019_R'!$A164,'2019_Raw'!$S$2:$S$996,0))</f>
        <v>NA</v>
      </c>
      <c r="H164" s="41" t="str">
        <f>INDEX('2019_Raw'!$AM$2:$AM$996,MATCH('2019_R'!$A164,'2019_Raw'!$S$2:$S$996,0))</f>
        <v>NA</v>
      </c>
      <c r="I164" s="79" t="str">
        <f>INDEX('2019_Raw'!$AN$2:$AN$996,MATCH('2019_R'!$A164,'2019_Raw'!$S$2:$S$996,0))</f>
        <v>NA</v>
      </c>
      <c r="J164" s="41" t="str">
        <f>INDEX('2019_Raw'!$AL$2:$AL$996,MATCH('2019_R'!$A164,'2019_Raw'!$S$2:$S$996,0))</f>
        <v>NA</v>
      </c>
    </row>
    <row r="165" spans="1:10" x14ac:dyDescent="0.25">
      <c r="A165" t="str">
        <v>K.14XB.1</v>
      </c>
      <c r="B165" t="str">
        <f>INDEX('2019_Raw'!$T$2:$T$996,MATCH('2019_R'!$A165,'2019_Raw'!$S$2:$S$996,0))</f>
        <v>F2-hybridXelegans-MontalvoXLaxe</v>
      </c>
      <c r="C165" s="41">
        <f>IFERROR(SUMIF('2019_Raw'!S$2:S$996,'2019_R'!A165,'2019_Raw'!V$2:V$996)/SUMIF('2019_Raw'!S$2:S$996,'2019_R'!A165,'2019_Raw'!U$2:U$996), "NA")</f>
        <v>0</v>
      </c>
      <c r="D165" s="41">
        <f>SUMIF('2019_Raw'!S$2:S$996,'2019_R'!A165,'2019_Raw'!U$2:U$996)</f>
        <v>10</v>
      </c>
      <c r="E165" s="41" t="str">
        <f>IFERROR(SUMIF('2019_Raw'!S$2:S$996,'2019_R'!A165,'2019_Raw'!X$2:X$996)/SUMIF('2019_Raw'!S$2:S$996,'2019_R'!A165,'2019_Raw'!V$2:V$996), "NA")</f>
        <v>NA</v>
      </c>
      <c r="F165" s="41">
        <f>SUMIF('2019_Raw'!S$2:S$996,'2019_R'!A165,'2019_Raw'!V$2:V$996)</f>
        <v>0</v>
      </c>
      <c r="G165" s="41" t="str">
        <f>INDEX('2019_Raw'!$AB$2:$AB$996,MATCH('2019_R'!$A165,'2019_Raw'!$S$2:$S$996,0))</f>
        <v>NA</v>
      </c>
      <c r="H165" s="41" t="str">
        <f>INDEX('2019_Raw'!$AM$2:$AM$996,MATCH('2019_R'!$A165,'2019_Raw'!$S$2:$S$996,0))</f>
        <v>NA</v>
      </c>
      <c r="I165" s="79" t="str">
        <f>INDEX('2019_Raw'!$AN$2:$AN$996,MATCH('2019_R'!$A165,'2019_Raw'!$S$2:$S$996,0))</f>
        <v>NA</v>
      </c>
      <c r="J165" s="41" t="str">
        <f>INDEX('2019_Raw'!$AL$2:$AL$996,MATCH('2019_R'!$A165,'2019_Raw'!$S$2:$S$996,0))</f>
        <v>NA</v>
      </c>
    </row>
    <row r="166" spans="1:10" x14ac:dyDescent="0.25">
      <c r="A166" t="str">
        <v>K.7XB.1</v>
      </c>
      <c r="B166" t="str">
        <f>INDEX('2019_Raw'!$T$2:$T$996,MATCH('2019_R'!$A166,'2019_Raw'!$S$2:$S$996,0))</f>
        <v>F2-hybridXelegans-MontalvoXLaxe</v>
      </c>
      <c r="C166" s="41">
        <f>IFERROR(SUMIF('2019_Raw'!S$2:S$996,'2019_R'!A166,'2019_Raw'!V$2:V$996)/SUMIF('2019_Raw'!S$2:S$996,'2019_R'!A166,'2019_Raw'!U$2:U$996), "NA")</f>
        <v>0</v>
      </c>
      <c r="D166" s="41">
        <f>SUMIF('2019_Raw'!S$2:S$996,'2019_R'!A166,'2019_Raw'!U$2:U$996)</f>
        <v>6</v>
      </c>
      <c r="E166" s="41" t="str">
        <f>IFERROR(SUMIF('2019_Raw'!S$2:S$996,'2019_R'!A166,'2019_Raw'!X$2:X$996)/SUMIF('2019_Raw'!S$2:S$996,'2019_R'!A166,'2019_Raw'!V$2:V$996), "NA")</f>
        <v>NA</v>
      </c>
      <c r="F166" s="41">
        <f>SUMIF('2019_Raw'!S$2:S$996,'2019_R'!A166,'2019_Raw'!V$2:V$996)</f>
        <v>0</v>
      </c>
      <c r="G166" s="41" t="str">
        <f>INDEX('2019_Raw'!$AB$2:$AB$996,MATCH('2019_R'!$A166,'2019_Raw'!$S$2:$S$996,0))</f>
        <v>NA</v>
      </c>
      <c r="H166" s="41" t="str">
        <f>INDEX('2019_Raw'!$AM$2:$AM$996,MATCH('2019_R'!$A166,'2019_Raw'!$S$2:$S$996,0))</f>
        <v>NA</v>
      </c>
      <c r="I166" s="79" t="str">
        <f>INDEX('2019_Raw'!$AN$2:$AN$996,MATCH('2019_R'!$A166,'2019_Raw'!$S$2:$S$996,0))</f>
        <v>NA</v>
      </c>
      <c r="J166" s="41" t="str">
        <f>INDEX('2019_Raw'!$AL$2:$AL$996,MATCH('2019_R'!$A166,'2019_Raw'!$S$2:$S$996,0))</f>
        <v>NA</v>
      </c>
    </row>
    <row r="167" spans="1:10" x14ac:dyDescent="0.25">
      <c r="A167" t="str">
        <v>K.10XK.17</v>
      </c>
      <c r="B167" t="str">
        <f>INDEX('2019_Raw'!$T$2:$T$996,MATCH('2019_R'!$A167,'2019_Raw'!$S$2:$S$996,0))</f>
        <v>F2-hybridXhybrid-MontalvoXMontalvo</v>
      </c>
      <c r="C167" s="41">
        <f>IFERROR(SUMIF('2019_Raw'!S$2:S$996,'2019_R'!A167,'2019_Raw'!V$2:V$996)/SUMIF('2019_Raw'!S$2:S$996,'2019_R'!A167,'2019_Raw'!U$2:U$996), "NA")</f>
        <v>1</v>
      </c>
      <c r="D167" s="41">
        <f>SUMIF('2019_Raw'!S$2:S$996,'2019_R'!A167,'2019_Raw'!U$2:U$996)</f>
        <v>1</v>
      </c>
      <c r="E167" s="41">
        <f>IFERROR(SUMIF('2019_Raw'!S$2:S$996,'2019_R'!A167,'2019_Raw'!X$2:X$996)/SUMIF('2019_Raw'!S$2:S$996,'2019_R'!A167,'2019_Raw'!V$2:V$996), "NA")</f>
        <v>1</v>
      </c>
      <c r="F167" s="41">
        <f>SUMIF('2019_Raw'!S$2:S$996,'2019_R'!A167,'2019_Raw'!V$2:V$996)</f>
        <v>1</v>
      </c>
      <c r="G167" s="41">
        <f>INDEX('2019_Raw'!$AB$2:$AB$996,MATCH('2019_R'!$A167,'2019_Raw'!$S$2:$S$996,0))</f>
        <v>2</v>
      </c>
      <c r="H167" s="41">
        <f>INDEX('2019_Raw'!$AM$2:$AM$996,MATCH('2019_R'!$A167,'2019_Raw'!$S$2:$S$996,0))</f>
        <v>28.666666666666668</v>
      </c>
      <c r="I167" s="79">
        <f>INDEX('2019_Raw'!$AN$2:$AN$996,MATCH('2019_R'!$A167,'2019_Raw'!$S$2:$S$996,0))</f>
        <v>0.43023255813953487</v>
      </c>
      <c r="J167" s="41">
        <f>INDEX('2019_Raw'!$AL$2:$AL$996,MATCH('2019_R'!$A167,'2019_Raw'!$S$2:$S$996,0))</f>
        <v>86</v>
      </c>
    </row>
    <row r="168" spans="1:10" x14ac:dyDescent="0.25">
      <c r="A168" t="str">
        <v>K.19XB.1</v>
      </c>
      <c r="B168" t="str">
        <f>INDEX('2019_Raw'!$T$2:$T$996,MATCH('2019_R'!$A168,'2019_Raw'!$S$2:$S$996,0))</f>
        <v>F2-hybridXelegans-MontalvoXLaxe</v>
      </c>
      <c r="C168" s="41">
        <f>IFERROR(SUMIF('2019_Raw'!S$2:S$996,'2019_R'!A168,'2019_Raw'!V$2:V$996)/SUMIF('2019_Raw'!S$2:S$996,'2019_R'!A168,'2019_Raw'!U$2:U$996), "NA")</f>
        <v>0</v>
      </c>
      <c r="D168" s="41">
        <f>SUMIF('2019_Raw'!S$2:S$996,'2019_R'!A168,'2019_Raw'!U$2:U$996)</f>
        <v>2</v>
      </c>
      <c r="E168" s="41" t="str">
        <f>IFERROR(SUMIF('2019_Raw'!S$2:S$996,'2019_R'!A168,'2019_Raw'!X$2:X$996)/SUMIF('2019_Raw'!S$2:S$996,'2019_R'!A168,'2019_Raw'!V$2:V$996), "NA")</f>
        <v>NA</v>
      </c>
      <c r="F168" s="41">
        <f>SUMIF('2019_Raw'!S$2:S$996,'2019_R'!A168,'2019_Raw'!V$2:V$996)</f>
        <v>0</v>
      </c>
      <c r="G168" s="41" t="str">
        <f>INDEX('2019_Raw'!$AB$2:$AB$996,MATCH('2019_R'!$A168,'2019_Raw'!$S$2:$S$996,0))</f>
        <v>NA</v>
      </c>
      <c r="H168" s="41" t="str">
        <f>INDEX('2019_Raw'!$AM$2:$AM$996,MATCH('2019_R'!$A168,'2019_Raw'!$S$2:$S$996,0))</f>
        <v>NA</v>
      </c>
      <c r="I168" s="79" t="str">
        <f>INDEX('2019_Raw'!$AN$2:$AN$996,MATCH('2019_R'!$A168,'2019_Raw'!$S$2:$S$996,0))</f>
        <v>NA</v>
      </c>
      <c r="J168" s="41" t="str">
        <f>INDEX('2019_Raw'!$AL$2:$AL$996,MATCH('2019_R'!$A168,'2019_Raw'!$S$2:$S$996,0))</f>
        <v>NA</v>
      </c>
    </row>
    <row r="169" spans="1:10" x14ac:dyDescent="0.25">
      <c r="A169" t="str">
        <v>L.3XB.1</v>
      </c>
      <c r="B169" t="str">
        <f>INDEX('2019_Raw'!$T$2:$T$996,MATCH('2019_R'!$A169,'2019_Raw'!$S$2:$S$996,0))</f>
        <v>F2-hybridXelegans-MontalvoXLaxe</v>
      </c>
      <c r="C169" s="41">
        <f>IFERROR(SUMIF('2019_Raw'!S$2:S$996,'2019_R'!A169,'2019_Raw'!V$2:V$996)/SUMIF('2019_Raw'!S$2:S$996,'2019_R'!A169,'2019_Raw'!U$2:U$996), "NA")</f>
        <v>0</v>
      </c>
      <c r="D169" s="41">
        <f>SUMIF('2019_Raw'!S$2:S$996,'2019_R'!A169,'2019_Raw'!U$2:U$996)</f>
        <v>1</v>
      </c>
      <c r="E169" s="41" t="str">
        <f>IFERROR(SUMIF('2019_Raw'!S$2:S$996,'2019_R'!A169,'2019_Raw'!X$2:X$996)/SUMIF('2019_Raw'!S$2:S$996,'2019_R'!A169,'2019_Raw'!V$2:V$996), "NA")</f>
        <v>NA</v>
      </c>
      <c r="F169" s="41">
        <f>SUMIF('2019_Raw'!S$2:S$996,'2019_R'!A169,'2019_Raw'!V$2:V$996)</f>
        <v>0</v>
      </c>
      <c r="G169" s="41" t="str">
        <f>INDEX('2019_Raw'!$AB$2:$AB$996,MATCH('2019_R'!$A169,'2019_Raw'!$S$2:$S$996,0))</f>
        <v>NA</v>
      </c>
      <c r="H169" s="41" t="str">
        <f>INDEX('2019_Raw'!$AM$2:$AM$996,MATCH('2019_R'!$A169,'2019_Raw'!$S$2:$S$996,0))</f>
        <v>NA</v>
      </c>
      <c r="I169" s="79" t="str">
        <f>INDEX('2019_Raw'!$AN$2:$AN$996,MATCH('2019_R'!$A169,'2019_Raw'!$S$2:$S$996,0))</f>
        <v>NA</v>
      </c>
      <c r="J169" s="41" t="str">
        <f>INDEX('2019_Raw'!$AL$2:$AL$996,MATCH('2019_R'!$A169,'2019_Raw'!$S$2:$S$996,0))</f>
        <v>NA</v>
      </c>
    </row>
    <row r="170" spans="1:10" x14ac:dyDescent="0.25">
      <c r="A170" t="str">
        <v>L4XA.8</v>
      </c>
      <c r="B170" t="str">
        <f>INDEX('2019_Raw'!$T$2:$T$996,MATCH('2019_R'!$A170,'2019_Raw'!$S$2:$S$996,0))</f>
        <v>F2-hybridXelegans-MontalvoXLaxe</v>
      </c>
      <c r="C170" s="41">
        <f>IFERROR(SUMIF('2019_Raw'!S$2:S$996,'2019_R'!A170,'2019_Raw'!V$2:V$996)/SUMIF('2019_Raw'!S$2:S$996,'2019_R'!A170,'2019_Raw'!U$2:U$996), "NA")</f>
        <v>1</v>
      </c>
      <c r="D170" s="41">
        <f>SUMIF('2019_Raw'!S$2:S$996,'2019_R'!A170,'2019_Raw'!U$2:U$996)</f>
        <v>1</v>
      </c>
      <c r="E170" s="41">
        <f>IFERROR(SUMIF('2019_Raw'!S$2:S$996,'2019_R'!A170,'2019_Raw'!X$2:X$996)/SUMIF('2019_Raw'!S$2:S$996,'2019_R'!A170,'2019_Raw'!V$2:V$996), "NA")</f>
        <v>1</v>
      </c>
      <c r="F170" s="41">
        <f>SUMIF('2019_Raw'!S$2:S$996,'2019_R'!A170,'2019_Raw'!V$2:V$996)</f>
        <v>1</v>
      </c>
      <c r="G170" s="41">
        <f>INDEX('2019_Raw'!$AB$2:$AB$996,MATCH('2019_R'!$A170,'2019_Raw'!$S$2:$S$996,0))</f>
        <v>2</v>
      </c>
      <c r="H170" s="41">
        <f>INDEX('2019_Raw'!$AM$2:$AM$996,MATCH('2019_R'!$A170,'2019_Raw'!$S$2:$S$996,0))</f>
        <v>141</v>
      </c>
      <c r="I170" s="79">
        <f>INDEX('2019_Raw'!$AN$2:$AN$996,MATCH('2019_R'!$A170,'2019_Raw'!$S$2:$S$996,0))</f>
        <v>0.98345153664302598</v>
      </c>
      <c r="J170" s="41">
        <f>INDEX('2019_Raw'!$AL$2:$AL$996,MATCH('2019_R'!$A170,'2019_Raw'!$S$2:$S$996,0))</f>
        <v>423</v>
      </c>
    </row>
    <row r="171" spans="1:10" x14ac:dyDescent="0.25">
      <c r="A171" t="str">
        <v>A.10XK.16</v>
      </c>
      <c r="B171" t="str">
        <f>INDEX('2019_Raw'!$T$2:$T$996,MATCH('2019_R'!$A171,'2019_Raw'!$S$2:$S$996,0))</f>
        <v>F2-elegansXhybrid-LaxeXMontalvo</v>
      </c>
      <c r="C171" s="41">
        <f>IFERROR(SUMIF('2019_Raw'!S$2:S$996,'2019_R'!A171,'2019_Raw'!V$2:V$996)/SUMIF('2019_Raw'!S$2:S$996,'2019_R'!A171,'2019_Raw'!U$2:U$996), "NA")</f>
        <v>0.5</v>
      </c>
      <c r="D171" s="41">
        <f>SUMIF('2019_Raw'!S$2:S$996,'2019_R'!A171,'2019_Raw'!U$2:U$996)</f>
        <v>2</v>
      </c>
      <c r="E171" s="41">
        <f>IFERROR(SUMIF('2019_Raw'!S$2:S$996,'2019_R'!A171,'2019_Raw'!X$2:X$996)/SUMIF('2019_Raw'!S$2:S$996,'2019_R'!A171,'2019_Raw'!V$2:V$996), "NA")</f>
        <v>1</v>
      </c>
      <c r="F171" s="41">
        <f>SUMIF('2019_Raw'!S$2:S$996,'2019_R'!A171,'2019_Raw'!V$2:V$996)</f>
        <v>1</v>
      </c>
      <c r="G171" s="41">
        <f>INDEX('2019_Raw'!$AB$2:$AB$996,MATCH('2019_R'!$A171,'2019_Raw'!$S$2:$S$996,0))</f>
        <v>1</v>
      </c>
      <c r="H171" s="41">
        <f>INDEX('2019_Raw'!$AM$2:$AM$996,MATCH('2019_R'!$A171,'2019_Raw'!$S$2:$S$996,0))</f>
        <v>16.666666666666668</v>
      </c>
      <c r="I171" s="79">
        <f>INDEX('2019_Raw'!$AN$2:$AN$996,MATCH('2019_R'!$A171,'2019_Raw'!$S$2:$S$996,0))</f>
        <v>0.26</v>
      </c>
      <c r="J171" s="41">
        <f>INDEX('2019_Raw'!$AL$2:$AL$996,MATCH('2019_R'!$A171,'2019_Raw'!$S$2:$S$996,0))</f>
        <v>50</v>
      </c>
    </row>
    <row r="172" spans="1:10" x14ac:dyDescent="0.25">
      <c r="A172" t="str">
        <v>A.9XK.20</v>
      </c>
      <c r="B172" t="str">
        <f>INDEX('2019_Raw'!$T$2:$T$996,MATCH('2019_R'!$A172,'2019_Raw'!$S$2:$S$996,0))</f>
        <v>F2-elegansXhybrid-LaxeXMontalvo</v>
      </c>
      <c r="C172" s="41">
        <f>IFERROR(SUMIF('2019_Raw'!S$2:S$996,'2019_R'!A172,'2019_Raw'!V$2:V$996)/SUMIF('2019_Raw'!S$2:S$996,'2019_R'!A172,'2019_Raw'!U$2:U$996), "NA")</f>
        <v>1</v>
      </c>
      <c r="D172" s="41">
        <f>SUMIF('2019_Raw'!S$2:S$996,'2019_R'!A172,'2019_Raw'!U$2:U$996)</f>
        <v>1</v>
      </c>
      <c r="E172" s="41">
        <f>IFERROR(SUMIF('2019_Raw'!S$2:S$996,'2019_R'!A172,'2019_Raw'!X$2:X$996)/SUMIF('2019_Raw'!S$2:S$996,'2019_R'!A172,'2019_Raw'!V$2:V$996), "NA")</f>
        <v>0</v>
      </c>
      <c r="F172" s="41">
        <f>SUMIF('2019_Raw'!S$2:S$996,'2019_R'!A172,'2019_Raw'!V$2:V$996)</f>
        <v>1</v>
      </c>
      <c r="G172" s="41" t="str">
        <f>INDEX('2019_Raw'!$AB$2:$AB$996,MATCH('2019_R'!$A172,'2019_Raw'!$S$2:$S$996,0))</f>
        <v>NA</v>
      </c>
      <c r="H172" s="41" t="str">
        <f>INDEX('2019_Raw'!$AM$2:$AM$996,MATCH('2019_R'!$A172,'2019_Raw'!$S$2:$S$996,0))</f>
        <v>NA</v>
      </c>
      <c r="I172" s="79" t="str">
        <f>INDEX('2019_Raw'!$AN$2:$AN$996,MATCH('2019_R'!$A172,'2019_Raw'!$S$2:$S$996,0))</f>
        <v>NA</v>
      </c>
      <c r="J172" s="41" t="str">
        <f>INDEX('2019_Raw'!$AL$2:$AL$996,MATCH('2019_R'!$A172,'2019_Raw'!$S$2:$S$996,0))</f>
        <v>NA</v>
      </c>
    </row>
    <row r="173" spans="1:10" x14ac:dyDescent="0.25">
      <c r="A173" t="str">
        <v>A.10XK.21</v>
      </c>
      <c r="B173" t="str">
        <f>INDEX('2019_Raw'!$T$2:$T$996,MATCH('2019_R'!$A173,'2019_Raw'!$S$2:$S$996,0))</f>
        <v>F2-elegansXhybrid-LaxeXMontalvo</v>
      </c>
      <c r="C173" s="41">
        <f>IFERROR(SUMIF('2019_Raw'!S$2:S$996,'2019_R'!A173,'2019_Raw'!V$2:V$996)/SUMIF('2019_Raw'!S$2:S$996,'2019_R'!A173,'2019_Raw'!U$2:U$996), "NA")</f>
        <v>0</v>
      </c>
      <c r="D173" s="41">
        <f>SUMIF('2019_Raw'!S$2:S$996,'2019_R'!A173,'2019_Raw'!U$2:U$996)</f>
        <v>1</v>
      </c>
      <c r="E173" s="41" t="str">
        <f>IFERROR(SUMIF('2019_Raw'!S$2:S$996,'2019_R'!A173,'2019_Raw'!X$2:X$996)/SUMIF('2019_Raw'!S$2:S$996,'2019_R'!A173,'2019_Raw'!V$2:V$996), "NA")</f>
        <v>NA</v>
      </c>
      <c r="F173" s="41">
        <f>SUMIF('2019_Raw'!S$2:S$996,'2019_R'!A173,'2019_Raw'!V$2:V$996)</f>
        <v>0</v>
      </c>
      <c r="G173" s="41" t="str">
        <f>INDEX('2019_Raw'!$AB$2:$AB$996,MATCH('2019_R'!$A173,'2019_Raw'!$S$2:$S$996,0))</f>
        <v>NA</v>
      </c>
      <c r="H173" s="41" t="str">
        <f>INDEX('2019_Raw'!$AM$2:$AM$996,MATCH('2019_R'!$A173,'2019_Raw'!$S$2:$S$996,0))</f>
        <v>NA</v>
      </c>
      <c r="I173" s="79" t="str">
        <f>INDEX('2019_Raw'!$AN$2:$AN$996,MATCH('2019_R'!$A173,'2019_Raw'!$S$2:$S$996,0))</f>
        <v>NA</v>
      </c>
      <c r="J173" s="41" t="str">
        <f>INDEX('2019_Raw'!$AL$2:$AL$996,MATCH('2019_R'!$A173,'2019_Raw'!$S$2:$S$996,0))</f>
        <v>NA</v>
      </c>
    </row>
    <row r="174" spans="1:10" x14ac:dyDescent="0.25">
      <c r="A174" t="str">
        <v>D.2XK.21</v>
      </c>
      <c r="B174" t="str">
        <f>INDEX('2019_Raw'!$T$2:$T$996,MATCH('2019_R'!$A174,'2019_Raw'!$S$2:$S$996,0))</f>
        <v>F2-graellsiiXhybrid-MontalvoXMontalvo</v>
      </c>
      <c r="C174" s="41">
        <f>IFERROR(SUMIF('2019_Raw'!S$2:S$996,'2019_R'!A174,'2019_Raw'!V$2:V$996)/SUMIF('2019_Raw'!S$2:S$996,'2019_R'!A174,'2019_Raw'!U$2:U$996), "NA")</f>
        <v>0.33333333333333331</v>
      </c>
      <c r="D174" s="41">
        <f>SUMIF('2019_Raw'!S$2:S$996,'2019_R'!A174,'2019_Raw'!U$2:U$996)</f>
        <v>3</v>
      </c>
      <c r="E174" s="41">
        <f>IFERROR(SUMIF('2019_Raw'!S$2:S$996,'2019_R'!A174,'2019_Raw'!X$2:X$996)/SUMIF('2019_Raw'!S$2:S$996,'2019_R'!A174,'2019_Raw'!V$2:V$996), "NA")</f>
        <v>1</v>
      </c>
      <c r="F174" s="41">
        <f>SUMIF('2019_Raw'!S$2:S$996,'2019_R'!A174,'2019_Raw'!V$2:V$996)</f>
        <v>1</v>
      </c>
      <c r="G174" s="41">
        <f>INDEX('2019_Raw'!$AB$2:$AB$996,MATCH('2019_R'!$A174,'2019_Raw'!$S$2:$S$996,0))</f>
        <v>3</v>
      </c>
      <c r="H174" s="41">
        <f>INDEX('2019_Raw'!$AM$2:$AM$996,MATCH('2019_R'!$A174,'2019_Raw'!$S$2:$S$996,0))</f>
        <v>38.666666666666664</v>
      </c>
      <c r="I174" s="79">
        <f>INDEX('2019_Raw'!$AN$2:$AN$996,MATCH('2019_R'!$A174,'2019_Raw'!$S$2:$S$996,0))</f>
        <v>0.13793103448275862</v>
      </c>
      <c r="J174" s="41">
        <f>INDEX('2019_Raw'!$AL$2:$AL$996,MATCH('2019_R'!$A174,'2019_Raw'!$S$2:$S$996,0))</f>
        <v>116</v>
      </c>
    </row>
    <row r="175" spans="1:10" x14ac:dyDescent="0.25">
      <c r="A175" t="str">
        <v>A.10XB.2</v>
      </c>
      <c r="B175" t="str">
        <f>INDEX('2019_Raw'!$T$2:$T$996,MATCH('2019_R'!$A175,'2019_Raw'!$S$2:$S$996,0))</f>
        <v>Pures-elegansXelegans-LaxeXLaxe</v>
      </c>
      <c r="C175" s="41">
        <f>IFERROR(SUMIF('2019_Raw'!S$2:S$996,'2019_R'!A175,'2019_Raw'!V$2:V$996)/SUMIF('2019_Raw'!S$2:S$996,'2019_R'!A175,'2019_Raw'!U$2:U$996), "NA")</f>
        <v>1</v>
      </c>
      <c r="D175" s="41">
        <f>SUMIF('2019_Raw'!S$2:S$996,'2019_R'!A175,'2019_Raw'!U$2:U$996)</f>
        <v>1</v>
      </c>
      <c r="E175" s="41">
        <f>IFERROR(SUMIF('2019_Raw'!S$2:S$996,'2019_R'!A175,'2019_Raw'!X$2:X$996)/SUMIF('2019_Raw'!S$2:S$996,'2019_R'!A175,'2019_Raw'!V$2:V$996), "NA")</f>
        <v>1</v>
      </c>
      <c r="F175" s="41">
        <f>SUMIF('2019_Raw'!S$2:S$996,'2019_R'!A175,'2019_Raw'!V$2:V$996)</f>
        <v>1</v>
      </c>
      <c r="G175" s="41">
        <f>INDEX('2019_Raw'!$AB$2:$AB$996,MATCH('2019_R'!$A175,'2019_Raw'!$S$2:$S$996,0))</f>
        <v>1</v>
      </c>
      <c r="H175" s="41">
        <f>INDEX('2019_Raw'!$AM$2:$AM$996,MATCH('2019_R'!$A175,'2019_Raw'!$S$2:$S$996,0))</f>
        <v>113.33333333333333</v>
      </c>
      <c r="I175" s="79">
        <f>INDEX('2019_Raw'!$AN$2:$AN$996,MATCH('2019_R'!$A175,'2019_Raw'!$S$2:$S$996,0))</f>
        <v>0.99117647058823533</v>
      </c>
      <c r="J175" s="41">
        <f>INDEX('2019_Raw'!$AL$2:$AL$996,MATCH('2019_R'!$A175,'2019_Raw'!$S$2:$S$996,0))</f>
        <v>340</v>
      </c>
    </row>
    <row r="176" spans="1:10" x14ac:dyDescent="0.25">
      <c r="A176" t="str">
        <v>A.7XF.1</v>
      </c>
      <c r="B176" t="str">
        <f>INDEX('2019_Raw'!$T$2:$T$996,MATCH('2019_R'!$A176,'2019_Raw'!$S$2:$S$996,0))</f>
        <v>F2-hybridXelegans-MontalvoXLaxe</v>
      </c>
      <c r="C176" s="41">
        <f>IFERROR(SUMIF('2019_Raw'!S$2:S$996,'2019_R'!A176,'2019_Raw'!V$2:V$996)/SUMIF('2019_Raw'!S$2:S$996,'2019_R'!A176,'2019_Raw'!U$2:U$996), "NA")</f>
        <v>0</v>
      </c>
      <c r="D176" s="41">
        <f>SUMIF('2019_Raw'!S$2:S$996,'2019_R'!A176,'2019_Raw'!U$2:U$996)</f>
        <v>1</v>
      </c>
      <c r="E176" s="41" t="str">
        <f>IFERROR(SUMIF('2019_Raw'!S$2:S$996,'2019_R'!A176,'2019_Raw'!X$2:X$996)/SUMIF('2019_Raw'!S$2:S$996,'2019_R'!A176,'2019_Raw'!V$2:V$996), "NA")</f>
        <v>NA</v>
      </c>
      <c r="F176" s="41">
        <f>SUMIF('2019_Raw'!S$2:S$996,'2019_R'!A176,'2019_Raw'!V$2:V$996)</f>
        <v>0</v>
      </c>
      <c r="G176" s="41" t="str">
        <f>INDEX('2019_Raw'!$AB$2:$AB$996,MATCH('2019_R'!$A176,'2019_Raw'!$S$2:$S$996,0))</f>
        <v>NA</v>
      </c>
      <c r="H176" s="41" t="str">
        <f>INDEX('2019_Raw'!$AM$2:$AM$996,MATCH('2019_R'!$A176,'2019_Raw'!$S$2:$S$996,0))</f>
        <v>NA</v>
      </c>
      <c r="I176" s="79" t="str">
        <f>INDEX('2019_Raw'!$AN$2:$AN$996,MATCH('2019_R'!$A176,'2019_Raw'!$S$2:$S$996,0))</f>
        <v>NA</v>
      </c>
      <c r="J176" s="41" t="str">
        <f>INDEX('2019_Raw'!$AL$2:$AL$996,MATCH('2019_R'!$A176,'2019_Raw'!$S$2:$S$996,0))</f>
        <v>NA</v>
      </c>
    </row>
    <row r="177" spans="1:10" x14ac:dyDescent="0.25">
      <c r="A177" t="str">
        <v>A.9XF.1</v>
      </c>
      <c r="B177" t="str">
        <f>INDEX('2019_Raw'!$T$2:$T$996,MATCH('2019_R'!$A177,'2019_Raw'!$S$2:$S$996,0))</f>
        <v>F2-hybridXelegans-MontalvoXLaxe</v>
      </c>
      <c r="C177" s="41">
        <f>IFERROR(SUMIF('2019_Raw'!S$2:S$996,'2019_R'!A177,'2019_Raw'!V$2:V$996)/SUMIF('2019_Raw'!S$2:S$996,'2019_R'!A177,'2019_Raw'!U$2:U$996), "NA")</f>
        <v>1</v>
      </c>
      <c r="D177" s="41">
        <f>SUMIF('2019_Raw'!S$2:S$996,'2019_R'!A177,'2019_Raw'!U$2:U$996)</f>
        <v>1</v>
      </c>
      <c r="E177" s="41">
        <f>IFERROR(SUMIF('2019_Raw'!S$2:S$996,'2019_R'!A177,'2019_Raw'!X$2:X$996)/SUMIF('2019_Raw'!S$2:S$996,'2019_R'!A177,'2019_Raw'!V$2:V$996), "NA")</f>
        <v>1</v>
      </c>
      <c r="F177" s="41">
        <f>SUMIF('2019_Raw'!S$2:S$996,'2019_R'!A177,'2019_Raw'!V$2:V$996)</f>
        <v>1</v>
      </c>
      <c r="G177" s="41">
        <f>INDEX('2019_Raw'!$AB$2:$AB$996,MATCH('2019_R'!$A177,'2019_Raw'!$S$2:$S$996,0))</f>
        <v>1</v>
      </c>
      <c r="H177" s="41">
        <f>INDEX('2019_Raw'!$AM$2:$AM$996,MATCH('2019_R'!$A177,'2019_Raw'!$S$2:$S$996,0))</f>
        <v>1.3333333333333333</v>
      </c>
      <c r="I177" s="79">
        <f>INDEX('2019_Raw'!$AN$2:$AN$996,MATCH('2019_R'!$A177,'2019_Raw'!$S$2:$S$996,0))</f>
        <v>0</v>
      </c>
      <c r="J177" s="41">
        <f>INDEX('2019_Raw'!$AL$2:$AL$996,MATCH('2019_R'!$A177,'2019_Raw'!$S$2:$S$996,0))</f>
        <v>4</v>
      </c>
    </row>
    <row r="178" spans="1:10" x14ac:dyDescent="0.25">
      <c r="A178" t="str">
        <v>K.15XQ.1</v>
      </c>
      <c r="B178" t="str">
        <f>INDEX('2019_Raw'!$T$2:$T$996,MATCH('2019_R'!$A178,'2019_Raw'!$S$2:$S$996,0))</f>
        <v>F2-hybridXhybrid-MontalvoXMontalvo</v>
      </c>
      <c r="C178" s="41">
        <f>IFERROR(SUMIF('2019_Raw'!S$2:S$996,'2019_R'!A178,'2019_Raw'!V$2:V$996)/SUMIF('2019_Raw'!S$2:S$996,'2019_R'!A178,'2019_Raw'!U$2:U$996), "NA")</f>
        <v>0.5</v>
      </c>
      <c r="D178" s="41">
        <f>SUMIF('2019_Raw'!S$2:S$996,'2019_R'!A178,'2019_Raw'!U$2:U$996)</f>
        <v>2</v>
      </c>
      <c r="E178" s="41">
        <f>IFERROR(SUMIF('2019_Raw'!S$2:S$996,'2019_R'!A178,'2019_Raw'!X$2:X$996)/SUMIF('2019_Raw'!S$2:S$996,'2019_R'!A178,'2019_Raw'!V$2:V$996), "NA")</f>
        <v>1</v>
      </c>
      <c r="F178" s="41">
        <f>SUMIF('2019_Raw'!S$2:S$996,'2019_R'!A178,'2019_Raw'!V$2:V$996)</f>
        <v>1</v>
      </c>
      <c r="G178" s="41">
        <f>INDEX('2019_Raw'!$AB$2:$AB$996,MATCH('2019_R'!$A178,'2019_Raw'!$S$2:$S$996,0))</f>
        <v>3</v>
      </c>
      <c r="H178" s="41">
        <f>INDEX('2019_Raw'!$AM$2:$AM$996,MATCH('2019_R'!$A178,'2019_Raw'!$S$2:$S$996,0))</f>
        <v>60.666666666666664</v>
      </c>
      <c r="I178" s="79">
        <f>INDEX('2019_Raw'!$AN$2:$AN$996,MATCH('2019_R'!$A178,'2019_Raw'!$S$2:$S$996,0))</f>
        <v>0.30219780219780218</v>
      </c>
      <c r="J178" s="41">
        <f>INDEX('2019_Raw'!$AL$2:$AL$996,MATCH('2019_R'!$A178,'2019_Raw'!$S$2:$S$996,0))</f>
        <v>182</v>
      </c>
    </row>
    <row r="179" spans="1:10" x14ac:dyDescent="0.25">
      <c r="A179" t="str">
        <v>A.10XR.1</v>
      </c>
      <c r="B179" t="str">
        <f>INDEX('2019_Raw'!$T$2:$T$996,MATCH('2019_R'!$A179,'2019_Raw'!$S$2:$S$996,0))</f>
        <v>F2-elegansXhybrid-LaxeXMontalvo</v>
      </c>
      <c r="C179" s="41">
        <f>IFERROR(SUMIF('2019_Raw'!S$2:S$996,'2019_R'!A179,'2019_Raw'!V$2:V$996)/SUMIF('2019_Raw'!S$2:S$996,'2019_R'!A179,'2019_Raw'!U$2:U$996), "NA")</f>
        <v>1</v>
      </c>
      <c r="D179" s="41">
        <f>SUMIF('2019_Raw'!S$2:S$996,'2019_R'!A179,'2019_Raw'!U$2:U$996)</f>
        <v>1</v>
      </c>
      <c r="E179" s="41">
        <f>IFERROR(SUMIF('2019_Raw'!S$2:S$996,'2019_R'!A179,'2019_Raw'!X$2:X$996)/SUMIF('2019_Raw'!S$2:S$996,'2019_R'!A179,'2019_Raw'!V$2:V$996), "NA")</f>
        <v>1</v>
      </c>
      <c r="F179" s="41">
        <f>SUMIF('2019_Raw'!S$2:S$996,'2019_R'!A179,'2019_Raw'!V$2:V$996)</f>
        <v>1</v>
      </c>
      <c r="G179" s="41">
        <f>INDEX('2019_Raw'!$AB$2:$AB$996,MATCH('2019_R'!$A179,'2019_Raw'!$S$2:$S$996,0))</f>
        <v>0</v>
      </c>
      <c r="H179" s="41">
        <f>INDEX('2019_Raw'!$AM$2:$AM$996,MATCH('2019_R'!$A179,'2019_Raw'!$S$2:$S$996,0))</f>
        <v>0</v>
      </c>
      <c r="I179" s="79" t="str">
        <f>INDEX('2019_Raw'!$AN$2:$AN$996,MATCH('2019_R'!$A179,'2019_Raw'!$S$2:$S$996,0))</f>
        <v>NA</v>
      </c>
      <c r="J179" s="41">
        <f>INDEX('2019_Raw'!$AL$2:$AL$996,MATCH('2019_R'!$A179,'2019_Raw'!$S$2:$S$996,0))</f>
        <v>0</v>
      </c>
    </row>
    <row r="180" spans="1:10" x14ac:dyDescent="0.25">
      <c r="A180" t="str">
        <v>L.7XN.2</v>
      </c>
      <c r="B180" t="str">
        <f>INDEX('2019_Raw'!$T$2:$T$996,MATCH('2019_R'!$A180,'2019_Raw'!$S$2:$S$996,0))</f>
        <v>F2-hybridXhybrid-MontalvoXMontalvo</v>
      </c>
      <c r="C180" s="41">
        <f>IFERROR(SUMIF('2019_Raw'!S$2:S$996,'2019_R'!A180,'2019_Raw'!V$2:V$996)/SUMIF('2019_Raw'!S$2:S$996,'2019_R'!A180,'2019_Raw'!U$2:U$996), "NA")</f>
        <v>0</v>
      </c>
      <c r="D180" s="41">
        <f>SUMIF('2019_Raw'!S$2:S$996,'2019_R'!A180,'2019_Raw'!U$2:U$996)</f>
        <v>1</v>
      </c>
      <c r="E180" s="41" t="str">
        <f>IFERROR(SUMIF('2019_Raw'!S$2:S$996,'2019_R'!A180,'2019_Raw'!X$2:X$996)/SUMIF('2019_Raw'!S$2:S$996,'2019_R'!A180,'2019_Raw'!V$2:V$996), "NA")</f>
        <v>NA</v>
      </c>
      <c r="F180" s="41">
        <f>SUMIF('2019_Raw'!S$2:S$996,'2019_R'!A180,'2019_Raw'!V$2:V$996)</f>
        <v>0</v>
      </c>
      <c r="G180" s="41" t="str">
        <f>INDEX('2019_Raw'!$AB$2:$AB$996,MATCH('2019_R'!$A180,'2019_Raw'!$S$2:$S$996,0))</f>
        <v>NA</v>
      </c>
      <c r="H180" s="41" t="str">
        <f>INDEX('2019_Raw'!$AM$2:$AM$996,MATCH('2019_R'!$A180,'2019_Raw'!$S$2:$S$996,0))</f>
        <v>NA</v>
      </c>
      <c r="I180" s="79" t="str">
        <f>INDEX('2019_Raw'!$AN$2:$AN$996,MATCH('2019_R'!$A180,'2019_Raw'!$S$2:$S$996,0))</f>
        <v>NA</v>
      </c>
      <c r="J180" s="41" t="str">
        <f>INDEX('2019_Raw'!$AL$2:$AL$996,MATCH('2019_R'!$A180,'2019_Raw'!$S$2:$S$996,0))</f>
        <v>NA</v>
      </c>
    </row>
    <row r="181" spans="1:10" x14ac:dyDescent="0.25">
      <c r="A181" t="str">
        <v>A.19XB.4</v>
      </c>
      <c r="B181" t="str">
        <f>INDEX('2019_Raw'!$T$2:$T$996,MATCH('2019_R'!$A181,'2019_Raw'!$S$2:$S$996,0))</f>
        <v>Pures-elegansXelegans-LaxeXLaxe</v>
      </c>
      <c r="C181" s="41">
        <f>IFERROR(SUMIF('2019_Raw'!S$2:S$996,'2019_R'!A181,'2019_Raw'!V$2:V$996)/SUMIF('2019_Raw'!S$2:S$996,'2019_R'!A181,'2019_Raw'!U$2:U$996), "NA")</f>
        <v>1</v>
      </c>
      <c r="D181" s="41">
        <f>SUMIF('2019_Raw'!S$2:S$996,'2019_R'!A181,'2019_Raw'!U$2:U$996)</f>
        <v>1</v>
      </c>
      <c r="E181" s="41">
        <f>IFERROR(SUMIF('2019_Raw'!S$2:S$996,'2019_R'!A181,'2019_Raw'!X$2:X$996)/SUMIF('2019_Raw'!S$2:S$996,'2019_R'!A181,'2019_Raw'!V$2:V$996), "NA")</f>
        <v>1</v>
      </c>
      <c r="F181" s="41">
        <f>SUMIF('2019_Raw'!S$2:S$996,'2019_R'!A181,'2019_Raw'!V$2:V$996)</f>
        <v>1</v>
      </c>
      <c r="G181" s="41" t="str">
        <f>INDEX('2019_Raw'!$AB$2:$AB$996,MATCH('2019_R'!$A181,'2019_Raw'!$S$2:$S$996,0))</f>
        <v>NA</v>
      </c>
      <c r="H181" s="41" t="str">
        <f>INDEX('2019_Raw'!$AM$2:$AM$996,MATCH('2019_R'!$A181,'2019_Raw'!$S$2:$S$996,0))</f>
        <v>NA</v>
      </c>
      <c r="I181" s="79" t="str">
        <f>INDEX('2019_Raw'!$AN$2:$AN$996,MATCH('2019_R'!$A181,'2019_Raw'!$S$2:$S$996,0))</f>
        <v>NA</v>
      </c>
      <c r="J181" s="41" t="str">
        <f>INDEX('2019_Raw'!$AL$2:$AL$996,MATCH('2019_R'!$A181,'2019_Raw'!$S$2:$S$996,0))</f>
        <v>NA</v>
      </c>
    </row>
    <row r="182" spans="1:10" x14ac:dyDescent="0.25">
      <c r="A182" t="str">
        <v>A19XA.21</v>
      </c>
      <c r="B182" t="str">
        <f>INDEX('2019_Raw'!$T$2:$T$996,MATCH('2019_R'!$A182,'2019_Raw'!$S$2:$S$996,0))</f>
        <v>Pures-elegansXelegans-LaxeXLaxe</v>
      </c>
      <c r="C182" s="41">
        <f>IFERROR(SUMIF('2019_Raw'!S$2:S$996,'2019_R'!A182,'2019_Raw'!V$2:V$996)/SUMIF('2019_Raw'!S$2:S$996,'2019_R'!A182,'2019_Raw'!U$2:U$996), "NA")</f>
        <v>1</v>
      </c>
      <c r="D182" s="41">
        <f>SUMIF('2019_Raw'!S$2:S$996,'2019_R'!A182,'2019_Raw'!U$2:U$996)</f>
        <v>2</v>
      </c>
      <c r="E182" s="41">
        <f>IFERROR(SUMIF('2019_Raw'!S$2:S$996,'2019_R'!A182,'2019_Raw'!X$2:X$996)/SUMIF('2019_Raw'!S$2:S$996,'2019_R'!A182,'2019_Raw'!V$2:V$996), "NA")</f>
        <v>0.5</v>
      </c>
      <c r="F182" s="41">
        <f>SUMIF('2019_Raw'!S$2:S$996,'2019_R'!A182,'2019_Raw'!V$2:V$996)</f>
        <v>2</v>
      </c>
      <c r="G182" s="41">
        <f>INDEX('2019_Raw'!$AB$2:$AB$996,MATCH('2019_R'!$A182,'2019_Raw'!$S$2:$S$996,0))</f>
        <v>3</v>
      </c>
      <c r="H182" s="41">
        <f>INDEX('2019_Raw'!$AM$2:$AM$996,MATCH('2019_R'!$A182,'2019_Raw'!$S$2:$S$996,0))</f>
        <v>97.333333333333329</v>
      </c>
      <c r="I182" s="79">
        <f>INDEX('2019_Raw'!$AN$2:$AN$996,MATCH('2019_R'!$A182,'2019_Raw'!$S$2:$S$996,0))</f>
        <v>0.98630136986301364</v>
      </c>
      <c r="J182" s="41">
        <f>INDEX('2019_Raw'!$AL$2:$AL$996,MATCH('2019_R'!$A182,'2019_Raw'!$S$2:$S$996,0))</f>
        <v>292</v>
      </c>
    </row>
    <row r="183" spans="1:10" x14ac:dyDescent="0.25">
      <c r="A183" t="str">
        <v>I.11XI.10</v>
      </c>
      <c r="B183" t="str">
        <f>INDEX('2019_Raw'!$T$2:$T$996,MATCH('2019_R'!$A183,'2019_Raw'!$S$2:$S$996,0))</f>
        <v>F2-hybridXhybrid-MontalvoXMontalvo</v>
      </c>
      <c r="C183" s="41">
        <f>IFERROR(SUMIF('2019_Raw'!S$2:S$996,'2019_R'!A183,'2019_Raw'!V$2:V$996)/SUMIF('2019_Raw'!S$2:S$996,'2019_R'!A183,'2019_Raw'!U$2:U$996), "NA")</f>
        <v>1</v>
      </c>
      <c r="D183" s="41">
        <f>SUMIF('2019_Raw'!S$2:S$996,'2019_R'!A183,'2019_Raw'!U$2:U$996)</f>
        <v>1</v>
      </c>
      <c r="E183" s="41">
        <f>IFERROR(SUMIF('2019_Raw'!S$2:S$996,'2019_R'!A183,'2019_Raw'!X$2:X$996)/SUMIF('2019_Raw'!S$2:S$996,'2019_R'!A183,'2019_Raw'!V$2:V$996), "NA")</f>
        <v>1</v>
      </c>
      <c r="F183" s="41">
        <f>SUMIF('2019_Raw'!S$2:S$996,'2019_R'!A183,'2019_Raw'!V$2:V$996)</f>
        <v>1</v>
      </c>
      <c r="G183" s="41">
        <f>INDEX('2019_Raw'!$AB$2:$AB$996,MATCH('2019_R'!$A183,'2019_Raw'!$S$2:$S$996,0))</f>
        <v>3</v>
      </c>
      <c r="H183" s="41">
        <f>INDEX('2019_Raw'!$AM$2:$AM$996,MATCH('2019_R'!$A183,'2019_Raw'!$S$2:$S$996,0))</f>
        <v>15.333333333333334</v>
      </c>
      <c r="I183" s="79">
        <f>INDEX('2019_Raw'!$AN$2:$AN$996,MATCH('2019_R'!$A183,'2019_Raw'!$S$2:$S$996,0))</f>
        <v>0</v>
      </c>
      <c r="J183" s="41">
        <f>INDEX('2019_Raw'!$AL$2:$AL$996,MATCH('2019_R'!$A183,'2019_Raw'!$S$2:$S$996,0))</f>
        <v>46</v>
      </c>
    </row>
    <row r="184" spans="1:10" x14ac:dyDescent="0.25">
      <c r="A184" t="str">
        <v>B.5XT.1</v>
      </c>
      <c r="B184" t="str">
        <f>INDEX('2019_Raw'!$T$2:$T$996,MATCH('2019_R'!$A184,'2019_Raw'!$S$2:$S$996,0))</f>
        <v>F2-elegansXhybrid-LaxeXMontalvo</v>
      </c>
      <c r="C184" s="41">
        <f>IFERROR(SUMIF('2019_Raw'!S$2:S$996,'2019_R'!A184,'2019_Raw'!V$2:V$996)/SUMIF('2019_Raw'!S$2:S$996,'2019_R'!A184,'2019_Raw'!U$2:U$996), "NA")</f>
        <v>1</v>
      </c>
      <c r="D184" s="41">
        <f>SUMIF('2019_Raw'!S$2:S$996,'2019_R'!A184,'2019_Raw'!U$2:U$996)</f>
        <v>1</v>
      </c>
      <c r="E184" s="41">
        <f>IFERROR(SUMIF('2019_Raw'!S$2:S$996,'2019_R'!A184,'2019_Raw'!X$2:X$996)/SUMIF('2019_Raw'!S$2:S$996,'2019_R'!A184,'2019_Raw'!V$2:V$996), "NA")</f>
        <v>1</v>
      </c>
      <c r="F184" s="41">
        <f>SUMIF('2019_Raw'!S$2:S$996,'2019_R'!A184,'2019_Raw'!V$2:V$996)</f>
        <v>1</v>
      </c>
      <c r="G184" s="41">
        <f>INDEX('2019_Raw'!$AB$2:$AB$996,MATCH('2019_R'!$A184,'2019_Raw'!$S$2:$S$996,0))</f>
        <v>3</v>
      </c>
      <c r="H184" s="41">
        <f>INDEX('2019_Raw'!$AM$2:$AM$996,MATCH('2019_R'!$A184,'2019_Raw'!$S$2:$S$996,0))</f>
        <v>51</v>
      </c>
      <c r="I184" s="79">
        <f>INDEX('2019_Raw'!$AN$2:$AN$996,MATCH('2019_R'!$A184,'2019_Raw'!$S$2:$S$996,0))</f>
        <v>0.68627450980392157</v>
      </c>
      <c r="J184" s="41">
        <f>INDEX('2019_Raw'!$AL$2:$AL$996,MATCH('2019_R'!$A184,'2019_Raw'!$S$2:$S$996,0))</f>
        <v>153</v>
      </c>
    </row>
    <row r="185" spans="1:10" x14ac:dyDescent="0.25">
      <c r="A185" t="str">
        <v>B.5XA.25</v>
      </c>
      <c r="B185" t="str">
        <f>INDEX('2019_Raw'!$T$2:$T$996,MATCH('2019_R'!$A185,'2019_Raw'!$S$2:$S$996,0))</f>
        <v>Pures-elegansXelegans-LaxeXLaxe</v>
      </c>
      <c r="C185" s="41">
        <f>IFERROR(SUMIF('2019_Raw'!S$2:S$996,'2019_R'!A185,'2019_Raw'!V$2:V$996)/SUMIF('2019_Raw'!S$2:S$996,'2019_R'!A185,'2019_Raw'!U$2:U$996), "NA")</f>
        <v>1</v>
      </c>
      <c r="D185" s="41">
        <f>SUMIF('2019_Raw'!S$2:S$996,'2019_R'!A185,'2019_Raw'!U$2:U$996)</f>
        <v>1</v>
      </c>
      <c r="E185" s="41">
        <f>IFERROR(SUMIF('2019_Raw'!S$2:S$996,'2019_R'!A185,'2019_Raw'!X$2:X$996)/SUMIF('2019_Raw'!S$2:S$996,'2019_R'!A185,'2019_Raw'!V$2:V$996), "NA")</f>
        <v>1</v>
      </c>
      <c r="F185" s="41">
        <f>SUMIF('2019_Raw'!S$2:S$996,'2019_R'!A185,'2019_Raw'!V$2:V$996)</f>
        <v>1</v>
      </c>
      <c r="G185" s="41">
        <f>INDEX('2019_Raw'!$AB$2:$AB$996,MATCH('2019_R'!$A185,'2019_Raw'!$S$2:$S$996,0))</f>
        <v>2</v>
      </c>
      <c r="H185" s="41">
        <f>INDEX('2019_Raw'!$AM$2:$AM$996,MATCH('2019_R'!$A185,'2019_Raw'!$S$2:$S$996,0))</f>
        <v>182.66666666666666</v>
      </c>
      <c r="I185" s="79">
        <f>INDEX('2019_Raw'!$AN$2:$AN$996,MATCH('2019_R'!$A185,'2019_Raw'!$S$2:$S$996,0))</f>
        <v>0.97262773722627738</v>
      </c>
      <c r="J185" s="41">
        <f>INDEX('2019_Raw'!$AL$2:$AL$996,MATCH('2019_R'!$A185,'2019_Raw'!$S$2:$S$996,0))</f>
        <v>548</v>
      </c>
    </row>
    <row r="186" spans="1:10" x14ac:dyDescent="0.25">
      <c r="A186" t="str">
        <v>K.26XE.5</v>
      </c>
      <c r="B186" t="str">
        <f>INDEX('2019_Raw'!$T$2:$T$996,MATCH('2019_R'!$A186,'2019_Raw'!$S$2:$S$996,0))</f>
        <v>F2-hybridXgraellsii-MontalvoXMontalvo</v>
      </c>
      <c r="C186" s="41">
        <f>IFERROR(SUMIF('2019_Raw'!S$2:S$996,'2019_R'!A186,'2019_Raw'!V$2:V$996)/SUMIF('2019_Raw'!S$2:S$996,'2019_R'!A186,'2019_Raw'!U$2:U$996), "NA")</f>
        <v>0.5</v>
      </c>
      <c r="D186" s="41">
        <f>SUMIF('2019_Raw'!S$2:S$996,'2019_R'!A186,'2019_Raw'!U$2:U$996)</f>
        <v>2</v>
      </c>
      <c r="E186" s="41">
        <f>IFERROR(SUMIF('2019_Raw'!S$2:S$996,'2019_R'!A186,'2019_Raw'!X$2:X$996)/SUMIF('2019_Raw'!S$2:S$996,'2019_R'!A186,'2019_Raw'!V$2:V$996), "NA")</f>
        <v>1</v>
      </c>
      <c r="F186" s="41">
        <f>SUMIF('2019_Raw'!S$2:S$996,'2019_R'!A186,'2019_Raw'!V$2:V$996)</f>
        <v>1</v>
      </c>
      <c r="G186" s="41">
        <f>INDEX('2019_Raw'!$AB$2:$AB$996,MATCH('2019_R'!$A186,'2019_Raw'!$S$2:$S$996,0))</f>
        <v>1</v>
      </c>
      <c r="H186" s="41">
        <f>INDEX('2019_Raw'!$AM$2:$AM$996,MATCH('2019_R'!$A186,'2019_Raw'!$S$2:$S$996,0))</f>
        <v>83.333333333333329</v>
      </c>
      <c r="I186" s="79">
        <f>INDEX('2019_Raw'!$AN$2:$AN$996,MATCH('2019_R'!$A186,'2019_Raw'!$S$2:$S$996,0))</f>
        <v>7.1999999999999995E-2</v>
      </c>
      <c r="J186" s="41">
        <f>INDEX('2019_Raw'!$AL$2:$AL$996,MATCH('2019_R'!$A186,'2019_Raw'!$S$2:$S$996,0))</f>
        <v>250</v>
      </c>
    </row>
    <row r="187" spans="1:10" x14ac:dyDescent="0.25">
      <c r="A187">
        <v>0</v>
      </c>
      <c r="C187" s="41"/>
      <c r="D187" s="41"/>
      <c r="E187" s="41"/>
      <c r="F187" s="41"/>
      <c r="G187" s="41"/>
      <c r="H187" s="41"/>
      <c r="I187" s="79"/>
    </row>
  </sheetData>
  <autoFilter ref="A1:I102" xr:uid="{A15A75F5-CCB4-45EF-9696-69CD0792D02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P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38.28515625" bestFit="1" customWidth="1"/>
    <col min="2" max="2" width="13.28515625" bestFit="1" customWidth="1"/>
    <col min="3" max="3" width="18.7109375" bestFit="1" customWidth="1"/>
    <col min="4" max="4" width="19.5703125" bestFit="1" customWidth="1"/>
    <col min="5" max="5" width="20" bestFit="1" customWidth="1"/>
    <col min="6" max="6" width="25.42578125" bestFit="1" customWidth="1"/>
    <col min="7" max="7" width="26.5703125" bestFit="1" customWidth="1"/>
    <col min="8" max="8" width="13.42578125" bestFit="1" customWidth="1"/>
    <col min="9" max="9" width="18.85546875" bestFit="1" customWidth="1"/>
    <col min="10" max="10" width="19.85546875" bestFit="1" customWidth="1"/>
    <col min="11" max="11" width="11.85546875" bestFit="1" customWidth="1"/>
    <col min="12" max="12" width="17.28515625" bestFit="1" customWidth="1"/>
    <col min="13" max="13" width="18.28515625" bestFit="1" customWidth="1"/>
    <col min="14" max="14" width="10.140625" bestFit="1" customWidth="1"/>
    <col min="15" max="15" width="15.42578125" bestFit="1" customWidth="1"/>
    <col min="16" max="16" width="16.5703125" bestFit="1" customWidth="1"/>
  </cols>
  <sheetData>
    <row r="1" spans="1:16" x14ac:dyDescent="0.25">
      <c r="A1" s="37" t="s">
        <v>343</v>
      </c>
      <c r="B1" s="83" t="s">
        <v>345</v>
      </c>
      <c r="C1" s="83" t="s">
        <v>349</v>
      </c>
      <c r="D1" s="83" t="s">
        <v>346</v>
      </c>
      <c r="E1" s="84" t="s">
        <v>348</v>
      </c>
      <c r="F1" s="84" t="s">
        <v>336</v>
      </c>
      <c r="G1" s="84" t="s">
        <v>347</v>
      </c>
      <c r="H1" s="85" t="s">
        <v>337</v>
      </c>
      <c r="I1" s="85" t="s">
        <v>338</v>
      </c>
      <c r="J1" s="85" t="s">
        <v>350</v>
      </c>
      <c r="K1" s="86" t="s">
        <v>353</v>
      </c>
      <c r="L1" s="86" t="s">
        <v>354</v>
      </c>
      <c r="M1" s="86" t="s">
        <v>355</v>
      </c>
      <c r="N1" s="139" t="s">
        <v>339</v>
      </c>
      <c r="O1" s="139" t="s">
        <v>356</v>
      </c>
      <c r="P1" s="139" t="s">
        <v>357</v>
      </c>
    </row>
    <row r="2" spans="1:16" hidden="1" x14ac:dyDescent="0.25">
      <c r="A2" t="str" cm="1">
        <f t="array" ref="A2:A16">_xlfn._xlws.SORT(_xlfn.UNIQUE('2019_R'!B2:B999))</f>
        <v>F0-elegansXgraellsii-LaxeXCachadas</v>
      </c>
      <c r="B2" s="41">
        <f>COUNTIFS('2019_R'!B$2:B$999,'2019_Summaries'!A2,'2019_R'!C$2:C$999,"&gt;-1")</f>
        <v>25</v>
      </c>
      <c r="C2" s="43">
        <f>SUMIF('2019_R'!B$2:B$999,'2019_Summaries'!A2,'2019_R'!C$2:C$999)</f>
        <v>18.866666666666667</v>
      </c>
      <c r="D2" s="87">
        <f>1-(C2/B2)</f>
        <v>0.24533333333333329</v>
      </c>
      <c r="E2" s="82">
        <f>COUNTIFS('2019_R'!B$2:B$186,'2019_Summaries'!A2,'2019_R'!C$2:C$186,"&gt;0")</f>
        <v>21</v>
      </c>
      <c r="F2" s="81">
        <f>SUMIF('2019_R'!$B$2:$B$999,'2019_Summaries'!$A2,'2019_R'!E$2:E$999)</f>
        <v>16</v>
      </c>
      <c r="G2" s="78">
        <f>1-(F2/E2)</f>
        <v>0.23809523809523814</v>
      </c>
      <c r="H2" s="49">
        <f>COUNTIFS('2019_R'!B$2:B$999,'2019_Summaries'!A2,'2019_R'!G$2:G$999,"&gt;-1")</f>
        <v>12</v>
      </c>
      <c r="I2" s="49">
        <f>COUNTIFS('2019_R'!B$2:B$999,'2019_Summaries'!A2,'2019_R'!G$2:G$999,"&gt;0")</f>
        <v>11</v>
      </c>
      <c r="J2" s="78">
        <f>IFERROR(MAX(1-(I2/H2),0),"NA")</f>
        <v>8.333333333333337E-2</v>
      </c>
      <c r="K2" s="49">
        <f>I2</f>
        <v>11</v>
      </c>
      <c r="L2" s="88">
        <f>IFERROR(AVERAGEIFS('2019_R'!$H$2:$H$999,'2019_R'!$G$2:$G$999,"&gt;0",'2019_R'!$B$2:$B$999,'2019_Summaries'!$A2),"NA")</f>
        <v>144.24242424242425</v>
      </c>
      <c r="M2" s="78">
        <f>IFERROR(MAX(1-((2*L2)/(Allopatrics_Summaries!$L$12+Allopatrics_Summaries!$L$13)),0),"NA")</f>
        <v>0.2340802123979242</v>
      </c>
      <c r="N2" s="49">
        <f>K2</f>
        <v>11</v>
      </c>
      <c r="O2" s="87">
        <f>IFERROR(AVERAGEIFS('2019_R'!$I$2:$I$999,'2019_R'!$G$2:$G$999,"&gt;0",'2019_R'!$B$2:$B$999,'2019_Summaries'!$A2),"NA")</f>
        <v>0.76040551504012965</v>
      </c>
      <c r="P2" s="78">
        <f>IFERROR(1-O2,"NA")</f>
        <v>0.23959448495987035</v>
      </c>
    </row>
    <row r="3" spans="1:16" hidden="1" x14ac:dyDescent="0.25">
      <c r="A3" t="str">
        <v>F0-elegansXgraellsii-LaxeXMontalvo</v>
      </c>
      <c r="B3" s="41">
        <f>COUNTIFS('2019_R'!B$2:B$999,'2019_Summaries'!A3,'2019_R'!C$2:C$999,"&gt;-1")</f>
        <v>34</v>
      </c>
      <c r="C3" s="43">
        <f>SUMIF('2019_R'!B$2:B$999,'2019_Summaries'!A3,'2019_R'!C$2:C$999)</f>
        <v>21.833333333333332</v>
      </c>
      <c r="D3" s="87">
        <f t="shared" ref="D3:D6" si="0">1-(C3/B3)</f>
        <v>0.35784313725490202</v>
      </c>
      <c r="E3" s="82">
        <f>COUNTIFS('2019_R'!B$2:B$186,'2019_Summaries'!A3,'2019_R'!C$2:C$186,"&gt;0")</f>
        <v>25</v>
      </c>
      <c r="F3" s="81">
        <f>SUMIF('2019_R'!$B$2:$B$999,'2019_Summaries'!$A3,'2019_R'!E$2:E$999)</f>
        <v>17.5</v>
      </c>
      <c r="G3" s="78">
        <f t="shared" ref="G3:G6" si="1">1-(F3/E3)</f>
        <v>0.30000000000000004</v>
      </c>
      <c r="H3" s="49">
        <f>COUNTIFS('2019_R'!B$2:B$999,'2019_Summaries'!A3,'2019_R'!G$2:G$999,"&gt;-1")</f>
        <v>13</v>
      </c>
      <c r="I3" s="49">
        <f>COUNTIFS('2019_R'!B$2:B$999,'2019_Summaries'!A3,'2019_R'!G$2:G$999,"&gt;0")</f>
        <v>13</v>
      </c>
      <c r="J3" s="78">
        <f t="shared" ref="J3:J6" si="2">IFERROR(MAX(1-(I3/H3),0),"NA")</f>
        <v>0</v>
      </c>
      <c r="K3" s="49">
        <f t="shared" ref="K3:K6" si="3">I3</f>
        <v>13</v>
      </c>
      <c r="L3" s="88">
        <f>IFERROR(AVERAGEIFS('2019_R'!$H$2:$H$999,'2019_R'!$G$2:$G$999,"&gt;0",'2019_R'!$B$2:$B$999,'2019_Summaries'!$A3),"NA")</f>
        <v>103.58974358974358</v>
      </c>
      <c r="M3" s="78">
        <f>IFERROR(MAX(1-((2*L3)/(Allopatrics_Summaries!$L$12+Allopatrics_Summaries!$L$13)),0),"NA")</f>
        <v>0.44994383708732644</v>
      </c>
      <c r="N3" s="49">
        <f t="shared" ref="N3:N6" si="4">K3</f>
        <v>13</v>
      </c>
      <c r="O3" s="87">
        <f>IFERROR(AVERAGEIFS('2019_R'!$I$2:$I$999,'2019_R'!$G$2:$G$999,"&gt;0",'2019_R'!$B$2:$B$999,'2019_Summaries'!$A3),"NA")</f>
        <v>0.54944496445562507</v>
      </c>
      <c r="P3" s="78">
        <f t="shared" ref="P3:P15" si="5">IFERROR(1-O3,"NA")</f>
        <v>0.45055503554437493</v>
      </c>
    </row>
    <row r="4" spans="1:16" hidden="1" x14ac:dyDescent="0.25">
      <c r="A4" t="str">
        <v>F0-graellsiiXelegans-CachadasXLaxe</v>
      </c>
      <c r="B4" s="41">
        <f>COUNTIFS('2019_R'!B$2:B$999,'2019_Summaries'!A4,'2019_R'!C$2:C$999,"&gt;-1")</f>
        <v>18</v>
      </c>
      <c r="C4" s="43">
        <f>SUMIF('2019_R'!B$2:B$999,'2019_Summaries'!A4,'2019_R'!C$2:C$999)</f>
        <v>0.5</v>
      </c>
      <c r="D4" s="87">
        <f t="shared" si="0"/>
        <v>0.97222222222222221</v>
      </c>
      <c r="E4" s="82">
        <f>COUNTIFS('2019_R'!B$2:B$186,'2019_Summaries'!A4,'2019_R'!C$2:C$186,"&gt;0")</f>
        <v>1</v>
      </c>
      <c r="F4" s="81">
        <f>SUMIF('2019_R'!$B$2:$B$999,'2019_Summaries'!$A4,'2019_R'!E$2:E$999)</f>
        <v>0</v>
      </c>
      <c r="G4" s="78">
        <f t="shared" si="1"/>
        <v>1</v>
      </c>
      <c r="H4" s="49">
        <f>COUNTIFS('2019_R'!B$2:B$999,'2019_Summaries'!A4,'2019_R'!G$2:G$999,"&gt;-1")</f>
        <v>0</v>
      </c>
      <c r="I4" s="49">
        <f>COUNTIFS('2019_R'!B$2:B$999,'2019_Summaries'!A4,'2019_R'!G$2:G$999,"&gt;0")</f>
        <v>0</v>
      </c>
      <c r="J4" s="78" t="str">
        <f t="shared" si="2"/>
        <v>NA</v>
      </c>
      <c r="K4" s="49">
        <f t="shared" si="3"/>
        <v>0</v>
      </c>
      <c r="L4" s="88" t="str">
        <f>IFERROR(AVERAGEIFS('2019_R'!$H$2:$H$999,'2019_R'!$G$2:$G$999,"&gt;0",'2019_R'!$B$2:$B$999,'2019_Summaries'!$A4),"NA")</f>
        <v>NA</v>
      </c>
      <c r="M4" s="78" t="str">
        <f>IFERROR(MAX(1-((2*L4)/(Allopatrics_Summaries!$L$12+Allopatrics_Summaries!$L$13)),0),"NA")</f>
        <v>NA</v>
      </c>
      <c r="N4" s="49">
        <f t="shared" si="4"/>
        <v>0</v>
      </c>
      <c r="O4" s="87" t="str">
        <f>IFERROR(AVERAGEIFS('2019_R'!$I$2:$I$999,'2019_R'!$G$2:$G$999,"&gt;0",'2019_R'!$B$2:$B$999,'2019_Summaries'!$A4),"NA")</f>
        <v>NA</v>
      </c>
      <c r="P4" s="78" t="str">
        <f t="shared" si="5"/>
        <v>NA</v>
      </c>
    </row>
    <row r="5" spans="1:16" hidden="1" x14ac:dyDescent="0.25">
      <c r="A5" t="str">
        <v>F1-elegansXhybrid-LaxeXMontalvo</v>
      </c>
      <c r="B5" s="41">
        <f>COUNTIFS('2019_R'!B$2:B$999,'2019_Summaries'!A5,'2019_R'!C$2:C$999,"&gt;-1")</f>
        <v>8</v>
      </c>
      <c r="C5" s="43">
        <f>SUMIF('2019_R'!B$2:B$999,'2019_Summaries'!A5,'2019_R'!C$2:C$999)</f>
        <v>5</v>
      </c>
      <c r="D5" s="87">
        <f t="shared" si="0"/>
        <v>0.375</v>
      </c>
      <c r="E5" s="82">
        <f>COUNTIFS('2019_R'!B$2:B$186,'2019_Summaries'!A5,'2019_R'!C$2:C$186,"&gt;0")</f>
        <v>5</v>
      </c>
      <c r="F5" s="81">
        <f>SUMIF('2019_R'!$B$2:$B$999,'2019_Summaries'!$A5,'2019_R'!E$2:E$999)</f>
        <v>5</v>
      </c>
      <c r="G5" s="78">
        <f t="shared" si="1"/>
        <v>0</v>
      </c>
      <c r="H5" s="49">
        <f>COUNTIFS('2019_R'!B$2:B$999,'2019_Summaries'!A5,'2019_R'!G$2:G$999,"&gt;-1")</f>
        <v>6</v>
      </c>
      <c r="I5" s="49">
        <f>COUNTIFS('2019_R'!B$2:B$999,'2019_Summaries'!A5,'2019_R'!G$2:G$999,"&gt;0")</f>
        <v>6</v>
      </c>
      <c r="J5" s="78">
        <f t="shared" si="2"/>
        <v>0</v>
      </c>
      <c r="K5" s="49">
        <f t="shared" si="3"/>
        <v>6</v>
      </c>
      <c r="L5" s="88">
        <f>IFERROR(AVERAGEIFS('2019_R'!$H$2:$H$999,'2019_R'!$G$2:$G$999,"&gt;0",'2019_R'!$B$2:$B$999,'2019_Summaries'!$A5),"NA")</f>
        <v>175.05555555555554</v>
      </c>
      <c r="M5" s="78">
        <f>IFERROR(MAX(1-((2*L5)/(Allopatrics_Summaries!$L$12+Allopatrics_Summaries!$L$13)),0),"NA")</f>
        <v>7.0464084100996249E-2</v>
      </c>
      <c r="N5" s="49">
        <f t="shared" si="4"/>
        <v>6</v>
      </c>
      <c r="O5" s="87" t="str">
        <f>IFERROR(AVERAGEIFS('2019_R'!$I$2:$I$999,'2019_R'!$G$2:$G$999,"&gt;0",'2019_R'!$B$2:$B$999,'2019_Summaries'!$A5),"NA")</f>
        <v>NA</v>
      </c>
      <c r="P5" s="78" t="str">
        <f t="shared" si="5"/>
        <v>NA</v>
      </c>
    </row>
    <row r="6" spans="1:16" x14ac:dyDescent="0.25">
      <c r="A6" t="str">
        <v>F1-hybridXelegans-MontalvoXLaxe</v>
      </c>
      <c r="B6" s="41">
        <f>COUNTIFS('2019_R'!B$2:B$999,'2019_Summaries'!A6,'2019_R'!C$2:C$999,"&gt;-1")</f>
        <v>1</v>
      </c>
      <c r="C6" s="43">
        <f>SUMIF('2019_R'!B$2:B$999,'2019_Summaries'!A6,'2019_R'!C$2:C$999)</f>
        <v>1</v>
      </c>
      <c r="D6" s="87">
        <f t="shared" si="0"/>
        <v>0</v>
      </c>
      <c r="E6" s="82">
        <f>COUNTIFS('2019_R'!B$2:B$186,'2019_Summaries'!A6,'2019_R'!C$2:C$186,"&gt;0")</f>
        <v>1</v>
      </c>
      <c r="F6" s="81">
        <f>SUMIF('2019_R'!$B$2:$B$999,'2019_Summaries'!$A6,'2019_R'!E$2:E$999)</f>
        <v>0</v>
      </c>
      <c r="G6" s="78">
        <f t="shared" si="1"/>
        <v>1</v>
      </c>
      <c r="H6" s="49">
        <f>COUNTIFS('2019_R'!B$2:B$999,'2019_Summaries'!A6,'2019_R'!G$2:G$999,"&gt;-1")</f>
        <v>0</v>
      </c>
      <c r="I6" s="49">
        <f>COUNTIFS('2019_R'!B$2:B$999,'2019_Summaries'!A6,'2019_R'!G$2:G$999,"&gt;0")</f>
        <v>0</v>
      </c>
      <c r="J6" s="78" t="str">
        <f t="shared" si="2"/>
        <v>NA</v>
      </c>
      <c r="K6" s="49">
        <f t="shared" si="3"/>
        <v>0</v>
      </c>
      <c r="L6" s="88" t="str">
        <f>IFERROR(AVERAGEIFS('2019_R'!$H$2:$H$999,'2019_R'!$G$2:$G$999,"&gt;0",'2019_R'!$B$2:$B$999,'2019_Summaries'!$A6),"NA")</f>
        <v>NA</v>
      </c>
      <c r="M6" s="78" t="str">
        <f>IFERROR(MAX(1-((2*L6)/(Allopatrics_Summaries!$L$12+Allopatrics_Summaries!$L$13)),0),"NA")</f>
        <v>NA</v>
      </c>
      <c r="N6" s="49">
        <f t="shared" si="4"/>
        <v>0</v>
      </c>
      <c r="O6" s="87" t="str">
        <f>IFERROR(AVERAGEIFS('2019_R'!$I$2:$I$999,'2019_R'!$G$2:$G$999,"&gt;0",'2019_R'!$B$2:$B$999,'2019_Summaries'!$A6),"NA")</f>
        <v>NA</v>
      </c>
      <c r="P6" s="78" t="str">
        <f t="shared" si="5"/>
        <v>NA</v>
      </c>
    </row>
    <row r="7" spans="1:16" x14ac:dyDescent="0.25">
      <c r="A7" t="str">
        <v>F1-hybridXgraellsii-MontalvoXMontalvo</v>
      </c>
      <c r="B7" s="41">
        <f>COUNTIFS('2019_R'!B$2:B$999,'2019_Summaries'!A7,'2019_R'!C$2:C$999,"&gt;-1")</f>
        <v>4</v>
      </c>
      <c r="C7" s="43">
        <f>SUMIF('2019_R'!B$2:B$999,'2019_Summaries'!A7,'2019_R'!C$2:C$999)</f>
        <v>4</v>
      </c>
      <c r="D7" s="87">
        <f t="shared" ref="D7:D13" si="6">1-(C7/B7)</f>
        <v>0</v>
      </c>
      <c r="E7" s="82">
        <f>COUNTIFS('2019_R'!B$2:B$186,'2019_Summaries'!A7,'2019_R'!C$2:C$186,"&gt;0")</f>
        <v>4</v>
      </c>
      <c r="F7" s="81">
        <f>SUMIF('2019_R'!$B$2:$B$999,'2019_Summaries'!$A7,'2019_R'!E$2:E$999)</f>
        <v>3</v>
      </c>
      <c r="G7" s="78">
        <f t="shared" ref="G7:G13" si="7">1-(F7/E7)</f>
        <v>0.25</v>
      </c>
      <c r="H7" s="49">
        <f>COUNTIFS('2019_R'!B$2:B$999,'2019_Summaries'!A7,'2019_R'!G$2:G$999,"&gt;-1")</f>
        <v>3</v>
      </c>
      <c r="I7" s="49">
        <f>COUNTIFS('2019_R'!B$2:B$999,'2019_Summaries'!A7,'2019_R'!G$2:G$999,"&gt;0")</f>
        <v>3</v>
      </c>
      <c r="J7" s="78">
        <f t="shared" ref="J7:J13" si="8">IFERROR(MAX(1-(I7/H7),0),"NA")</f>
        <v>0</v>
      </c>
      <c r="K7" s="49">
        <f t="shared" ref="K7:K13" si="9">I7</f>
        <v>3</v>
      </c>
      <c r="L7" s="88">
        <f>IFERROR(AVERAGEIFS('2019_R'!$H$2:$H$999,'2019_R'!$G$2:$G$999,"&gt;0",'2019_R'!$B$2:$B$999,'2019_Summaries'!$A7),"NA")</f>
        <v>119.44444444444444</v>
      </c>
      <c r="M7" s="78">
        <f>IFERROR(MAX(1-((2*L7)/(Allopatrics_Summaries!$L$12+Allopatrics_Summaries!$L$13)),0),"NA")</f>
        <v>0.36575619829169848</v>
      </c>
      <c r="N7" s="49">
        <f t="shared" ref="N7:N13" si="10">K7</f>
        <v>3</v>
      </c>
      <c r="O7" s="87" t="str">
        <f>IFERROR(AVERAGEIFS('2019_R'!$I$2:$I$999,'2019_R'!$G$2:$G$999,"&gt;0",'2019_R'!$B$2:$B$999,'2019_Summaries'!$A7),"NA")</f>
        <v>NA</v>
      </c>
      <c r="P7" s="78" t="str">
        <f t="shared" si="5"/>
        <v>NA</v>
      </c>
    </row>
    <row r="8" spans="1:16" x14ac:dyDescent="0.25">
      <c r="A8" t="str">
        <v>F1-hybridXhybrid-MontalvoXMontalvo</v>
      </c>
      <c r="B8" s="41">
        <f>COUNTIFS('2019_R'!B$2:B$999,'2019_Summaries'!A8,'2019_R'!C$2:C$999,"&gt;-1")</f>
        <v>8</v>
      </c>
      <c r="C8" s="43">
        <f>SUMIF('2019_R'!B$2:B$999,'2019_Summaries'!A8,'2019_R'!C$2:C$999)</f>
        <v>7</v>
      </c>
      <c r="D8" s="87">
        <f t="shared" si="6"/>
        <v>0.125</v>
      </c>
      <c r="E8" s="82">
        <f>COUNTIFS('2019_R'!B$2:B$186,'2019_Summaries'!A8,'2019_R'!C$2:C$186,"&gt;0")</f>
        <v>7</v>
      </c>
      <c r="F8" s="81">
        <f>SUMIF('2019_R'!$B$2:$B$999,'2019_Summaries'!$A8,'2019_R'!E$2:E$999)</f>
        <v>7</v>
      </c>
      <c r="G8" s="78">
        <f t="shared" si="7"/>
        <v>0</v>
      </c>
      <c r="H8" s="49">
        <f>COUNTIFS('2019_R'!B$2:B$999,'2019_Summaries'!A8,'2019_R'!G$2:G$999,"&gt;-1")</f>
        <v>12</v>
      </c>
      <c r="I8" s="49">
        <f>COUNTIFS('2019_R'!B$2:B$999,'2019_Summaries'!A8,'2019_R'!G$2:G$999,"&gt;0")</f>
        <v>11</v>
      </c>
      <c r="J8" s="78">
        <f t="shared" si="8"/>
        <v>8.333333333333337E-2</v>
      </c>
      <c r="K8" s="49">
        <f t="shared" si="9"/>
        <v>11</v>
      </c>
      <c r="L8" s="88">
        <f>IFERROR(AVERAGEIFS('2019_R'!$H$2:$H$999,'2019_R'!$G$2:$G$999,"&gt;0",'2019_R'!$B$2:$B$999,'2019_Summaries'!$A8),"NA")</f>
        <v>78.878787878787875</v>
      </c>
      <c r="M8" s="78">
        <f>IFERROR(MAX(1-((2*L8)/(Allopatrics_Summaries!$L$12+Allopatrics_Summaries!$L$13)),0),"NA")</f>
        <v>0.5811577295949153</v>
      </c>
      <c r="N8" s="49">
        <f t="shared" si="10"/>
        <v>11</v>
      </c>
      <c r="O8" s="87" t="str">
        <f>IFERROR(AVERAGEIFS('2019_R'!$I$2:$I$999,'2019_R'!$G$2:$G$999,"&gt;0",'2019_R'!$B$2:$B$999,'2019_Summaries'!$A8),"NA")</f>
        <v>NA</v>
      </c>
      <c r="P8" s="78" t="str">
        <f t="shared" si="5"/>
        <v>NA</v>
      </c>
    </row>
    <row r="9" spans="1:16" x14ac:dyDescent="0.25">
      <c r="A9" t="str">
        <v>F2-elegansXhybrid-LaxeXMontalvo</v>
      </c>
      <c r="B9" s="41">
        <f>COUNTIFS('2019_R'!B$2:B$999,'2019_Summaries'!A9,'2019_R'!C$2:C$999,"&gt;-1")</f>
        <v>7</v>
      </c>
      <c r="C9" s="43">
        <f>SUMIF('2019_R'!B$2:B$999,'2019_Summaries'!A9,'2019_R'!C$2:C$999)</f>
        <v>5.5</v>
      </c>
      <c r="D9" s="87">
        <f t="shared" si="6"/>
        <v>0.2142857142857143</v>
      </c>
      <c r="E9" s="82">
        <f>COUNTIFS('2019_R'!B$2:B$186,'2019_Summaries'!A9,'2019_R'!C$2:C$186,"&gt;0")</f>
        <v>6</v>
      </c>
      <c r="F9" s="81">
        <f>SUMIF('2019_R'!$B$2:$B$999,'2019_Summaries'!$A9,'2019_R'!E$2:E$999)</f>
        <v>5</v>
      </c>
      <c r="G9" s="78">
        <f t="shared" si="7"/>
        <v>0.16666666666666663</v>
      </c>
      <c r="H9" s="49">
        <f>COUNTIFS('2019_R'!B$2:B$999,'2019_Summaries'!A9,'2019_R'!G$2:G$999,"&gt;-1")</f>
        <v>5</v>
      </c>
      <c r="I9" s="49">
        <f>COUNTIFS('2019_R'!B$2:B$999,'2019_Summaries'!A9,'2019_R'!G$2:G$999,"&gt;0")</f>
        <v>3</v>
      </c>
      <c r="J9" s="78">
        <f t="shared" si="8"/>
        <v>0.4</v>
      </c>
      <c r="K9" s="49">
        <f t="shared" si="9"/>
        <v>3</v>
      </c>
      <c r="L9" s="88">
        <f>IFERROR(AVERAGEIFS('2019_R'!$H$2:$H$999,'2019_R'!$G$2:$G$999,"&gt;0",'2019_R'!$B$2:$B$999,'2019_Summaries'!$A9),"NA")</f>
        <v>22.888888888888889</v>
      </c>
      <c r="M9" s="78">
        <f>IFERROR(MAX(1-((2*L9)/(Allopatrics_Summaries!$L$12+Allopatrics_Summaries!$L$13)),0),"NA")</f>
        <v>0.87846118776566495</v>
      </c>
      <c r="N9" s="49">
        <f t="shared" si="10"/>
        <v>3</v>
      </c>
      <c r="O9" s="87">
        <f>IFERROR(AVERAGEIFS('2019_R'!$I$2:$I$999,'2019_R'!$G$2:$G$999,"&gt;0",'2019_R'!$B$2:$B$999,'2019_Summaries'!$A9),"NA")</f>
        <v>0.64875816993464053</v>
      </c>
      <c r="P9" s="78">
        <f t="shared" si="5"/>
        <v>0.35124183006535947</v>
      </c>
    </row>
    <row r="10" spans="1:16" x14ac:dyDescent="0.25">
      <c r="A10" t="str">
        <v>F2-graellsiiXhybrid-MontalvoXMontalvo</v>
      </c>
      <c r="B10" s="41">
        <f>COUNTIFS('2019_R'!B$2:B$999,'2019_Summaries'!A10,'2019_R'!C$2:C$999,"&gt;-1")</f>
        <v>1</v>
      </c>
      <c r="C10" s="43">
        <f>SUMIF('2019_R'!B$2:B$999,'2019_Summaries'!A10,'2019_R'!C$2:C$999)</f>
        <v>0.33333333333333331</v>
      </c>
      <c r="D10" s="87">
        <f t="shared" si="6"/>
        <v>0.66666666666666674</v>
      </c>
      <c r="E10" s="82">
        <f>COUNTIFS('2019_R'!B$2:B$186,'2019_Summaries'!A10,'2019_R'!C$2:C$186,"&gt;0")</f>
        <v>1</v>
      </c>
      <c r="F10" s="81">
        <f>SUMIF('2019_R'!$B$2:$B$999,'2019_Summaries'!$A10,'2019_R'!E$2:E$999)</f>
        <v>1</v>
      </c>
      <c r="G10" s="78">
        <f t="shared" si="7"/>
        <v>0</v>
      </c>
      <c r="H10" s="49">
        <f>COUNTIFS('2019_R'!B$2:B$999,'2019_Summaries'!A10,'2019_R'!G$2:G$999,"&gt;-1")</f>
        <v>1</v>
      </c>
      <c r="I10" s="49">
        <f>COUNTIFS('2019_R'!B$2:B$999,'2019_Summaries'!A10,'2019_R'!G$2:G$999,"&gt;0")</f>
        <v>1</v>
      </c>
      <c r="J10" s="78">
        <f t="shared" si="8"/>
        <v>0</v>
      </c>
      <c r="K10" s="49">
        <f t="shared" si="9"/>
        <v>1</v>
      </c>
      <c r="L10" s="88">
        <f>IFERROR(AVERAGEIFS('2019_R'!$H$2:$H$999,'2019_R'!$G$2:$G$999,"&gt;0",'2019_R'!$B$2:$B$999,'2019_Summaries'!$A10),"NA")</f>
        <v>38.666666666666664</v>
      </c>
      <c r="M10" s="78">
        <f>IFERROR(MAX(1-((2*L10)/(Allopatrics_Summaries!$L$12+Allopatrics_Summaries!$L$13)),0),"NA")</f>
        <v>0.79468200651675447</v>
      </c>
      <c r="N10" s="49">
        <f t="shared" si="10"/>
        <v>1</v>
      </c>
      <c r="O10" s="87">
        <f>IFERROR(AVERAGEIFS('2019_R'!$I$2:$I$999,'2019_R'!$G$2:$G$999,"&gt;0",'2019_R'!$B$2:$B$999,'2019_Summaries'!$A10),"NA")</f>
        <v>0.13793103448275862</v>
      </c>
      <c r="P10" s="78">
        <f t="shared" si="5"/>
        <v>0.86206896551724133</v>
      </c>
    </row>
    <row r="11" spans="1:16" x14ac:dyDescent="0.25">
      <c r="A11" t="str">
        <v>F2-hybridXelegans-MontalvoXLaxe</v>
      </c>
      <c r="B11" s="41">
        <f>COUNTIFS('2019_R'!B$2:B$999,'2019_Summaries'!A11,'2019_R'!C$2:C$999,"&gt;-1")</f>
        <v>7</v>
      </c>
      <c r="C11" s="43">
        <f>SUMIF('2019_R'!B$2:B$999,'2019_Summaries'!A11,'2019_R'!C$2:C$999)</f>
        <v>2</v>
      </c>
      <c r="D11" s="87">
        <f t="shared" si="6"/>
        <v>0.7142857142857143</v>
      </c>
      <c r="E11" s="82">
        <f>COUNTIFS('2019_R'!B$2:B$186,'2019_Summaries'!A11,'2019_R'!C$2:C$186,"&gt;0")</f>
        <v>2</v>
      </c>
      <c r="F11" s="81">
        <f>SUMIF('2019_R'!$B$2:$B$999,'2019_Summaries'!$A11,'2019_R'!E$2:E$999)</f>
        <v>2</v>
      </c>
      <c r="G11" s="78">
        <f t="shared" si="7"/>
        <v>0</v>
      </c>
      <c r="H11" s="49">
        <f>COUNTIFS('2019_R'!B$2:B$999,'2019_Summaries'!A11,'2019_R'!G$2:G$999,"&gt;-1")</f>
        <v>2</v>
      </c>
      <c r="I11" s="49">
        <f>COUNTIFS('2019_R'!B$2:B$999,'2019_Summaries'!A11,'2019_R'!G$2:G$999,"&gt;0")</f>
        <v>2</v>
      </c>
      <c r="J11" s="78">
        <f t="shared" si="8"/>
        <v>0</v>
      </c>
      <c r="K11" s="49">
        <f t="shared" si="9"/>
        <v>2</v>
      </c>
      <c r="L11" s="88">
        <f>IFERROR(AVERAGEIFS('2019_R'!$H$2:$H$999,'2019_R'!$G$2:$G$999,"&gt;0",'2019_R'!$B$2:$B$999,'2019_Summaries'!$A11),"NA")</f>
        <v>71.166666666666671</v>
      </c>
      <c r="M11" s="78">
        <f>IFERROR(MAX(1-((2*L11)/(Allopatrics_Summaries!$L$12+Allopatrics_Summaries!$L$13)),0),"NA")</f>
        <v>0.62210869302868166</v>
      </c>
      <c r="N11" s="49">
        <f t="shared" si="10"/>
        <v>2</v>
      </c>
      <c r="O11" s="87">
        <f>IFERROR(AVERAGEIFS('2019_R'!$I$2:$I$999,'2019_R'!$G$2:$G$999,"&gt;0",'2019_R'!$B$2:$B$999,'2019_Summaries'!$A11),"NA")</f>
        <v>0.49172576832151299</v>
      </c>
      <c r="P11" s="78">
        <f t="shared" si="5"/>
        <v>0.50827423167848695</v>
      </c>
    </row>
    <row r="12" spans="1:16" x14ac:dyDescent="0.25">
      <c r="A12" t="str">
        <v>F2-hybridXgraellsii-MontalvoXMontalvo</v>
      </c>
      <c r="B12" s="41">
        <f>COUNTIFS('2019_R'!B$2:B$999,'2019_Summaries'!A12,'2019_R'!C$2:C$999,"&gt;-1")</f>
        <v>1</v>
      </c>
      <c r="C12" s="43">
        <f>SUMIF('2019_R'!B$2:B$999,'2019_Summaries'!A12,'2019_R'!C$2:C$999)</f>
        <v>0.5</v>
      </c>
      <c r="D12" s="87">
        <f t="shared" si="6"/>
        <v>0.5</v>
      </c>
      <c r="E12" s="82">
        <f>COUNTIFS('2019_R'!B$2:B$186,'2019_Summaries'!A12,'2019_R'!C$2:C$186,"&gt;0")</f>
        <v>1</v>
      </c>
      <c r="F12" s="81">
        <f>SUMIF('2019_R'!$B$2:$B$999,'2019_Summaries'!$A12,'2019_R'!E$2:E$999)</f>
        <v>1</v>
      </c>
      <c r="G12" s="78">
        <f t="shared" si="7"/>
        <v>0</v>
      </c>
      <c r="H12" s="49">
        <f>COUNTIFS('2019_R'!B$2:B$999,'2019_Summaries'!A12,'2019_R'!G$2:G$999,"&gt;-1")</f>
        <v>1</v>
      </c>
      <c r="I12" s="49">
        <f>COUNTIFS('2019_R'!B$2:B$999,'2019_Summaries'!A12,'2019_R'!G$2:G$999,"&gt;0")</f>
        <v>1</v>
      </c>
      <c r="J12" s="78">
        <f t="shared" si="8"/>
        <v>0</v>
      </c>
      <c r="K12" s="49">
        <f t="shared" si="9"/>
        <v>1</v>
      </c>
      <c r="L12" s="88">
        <f>IFERROR(AVERAGEIFS('2019_R'!$H$2:$H$999,'2019_R'!$G$2:$G$999,"&gt;0",'2019_R'!$B$2:$B$999,'2019_Summaries'!$A12),"NA")</f>
        <v>83.333333333333329</v>
      </c>
      <c r="M12" s="78">
        <f>IFERROR(MAX(1-((2*L12)/(Allopatrics_Summaries!$L$12+Allopatrics_Summaries!$L$13)),0),"NA")</f>
        <v>0.5575043243895571</v>
      </c>
      <c r="N12" s="49">
        <f t="shared" si="10"/>
        <v>1</v>
      </c>
      <c r="O12" s="87">
        <f>IFERROR(AVERAGEIFS('2019_R'!$I$2:$I$999,'2019_R'!$G$2:$G$999,"&gt;0",'2019_R'!$B$2:$B$999,'2019_Summaries'!$A12),"NA")</f>
        <v>7.1999999999999995E-2</v>
      </c>
      <c r="P12" s="78">
        <f t="shared" si="5"/>
        <v>0.92800000000000005</v>
      </c>
    </row>
    <row r="13" spans="1:16" x14ac:dyDescent="0.25">
      <c r="A13" t="str">
        <v>F2-hybridXhybrid-MontalvoXMontalvo</v>
      </c>
      <c r="B13" s="41">
        <f>COUNTIFS('2019_R'!B$2:B$999,'2019_Summaries'!A13,'2019_R'!C$2:C$999,"&gt;-1")</f>
        <v>10</v>
      </c>
      <c r="C13" s="43">
        <f>SUMIF('2019_R'!B$2:B$999,'2019_Summaries'!A13,'2019_R'!C$2:C$999)</f>
        <v>8.5</v>
      </c>
      <c r="D13" s="87">
        <f t="shared" si="6"/>
        <v>0.15000000000000002</v>
      </c>
      <c r="E13" s="82">
        <f>COUNTIFS('2019_R'!B$2:B$186,'2019_Summaries'!A13,'2019_R'!C$2:C$186,"&gt;0")</f>
        <v>9</v>
      </c>
      <c r="F13" s="81">
        <f>SUMIF('2019_R'!$B$2:$B$999,'2019_Summaries'!$A13,'2019_R'!E$2:E$999)</f>
        <v>9</v>
      </c>
      <c r="G13" s="78">
        <f t="shared" si="7"/>
        <v>0</v>
      </c>
      <c r="H13" s="49">
        <f>COUNTIFS('2019_R'!B$2:B$999,'2019_Summaries'!A13,'2019_R'!G$2:G$999,"&gt;-1")</f>
        <v>8</v>
      </c>
      <c r="I13" s="49">
        <f>COUNTIFS('2019_R'!B$2:B$999,'2019_Summaries'!A13,'2019_R'!G$2:G$999,"&gt;0")</f>
        <v>6</v>
      </c>
      <c r="J13" s="78">
        <f t="shared" si="8"/>
        <v>0.25</v>
      </c>
      <c r="K13" s="49">
        <f t="shared" si="9"/>
        <v>6</v>
      </c>
      <c r="L13" s="88">
        <f>IFERROR(AVERAGEIFS('2019_R'!$H$2:$H$999,'2019_R'!$G$2:$G$999,"&gt;0",'2019_R'!$B$2:$B$999,'2019_Summaries'!$A13),"NA")</f>
        <v>51.833333333333321</v>
      </c>
      <c r="M13" s="78">
        <f>IFERROR(MAX(1-((2*L13)/(Allopatrics_Summaries!$L$12+Allopatrics_Summaries!$L$13)),0),"NA")</f>
        <v>0.72476768977030459</v>
      </c>
      <c r="N13" s="49">
        <f t="shared" si="10"/>
        <v>6</v>
      </c>
      <c r="O13" s="87">
        <f>IFERROR(AVERAGEIFS('2019_R'!$I$2:$I$999,'2019_R'!$G$2:$G$999,"&gt;0",'2019_R'!$B$2:$B$999,'2019_Summaries'!$A13),"NA")</f>
        <v>0.19854493407594487</v>
      </c>
      <c r="P13" s="78">
        <f t="shared" si="5"/>
        <v>0.80145506592405513</v>
      </c>
    </row>
    <row r="14" spans="1:16" hidden="1" x14ac:dyDescent="0.25">
      <c r="A14" t="str">
        <v>Pures-elegansXelegans-LaxeXLaxe</v>
      </c>
      <c r="B14" s="41">
        <f>COUNTIFS('2019_R'!B$2:B$999,'2019_Summaries'!A14,'2019_R'!C$2:C$999,"&gt;-1")</f>
        <v>31</v>
      </c>
      <c r="C14" s="43">
        <f>SUMIF('2019_R'!B$2:B$999,'2019_Summaries'!A14,'2019_R'!C$2:C$999)</f>
        <v>21.933333333333334</v>
      </c>
      <c r="D14" s="87">
        <f t="shared" ref="D14:D15" si="11">1-(C14/B14)</f>
        <v>0.2924731182795699</v>
      </c>
      <c r="E14" s="82">
        <f>COUNTIFS('2019_R'!B$2:B$186,'2019_Summaries'!A14,'2019_R'!C$2:C$186,"&gt;0")</f>
        <v>24</v>
      </c>
      <c r="F14" s="81">
        <f>SUMIF('2019_R'!$B$2:$B$999,'2019_Summaries'!$A14,'2019_R'!E$2:E$999)</f>
        <v>17.5</v>
      </c>
      <c r="G14" s="78">
        <f t="shared" ref="G14:G15" si="12">1-(F14/E14)</f>
        <v>0.27083333333333337</v>
      </c>
      <c r="H14" s="49">
        <f>COUNTIFS('2019_R'!B$2:B$999,'2019_Summaries'!A14,'2019_R'!G$2:G$999,"&gt;-1")</f>
        <v>18</v>
      </c>
      <c r="I14" s="49">
        <f>COUNTIFS('2019_R'!B$2:B$999,'2019_Summaries'!A14,'2019_R'!G$2:G$999,"&gt;0")</f>
        <v>15</v>
      </c>
      <c r="J14" s="78">
        <f t="shared" ref="J14:J15" si="13">IFERROR(MAX(1-(I14/H14),0),"NA")</f>
        <v>0.16666666666666663</v>
      </c>
      <c r="K14" s="49">
        <f t="shared" ref="K14:K15" si="14">I14</f>
        <v>15</v>
      </c>
      <c r="L14" s="88">
        <f>IFERROR(AVERAGEIFS('2019_R'!$H$2:$H$999,'2019_R'!$G$2:$G$999,"&gt;0",'2019_R'!$B$2:$B$999,'2019_Summaries'!$A14),"NA")</f>
        <v>103.2</v>
      </c>
      <c r="M14" s="78">
        <f>IFERROR(MAX(1-((2*L14)/(Allopatrics_Summaries!$L$12+Allopatrics_Summaries!$L$13)),0),"NA")</f>
        <v>0.45201335532402742</v>
      </c>
      <c r="N14" s="49">
        <f t="shared" ref="N14:N15" si="15">K14</f>
        <v>15</v>
      </c>
      <c r="O14" s="87">
        <f>IFERROR(AVERAGEIFS('2019_R'!$I$2:$I$999,'2019_R'!$G$2:$G$999,"&gt;0",'2019_R'!$B$2:$B$999,'2019_Summaries'!$A14),"NA")</f>
        <v>0.8997746708440939</v>
      </c>
      <c r="P14" s="78">
        <f t="shared" si="5"/>
        <v>0.1002253291559061</v>
      </c>
    </row>
    <row r="15" spans="1:16" hidden="1" x14ac:dyDescent="0.25">
      <c r="A15" t="str">
        <v>Pures-graellsiiXgraellsii-MontalvoXMontalvo</v>
      </c>
      <c r="B15" s="41">
        <f>COUNTIFS('2019_R'!B$2:B$999,'2019_Summaries'!A15,'2019_R'!C$2:C$999,"&gt;-1")</f>
        <v>10</v>
      </c>
      <c r="C15" s="43">
        <f>SUMIF('2019_R'!B$2:B$999,'2019_Summaries'!A15,'2019_R'!C$2:C$999)</f>
        <v>10</v>
      </c>
      <c r="D15" s="87">
        <f t="shared" si="11"/>
        <v>0</v>
      </c>
      <c r="E15" s="82">
        <f>COUNTIFS('2019_R'!B$2:B$186,'2019_Summaries'!A15,'2019_R'!C$2:C$186,"&gt;0")</f>
        <v>10</v>
      </c>
      <c r="F15" s="81">
        <f>SUMIF('2019_R'!$B$2:$B$999,'2019_Summaries'!$A15,'2019_R'!E$2:E$999)</f>
        <v>10</v>
      </c>
      <c r="G15" s="78">
        <f t="shared" si="12"/>
        <v>0</v>
      </c>
      <c r="H15" s="49">
        <f>COUNTIFS('2019_R'!B$2:B$999,'2019_Summaries'!A15,'2019_R'!G$2:G$999,"&gt;-1")</f>
        <v>12</v>
      </c>
      <c r="I15" s="49">
        <f>COUNTIFS('2019_R'!B$2:B$999,'2019_Summaries'!A15,'2019_R'!G$2:G$999,"&gt;0")</f>
        <v>12</v>
      </c>
      <c r="J15" s="78">
        <f t="shared" si="13"/>
        <v>0</v>
      </c>
      <c r="K15" s="49">
        <f t="shared" si="14"/>
        <v>12</v>
      </c>
      <c r="L15" s="88">
        <f>IFERROR(AVERAGEIFS('2019_R'!$H$2:$H$999,'2019_R'!$G$2:$G$999,"&gt;0",'2019_R'!$B$2:$B$999,'2019_Summaries'!$A15),"NA")</f>
        <v>91.874999999999986</v>
      </c>
      <c r="M15" s="78">
        <f>IFERROR(MAX(1-((2*L15)/(Allopatrics_Summaries!$L$12+Allopatrics_Summaries!$L$13)),0),"NA")</f>
        <v>0.51214851763948677</v>
      </c>
      <c r="N15" s="49">
        <f t="shared" si="15"/>
        <v>12</v>
      </c>
      <c r="O15" s="87">
        <f>IFERROR(AVERAGEIFS('2019_R'!$I$2:$I$999,'2019_R'!$G$2:$G$999,"&gt;0",'2019_R'!$B$2:$B$999,'2019_Summaries'!$A15),"NA")</f>
        <v>0.48795454545454542</v>
      </c>
      <c r="P15" s="78">
        <f t="shared" si="5"/>
        <v>0.51204545454545458</v>
      </c>
    </row>
    <row r="16" spans="1:16" hidden="1" x14ac:dyDescent="0.25">
      <c r="A16">
        <v>0</v>
      </c>
      <c r="B16" s="41"/>
      <c r="C16" s="43"/>
      <c r="D16" s="87"/>
      <c r="E16" s="82"/>
      <c r="F16" s="81"/>
      <c r="G16" s="78"/>
      <c r="H16" s="49"/>
      <c r="I16" s="49"/>
      <c r="J16" s="78"/>
      <c r="K16" s="49"/>
      <c r="L16" s="88"/>
      <c r="N16" s="49"/>
      <c r="O16" s="87"/>
      <c r="P16" s="78"/>
    </row>
    <row r="17" spans="2:16" hidden="1" x14ac:dyDescent="0.25">
      <c r="B17" s="41"/>
      <c r="C17" s="43"/>
      <c r="D17" s="80"/>
      <c r="E17" s="82"/>
      <c r="F17" s="81"/>
      <c r="G17" s="78"/>
      <c r="H17" s="49"/>
      <c r="I17" s="49"/>
      <c r="J17" s="78"/>
      <c r="K17" s="49"/>
      <c r="L17" s="88"/>
      <c r="N17" s="49"/>
      <c r="O17" s="87"/>
      <c r="P17" s="78"/>
    </row>
    <row r="18" spans="2:16" hidden="1" x14ac:dyDescent="0.25">
      <c r="B18" s="41"/>
      <c r="C18" s="43"/>
      <c r="D18" s="80"/>
      <c r="E18" s="82"/>
      <c r="F18" s="81"/>
      <c r="G18" s="78"/>
      <c r="H18" s="49"/>
      <c r="I18" s="49"/>
      <c r="J18" s="78"/>
      <c r="K18" s="49"/>
      <c r="L18" s="88"/>
      <c r="N18" s="49"/>
      <c r="O18" s="87"/>
      <c r="P18" s="78"/>
    </row>
    <row r="19" spans="2:16" hidden="1" x14ac:dyDescent="0.25">
      <c r="B19" s="41"/>
      <c r="C19" s="43"/>
      <c r="D19" s="80"/>
      <c r="E19" s="82"/>
      <c r="F19" s="81"/>
      <c r="G19" s="78"/>
      <c r="H19" s="49"/>
      <c r="I19" s="49"/>
      <c r="J19" s="78"/>
      <c r="K19" s="49"/>
      <c r="L19" s="88"/>
      <c r="N19" s="49"/>
      <c r="O19" s="87"/>
      <c r="P19" s="78"/>
    </row>
    <row r="20" spans="2:16" hidden="1" x14ac:dyDescent="0.25"/>
  </sheetData>
  <autoFilter ref="A1:P20" xr:uid="{056A9521-C7FF-4ED4-B836-342422CEFB3C}">
    <filterColumn colId="0">
      <filters>
        <filter val="F1-hybridXelegans-MontalvoXLaxe"/>
        <filter val="F1-hybridXgraellsii-MontalvoXMontalvo"/>
        <filter val="F1-hybridXhybrid-MontalvoXMontalvo"/>
        <filter val="F2-elegansXhybrid-LaxeXMontalvo"/>
        <filter val="F2-graellsiiXhybrid-MontalvoXMontalvo"/>
        <filter val="F2-hybridXelegans-MontalvoXLaxe"/>
        <filter val="F2-hybridXgraellsii-MontalvoXMontalvo"/>
        <filter val="F2-hybridXhybrid-MontalvoXMontalvo"/>
      </filters>
    </filterColumn>
  </autoFilter>
  <pageMargins left="0.7" right="0.7" top="0.75" bottom="0.75" header="0.3" footer="0.3"/>
  <pageSetup orientation="portrait" r:id="rId1"/>
  <ignoredErrors>
    <ignoredError sqref="G2:G3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P8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" sqref="B3"/>
    </sheetView>
  </sheetViews>
  <sheetFormatPr baseColWidth="10" defaultRowHeight="15" x14ac:dyDescent="0.25"/>
  <cols>
    <col min="1" max="1" width="20.140625" style="1" customWidth="1"/>
    <col min="2" max="2" width="36.28515625" style="1" customWidth="1"/>
    <col min="3" max="3" width="11.42578125" style="1"/>
    <col min="4" max="4" width="21.28515625" style="1" bestFit="1" customWidth="1"/>
    <col min="5" max="8" width="11.42578125" style="1"/>
    <col min="9" max="9" width="11.5703125" style="2"/>
    <col min="10" max="10" width="11.42578125" style="2"/>
    <col min="11" max="11" width="11.5703125" style="4"/>
    <col min="12" max="12" width="18.28515625" style="4" bestFit="1" customWidth="1"/>
    <col min="13" max="14" width="11.7109375" style="1" customWidth="1"/>
    <col min="15" max="15" width="12.140625" style="1" customWidth="1"/>
    <col min="16" max="16" width="13.28515625" style="1" bestFit="1" customWidth="1"/>
    <col min="17" max="16384" width="11.42578125" style="1"/>
  </cols>
  <sheetData>
    <row r="1" spans="1:15" ht="15" customHeight="1" x14ac:dyDescent="0.25">
      <c r="D1" s="167" t="s">
        <v>327</v>
      </c>
      <c r="E1" s="168"/>
      <c r="F1" s="168"/>
      <c r="G1" s="169"/>
      <c r="H1" s="170" t="s">
        <v>260</v>
      </c>
      <c r="I1" s="170"/>
      <c r="J1" s="170"/>
      <c r="K1" s="170"/>
      <c r="L1" s="149" t="s">
        <v>261</v>
      </c>
      <c r="M1" s="150"/>
      <c r="N1" s="150"/>
      <c r="O1" s="151"/>
    </row>
    <row r="2" spans="1:15" s="38" customFormat="1" ht="14.45" customHeight="1" thickBot="1" x14ac:dyDescent="0.25">
      <c r="A2" s="6" t="s">
        <v>0</v>
      </c>
      <c r="B2" s="39"/>
      <c r="C2" s="7" t="s">
        <v>1</v>
      </c>
      <c r="D2" s="119" t="s">
        <v>664</v>
      </c>
      <c r="E2" s="71" t="s">
        <v>2</v>
      </c>
      <c r="F2" s="71" t="s">
        <v>62</v>
      </c>
      <c r="G2" s="128" t="s">
        <v>63</v>
      </c>
      <c r="H2" s="120" t="s">
        <v>665</v>
      </c>
      <c r="I2" s="8" t="s">
        <v>2</v>
      </c>
      <c r="J2" s="8" t="s">
        <v>62</v>
      </c>
      <c r="K2" s="9" t="s">
        <v>63</v>
      </c>
      <c r="L2" s="137" t="s">
        <v>665</v>
      </c>
      <c r="M2" s="10" t="s">
        <v>2</v>
      </c>
      <c r="N2" s="10" t="s">
        <v>62</v>
      </c>
      <c r="O2" s="138" t="s">
        <v>63</v>
      </c>
    </row>
    <row r="3" spans="1:15" ht="14.45" customHeight="1" x14ac:dyDescent="0.25">
      <c r="A3" s="161" t="s">
        <v>259</v>
      </c>
      <c r="B3" s="11" t="s">
        <v>58</v>
      </c>
      <c r="C3" s="12" t="s">
        <v>669</v>
      </c>
      <c r="D3" s="121" t="s">
        <v>666</v>
      </c>
      <c r="E3" s="2">
        <f>Allopatrics_Summaries!B12</f>
        <v>24</v>
      </c>
      <c r="F3" s="4">
        <f>Allopatrics_Summaries!C12</f>
        <v>22.333333333333332</v>
      </c>
      <c r="G3" s="129">
        <f>Allopatrics_Summaries!D12</f>
        <v>6.9444444444444531E-2</v>
      </c>
      <c r="H3" s="4"/>
      <c r="I3" s="102"/>
      <c r="J3" s="102"/>
      <c r="K3" s="103"/>
      <c r="L3" s="125" t="s">
        <v>686</v>
      </c>
      <c r="M3" s="2">
        <f>'2019_Summaries'!B14</f>
        <v>31</v>
      </c>
      <c r="N3" s="4">
        <f>'2019_Summaries'!C14</f>
        <v>21.933333333333334</v>
      </c>
      <c r="O3" s="129">
        <f>'2019_Summaries'!D14</f>
        <v>0.2924731182795699</v>
      </c>
    </row>
    <row r="4" spans="1:15" ht="14.45" customHeight="1" x14ac:dyDescent="0.25">
      <c r="A4" s="162"/>
      <c r="B4" s="13"/>
      <c r="C4" s="12" t="s">
        <v>670</v>
      </c>
      <c r="D4" s="122" t="s">
        <v>668</v>
      </c>
      <c r="E4" s="2">
        <f>Allopatrics_Summaries!B13</f>
        <v>3</v>
      </c>
      <c r="F4" s="4">
        <f>Allopatrics_Summaries!C13</f>
        <v>2</v>
      </c>
      <c r="G4" s="129">
        <f>Allopatrics_Summaries!D13</f>
        <v>0.33333333333333337</v>
      </c>
      <c r="H4" s="4"/>
      <c r="I4" s="102"/>
      <c r="J4" s="102"/>
      <c r="K4" s="103"/>
      <c r="L4" s="125" t="s">
        <v>687</v>
      </c>
      <c r="M4" s="2">
        <f>'2019_Summaries'!B15</f>
        <v>10</v>
      </c>
      <c r="N4" s="4">
        <f>'2019_Summaries'!C15</f>
        <v>10</v>
      </c>
      <c r="O4" s="129">
        <f>'2019_Summaries'!D15</f>
        <v>0</v>
      </c>
    </row>
    <row r="5" spans="1:15" ht="14.45" customHeight="1" x14ac:dyDescent="0.25">
      <c r="A5" s="162"/>
      <c r="B5" s="11" t="s">
        <v>59</v>
      </c>
      <c r="C5" s="12" t="s">
        <v>671</v>
      </c>
      <c r="D5" s="122" t="s">
        <v>678</v>
      </c>
      <c r="E5" s="2">
        <f>Allopatrics_Summaries!B2</f>
        <v>42</v>
      </c>
      <c r="F5" s="4">
        <f>Allopatrics_Summaries!C2</f>
        <v>32.700000000000003</v>
      </c>
      <c r="G5" s="129">
        <f>Allopatrics_Summaries!D2</f>
        <v>0.22142857142857131</v>
      </c>
      <c r="H5" s="4"/>
      <c r="I5" s="102"/>
      <c r="J5" s="102"/>
      <c r="K5" s="103"/>
      <c r="L5" s="125" t="s">
        <v>688</v>
      </c>
      <c r="M5" s="2">
        <f>'2019_Summaries'!B2</f>
        <v>25</v>
      </c>
      <c r="N5" s="4">
        <f>'2019_Summaries'!C2</f>
        <v>18.866666666666667</v>
      </c>
      <c r="O5" s="129">
        <f>'2019_Summaries'!D2</f>
        <v>0.24533333333333329</v>
      </c>
    </row>
    <row r="6" spans="1:15" ht="14.45" customHeight="1" x14ac:dyDescent="0.25">
      <c r="A6" s="162"/>
      <c r="B6" s="13"/>
      <c r="C6" s="12" t="s">
        <v>671</v>
      </c>
      <c r="D6" s="122" t="s">
        <v>679</v>
      </c>
      <c r="E6" s="2">
        <f>Allopatrics_Summaries!B3</f>
        <v>6</v>
      </c>
      <c r="F6" s="4">
        <f>Allopatrics_Summaries!C3</f>
        <v>4</v>
      </c>
      <c r="G6" s="129">
        <f>Allopatrics_Summaries!D3</f>
        <v>0.33333333333333337</v>
      </c>
      <c r="H6" s="4"/>
      <c r="I6" s="102"/>
      <c r="J6" s="102"/>
      <c r="K6" s="103"/>
      <c r="L6" s="125" t="s">
        <v>689</v>
      </c>
      <c r="M6" s="2">
        <f>'2019_Summaries'!B3</f>
        <v>34</v>
      </c>
      <c r="N6" s="4">
        <f>'2019_Summaries'!C3</f>
        <v>21.833333333333332</v>
      </c>
      <c r="O6" s="129">
        <f>'2019_Summaries'!D3</f>
        <v>0.35784313725490202</v>
      </c>
    </row>
    <row r="7" spans="1:15" ht="14.45" customHeight="1" x14ac:dyDescent="0.25">
      <c r="A7" s="162"/>
      <c r="C7" s="12" t="s">
        <v>671</v>
      </c>
      <c r="D7" s="122" t="s">
        <v>680</v>
      </c>
      <c r="E7" s="2">
        <f>Allopatrics_Summaries!B4</f>
        <v>15</v>
      </c>
      <c r="F7" s="4">
        <f>Allopatrics_Summaries!C4</f>
        <v>13</v>
      </c>
      <c r="G7" s="129">
        <f>Allopatrics_Summaries!D4</f>
        <v>0.1333333333333333</v>
      </c>
      <c r="H7" s="4"/>
      <c r="K7" s="103"/>
      <c r="L7" s="125"/>
      <c r="M7" s="2"/>
      <c r="N7" s="4"/>
      <c r="O7" s="129"/>
    </row>
    <row r="8" spans="1:15" ht="14.45" customHeight="1" x14ac:dyDescent="0.25">
      <c r="A8" s="162"/>
      <c r="B8" s="11"/>
      <c r="C8" s="12" t="s">
        <v>672</v>
      </c>
      <c r="D8" s="122" t="s">
        <v>681</v>
      </c>
      <c r="E8" s="2">
        <f>Allopatrics_Summaries!B5</f>
        <v>11</v>
      </c>
      <c r="F8" s="4">
        <f>Allopatrics_Summaries!C5</f>
        <v>9</v>
      </c>
      <c r="G8" s="129">
        <f>Allopatrics_Summaries!D5</f>
        <v>0.18181818181818177</v>
      </c>
      <c r="H8" s="4"/>
      <c r="K8" s="103"/>
      <c r="L8" s="125" t="s">
        <v>690</v>
      </c>
      <c r="M8" s="2">
        <f>'2019_Summaries'!B4</f>
        <v>18</v>
      </c>
      <c r="N8" s="4">
        <f>'2019_Summaries'!C4</f>
        <v>0.5</v>
      </c>
      <c r="O8" s="129">
        <f>'2019_Summaries'!D4</f>
        <v>0.97222222222222221</v>
      </c>
    </row>
    <row r="9" spans="1:15" ht="14.45" customHeight="1" x14ac:dyDescent="0.25">
      <c r="A9" s="162"/>
      <c r="B9" s="14"/>
      <c r="C9" s="118" t="s">
        <v>672</v>
      </c>
      <c r="D9" s="123" t="s">
        <v>682</v>
      </c>
      <c r="E9" s="104">
        <f>Allopatrics_Summaries!B6</f>
        <v>1</v>
      </c>
      <c r="F9" s="106">
        <f>Allopatrics_Summaries!C6</f>
        <v>1</v>
      </c>
      <c r="G9" s="130">
        <f>Allopatrics_Summaries!D6</f>
        <v>0</v>
      </c>
      <c r="H9" s="106"/>
      <c r="I9" s="104"/>
      <c r="J9" s="104"/>
      <c r="K9" s="105"/>
      <c r="L9" s="140"/>
      <c r="M9" s="104"/>
      <c r="N9" s="106"/>
      <c r="O9" s="130"/>
    </row>
    <row r="10" spans="1:15" ht="14.45" customHeight="1" x14ac:dyDescent="0.25">
      <c r="A10" s="162"/>
      <c r="B10" s="11" t="s">
        <v>60</v>
      </c>
      <c r="C10" s="12" t="s">
        <v>677</v>
      </c>
      <c r="D10" s="122" t="s">
        <v>683</v>
      </c>
      <c r="E10" s="2">
        <f>Allopatrics_Summaries!B7</f>
        <v>7</v>
      </c>
      <c r="F10" s="4">
        <f>Allopatrics_Summaries!C7</f>
        <v>7</v>
      </c>
      <c r="G10" s="129">
        <f>Allopatrics_Summaries!D7</f>
        <v>0</v>
      </c>
      <c r="H10" s="4"/>
      <c r="I10" s="102"/>
      <c r="J10" s="102"/>
      <c r="K10" s="103"/>
      <c r="L10" s="125" t="s">
        <v>689</v>
      </c>
      <c r="M10" s="2">
        <f>'2019_Summaries'!B5</f>
        <v>8</v>
      </c>
      <c r="N10" s="4">
        <f>'2019_Summaries'!C5</f>
        <v>5</v>
      </c>
      <c r="O10" s="129">
        <f>'2019_Summaries'!D5</f>
        <v>0.375</v>
      </c>
    </row>
    <row r="11" spans="1:15" ht="14.45" customHeight="1" x14ac:dyDescent="0.25">
      <c r="A11" s="162"/>
      <c r="B11" s="11"/>
      <c r="C11" s="12" t="s">
        <v>675</v>
      </c>
      <c r="D11" s="122" t="s">
        <v>681</v>
      </c>
      <c r="E11" s="2">
        <f>Allopatrics_Summaries!B8</f>
        <v>2</v>
      </c>
      <c r="F11" s="4">
        <f>Allopatrics_Summaries!C8</f>
        <v>1.5</v>
      </c>
      <c r="G11" s="129">
        <f>Allopatrics_Summaries!D8</f>
        <v>0.25</v>
      </c>
      <c r="H11" s="4"/>
      <c r="I11" s="102"/>
      <c r="J11" s="102"/>
      <c r="K11" s="103"/>
      <c r="L11" s="125" t="s">
        <v>6</v>
      </c>
      <c r="M11" s="2"/>
      <c r="N11" s="4"/>
      <c r="O11" s="129"/>
    </row>
    <row r="12" spans="1:15" ht="14.45" customHeight="1" x14ac:dyDescent="0.25">
      <c r="A12" s="162"/>
      <c r="C12" s="12" t="s">
        <v>676</v>
      </c>
      <c r="D12" s="122" t="s">
        <v>684</v>
      </c>
      <c r="E12" s="2">
        <f>Allopatrics_Summaries!B9</f>
        <v>12</v>
      </c>
      <c r="F12" s="103">
        <f>Allopatrics_Summaries!C9</f>
        <v>8.5</v>
      </c>
      <c r="G12" s="131">
        <f>Allopatrics_Summaries!D9</f>
        <v>0.29166666666666663</v>
      </c>
      <c r="H12" s="103"/>
      <c r="I12" s="102"/>
      <c r="J12" s="102"/>
      <c r="K12" s="103"/>
      <c r="L12" s="125" t="s">
        <v>691</v>
      </c>
      <c r="M12" s="102">
        <f>'2019_Summaries'!B6</f>
        <v>1</v>
      </c>
      <c r="N12" s="103">
        <f>'2019_Summaries'!C6</f>
        <v>1</v>
      </c>
      <c r="O12" s="131">
        <f>'2019_Summaries'!D6</f>
        <v>0</v>
      </c>
    </row>
    <row r="13" spans="1:15" ht="14.45" customHeight="1" x14ac:dyDescent="0.25">
      <c r="A13" s="162"/>
      <c r="C13" s="12" t="s">
        <v>674</v>
      </c>
      <c r="D13" s="122" t="s">
        <v>678</v>
      </c>
      <c r="E13" s="2">
        <f>Allopatrics_Summaries!B10</f>
        <v>14</v>
      </c>
      <c r="F13" s="4">
        <f>Allopatrics_Summaries!C10</f>
        <v>10.833333333333334</v>
      </c>
      <c r="G13" s="129">
        <f>Allopatrics_Summaries!D10</f>
        <v>0.22619047619047616</v>
      </c>
      <c r="H13" s="4"/>
      <c r="I13" s="102"/>
      <c r="J13" s="102"/>
      <c r="K13" s="103"/>
      <c r="L13" s="125" t="s">
        <v>687</v>
      </c>
      <c r="M13" s="2">
        <f>'2019_Summaries'!B7</f>
        <v>4</v>
      </c>
      <c r="N13" s="4">
        <f>'2019_Summaries'!C7</f>
        <v>4</v>
      </c>
      <c r="O13" s="129">
        <f>'2019_Summaries'!D7</f>
        <v>0</v>
      </c>
    </row>
    <row r="14" spans="1:15" ht="14.45" customHeight="1" x14ac:dyDescent="0.25">
      <c r="A14" s="162"/>
      <c r="B14" s="5"/>
      <c r="C14" s="15" t="s">
        <v>673</v>
      </c>
      <c r="D14" s="123" t="s">
        <v>685</v>
      </c>
      <c r="E14" s="104">
        <f>Allopatrics_Summaries!B11</f>
        <v>18</v>
      </c>
      <c r="F14" s="106">
        <f>Allopatrics_Summaries!C11</f>
        <v>17.5</v>
      </c>
      <c r="G14" s="130">
        <f>Allopatrics_Summaries!D11</f>
        <v>2.777777777777779E-2</v>
      </c>
      <c r="H14" s="106"/>
      <c r="I14" s="108"/>
      <c r="J14" s="108"/>
      <c r="K14" s="105"/>
      <c r="L14" s="140" t="s">
        <v>687</v>
      </c>
      <c r="M14" s="104">
        <f>'2019_Summaries'!B8</f>
        <v>8</v>
      </c>
      <c r="N14" s="106">
        <f>'2019_Summaries'!C8</f>
        <v>7</v>
      </c>
      <c r="O14" s="130">
        <f>'2019_Summaries'!D8</f>
        <v>0.125</v>
      </c>
    </row>
    <row r="15" spans="1:15" ht="14.45" customHeight="1" x14ac:dyDescent="0.25">
      <c r="A15" s="162"/>
      <c r="B15" s="11" t="s">
        <v>61</v>
      </c>
      <c r="C15" s="12" t="s">
        <v>677</v>
      </c>
      <c r="D15" s="122"/>
      <c r="E15" s="2"/>
      <c r="F15" s="4"/>
      <c r="G15" s="129"/>
      <c r="H15" s="107"/>
      <c r="I15" s="102"/>
      <c r="J15" s="102"/>
      <c r="K15" s="103"/>
      <c r="L15" s="125" t="s">
        <v>689</v>
      </c>
      <c r="M15" s="2">
        <f>'2019_Summaries'!B9</f>
        <v>7</v>
      </c>
      <c r="N15" s="4">
        <f>'2019_Summaries'!C9</f>
        <v>5.5</v>
      </c>
      <c r="O15" s="129">
        <f>'2019_Summaries'!D9</f>
        <v>0.2142857142857143</v>
      </c>
    </row>
    <row r="16" spans="1:15" ht="14.45" customHeight="1" x14ac:dyDescent="0.25">
      <c r="A16" s="162"/>
      <c r="C16" s="12" t="s">
        <v>675</v>
      </c>
      <c r="D16" s="122"/>
      <c r="E16" s="2"/>
      <c r="F16" s="4"/>
      <c r="G16" s="129"/>
      <c r="H16" s="4"/>
      <c r="I16" s="102"/>
      <c r="J16" s="102"/>
      <c r="K16" s="103"/>
      <c r="L16" s="125" t="s">
        <v>687</v>
      </c>
      <c r="M16" s="2">
        <f>'2019_Summaries'!B10</f>
        <v>1</v>
      </c>
      <c r="N16" s="4">
        <f>'2019_Summaries'!C10</f>
        <v>0.33333333333333331</v>
      </c>
      <c r="O16" s="129">
        <f>'2019_Summaries'!D10</f>
        <v>0.66666666666666674</v>
      </c>
    </row>
    <row r="17" spans="1:15" ht="14.45" customHeight="1" x14ac:dyDescent="0.25">
      <c r="A17" s="162"/>
      <c r="C17" s="12" t="s">
        <v>676</v>
      </c>
      <c r="D17" s="122"/>
      <c r="E17" s="2"/>
      <c r="F17" s="4"/>
      <c r="G17" s="129"/>
      <c r="H17" s="4"/>
      <c r="I17" s="102"/>
      <c r="J17" s="102"/>
      <c r="K17" s="103"/>
      <c r="L17" s="125" t="s">
        <v>691</v>
      </c>
      <c r="M17" s="2">
        <f>'2019_Summaries'!B11</f>
        <v>7</v>
      </c>
      <c r="N17" s="4">
        <f>'2019_Summaries'!C11</f>
        <v>2</v>
      </c>
      <c r="O17" s="129">
        <f>'2019_Summaries'!D11</f>
        <v>0.7142857142857143</v>
      </c>
    </row>
    <row r="18" spans="1:15" ht="14.45" customHeight="1" x14ac:dyDescent="0.25">
      <c r="A18" s="162"/>
      <c r="C18" s="12" t="s">
        <v>674</v>
      </c>
      <c r="D18" s="122"/>
      <c r="E18" s="2"/>
      <c r="F18" s="4"/>
      <c r="G18" s="129"/>
      <c r="H18" s="4"/>
      <c r="I18" s="102"/>
      <c r="J18" s="102"/>
      <c r="K18" s="102"/>
      <c r="L18" s="141" t="s">
        <v>687</v>
      </c>
      <c r="M18" s="2">
        <f>'2019_Summaries'!B12</f>
        <v>1</v>
      </c>
      <c r="N18" s="4">
        <f>'2019_Summaries'!C12</f>
        <v>0.5</v>
      </c>
      <c r="O18" s="129">
        <f>'2019_Summaries'!D12</f>
        <v>0.5</v>
      </c>
    </row>
    <row r="19" spans="1:15" ht="14.45" customHeight="1" thickBot="1" x14ac:dyDescent="0.3">
      <c r="A19" s="163"/>
      <c r="B19" s="3"/>
      <c r="C19" s="16" t="s">
        <v>673</v>
      </c>
      <c r="D19" s="124"/>
      <c r="E19" s="112"/>
      <c r="F19" s="111"/>
      <c r="G19" s="132"/>
      <c r="H19" s="111"/>
      <c r="I19" s="109"/>
      <c r="J19" s="109"/>
      <c r="K19" s="110"/>
      <c r="L19" s="126" t="s">
        <v>687</v>
      </c>
      <c r="M19" s="112">
        <f>'2019_Summaries'!B13</f>
        <v>10</v>
      </c>
      <c r="N19" s="111">
        <f>'2019_Summaries'!C13</f>
        <v>8.5</v>
      </c>
      <c r="O19" s="132">
        <f>'2019_Summaries'!D13</f>
        <v>0.15000000000000002</v>
      </c>
    </row>
    <row r="20" spans="1:15" ht="14.45" customHeight="1" x14ac:dyDescent="0.25">
      <c r="A20" s="164" t="s">
        <v>667</v>
      </c>
      <c r="B20" s="11" t="s">
        <v>58</v>
      </c>
      <c r="C20" s="12" t="s">
        <v>669</v>
      </c>
      <c r="D20" s="122" t="s">
        <v>666</v>
      </c>
      <c r="E20" s="2">
        <f>Allopatrics_Summaries!E12</f>
        <v>23</v>
      </c>
      <c r="F20" s="4">
        <f>Allopatrics_Summaries!F12</f>
        <v>20.666666666666668</v>
      </c>
      <c r="G20" s="129">
        <f>Allopatrics_Summaries!G12</f>
        <v>0.10144927536231874</v>
      </c>
      <c r="H20" s="4"/>
      <c r="I20" s="102"/>
      <c r="J20" s="102"/>
      <c r="K20" s="103"/>
      <c r="L20" s="125" t="s">
        <v>686</v>
      </c>
      <c r="M20" s="2">
        <f>'2019_Summaries'!E14</f>
        <v>24</v>
      </c>
      <c r="N20" s="4">
        <f>'2019_Summaries'!F14</f>
        <v>17.5</v>
      </c>
      <c r="O20" s="129">
        <f>'2019_Summaries'!G14</f>
        <v>0.27083333333333337</v>
      </c>
    </row>
    <row r="21" spans="1:15" ht="14.45" customHeight="1" x14ac:dyDescent="0.25">
      <c r="A21" s="165"/>
      <c r="B21" s="13"/>
      <c r="C21" s="12" t="s">
        <v>670</v>
      </c>
      <c r="D21" s="122" t="s">
        <v>668</v>
      </c>
      <c r="E21" s="2">
        <f>Allopatrics_Summaries!E13</f>
        <v>2</v>
      </c>
      <c r="F21" s="4">
        <f>Allopatrics_Summaries!F13</f>
        <v>1</v>
      </c>
      <c r="G21" s="129">
        <f>Allopatrics_Summaries!G13</f>
        <v>0.5</v>
      </c>
      <c r="H21" s="4"/>
      <c r="I21" s="102"/>
      <c r="J21" s="102"/>
      <c r="K21" s="103"/>
      <c r="L21" s="125" t="s">
        <v>687</v>
      </c>
      <c r="M21" s="2">
        <f>'2019_Summaries'!E15</f>
        <v>10</v>
      </c>
      <c r="N21" s="4">
        <f>'2019_Summaries'!F15</f>
        <v>10</v>
      </c>
      <c r="O21" s="129">
        <f>'2019_Summaries'!G15</f>
        <v>0</v>
      </c>
    </row>
    <row r="22" spans="1:15" ht="14.45" customHeight="1" x14ac:dyDescent="0.25">
      <c r="A22" s="165"/>
      <c r="B22" s="11" t="s">
        <v>59</v>
      </c>
      <c r="C22" s="12" t="s">
        <v>671</v>
      </c>
      <c r="D22" s="122" t="s">
        <v>678</v>
      </c>
      <c r="E22" s="2">
        <f>Allopatrics_Summaries!E2</f>
        <v>34</v>
      </c>
      <c r="F22" s="4">
        <f>Allopatrics_Summaries!F2</f>
        <v>24.5</v>
      </c>
      <c r="G22" s="129">
        <f>Allopatrics_Summaries!G2</f>
        <v>0.27941176470588236</v>
      </c>
      <c r="H22" s="4"/>
      <c r="I22" s="102"/>
      <c r="J22" s="102"/>
      <c r="K22" s="103"/>
      <c r="L22" s="125" t="s">
        <v>688</v>
      </c>
      <c r="M22" s="2">
        <f>'2019_Summaries'!E2</f>
        <v>21</v>
      </c>
      <c r="N22" s="4">
        <f>'2019_Summaries'!F2</f>
        <v>16</v>
      </c>
      <c r="O22" s="129">
        <f>'2019_Summaries'!G2</f>
        <v>0.23809523809523814</v>
      </c>
    </row>
    <row r="23" spans="1:15" ht="14.45" customHeight="1" x14ac:dyDescent="0.25">
      <c r="A23" s="165"/>
      <c r="B23" s="13"/>
      <c r="C23" s="12" t="s">
        <v>671</v>
      </c>
      <c r="D23" s="122" t="s">
        <v>679</v>
      </c>
      <c r="E23" s="2">
        <f>Allopatrics_Summaries!E3</f>
        <v>4</v>
      </c>
      <c r="F23" s="4">
        <f>Allopatrics_Summaries!F3</f>
        <v>4</v>
      </c>
      <c r="G23" s="129">
        <f>Allopatrics_Summaries!G3</f>
        <v>0</v>
      </c>
      <c r="H23" s="4"/>
      <c r="I23" s="102"/>
      <c r="J23" s="102"/>
      <c r="K23" s="103"/>
      <c r="L23" s="125" t="s">
        <v>689</v>
      </c>
      <c r="M23" s="2">
        <f>'2019_Summaries'!E3</f>
        <v>25</v>
      </c>
      <c r="N23" s="4">
        <f>'2019_Summaries'!F3</f>
        <v>17.5</v>
      </c>
      <c r="O23" s="129">
        <f>'2019_Summaries'!G3</f>
        <v>0.30000000000000004</v>
      </c>
    </row>
    <row r="24" spans="1:15" ht="14.45" customHeight="1" x14ac:dyDescent="0.25">
      <c r="A24" s="165"/>
      <c r="C24" s="12" t="s">
        <v>671</v>
      </c>
      <c r="D24" s="122" t="s">
        <v>680</v>
      </c>
      <c r="E24" s="2">
        <f>Allopatrics_Summaries!E4</f>
        <v>13</v>
      </c>
      <c r="F24" s="4">
        <f>Allopatrics_Summaries!F4</f>
        <v>12</v>
      </c>
      <c r="G24" s="129">
        <f>Allopatrics_Summaries!G4</f>
        <v>7.6923076923076872E-2</v>
      </c>
      <c r="H24" s="4"/>
      <c r="I24" s="102"/>
      <c r="J24" s="102"/>
      <c r="K24" s="103"/>
      <c r="L24" s="125"/>
      <c r="M24" s="2"/>
      <c r="N24" s="4"/>
      <c r="O24" s="129"/>
    </row>
    <row r="25" spans="1:15" ht="14.45" customHeight="1" x14ac:dyDescent="0.25">
      <c r="A25" s="165"/>
      <c r="B25" s="11"/>
      <c r="C25" s="12" t="s">
        <v>672</v>
      </c>
      <c r="D25" s="122" t="s">
        <v>681</v>
      </c>
      <c r="E25" s="2">
        <f>Allopatrics_Summaries!E5</f>
        <v>9</v>
      </c>
      <c r="F25" s="4">
        <f>Allopatrics_Summaries!F5</f>
        <v>8</v>
      </c>
      <c r="G25" s="129">
        <f>Allopatrics_Summaries!G5</f>
        <v>0.11111111111111116</v>
      </c>
      <c r="H25" s="4"/>
      <c r="L25" s="125" t="s">
        <v>690</v>
      </c>
      <c r="M25" s="2">
        <f>'2019_Summaries'!E4</f>
        <v>1</v>
      </c>
      <c r="N25" s="4">
        <f>'2019_Summaries'!F4</f>
        <v>0</v>
      </c>
      <c r="O25" s="129">
        <f>'2019_Summaries'!G4</f>
        <v>1</v>
      </c>
    </row>
    <row r="26" spans="1:15" ht="14.45" customHeight="1" x14ac:dyDescent="0.25">
      <c r="A26" s="165"/>
      <c r="B26" s="14"/>
      <c r="C26" s="118" t="s">
        <v>672</v>
      </c>
      <c r="D26" s="123" t="s">
        <v>682</v>
      </c>
      <c r="E26" s="104">
        <f>Allopatrics_Summaries!E6</f>
        <v>1</v>
      </c>
      <c r="F26" s="106">
        <f>Allopatrics_Summaries!F6</f>
        <v>1</v>
      </c>
      <c r="G26" s="130">
        <f>Allopatrics_Summaries!G6</f>
        <v>0</v>
      </c>
      <c r="H26" s="106"/>
      <c r="I26" s="104"/>
      <c r="J26" s="104"/>
      <c r="K26" s="106"/>
      <c r="L26" s="142"/>
      <c r="M26" s="104"/>
      <c r="N26" s="106"/>
      <c r="O26" s="130"/>
    </row>
    <row r="27" spans="1:15" ht="14.45" customHeight="1" x14ac:dyDescent="0.25">
      <c r="A27" s="165"/>
      <c r="B27" s="11" t="s">
        <v>60</v>
      </c>
      <c r="C27" s="12" t="s">
        <v>677</v>
      </c>
      <c r="D27" s="122" t="s">
        <v>683</v>
      </c>
      <c r="E27" s="2">
        <f>Allopatrics_Summaries!E7</f>
        <v>7</v>
      </c>
      <c r="F27" s="4">
        <f>Allopatrics_Summaries!F7</f>
        <v>6</v>
      </c>
      <c r="G27" s="129">
        <f>Allopatrics_Summaries!G7</f>
        <v>0.1428571428571429</v>
      </c>
      <c r="H27" s="4"/>
      <c r="L27" s="125" t="s">
        <v>689</v>
      </c>
      <c r="M27" s="2">
        <f>'2019_Summaries'!E5</f>
        <v>5</v>
      </c>
      <c r="N27" s="4">
        <f>'2019_Summaries'!F5</f>
        <v>5</v>
      </c>
      <c r="O27" s="129">
        <f>'2019_Summaries'!G5</f>
        <v>0</v>
      </c>
    </row>
    <row r="28" spans="1:15" ht="14.45" customHeight="1" x14ac:dyDescent="0.25">
      <c r="A28" s="165"/>
      <c r="B28" s="11"/>
      <c r="C28" s="12" t="s">
        <v>675</v>
      </c>
      <c r="D28" s="122" t="s">
        <v>681</v>
      </c>
      <c r="E28" s="2">
        <f>Allopatrics_Summaries!E8</f>
        <v>2</v>
      </c>
      <c r="F28" s="4">
        <f>Allopatrics_Summaries!F8</f>
        <v>2</v>
      </c>
      <c r="G28" s="129">
        <f>Allopatrics_Summaries!G8</f>
        <v>0</v>
      </c>
      <c r="H28" s="4"/>
      <c r="L28" s="125" t="s">
        <v>6</v>
      </c>
      <c r="M28" s="2"/>
      <c r="N28" s="4"/>
      <c r="O28" s="129"/>
    </row>
    <row r="29" spans="1:15" ht="14.45" customHeight="1" x14ac:dyDescent="0.25">
      <c r="A29" s="165"/>
      <c r="C29" s="12" t="s">
        <v>676</v>
      </c>
      <c r="D29" s="122" t="s">
        <v>684</v>
      </c>
      <c r="E29" s="102">
        <f>Allopatrics_Summaries!E9</f>
        <v>9</v>
      </c>
      <c r="F29" s="103">
        <f>Allopatrics_Summaries!F9</f>
        <v>9</v>
      </c>
      <c r="G29" s="131">
        <f>Allopatrics_Summaries!G9</f>
        <v>0</v>
      </c>
      <c r="H29" s="103"/>
      <c r="L29" s="125" t="s">
        <v>691</v>
      </c>
      <c r="M29" s="102">
        <f>'2019_Summaries'!E6</f>
        <v>1</v>
      </c>
      <c r="N29" s="103">
        <f>'2019_Summaries'!F6</f>
        <v>0</v>
      </c>
      <c r="O29" s="131">
        <f>'2019_Summaries'!G6</f>
        <v>1</v>
      </c>
    </row>
    <row r="30" spans="1:15" ht="14.45" customHeight="1" x14ac:dyDescent="0.25">
      <c r="A30" s="165"/>
      <c r="C30" s="12" t="s">
        <v>674</v>
      </c>
      <c r="D30" s="122" t="s">
        <v>678</v>
      </c>
      <c r="E30" s="2">
        <f>Allopatrics_Summaries!E10</f>
        <v>12</v>
      </c>
      <c r="F30" s="4">
        <f>Allopatrics_Summaries!F10</f>
        <v>12</v>
      </c>
      <c r="G30" s="129">
        <f>Allopatrics_Summaries!G10</f>
        <v>0</v>
      </c>
      <c r="H30" s="4"/>
      <c r="L30" s="125" t="s">
        <v>687</v>
      </c>
      <c r="M30" s="2">
        <f>'2019_Summaries'!E7</f>
        <v>4</v>
      </c>
      <c r="N30" s="4">
        <f>'2019_Summaries'!F7</f>
        <v>3</v>
      </c>
      <c r="O30" s="129">
        <f>'2019_Summaries'!G7</f>
        <v>0.25</v>
      </c>
    </row>
    <row r="31" spans="1:15" ht="14.45" customHeight="1" x14ac:dyDescent="0.25">
      <c r="A31" s="165"/>
      <c r="B31" s="5"/>
      <c r="C31" s="15" t="s">
        <v>673</v>
      </c>
      <c r="D31" s="123" t="s">
        <v>685</v>
      </c>
      <c r="E31" s="104">
        <f>Allopatrics_Summaries!E11</f>
        <v>18</v>
      </c>
      <c r="F31" s="106">
        <f>Allopatrics_Summaries!F11</f>
        <v>17</v>
      </c>
      <c r="G31" s="130">
        <f>Allopatrics_Summaries!G11</f>
        <v>5.555555555555558E-2</v>
      </c>
      <c r="H31" s="106"/>
      <c r="I31" s="104"/>
      <c r="J31" s="104"/>
      <c r="K31" s="106"/>
      <c r="L31" s="140" t="s">
        <v>687</v>
      </c>
      <c r="M31" s="104">
        <f>'2019_Summaries'!E8</f>
        <v>7</v>
      </c>
      <c r="N31" s="106">
        <f>'2019_Summaries'!F8</f>
        <v>7</v>
      </c>
      <c r="O31" s="130">
        <f>'2019_Summaries'!G8</f>
        <v>0</v>
      </c>
    </row>
    <row r="32" spans="1:15" ht="14.45" customHeight="1" x14ac:dyDescent="0.25">
      <c r="A32" s="165"/>
      <c r="B32" s="11" t="s">
        <v>61</v>
      </c>
      <c r="C32" s="12" t="s">
        <v>677</v>
      </c>
      <c r="D32" s="122"/>
      <c r="E32" s="2"/>
      <c r="F32" s="4"/>
      <c r="G32" s="129"/>
      <c r="H32" s="107"/>
      <c r="L32" s="125" t="s">
        <v>689</v>
      </c>
      <c r="M32" s="2">
        <f>'2019_Summaries'!E9</f>
        <v>6</v>
      </c>
      <c r="N32" s="4">
        <f>'2019_Summaries'!F9</f>
        <v>5</v>
      </c>
      <c r="O32" s="129">
        <f>'2019_Summaries'!G9</f>
        <v>0.16666666666666663</v>
      </c>
    </row>
    <row r="33" spans="1:15" ht="14.45" customHeight="1" x14ac:dyDescent="0.25">
      <c r="A33" s="165"/>
      <c r="C33" s="12" t="s">
        <v>675</v>
      </c>
      <c r="D33" s="122"/>
      <c r="E33" s="2"/>
      <c r="F33" s="4"/>
      <c r="G33" s="129"/>
      <c r="H33" s="4"/>
      <c r="L33" s="125" t="s">
        <v>687</v>
      </c>
      <c r="M33" s="2">
        <f>'2019_Summaries'!E10</f>
        <v>1</v>
      </c>
      <c r="N33" s="4">
        <f>'2019_Summaries'!F10</f>
        <v>1</v>
      </c>
      <c r="O33" s="129">
        <f>'2019_Summaries'!G10</f>
        <v>0</v>
      </c>
    </row>
    <row r="34" spans="1:15" ht="14.45" customHeight="1" x14ac:dyDescent="0.25">
      <c r="A34" s="165"/>
      <c r="C34" s="12" t="s">
        <v>676</v>
      </c>
      <c r="D34" s="122"/>
      <c r="E34" s="2"/>
      <c r="F34" s="4"/>
      <c r="G34" s="129"/>
      <c r="H34" s="4"/>
      <c r="I34" s="102"/>
      <c r="J34" s="102"/>
      <c r="K34" s="103"/>
      <c r="L34" s="125" t="s">
        <v>691</v>
      </c>
      <c r="M34" s="2">
        <f>'2019_Summaries'!E11</f>
        <v>2</v>
      </c>
      <c r="N34" s="4">
        <f>'2019_Summaries'!F11</f>
        <v>2</v>
      </c>
      <c r="O34" s="129">
        <f>'2019_Summaries'!G11</f>
        <v>0</v>
      </c>
    </row>
    <row r="35" spans="1:15" ht="14.45" customHeight="1" x14ac:dyDescent="0.25">
      <c r="A35" s="165"/>
      <c r="C35" s="12" t="s">
        <v>674</v>
      </c>
      <c r="D35" s="122"/>
      <c r="E35" s="2"/>
      <c r="F35" s="4"/>
      <c r="G35" s="129"/>
      <c r="H35" s="4"/>
      <c r="I35" s="102"/>
      <c r="J35" s="102"/>
      <c r="K35" s="102"/>
      <c r="L35" s="141" t="s">
        <v>687</v>
      </c>
      <c r="M35" s="2">
        <f>'2019_Summaries'!E12</f>
        <v>1</v>
      </c>
      <c r="N35" s="4">
        <f>'2019_Summaries'!F12</f>
        <v>1</v>
      </c>
      <c r="O35" s="129">
        <f>'2019_Summaries'!G12</f>
        <v>0</v>
      </c>
    </row>
    <row r="36" spans="1:15" ht="14.45" customHeight="1" thickBot="1" x14ac:dyDescent="0.3">
      <c r="A36" s="166"/>
      <c r="B36" s="3"/>
      <c r="C36" s="16" t="s">
        <v>673</v>
      </c>
      <c r="D36" s="124"/>
      <c r="E36" s="112"/>
      <c r="F36" s="111"/>
      <c r="G36" s="132"/>
      <c r="H36" s="111"/>
      <c r="I36" s="112"/>
      <c r="J36" s="112"/>
      <c r="K36" s="111"/>
      <c r="L36" s="126" t="s">
        <v>687</v>
      </c>
      <c r="M36" s="112">
        <f>'2019_Summaries'!E13</f>
        <v>9</v>
      </c>
      <c r="N36" s="111">
        <f>'2019_Summaries'!F13</f>
        <v>9</v>
      </c>
      <c r="O36" s="132">
        <f>'2019_Summaries'!G13</f>
        <v>0</v>
      </c>
    </row>
    <row r="37" spans="1:15" ht="14.45" customHeight="1" x14ac:dyDescent="0.25">
      <c r="A37" s="152" t="s">
        <v>53</v>
      </c>
      <c r="B37" s="11" t="s">
        <v>58</v>
      </c>
      <c r="C37" s="12" t="s">
        <v>669</v>
      </c>
      <c r="D37" s="122" t="s">
        <v>666</v>
      </c>
      <c r="E37" s="2">
        <f>Allopatrics_Summaries!H12</f>
        <v>34</v>
      </c>
      <c r="F37" s="4">
        <f>Allopatrics_Summaries!I12</f>
        <v>33</v>
      </c>
      <c r="G37" s="129">
        <f>Allopatrics_Summaries!J12</f>
        <v>2.9411764705882359E-2</v>
      </c>
      <c r="H37" s="4"/>
      <c r="L37" s="125" t="s">
        <v>686</v>
      </c>
      <c r="M37" s="2">
        <f>'2019_Summaries'!H14</f>
        <v>18</v>
      </c>
      <c r="N37" s="4">
        <f>'2019_Summaries'!I14</f>
        <v>15</v>
      </c>
      <c r="O37" s="131">
        <f>'2019_Summaries'!J14</f>
        <v>0.16666666666666663</v>
      </c>
    </row>
    <row r="38" spans="1:15" ht="14.45" customHeight="1" x14ac:dyDescent="0.25">
      <c r="A38" s="153"/>
      <c r="B38" s="13"/>
      <c r="C38" s="12" t="s">
        <v>670</v>
      </c>
      <c r="D38" s="122" t="s">
        <v>668</v>
      </c>
      <c r="E38" s="2">
        <f>Allopatrics_Summaries!H13</f>
        <v>15</v>
      </c>
      <c r="F38" s="4">
        <f>Allopatrics_Summaries!I13</f>
        <v>14</v>
      </c>
      <c r="G38" s="129">
        <f>Allopatrics_Summaries!J13</f>
        <v>6.6666666666666652E-2</v>
      </c>
      <c r="H38" s="4"/>
      <c r="L38" s="125" t="s">
        <v>687</v>
      </c>
      <c r="M38" s="2">
        <f>'2019_Summaries'!H15</f>
        <v>12</v>
      </c>
      <c r="N38" s="4">
        <f>'2019_Summaries'!I15</f>
        <v>12</v>
      </c>
      <c r="O38" s="129">
        <f>'2019_Summaries'!J15</f>
        <v>0</v>
      </c>
    </row>
    <row r="39" spans="1:15" ht="14.45" customHeight="1" x14ac:dyDescent="0.25">
      <c r="A39" s="153"/>
      <c r="B39" s="11" t="s">
        <v>59</v>
      </c>
      <c r="C39" s="12" t="s">
        <v>671</v>
      </c>
      <c r="D39" s="122" t="s">
        <v>678</v>
      </c>
      <c r="E39" s="2">
        <f>Allopatrics_Summaries!H2</f>
        <v>11</v>
      </c>
      <c r="F39" s="4">
        <f>Allopatrics_Summaries!I2</f>
        <v>8</v>
      </c>
      <c r="G39" s="129">
        <f>Allopatrics_Summaries!J2</f>
        <v>0.27272727272727271</v>
      </c>
      <c r="H39" s="4"/>
      <c r="L39" s="125" t="s">
        <v>688</v>
      </c>
      <c r="M39" s="2">
        <f>'2019_Summaries'!H2</f>
        <v>12</v>
      </c>
      <c r="N39" s="2">
        <f>'2019_Summaries'!I2</f>
        <v>11</v>
      </c>
      <c r="O39" s="129">
        <f>'2019_Summaries'!J2</f>
        <v>8.333333333333337E-2</v>
      </c>
    </row>
    <row r="40" spans="1:15" ht="14.45" customHeight="1" x14ac:dyDescent="0.25">
      <c r="A40" s="153"/>
      <c r="B40" s="13"/>
      <c r="C40" s="12" t="s">
        <v>671</v>
      </c>
      <c r="D40" s="122" t="s">
        <v>679</v>
      </c>
      <c r="E40" s="2">
        <f>Allopatrics_Summaries!H3</f>
        <v>3</v>
      </c>
      <c r="F40" s="4">
        <f>Allopatrics_Summaries!I3</f>
        <v>1</v>
      </c>
      <c r="G40" s="129">
        <f>Allopatrics_Summaries!J3</f>
        <v>0.66666666666666674</v>
      </c>
      <c r="H40" s="4"/>
      <c r="L40" s="125" t="s">
        <v>689</v>
      </c>
      <c r="M40" s="2">
        <f>'2019_Summaries'!H3</f>
        <v>13</v>
      </c>
      <c r="N40" s="2">
        <f>'2019_Summaries'!I3</f>
        <v>13</v>
      </c>
      <c r="O40" s="129">
        <f>'2019_Summaries'!J3</f>
        <v>0</v>
      </c>
    </row>
    <row r="41" spans="1:15" ht="14.45" customHeight="1" x14ac:dyDescent="0.25">
      <c r="A41" s="153"/>
      <c r="C41" s="12" t="s">
        <v>671</v>
      </c>
      <c r="D41" s="122" t="s">
        <v>680</v>
      </c>
      <c r="E41" s="2">
        <f>Allopatrics_Summaries!H4</f>
        <v>6</v>
      </c>
      <c r="F41" s="4">
        <f>Allopatrics_Summaries!I4</f>
        <v>1</v>
      </c>
      <c r="G41" s="129">
        <f>Allopatrics_Summaries!J4</f>
        <v>0.83333333333333337</v>
      </c>
      <c r="H41" s="4"/>
      <c r="L41" s="125"/>
      <c r="M41" s="2"/>
      <c r="N41" s="4"/>
      <c r="O41" s="129"/>
    </row>
    <row r="42" spans="1:15" ht="14.45" customHeight="1" x14ac:dyDescent="0.25">
      <c r="A42" s="153"/>
      <c r="B42" s="11"/>
      <c r="C42" s="12" t="s">
        <v>672</v>
      </c>
      <c r="D42" s="122" t="s">
        <v>681</v>
      </c>
      <c r="E42" s="2">
        <f>Allopatrics_Summaries!H5</f>
        <v>5</v>
      </c>
      <c r="F42" s="4">
        <f>Allopatrics_Summaries!I5</f>
        <v>5</v>
      </c>
      <c r="G42" s="131">
        <f>Allopatrics_Summaries!J5</f>
        <v>0</v>
      </c>
      <c r="H42" s="103"/>
      <c r="L42" s="125" t="s">
        <v>690</v>
      </c>
      <c r="M42" s="2">
        <f>'2019_Summaries'!H4</f>
        <v>0</v>
      </c>
      <c r="N42" s="4">
        <f>'2019_Summaries'!I4</f>
        <v>0</v>
      </c>
      <c r="O42" s="131" t="str">
        <f>'2019_Summaries'!J4</f>
        <v>NA</v>
      </c>
    </row>
    <row r="43" spans="1:15" ht="14.45" customHeight="1" x14ac:dyDescent="0.25">
      <c r="A43" s="153"/>
      <c r="B43" s="14"/>
      <c r="C43" s="118" t="s">
        <v>672</v>
      </c>
      <c r="D43" s="123" t="s">
        <v>682</v>
      </c>
      <c r="E43" s="104">
        <f>Allopatrics_Summaries!H6</f>
        <v>1</v>
      </c>
      <c r="F43" s="106">
        <f>Allopatrics_Summaries!I6</f>
        <v>1</v>
      </c>
      <c r="G43" s="133">
        <f>Allopatrics_Summaries!J6</f>
        <v>0</v>
      </c>
      <c r="H43" s="15"/>
      <c r="I43" s="104"/>
      <c r="J43" s="104"/>
      <c r="K43" s="106"/>
      <c r="L43" s="142"/>
      <c r="M43" s="104"/>
      <c r="N43" s="106"/>
      <c r="O43" s="133"/>
    </row>
    <row r="44" spans="1:15" ht="14.45" customHeight="1" x14ac:dyDescent="0.25">
      <c r="A44" s="153"/>
      <c r="B44" s="11" t="s">
        <v>60</v>
      </c>
      <c r="C44" s="12" t="s">
        <v>677</v>
      </c>
      <c r="D44" s="122" t="s">
        <v>683</v>
      </c>
      <c r="E44" s="2">
        <f>Allopatrics_Summaries!H7</f>
        <v>11</v>
      </c>
      <c r="F44" s="4">
        <f>Allopatrics_Summaries!I7</f>
        <v>10</v>
      </c>
      <c r="G44" s="129">
        <f>Allopatrics_Summaries!J7</f>
        <v>9.0909090909090939E-2</v>
      </c>
      <c r="H44" s="4"/>
      <c r="L44" s="125" t="s">
        <v>689</v>
      </c>
      <c r="M44" s="2">
        <f>'2019_Summaries'!H5</f>
        <v>6</v>
      </c>
      <c r="N44" s="4">
        <f>'2019_Summaries'!I5</f>
        <v>6</v>
      </c>
      <c r="O44" s="129">
        <f>'2019_Summaries'!J5</f>
        <v>0</v>
      </c>
    </row>
    <row r="45" spans="1:15" ht="14.45" customHeight="1" x14ac:dyDescent="0.25">
      <c r="A45" s="153"/>
      <c r="B45" s="11"/>
      <c r="C45" s="12" t="s">
        <v>675</v>
      </c>
      <c r="D45" s="122" t="s">
        <v>681</v>
      </c>
      <c r="E45" s="2">
        <f>Allopatrics_Summaries!H8</f>
        <v>1</v>
      </c>
      <c r="F45" s="4">
        <f>Allopatrics_Summaries!I8</f>
        <v>1</v>
      </c>
      <c r="G45" s="129">
        <f>Allopatrics_Summaries!J8</f>
        <v>0</v>
      </c>
      <c r="H45" s="4"/>
      <c r="L45" s="125" t="s">
        <v>6</v>
      </c>
      <c r="M45" s="2"/>
      <c r="N45" s="4"/>
      <c r="O45" s="129"/>
    </row>
    <row r="46" spans="1:15" ht="14.45" customHeight="1" x14ac:dyDescent="0.25">
      <c r="A46" s="153"/>
      <c r="B46" s="11"/>
      <c r="C46" s="12" t="s">
        <v>676</v>
      </c>
      <c r="D46" s="122" t="s">
        <v>684</v>
      </c>
      <c r="E46" s="102">
        <f>Allopatrics_Summaries!H9</f>
        <v>8</v>
      </c>
      <c r="F46" s="103">
        <f>Allopatrics_Summaries!I9</f>
        <v>5</v>
      </c>
      <c r="G46" s="131">
        <f>Allopatrics_Summaries!J9</f>
        <v>0.375</v>
      </c>
      <c r="H46" s="103"/>
      <c r="K46" s="2"/>
      <c r="L46" s="125" t="s">
        <v>691</v>
      </c>
      <c r="M46" s="102">
        <f>'2019_Summaries'!H6</f>
        <v>0</v>
      </c>
      <c r="N46" s="103">
        <f>'2019_Summaries'!I6</f>
        <v>0</v>
      </c>
      <c r="O46" s="131" t="str">
        <f>'2019_Summaries'!J6</f>
        <v>NA</v>
      </c>
    </row>
    <row r="47" spans="1:15" ht="14.45" customHeight="1" x14ac:dyDescent="0.25">
      <c r="A47" s="153"/>
      <c r="B47" s="11"/>
      <c r="C47" s="12" t="s">
        <v>674</v>
      </c>
      <c r="D47" s="122" t="s">
        <v>678</v>
      </c>
      <c r="E47" s="2">
        <f>Allopatrics_Summaries!H10</f>
        <v>8</v>
      </c>
      <c r="F47" s="4">
        <f>Allopatrics_Summaries!I10</f>
        <v>6</v>
      </c>
      <c r="G47" s="129">
        <f>Allopatrics_Summaries!J10</f>
        <v>0.25</v>
      </c>
      <c r="H47" s="107"/>
      <c r="L47" s="125" t="s">
        <v>687</v>
      </c>
      <c r="M47" s="2">
        <f>'2019_Summaries'!H7</f>
        <v>3</v>
      </c>
      <c r="N47" s="4">
        <f>'2019_Summaries'!I7</f>
        <v>3</v>
      </c>
      <c r="O47" s="129">
        <f>'2019_Summaries'!J7</f>
        <v>0</v>
      </c>
    </row>
    <row r="48" spans="1:15" ht="14.45" customHeight="1" x14ac:dyDescent="0.25">
      <c r="A48" s="153"/>
      <c r="B48" s="14"/>
      <c r="C48" s="15" t="s">
        <v>673</v>
      </c>
      <c r="D48" s="123" t="s">
        <v>685</v>
      </c>
      <c r="E48" s="104">
        <f>Allopatrics_Summaries!H11</f>
        <v>29</v>
      </c>
      <c r="F48" s="106">
        <f>Allopatrics_Summaries!I11</f>
        <v>24</v>
      </c>
      <c r="G48" s="130">
        <f>Allopatrics_Summaries!J11</f>
        <v>0.17241379310344829</v>
      </c>
      <c r="H48" s="106"/>
      <c r="I48" s="104"/>
      <c r="J48" s="104"/>
      <c r="K48" s="106"/>
      <c r="L48" s="140" t="s">
        <v>687</v>
      </c>
      <c r="M48" s="104">
        <f>'2019_Summaries'!H8</f>
        <v>12</v>
      </c>
      <c r="N48" s="106">
        <f>'2019_Summaries'!I8</f>
        <v>11</v>
      </c>
      <c r="O48" s="130">
        <f>'2019_Summaries'!J8</f>
        <v>8.333333333333337E-2</v>
      </c>
    </row>
    <row r="49" spans="1:16" ht="14.45" customHeight="1" x14ac:dyDescent="0.25">
      <c r="A49" s="153"/>
      <c r="B49" s="11" t="s">
        <v>61</v>
      </c>
      <c r="C49" s="12" t="s">
        <v>677</v>
      </c>
      <c r="D49" s="122"/>
      <c r="E49" s="2"/>
      <c r="F49" s="4"/>
      <c r="G49" s="129"/>
      <c r="H49" s="107"/>
      <c r="L49" s="125" t="s">
        <v>689</v>
      </c>
      <c r="M49" s="2">
        <f>'2019_Summaries'!H9</f>
        <v>5</v>
      </c>
      <c r="N49" s="4">
        <f>'2019_Summaries'!I9</f>
        <v>3</v>
      </c>
      <c r="O49" s="129">
        <f>'2019_Summaries'!J9</f>
        <v>0.4</v>
      </c>
    </row>
    <row r="50" spans="1:16" ht="14.45" customHeight="1" x14ac:dyDescent="0.25">
      <c r="A50" s="153"/>
      <c r="C50" s="12" t="s">
        <v>675</v>
      </c>
      <c r="D50" s="122"/>
      <c r="E50" s="2"/>
      <c r="F50" s="4"/>
      <c r="G50" s="129"/>
      <c r="H50" s="4"/>
      <c r="L50" s="125" t="s">
        <v>687</v>
      </c>
      <c r="M50" s="2">
        <f>'2019_Summaries'!H10</f>
        <v>1</v>
      </c>
      <c r="N50" s="4">
        <f>'2019_Summaries'!I10</f>
        <v>1</v>
      </c>
      <c r="O50" s="129">
        <f>'2019_Summaries'!J10</f>
        <v>0</v>
      </c>
    </row>
    <row r="51" spans="1:16" ht="14.45" customHeight="1" x14ac:dyDescent="0.25">
      <c r="A51" s="153"/>
      <c r="C51" s="12" t="s">
        <v>676</v>
      </c>
      <c r="D51" s="122"/>
      <c r="E51" s="2"/>
      <c r="F51" s="4"/>
      <c r="G51" s="129"/>
      <c r="H51" s="4"/>
      <c r="I51" s="102"/>
      <c r="J51" s="102"/>
      <c r="K51" s="103"/>
      <c r="L51" s="125" t="s">
        <v>691</v>
      </c>
      <c r="M51" s="2">
        <f>'2019_Summaries'!H11</f>
        <v>2</v>
      </c>
      <c r="N51" s="4">
        <f>'2019_Summaries'!I11</f>
        <v>2</v>
      </c>
      <c r="O51" s="129">
        <f>'2019_Summaries'!J11</f>
        <v>0</v>
      </c>
    </row>
    <row r="52" spans="1:16" ht="14.45" customHeight="1" x14ac:dyDescent="0.25">
      <c r="A52" s="153"/>
      <c r="C52" s="12" t="s">
        <v>674</v>
      </c>
      <c r="D52" s="122"/>
      <c r="E52" s="2"/>
      <c r="F52" s="4"/>
      <c r="G52" s="129"/>
      <c r="H52" s="4"/>
      <c r="I52" s="102"/>
      <c r="J52" s="102"/>
      <c r="L52" s="141" t="s">
        <v>687</v>
      </c>
      <c r="M52" s="2">
        <f>'2019_Summaries'!H12</f>
        <v>1</v>
      </c>
      <c r="N52" s="4">
        <f>'2019_Summaries'!I12</f>
        <v>1</v>
      </c>
      <c r="O52" s="129">
        <f>'2019_Summaries'!J12</f>
        <v>0</v>
      </c>
    </row>
    <row r="53" spans="1:16" ht="14.45" customHeight="1" thickBot="1" x14ac:dyDescent="0.3">
      <c r="A53" s="154"/>
      <c r="B53" s="3"/>
      <c r="C53" s="16" t="s">
        <v>673</v>
      </c>
      <c r="D53" s="124"/>
      <c r="E53" s="112"/>
      <c r="F53" s="111"/>
      <c r="G53" s="132"/>
      <c r="H53" s="111"/>
      <c r="I53" s="112"/>
      <c r="J53" s="112"/>
      <c r="K53" s="111"/>
      <c r="L53" s="126" t="s">
        <v>687</v>
      </c>
      <c r="M53" s="112">
        <f>'2019_Summaries'!H13</f>
        <v>8</v>
      </c>
      <c r="N53" s="111">
        <f>'2019_Summaries'!I13</f>
        <v>6</v>
      </c>
      <c r="O53" s="132">
        <f>'2019_Summaries'!J13</f>
        <v>0.25</v>
      </c>
    </row>
    <row r="54" spans="1:16" ht="14.45" customHeight="1" x14ac:dyDescent="0.25">
      <c r="A54" s="155" t="s">
        <v>4</v>
      </c>
      <c r="B54" s="11" t="s">
        <v>58</v>
      </c>
      <c r="C54" s="12" t="s">
        <v>669</v>
      </c>
      <c r="D54" s="122" t="s">
        <v>666</v>
      </c>
      <c r="E54" s="134">
        <f>Allopatrics_Summaries!K12</f>
        <v>33</v>
      </c>
      <c r="F54" s="135">
        <f>Allopatrics_Summaries!L12</f>
        <v>162.98484848484844</v>
      </c>
      <c r="G54" s="136">
        <f>Allopatrics_Summaries!M12</f>
        <v>0.1345589122651758</v>
      </c>
      <c r="H54" s="103"/>
      <c r="I54" s="102"/>
      <c r="J54" s="102"/>
      <c r="K54" s="103"/>
      <c r="L54" s="125" t="s">
        <v>686</v>
      </c>
      <c r="M54" s="134">
        <f>'2019_Summaries'!K14</f>
        <v>15</v>
      </c>
      <c r="N54" s="135">
        <f>'2019_Summaries'!L14</f>
        <v>103.2</v>
      </c>
      <c r="O54" s="131">
        <f>'2019_Summaries'!M14</f>
        <v>0.45201335532402742</v>
      </c>
      <c r="P54" s="75"/>
    </row>
    <row r="55" spans="1:16" ht="14.45" customHeight="1" x14ac:dyDescent="0.25">
      <c r="A55" s="156"/>
      <c r="B55" s="13"/>
      <c r="C55" s="12" t="s">
        <v>670</v>
      </c>
      <c r="D55" s="122" t="s">
        <v>668</v>
      </c>
      <c r="E55" s="134">
        <f>Allopatrics_Summaries!K13</f>
        <v>14</v>
      </c>
      <c r="F55" s="135">
        <f>Allopatrics_Summaries!L13</f>
        <v>213.66666666666666</v>
      </c>
      <c r="G55" s="136">
        <f>Allopatrics_Summaries!M13</f>
        <v>0</v>
      </c>
      <c r="H55" s="103"/>
      <c r="I55" s="102"/>
      <c r="J55" s="102"/>
      <c r="K55" s="103"/>
      <c r="L55" s="125" t="s">
        <v>687</v>
      </c>
      <c r="M55" s="134">
        <f>'2019_Summaries'!K15</f>
        <v>12</v>
      </c>
      <c r="N55" s="135">
        <f>'2019_Summaries'!L15</f>
        <v>91.874999999999986</v>
      </c>
      <c r="O55" s="131">
        <f>'2019_Summaries'!M15</f>
        <v>0.51214851763948677</v>
      </c>
    </row>
    <row r="56" spans="1:16" ht="14.45" customHeight="1" x14ac:dyDescent="0.25">
      <c r="A56" s="156"/>
      <c r="B56" s="11" t="s">
        <v>59</v>
      </c>
      <c r="C56" s="12" t="s">
        <v>671</v>
      </c>
      <c r="D56" s="122" t="s">
        <v>678</v>
      </c>
      <c r="E56" s="134">
        <f>Allopatrics_Summaries!K2</f>
        <v>8</v>
      </c>
      <c r="F56" s="135">
        <f>Allopatrics_Summaries!L2</f>
        <v>18.708333333333336</v>
      </c>
      <c r="G56" s="136">
        <f>Allopatrics_Summaries!M2</f>
        <v>0.90065972082545553</v>
      </c>
      <c r="H56" s="103"/>
      <c r="I56" s="102"/>
      <c r="J56" s="102"/>
      <c r="K56" s="103"/>
      <c r="L56" s="125" t="s">
        <v>688</v>
      </c>
      <c r="M56" s="134">
        <f>'2019_Summaries'!K2</f>
        <v>11</v>
      </c>
      <c r="N56" s="135">
        <f>'2019_Summaries'!L2</f>
        <v>144.24242424242425</v>
      </c>
      <c r="O56" s="131">
        <f>'2019_Summaries'!M2</f>
        <v>0.2340802123979242</v>
      </c>
    </row>
    <row r="57" spans="1:16" ht="14.45" customHeight="1" x14ac:dyDescent="0.25">
      <c r="A57" s="156"/>
      <c r="B57" s="13"/>
      <c r="C57" s="12" t="s">
        <v>671</v>
      </c>
      <c r="D57" s="122" t="s">
        <v>679</v>
      </c>
      <c r="E57" s="134">
        <f>Allopatrics_Summaries!K3</f>
        <v>1</v>
      </c>
      <c r="F57" s="135">
        <f>Allopatrics_Summaries!L3</f>
        <v>2</v>
      </c>
      <c r="G57" s="136">
        <f>Allopatrics_Summaries!M3</f>
        <v>0.98938010378534935</v>
      </c>
      <c r="H57" s="103"/>
      <c r="I57" s="102"/>
      <c r="J57" s="102"/>
      <c r="K57" s="103"/>
      <c r="L57" s="125" t="s">
        <v>689</v>
      </c>
      <c r="M57" s="134">
        <f>'2019_Summaries'!K3</f>
        <v>13</v>
      </c>
      <c r="N57" s="135">
        <f>'2019_Summaries'!L3</f>
        <v>103.58974358974358</v>
      </c>
      <c r="O57" s="131">
        <f>'2019_Summaries'!M3</f>
        <v>0.44994383708732644</v>
      </c>
    </row>
    <row r="58" spans="1:16" ht="14.45" customHeight="1" x14ac:dyDescent="0.25">
      <c r="A58" s="156"/>
      <c r="C58" s="12" t="s">
        <v>671</v>
      </c>
      <c r="D58" s="122" t="s">
        <v>680</v>
      </c>
      <c r="E58" s="134">
        <f>Allopatrics_Summaries!K4</f>
        <v>1</v>
      </c>
      <c r="F58" s="135">
        <f>Allopatrics_Summaries!L4</f>
        <v>15.5</v>
      </c>
      <c r="G58" s="136">
        <f>Allopatrics_Summaries!M4</f>
        <v>0.91769580433645759</v>
      </c>
      <c r="H58" s="103"/>
      <c r="I58" s="102"/>
      <c r="J58" s="102"/>
      <c r="K58" s="103"/>
      <c r="L58" s="125"/>
      <c r="M58" s="134"/>
      <c r="N58" s="135"/>
      <c r="O58" s="131"/>
    </row>
    <row r="59" spans="1:16" ht="14.45" customHeight="1" x14ac:dyDescent="0.25">
      <c r="A59" s="156"/>
      <c r="B59" s="11"/>
      <c r="C59" s="12" t="s">
        <v>672</v>
      </c>
      <c r="D59" s="122" t="s">
        <v>681</v>
      </c>
      <c r="E59" s="134">
        <f>Allopatrics_Summaries!K5</f>
        <v>5</v>
      </c>
      <c r="F59" s="135">
        <f>Allopatrics_Summaries!L5</f>
        <v>249.83333333333331</v>
      </c>
      <c r="G59" s="131">
        <f>Allopatrics_Summaries!M5</f>
        <v>0</v>
      </c>
      <c r="H59" s="103"/>
      <c r="I59" s="102"/>
      <c r="J59" s="102"/>
      <c r="K59" s="103"/>
      <c r="L59" s="125" t="s">
        <v>690</v>
      </c>
      <c r="M59" s="134">
        <f>'2019_Summaries'!K4</f>
        <v>0</v>
      </c>
      <c r="N59" s="135" t="str">
        <f>'2019_Summaries'!L4</f>
        <v>NA</v>
      </c>
      <c r="O59" s="131" t="str">
        <f>'2019_Summaries'!M4</f>
        <v>NA</v>
      </c>
    </row>
    <row r="60" spans="1:16" ht="14.45" customHeight="1" x14ac:dyDescent="0.25">
      <c r="A60" s="156"/>
      <c r="B60" s="14"/>
      <c r="C60" s="118" t="s">
        <v>672</v>
      </c>
      <c r="D60" s="123" t="s">
        <v>682</v>
      </c>
      <c r="E60" s="148">
        <f>Allopatrics_Summaries!K6</f>
        <v>1</v>
      </c>
      <c r="F60" s="113">
        <f>Allopatrics_Summaries!L6</f>
        <v>167</v>
      </c>
      <c r="G60" s="133">
        <f>Allopatrics_Summaries!M6</f>
        <v>0.11323866607667232</v>
      </c>
      <c r="H60" s="105"/>
      <c r="I60" s="108"/>
      <c r="J60" s="108"/>
      <c r="K60" s="105"/>
      <c r="L60" s="140"/>
      <c r="M60" s="148"/>
      <c r="N60" s="113"/>
      <c r="O60" s="133"/>
    </row>
    <row r="61" spans="1:16" ht="14.45" customHeight="1" x14ac:dyDescent="0.25">
      <c r="A61" s="156"/>
      <c r="B61" s="11" t="s">
        <v>60</v>
      </c>
      <c r="C61" s="12" t="s">
        <v>677</v>
      </c>
      <c r="D61" s="122" t="s">
        <v>683</v>
      </c>
      <c r="E61" s="2">
        <f>Allopatrics_Summaries!K7</f>
        <v>10</v>
      </c>
      <c r="F61" s="4">
        <f>Allopatrics_Summaries!L7</f>
        <v>69.933333333333337</v>
      </c>
      <c r="G61" s="131">
        <f>Allopatrics_Summaries!M7</f>
        <v>0.62865762902771627</v>
      </c>
      <c r="H61" s="103"/>
      <c r="K61" s="103"/>
      <c r="L61" s="125" t="s">
        <v>689</v>
      </c>
      <c r="M61" s="2">
        <f>'2019_Summaries'!K5</f>
        <v>6</v>
      </c>
      <c r="N61" s="4">
        <f>'2019_Summaries'!L5</f>
        <v>175.05555555555554</v>
      </c>
      <c r="O61" s="131">
        <f>'2019_Summaries'!M5</f>
        <v>7.0464084100996249E-2</v>
      </c>
    </row>
    <row r="62" spans="1:16" ht="14.45" customHeight="1" x14ac:dyDescent="0.25">
      <c r="A62" s="156"/>
      <c r="B62" s="11"/>
      <c r="C62" s="12" t="s">
        <v>675</v>
      </c>
      <c r="D62" s="122" t="s">
        <v>681</v>
      </c>
      <c r="E62" s="2">
        <f>Allopatrics_Summaries!K8</f>
        <v>1</v>
      </c>
      <c r="F62" s="4">
        <f>Allopatrics_Summaries!L8</f>
        <v>175.33333333333334</v>
      </c>
      <c r="G62" s="131">
        <f>Allopatrics_Summaries!M8</f>
        <v>6.8989098515628067E-2</v>
      </c>
      <c r="H62" s="103"/>
      <c r="K62" s="103"/>
      <c r="L62" s="125" t="s">
        <v>6</v>
      </c>
      <c r="M62" s="2"/>
      <c r="N62" s="4"/>
      <c r="O62" s="131"/>
    </row>
    <row r="63" spans="1:16" ht="14.45" customHeight="1" x14ac:dyDescent="0.25">
      <c r="A63" s="156"/>
      <c r="B63" s="11"/>
      <c r="C63" s="12" t="s">
        <v>676</v>
      </c>
      <c r="D63" s="122" t="s">
        <v>684</v>
      </c>
      <c r="E63" s="102">
        <f>Allopatrics_Summaries!K9</f>
        <v>5</v>
      </c>
      <c r="F63" s="103">
        <f>Allopatrics_Summaries!L9</f>
        <v>18.766666666666669</v>
      </c>
      <c r="G63" s="131">
        <f>Allopatrics_Summaries!M9</f>
        <v>0.90034997385252824</v>
      </c>
      <c r="H63" s="103"/>
      <c r="K63" s="2"/>
      <c r="L63" s="125" t="s">
        <v>691</v>
      </c>
      <c r="M63" s="102">
        <f>'2019_Summaries'!K6</f>
        <v>0</v>
      </c>
      <c r="N63" s="103" t="str">
        <f>'2019_Summaries'!L6</f>
        <v>NA</v>
      </c>
      <c r="O63" s="131" t="str">
        <f>'2019_Summaries'!M6</f>
        <v>NA</v>
      </c>
    </row>
    <row r="64" spans="1:16" ht="14.45" customHeight="1" x14ac:dyDescent="0.25">
      <c r="A64" s="156"/>
      <c r="B64" s="11"/>
      <c r="C64" s="12" t="s">
        <v>674</v>
      </c>
      <c r="D64" s="122" t="s">
        <v>678</v>
      </c>
      <c r="E64" s="2">
        <f>Allopatrics_Summaries!K10</f>
        <v>6</v>
      </c>
      <c r="F64" s="4">
        <f>Allopatrics_Summaries!L10</f>
        <v>2.7222222222222219</v>
      </c>
      <c r="G64" s="129">
        <f>Allopatrics_Summaries!M10</f>
        <v>0.98554514126339221</v>
      </c>
      <c r="H64" s="4"/>
      <c r="K64" s="2"/>
      <c r="L64" s="125" t="s">
        <v>687</v>
      </c>
      <c r="M64" s="2">
        <f>'2019_Summaries'!K7</f>
        <v>3</v>
      </c>
      <c r="N64" s="4">
        <f>'2019_Summaries'!L7</f>
        <v>119.44444444444444</v>
      </c>
      <c r="O64" s="129">
        <f>'2019_Summaries'!M7</f>
        <v>0.36575619829169848</v>
      </c>
    </row>
    <row r="65" spans="1:15" ht="14.45" customHeight="1" x14ac:dyDescent="0.25">
      <c r="A65" s="156"/>
      <c r="B65" s="14"/>
      <c r="C65" s="15" t="s">
        <v>673</v>
      </c>
      <c r="D65" s="123" t="s">
        <v>685</v>
      </c>
      <c r="E65" s="104">
        <f>Allopatrics_Summaries!K11</f>
        <v>24</v>
      </c>
      <c r="F65" s="106">
        <f>Allopatrics_Summaries!L11</f>
        <v>10.875000000000002</v>
      </c>
      <c r="G65" s="130">
        <f>Allopatrics_Summaries!M11</f>
        <v>0.94225431433283724</v>
      </c>
      <c r="H65" s="106"/>
      <c r="I65" s="104"/>
      <c r="J65" s="104"/>
      <c r="K65" s="106"/>
      <c r="L65" s="140" t="s">
        <v>687</v>
      </c>
      <c r="M65" s="104">
        <f>'2019_Summaries'!K8</f>
        <v>11</v>
      </c>
      <c r="N65" s="106">
        <f>'2019_Summaries'!L8</f>
        <v>78.878787878787875</v>
      </c>
      <c r="O65" s="130">
        <f>'2019_Summaries'!M8</f>
        <v>0.5811577295949153</v>
      </c>
    </row>
    <row r="66" spans="1:15" ht="14.45" customHeight="1" x14ac:dyDescent="0.25">
      <c r="A66" s="156"/>
      <c r="B66" s="11" t="s">
        <v>61</v>
      </c>
      <c r="C66" s="12" t="s">
        <v>677</v>
      </c>
      <c r="D66" s="125"/>
      <c r="E66" s="2"/>
      <c r="F66" s="4"/>
      <c r="G66" s="129"/>
      <c r="H66" s="107"/>
      <c r="K66" s="103"/>
      <c r="L66" s="125" t="s">
        <v>689</v>
      </c>
      <c r="M66" s="2">
        <f>'2019_Summaries'!K9</f>
        <v>3</v>
      </c>
      <c r="N66" s="4">
        <f>'2019_Summaries'!L9</f>
        <v>22.888888888888889</v>
      </c>
      <c r="O66" s="131">
        <f>'2019_Summaries'!M9</f>
        <v>0.87846118776566495</v>
      </c>
    </row>
    <row r="67" spans="1:15" ht="14.45" customHeight="1" x14ac:dyDescent="0.25">
      <c r="A67" s="156"/>
      <c r="C67" s="12" t="s">
        <v>675</v>
      </c>
      <c r="D67" s="125"/>
      <c r="E67" s="2"/>
      <c r="F67" s="4"/>
      <c r="G67" s="129"/>
      <c r="H67" s="4"/>
      <c r="K67" s="103"/>
      <c r="L67" s="125" t="s">
        <v>687</v>
      </c>
      <c r="M67" s="2">
        <f>'2019_Summaries'!K10</f>
        <v>1</v>
      </c>
      <c r="N67" s="4">
        <f>'2019_Summaries'!L10</f>
        <v>38.666666666666664</v>
      </c>
      <c r="O67" s="131">
        <f>'2019_Summaries'!M10</f>
        <v>0.79468200651675447</v>
      </c>
    </row>
    <row r="68" spans="1:15" ht="14.45" customHeight="1" x14ac:dyDescent="0.25">
      <c r="A68" s="156"/>
      <c r="C68" s="12" t="s">
        <v>676</v>
      </c>
      <c r="D68" s="125"/>
      <c r="E68" s="2"/>
      <c r="F68" s="4"/>
      <c r="G68" s="129"/>
      <c r="H68" s="4"/>
      <c r="I68" s="103"/>
      <c r="J68" s="103"/>
      <c r="K68" s="103"/>
      <c r="L68" s="125" t="s">
        <v>691</v>
      </c>
      <c r="M68" s="2">
        <f>'2019_Summaries'!K11</f>
        <v>2</v>
      </c>
      <c r="N68" s="4">
        <f>'2019_Summaries'!L11</f>
        <v>71.166666666666671</v>
      </c>
      <c r="O68" s="131">
        <f>'2019_Summaries'!M11</f>
        <v>0.62210869302868166</v>
      </c>
    </row>
    <row r="69" spans="1:15" ht="14.45" customHeight="1" x14ac:dyDescent="0.25">
      <c r="A69" s="156"/>
      <c r="C69" s="12" t="s">
        <v>674</v>
      </c>
      <c r="D69" s="125"/>
      <c r="E69" s="2"/>
      <c r="F69" s="4"/>
      <c r="G69" s="129"/>
      <c r="H69" s="4"/>
      <c r="I69" s="102"/>
      <c r="J69" s="102"/>
      <c r="K69" s="103"/>
      <c r="L69" s="141" t="s">
        <v>687</v>
      </c>
      <c r="M69" s="2">
        <f>'2019_Summaries'!K12</f>
        <v>1</v>
      </c>
      <c r="N69" s="4">
        <f>'2019_Summaries'!L12</f>
        <v>83.333333333333329</v>
      </c>
      <c r="O69" s="131">
        <f>'2019_Summaries'!M12</f>
        <v>0.5575043243895571</v>
      </c>
    </row>
    <row r="70" spans="1:15" ht="14.45" customHeight="1" thickBot="1" x14ac:dyDescent="0.3">
      <c r="A70" s="157"/>
      <c r="B70" s="3"/>
      <c r="C70" s="16" t="s">
        <v>673</v>
      </c>
      <c r="D70" s="126"/>
      <c r="E70" s="112"/>
      <c r="F70" s="111"/>
      <c r="G70" s="132"/>
      <c r="H70" s="111"/>
      <c r="I70" s="112"/>
      <c r="J70" s="112"/>
      <c r="K70" s="110"/>
      <c r="L70" s="126" t="s">
        <v>687</v>
      </c>
      <c r="M70" s="112">
        <f>'2019_Summaries'!K13</f>
        <v>6</v>
      </c>
      <c r="N70" s="111">
        <f>'2019_Summaries'!L13</f>
        <v>51.833333333333321</v>
      </c>
      <c r="O70" s="132">
        <f>'2019_Summaries'!M13</f>
        <v>0.72476768977030459</v>
      </c>
    </row>
    <row r="71" spans="1:15" ht="14.45" customHeight="1" x14ac:dyDescent="0.25">
      <c r="A71" s="158" t="s">
        <v>5</v>
      </c>
      <c r="B71" s="11" t="s">
        <v>58</v>
      </c>
      <c r="C71" s="12" t="s">
        <v>669</v>
      </c>
      <c r="D71" s="127" t="s">
        <v>666</v>
      </c>
      <c r="E71" s="134">
        <f>Allopatrics_Summaries!N12</f>
        <v>33</v>
      </c>
      <c r="F71" s="135">
        <f>Allopatrics_Summaries!O12</f>
        <v>0.5858667923674139</v>
      </c>
      <c r="G71" s="136">
        <f>Allopatrics_Summaries!P12</f>
        <v>0.4141332076325861</v>
      </c>
      <c r="H71" s="117"/>
      <c r="I71" s="114"/>
      <c r="J71" s="114"/>
      <c r="K71" s="115"/>
      <c r="L71" s="125" t="s">
        <v>686</v>
      </c>
      <c r="M71" s="116">
        <f>'2019_Summaries'!N14</f>
        <v>15</v>
      </c>
      <c r="N71" s="143">
        <f>'2019_Summaries'!O14</f>
        <v>0.8997746708440939</v>
      </c>
      <c r="O71" s="144">
        <f>'2019_Summaries'!P14</f>
        <v>0.1002253291559061</v>
      </c>
    </row>
    <row r="72" spans="1:15" ht="14.45" customHeight="1" x14ac:dyDescent="0.25">
      <c r="A72" s="159"/>
      <c r="B72" s="13"/>
      <c r="C72" s="12" t="s">
        <v>670</v>
      </c>
      <c r="D72" s="125" t="s">
        <v>668</v>
      </c>
      <c r="E72" s="134">
        <f>Allopatrics_Summaries!N13</f>
        <v>14</v>
      </c>
      <c r="F72" s="135">
        <f>Allopatrics_Summaries!O13</f>
        <v>0.96974402651040326</v>
      </c>
      <c r="G72" s="136">
        <f>Allopatrics_Summaries!P13</f>
        <v>3.0255973489596744E-2</v>
      </c>
      <c r="H72" s="103"/>
      <c r="L72" s="125" t="s">
        <v>687</v>
      </c>
      <c r="M72" s="134">
        <f>'2019_Summaries'!N15</f>
        <v>12</v>
      </c>
      <c r="N72" s="135">
        <f>'2019_Summaries'!O15</f>
        <v>0.48795454545454542</v>
      </c>
      <c r="O72" s="131">
        <f>'2019_Summaries'!P15</f>
        <v>0.51204545454545458</v>
      </c>
    </row>
    <row r="73" spans="1:15" ht="14.45" customHeight="1" x14ac:dyDescent="0.25">
      <c r="A73" s="159"/>
      <c r="B73" s="11" t="s">
        <v>59</v>
      </c>
      <c r="C73" s="12" t="s">
        <v>671</v>
      </c>
      <c r="D73" s="122" t="s">
        <v>678</v>
      </c>
      <c r="E73" s="134">
        <f>Allopatrics_Summaries!N2</f>
        <v>8</v>
      </c>
      <c r="F73" s="135">
        <f>Allopatrics_Summaries!O2</f>
        <v>0</v>
      </c>
      <c r="G73" s="136">
        <f>Allopatrics_Summaries!P2</f>
        <v>1</v>
      </c>
      <c r="H73" s="103"/>
      <c r="L73" s="125" t="s">
        <v>688</v>
      </c>
      <c r="M73" s="134">
        <f>'2019_Summaries'!N2</f>
        <v>11</v>
      </c>
      <c r="N73" s="135">
        <f>'2019_Summaries'!O2</f>
        <v>0.76040551504012965</v>
      </c>
      <c r="O73" s="131">
        <f>'2019_Summaries'!P2</f>
        <v>0.23959448495987035</v>
      </c>
    </row>
    <row r="74" spans="1:15" ht="14.45" customHeight="1" x14ac:dyDescent="0.25">
      <c r="A74" s="159"/>
      <c r="B74" s="13"/>
      <c r="C74" s="12" t="s">
        <v>671</v>
      </c>
      <c r="D74" s="122" t="s">
        <v>679</v>
      </c>
      <c r="E74" s="134">
        <f>Allopatrics_Summaries!N3</f>
        <v>1</v>
      </c>
      <c r="F74" s="135">
        <f>Allopatrics_Summaries!O3</f>
        <v>0</v>
      </c>
      <c r="G74" s="136">
        <f>Allopatrics_Summaries!P3</f>
        <v>1</v>
      </c>
      <c r="H74" s="103"/>
      <c r="L74" s="125" t="s">
        <v>689</v>
      </c>
      <c r="M74" s="134">
        <f>'2019_Summaries'!N3</f>
        <v>13</v>
      </c>
      <c r="N74" s="135">
        <f>'2019_Summaries'!O3</f>
        <v>0.54944496445562507</v>
      </c>
      <c r="O74" s="131">
        <f>'2019_Summaries'!P3</f>
        <v>0.45055503554437493</v>
      </c>
    </row>
    <row r="75" spans="1:15" ht="14.45" customHeight="1" x14ac:dyDescent="0.25">
      <c r="A75" s="159"/>
      <c r="C75" s="12" t="s">
        <v>671</v>
      </c>
      <c r="D75" s="122" t="s">
        <v>680</v>
      </c>
      <c r="E75" s="134">
        <f>Allopatrics_Summaries!N4</f>
        <v>1</v>
      </c>
      <c r="F75" s="135">
        <f>Allopatrics_Summaries!O4</f>
        <v>0</v>
      </c>
      <c r="G75" s="136">
        <f>Allopatrics_Summaries!P4</f>
        <v>1</v>
      </c>
      <c r="H75" s="103"/>
      <c r="L75" s="125"/>
      <c r="M75" s="134"/>
      <c r="N75" s="135"/>
      <c r="O75" s="131"/>
    </row>
    <row r="76" spans="1:15" ht="14.45" customHeight="1" x14ac:dyDescent="0.25">
      <c r="A76" s="159"/>
      <c r="B76" s="11"/>
      <c r="C76" s="12" t="s">
        <v>672</v>
      </c>
      <c r="D76" s="122" t="s">
        <v>681</v>
      </c>
      <c r="E76" s="134">
        <f>Allopatrics_Summaries!N5</f>
        <v>5</v>
      </c>
      <c r="F76" s="135">
        <f>Allopatrics_Summaries!O5</f>
        <v>0.81820174955253933</v>
      </c>
      <c r="G76" s="131">
        <f>Allopatrics_Summaries!P5</f>
        <v>0.18179825044746067</v>
      </c>
      <c r="H76" s="103"/>
      <c r="L76" s="125" t="s">
        <v>690</v>
      </c>
      <c r="M76" s="2">
        <f>'2019_Summaries'!N4</f>
        <v>0</v>
      </c>
      <c r="N76" s="4" t="str">
        <f>'2019_Summaries'!O4</f>
        <v>NA</v>
      </c>
      <c r="O76" s="131" t="str">
        <f>'2019_Summaries'!P4</f>
        <v>NA</v>
      </c>
    </row>
    <row r="77" spans="1:15" ht="14.45" customHeight="1" x14ac:dyDescent="0.25">
      <c r="A77" s="159"/>
      <c r="B77" s="14"/>
      <c r="C77" s="118" t="s">
        <v>672</v>
      </c>
      <c r="D77" s="123" t="s">
        <v>682</v>
      </c>
      <c r="E77" s="148">
        <f>Allopatrics_Summaries!N6</f>
        <v>1</v>
      </c>
      <c r="F77" s="113">
        <f>Allopatrics_Summaries!O6</f>
        <v>0.11976047904191617</v>
      </c>
      <c r="G77" s="133">
        <f>Allopatrics_Summaries!P6</f>
        <v>0.88023952095808378</v>
      </c>
      <c r="H77" s="105"/>
      <c r="I77" s="104"/>
      <c r="J77" s="104"/>
      <c r="K77" s="106"/>
      <c r="L77" s="140"/>
      <c r="M77" s="104"/>
      <c r="N77" s="106"/>
      <c r="O77" s="133"/>
    </row>
    <row r="78" spans="1:15" ht="14.45" customHeight="1" x14ac:dyDescent="0.25">
      <c r="A78" s="159"/>
      <c r="B78" s="11" t="s">
        <v>60</v>
      </c>
      <c r="C78" s="12" t="s">
        <v>677</v>
      </c>
      <c r="D78" s="122" t="s">
        <v>683</v>
      </c>
      <c r="E78" s="2">
        <f>Allopatrics_Summaries!N7</f>
        <v>10</v>
      </c>
      <c r="F78" s="4">
        <f>Allopatrics_Summaries!O7</f>
        <v>4.1951219512195118E-2</v>
      </c>
      <c r="G78" s="129">
        <f>Allopatrics_Summaries!P7</f>
        <v>0.95804878048780484</v>
      </c>
      <c r="H78" s="4"/>
      <c r="L78" s="125" t="s">
        <v>689</v>
      </c>
      <c r="M78" s="2">
        <f>'2019_Summaries'!N5</f>
        <v>6</v>
      </c>
      <c r="N78" s="4" t="str">
        <f>'2019_Summaries'!O5</f>
        <v>NA</v>
      </c>
      <c r="O78" s="129" t="str">
        <f>'2019_Summaries'!P5</f>
        <v>NA</v>
      </c>
    </row>
    <row r="79" spans="1:15" ht="14.45" customHeight="1" x14ac:dyDescent="0.25">
      <c r="A79" s="159"/>
      <c r="B79" s="11"/>
      <c r="C79" s="12" t="s">
        <v>675</v>
      </c>
      <c r="D79" s="122" t="s">
        <v>681</v>
      </c>
      <c r="E79" s="2">
        <f>Allopatrics_Summaries!N8</f>
        <v>1</v>
      </c>
      <c r="F79" s="4">
        <f>Allopatrics_Summaries!O8</f>
        <v>0.86882129277566544</v>
      </c>
      <c r="G79" s="131">
        <f>Allopatrics_Summaries!P8</f>
        <v>0.13117870722433456</v>
      </c>
      <c r="H79" s="103"/>
      <c r="L79" s="125" t="s">
        <v>6</v>
      </c>
      <c r="M79" s="134"/>
      <c r="N79" s="135"/>
      <c r="O79" s="131"/>
    </row>
    <row r="80" spans="1:15" ht="14.45" customHeight="1" x14ac:dyDescent="0.25">
      <c r="A80" s="159"/>
      <c r="B80" s="11"/>
      <c r="C80" s="12" t="s">
        <v>676</v>
      </c>
      <c r="D80" s="122" t="s">
        <v>684</v>
      </c>
      <c r="E80" s="102">
        <f>Allopatrics_Summaries!N9</f>
        <v>5</v>
      </c>
      <c r="F80" s="103">
        <f>Allopatrics_Summaries!O9</f>
        <v>0</v>
      </c>
      <c r="G80" s="129">
        <f>Allopatrics_Summaries!P9</f>
        <v>1</v>
      </c>
      <c r="H80" s="4"/>
      <c r="K80" s="2"/>
      <c r="L80" s="125" t="s">
        <v>691</v>
      </c>
      <c r="M80" s="2">
        <f>'2019_Summaries'!N6</f>
        <v>0</v>
      </c>
      <c r="N80" s="4" t="str">
        <f>'2019_Summaries'!O6</f>
        <v>NA</v>
      </c>
      <c r="O80" s="129" t="str">
        <f>'2019_Summaries'!P6</f>
        <v>NA</v>
      </c>
    </row>
    <row r="81" spans="1:15" ht="14.45" customHeight="1" x14ac:dyDescent="0.25">
      <c r="A81" s="159"/>
      <c r="B81" s="11"/>
      <c r="C81" s="12" t="s">
        <v>674</v>
      </c>
      <c r="D81" s="122" t="s">
        <v>678</v>
      </c>
      <c r="E81" s="2">
        <f>Allopatrics_Summaries!N10</f>
        <v>6</v>
      </c>
      <c r="F81" s="4">
        <f>Allopatrics_Summaries!O10</f>
        <v>0</v>
      </c>
      <c r="G81" s="129">
        <f>Allopatrics_Summaries!P10</f>
        <v>1</v>
      </c>
      <c r="H81" s="4"/>
      <c r="K81" s="2"/>
      <c r="L81" s="125" t="s">
        <v>687</v>
      </c>
      <c r="M81" s="2">
        <f>'2019_Summaries'!N7</f>
        <v>3</v>
      </c>
      <c r="N81" s="4" t="str">
        <f>'2019_Summaries'!O7</f>
        <v>NA</v>
      </c>
      <c r="O81" s="129" t="str">
        <f>'2019_Summaries'!P7</f>
        <v>NA</v>
      </c>
    </row>
    <row r="82" spans="1:15" ht="14.45" customHeight="1" x14ac:dyDescent="0.25">
      <c r="A82" s="159"/>
      <c r="B82" s="14"/>
      <c r="C82" s="15" t="s">
        <v>673</v>
      </c>
      <c r="D82" s="123" t="s">
        <v>685</v>
      </c>
      <c r="E82" s="104">
        <f>Allopatrics_Summaries!N11</f>
        <v>24</v>
      </c>
      <c r="F82" s="106">
        <f>Allopatrics_Summaries!O11</f>
        <v>0</v>
      </c>
      <c r="G82" s="130">
        <f>Allopatrics_Summaries!P11</f>
        <v>1</v>
      </c>
      <c r="H82" s="106"/>
      <c r="I82" s="104"/>
      <c r="J82" s="104"/>
      <c r="K82" s="106"/>
      <c r="L82" s="140" t="s">
        <v>687</v>
      </c>
      <c r="M82" s="104">
        <f>'2019_Summaries'!N8</f>
        <v>11</v>
      </c>
      <c r="N82" s="106" t="str">
        <f>'2019_Summaries'!O8</f>
        <v>NA</v>
      </c>
      <c r="O82" s="130" t="str">
        <f>'2019_Summaries'!P8</f>
        <v>NA</v>
      </c>
    </row>
    <row r="83" spans="1:15" ht="14.45" customHeight="1" x14ac:dyDescent="0.25">
      <c r="A83" s="159"/>
      <c r="B83" s="11" t="s">
        <v>61</v>
      </c>
      <c r="C83" s="12" t="s">
        <v>677</v>
      </c>
      <c r="D83" s="125"/>
      <c r="E83" s="2"/>
      <c r="F83" s="4"/>
      <c r="G83" s="129"/>
      <c r="H83" s="107"/>
      <c r="L83" s="125" t="s">
        <v>689</v>
      </c>
      <c r="M83" s="2">
        <f>'2019_Summaries'!N9</f>
        <v>3</v>
      </c>
      <c r="N83" s="4">
        <f>'2019_Summaries'!O9</f>
        <v>0.64875816993464053</v>
      </c>
      <c r="O83" s="129">
        <f>'2019_Summaries'!P9</f>
        <v>0.35124183006535947</v>
      </c>
    </row>
    <row r="84" spans="1:15" ht="14.45" customHeight="1" x14ac:dyDescent="0.25">
      <c r="A84" s="159"/>
      <c r="C84" s="12" t="s">
        <v>675</v>
      </c>
      <c r="D84" s="125"/>
      <c r="E84" s="2"/>
      <c r="F84" s="4"/>
      <c r="G84" s="129"/>
      <c r="H84" s="4"/>
      <c r="L84" s="125" t="s">
        <v>687</v>
      </c>
      <c r="M84" s="2">
        <f>'2019_Summaries'!N10</f>
        <v>1</v>
      </c>
      <c r="N84" s="4">
        <f>'2019_Summaries'!O10</f>
        <v>0.13793103448275862</v>
      </c>
      <c r="O84" s="129">
        <f>'2019_Summaries'!P10</f>
        <v>0.86206896551724133</v>
      </c>
    </row>
    <row r="85" spans="1:15" ht="14.45" customHeight="1" x14ac:dyDescent="0.25">
      <c r="A85" s="159"/>
      <c r="C85" s="12" t="s">
        <v>676</v>
      </c>
      <c r="D85" s="125"/>
      <c r="E85" s="2"/>
      <c r="F85" s="4"/>
      <c r="G85" s="129"/>
      <c r="H85" s="4"/>
      <c r="I85" s="103"/>
      <c r="J85" s="103"/>
      <c r="K85" s="103"/>
      <c r="L85" s="125" t="s">
        <v>691</v>
      </c>
      <c r="M85" s="102">
        <f>'2019_Summaries'!N11</f>
        <v>2</v>
      </c>
      <c r="N85" s="103">
        <f>'2019_Summaries'!O11</f>
        <v>0.49172576832151299</v>
      </c>
      <c r="O85" s="131">
        <f>'2019_Summaries'!P11</f>
        <v>0.50827423167848695</v>
      </c>
    </row>
    <row r="86" spans="1:15" ht="14.45" customHeight="1" x14ac:dyDescent="0.25">
      <c r="A86" s="159"/>
      <c r="C86" s="12" t="s">
        <v>674</v>
      </c>
      <c r="D86" s="125"/>
      <c r="E86" s="2"/>
      <c r="F86" s="4"/>
      <c r="G86" s="129"/>
      <c r="H86" s="4"/>
      <c r="I86" s="102"/>
      <c r="J86" s="102"/>
      <c r="L86" s="141" t="s">
        <v>687</v>
      </c>
      <c r="M86" s="2">
        <f>'2019_Summaries'!N12</f>
        <v>1</v>
      </c>
      <c r="N86" s="4">
        <f>'2019_Summaries'!O12</f>
        <v>7.1999999999999995E-2</v>
      </c>
      <c r="O86" s="129">
        <f>'2019_Summaries'!P12</f>
        <v>0.92800000000000005</v>
      </c>
    </row>
    <row r="87" spans="1:15" ht="14.45" customHeight="1" thickBot="1" x14ac:dyDescent="0.3">
      <c r="A87" s="160"/>
      <c r="B87" s="3"/>
      <c r="C87" s="16" t="s">
        <v>673</v>
      </c>
      <c r="D87" s="126"/>
      <c r="E87" s="112"/>
      <c r="F87" s="111"/>
      <c r="G87" s="132"/>
      <c r="H87" s="111"/>
      <c r="I87" s="112"/>
      <c r="J87" s="112"/>
      <c r="K87" s="111"/>
      <c r="L87" s="126" t="s">
        <v>687</v>
      </c>
      <c r="M87" s="112">
        <f>'2019_Summaries'!N13</f>
        <v>6</v>
      </c>
      <c r="N87" s="111">
        <f>'2019_Summaries'!O13</f>
        <v>0.19854493407594487</v>
      </c>
      <c r="O87" s="132">
        <f>'2019_Summaries'!P13</f>
        <v>0.80145506592405513</v>
      </c>
    </row>
    <row r="88" spans="1:15" ht="14.45" customHeight="1" x14ac:dyDescent="0.25"/>
  </sheetData>
  <autoFilter ref="A2:O87" xr:uid="{00000000-0009-0000-0000-000007000000}"/>
  <mergeCells count="8">
    <mergeCell ref="L1:O1"/>
    <mergeCell ref="A37:A53"/>
    <mergeCell ref="A54:A70"/>
    <mergeCell ref="A71:A87"/>
    <mergeCell ref="A3:A19"/>
    <mergeCell ref="A20:A36"/>
    <mergeCell ref="D1:G1"/>
    <mergeCell ref="H1:K1"/>
  </mergeCells>
  <conditionalFormatting sqref="G3:G87 K3:K87 O3:O87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M38"/>
  <sheetViews>
    <sheetView zoomScale="90" zoomScaleNormal="90" workbookViewId="0">
      <selection activeCell="G19" sqref="G19"/>
    </sheetView>
  </sheetViews>
  <sheetFormatPr baseColWidth="10" defaultRowHeight="12.75" x14ac:dyDescent="0.2"/>
  <cols>
    <col min="1" max="1" width="12.5703125" style="17" bestFit="1" customWidth="1"/>
    <col min="2" max="2" width="13.85546875" style="17" bestFit="1" customWidth="1"/>
    <col min="3" max="3" width="15.7109375" style="17" bestFit="1" customWidth="1"/>
    <col min="4" max="4" width="12.140625" style="17" bestFit="1" customWidth="1"/>
    <col min="5" max="5" width="11" style="17" bestFit="1" customWidth="1"/>
    <col min="6" max="6" width="19" style="17" bestFit="1" customWidth="1"/>
    <col min="7" max="7" width="7.5703125" style="17" bestFit="1" customWidth="1"/>
    <col min="8" max="8" width="15.85546875" style="17" bestFit="1" customWidth="1"/>
    <col min="9" max="9" width="22.42578125" style="17" bestFit="1" customWidth="1"/>
    <col min="10" max="10" width="15.85546875" style="17" bestFit="1" customWidth="1"/>
    <col min="11" max="11" width="14.42578125" style="17" bestFit="1" customWidth="1"/>
    <col min="12" max="12" width="13.140625" style="17" bestFit="1" customWidth="1"/>
    <col min="13" max="16384" width="11.42578125" style="17"/>
  </cols>
  <sheetData>
    <row r="1" spans="1:13" x14ac:dyDescent="0.2">
      <c r="A1" s="36" t="s">
        <v>52</v>
      </c>
      <c r="B1" s="36" t="s">
        <v>692</v>
      </c>
      <c r="C1" s="36" t="s">
        <v>9</v>
      </c>
      <c r="D1" s="36" t="s">
        <v>51</v>
      </c>
      <c r="E1" s="36" t="s">
        <v>1</v>
      </c>
      <c r="F1" s="36" t="s">
        <v>665</v>
      </c>
      <c r="G1" s="36" t="s">
        <v>2</v>
      </c>
      <c r="H1" s="36" t="s">
        <v>259</v>
      </c>
      <c r="I1" s="36" t="s">
        <v>667</v>
      </c>
      <c r="J1" s="36" t="s">
        <v>53</v>
      </c>
      <c r="K1" s="36" t="s">
        <v>4</v>
      </c>
      <c r="L1" s="36" t="s">
        <v>5</v>
      </c>
      <c r="M1" s="40"/>
    </row>
    <row r="2" spans="1:13" x14ac:dyDescent="0.2">
      <c r="A2" s="17" t="s">
        <v>333</v>
      </c>
      <c r="B2" s="17" t="s">
        <v>41</v>
      </c>
      <c r="C2" s="17" t="s">
        <v>39</v>
      </c>
      <c r="D2" s="73" t="s">
        <v>54</v>
      </c>
      <c r="E2" s="17" t="s">
        <v>669</v>
      </c>
      <c r="F2" s="147" t="s">
        <v>666</v>
      </c>
      <c r="G2" s="146">
        <f>Barriers!E3</f>
        <v>24</v>
      </c>
      <c r="H2" s="74">
        <f>Barriers!G3</f>
        <v>6.9444444444444531E-2</v>
      </c>
      <c r="I2" s="74">
        <f>Barriers!G20</f>
        <v>0.10144927536231874</v>
      </c>
      <c r="J2" s="74">
        <f>Barriers!G37</f>
        <v>2.9411764705882359E-2</v>
      </c>
      <c r="K2" s="74">
        <f>Barriers!G54</f>
        <v>0.1345589122651758</v>
      </c>
      <c r="L2" s="74">
        <f>Barriers!G71</f>
        <v>0.4141332076325861</v>
      </c>
    </row>
    <row r="3" spans="1:13" x14ac:dyDescent="0.2">
      <c r="A3" s="17" t="s">
        <v>333</v>
      </c>
      <c r="B3" s="17" t="s">
        <v>41</v>
      </c>
      <c r="C3" s="17" t="s">
        <v>39</v>
      </c>
      <c r="D3" s="73" t="s">
        <v>54</v>
      </c>
      <c r="E3" s="17" t="s">
        <v>670</v>
      </c>
      <c r="F3" s="147" t="s">
        <v>668</v>
      </c>
      <c r="G3" s="146">
        <f>Barriers!E4</f>
        <v>3</v>
      </c>
      <c r="H3" s="74">
        <f>Barriers!G4</f>
        <v>0.33333333333333337</v>
      </c>
      <c r="I3" s="74">
        <f>Barriers!G21</f>
        <v>0.5</v>
      </c>
      <c r="J3" s="74">
        <f>Barriers!G38</f>
        <v>6.6666666666666652E-2</v>
      </c>
      <c r="K3" s="74">
        <f>Barriers!G55</f>
        <v>0</v>
      </c>
      <c r="L3" s="74">
        <f>Barriers!G72</f>
        <v>3.0255973489596744E-2</v>
      </c>
    </row>
    <row r="4" spans="1:13" x14ac:dyDescent="0.2">
      <c r="A4" s="17" t="s">
        <v>333</v>
      </c>
      <c r="B4" s="17" t="s">
        <v>41</v>
      </c>
      <c r="C4" s="17" t="s">
        <v>39</v>
      </c>
      <c r="D4" s="73" t="s">
        <v>55</v>
      </c>
      <c r="E4" s="17" t="s">
        <v>671</v>
      </c>
      <c r="F4" s="147" t="s">
        <v>678</v>
      </c>
      <c r="G4" s="146">
        <f>Barriers!E5</f>
        <v>42</v>
      </c>
      <c r="H4" s="74">
        <f>Barriers!G5</f>
        <v>0.22142857142857131</v>
      </c>
      <c r="I4" s="74">
        <f>Barriers!G22</f>
        <v>0.27941176470588236</v>
      </c>
      <c r="J4" s="74">
        <f>Barriers!G39</f>
        <v>0.27272727272727271</v>
      </c>
      <c r="K4" s="74">
        <f>Barriers!G56</f>
        <v>0.90065972082545553</v>
      </c>
      <c r="L4" s="74">
        <f>Barriers!G73</f>
        <v>1</v>
      </c>
    </row>
    <row r="5" spans="1:13" x14ac:dyDescent="0.2">
      <c r="A5" s="17" t="s">
        <v>333</v>
      </c>
      <c r="B5" s="17" t="s">
        <v>41</v>
      </c>
      <c r="C5" s="17" t="s">
        <v>39</v>
      </c>
      <c r="D5" s="73" t="s">
        <v>55</v>
      </c>
      <c r="E5" s="17" t="s">
        <v>671</v>
      </c>
      <c r="F5" s="147" t="s">
        <v>679</v>
      </c>
      <c r="G5" s="146">
        <f>Barriers!E6</f>
        <v>6</v>
      </c>
      <c r="H5" s="74">
        <f>Barriers!G6</f>
        <v>0.33333333333333337</v>
      </c>
      <c r="I5" s="74">
        <f>Barriers!G23</f>
        <v>0</v>
      </c>
      <c r="J5" s="74">
        <f>Barriers!G40</f>
        <v>0.66666666666666674</v>
      </c>
      <c r="K5" s="74">
        <f>Barriers!G57</f>
        <v>0.98938010378534935</v>
      </c>
      <c r="L5" s="74">
        <f>Barriers!G74</f>
        <v>1</v>
      </c>
    </row>
    <row r="6" spans="1:13" x14ac:dyDescent="0.2">
      <c r="A6" s="17" t="s">
        <v>333</v>
      </c>
      <c r="B6" s="17" t="s">
        <v>41</v>
      </c>
      <c r="C6" s="17" t="s">
        <v>39</v>
      </c>
      <c r="D6" s="73" t="s">
        <v>55</v>
      </c>
      <c r="E6" s="17" t="s">
        <v>671</v>
      </c>
      <c r="F6" s="147" t="s">
        <v>680</v>
      </c>
      <c r="G6" s="146">
        <f>Barriers!E7</f>
        <v>15</v>
      </c>
      <c r="H6" s="74">
        <f>Barriers!G7</f>
        <v>0.1333333333333333</v>
      </c>
      <c r="I6" s="74">
        <f>Barriers!G24</f>
        <v>7.6923076923076872E-2</v>
      </c>
      <c r="J6" s="74">
        <f>Barriers!G41</f>
        <v>0.83333333333333337</v>
      </c>
      <c r="K6" s="74">
        <f>Barriers!G58</f>
        <v>0.91769580433645759</v>
      </c>
      <c r="L6" s="74">
        <f>Barriers!G75</f>
        <v>1</v>
      </c>
    </row>
    <row r="7" spans="1:13" x14ac:dyDescent="0.2">
      <c r="A7" s="17" t="s">
        <v>333</v>
      </c>
      <c r="B7" s="17" t="s">
        <v>41</v>
      </c>
      <c r="C7" s="17" t="s">
        <v>39</v>
      </c>
      <c r="D7" s="73" t="s">
        <v>55</v>
      </c>
      <c r="E7" s="17" t="s">
        <v>672</v>
      </c>
      <c r="F7" s="147" t="s">
        <v>681</v>
      </c>
      <c r="G7" s="146">
        <f>Barriers!E8</f>
        <v>11</v>
      </c>
      <c r="H7" s="74">
        <f>Barriers!G8</f>
        <v>0.18181818181818177</v>
      </c>
      <c r="I7" s="74">
        <f>Barriers!G25</f>
        <v>0.11111111111111116</v>
      </c>
      <c r="J7" s="74">
        <f>Barriers!G42</f>
        <v>0</v>
      </c>
      <c r="K7" s="74">
        <f>Barriers!G59</f>
        <v>0</v>
      </c>
      <c r="L7" s="74">
        <f>Barriers!G76</f>
        <v>0.18179825044746067</v>
      </c>
    </row>
    <row r="8" spans="1:13" x14ac:dyDescent="0.2">
      <c r="A8" s="17" t="s">
        <v>333</v>
      </c>
      <c r="B8" s="17" t="s">
        <v>41</v>
      </c>
      <c r="C8" s="17" t="s">
        <v>39</v>
      </c>
      <c r="D8" s="73" t="s">
        <v>55</v>
      </c>
      <c r="E8" s="17" t="s">
        <v>672</v>
      </c>
      <c r="F8" s="147" t="s">
        <v>682</v>
      </c>
      <c r="G8" s="146">
        <f>Barriers!E9</f>
        <v>1</v>
      </c>
      <c r="H8" s="74">
        <f>Barriers!G9</f>
        <v>0</v>
      </c>
      <c r="I8" s="74">
        <f>Barriers!G26</f>
        <v>0</v>
      </c>
      <c r="J8" s="74">
        <f>Barriers!G43</f>
        <v>0</v>
      </c>
      <c r="K8" s="74">
        <f>Barriers!G60</f>
        <v>0.11323866607667232</v>
      </c>
      <c r="L8" s="74">
        <f>Barriers!G77</f>
        <v>0.88023952095808378</v>
      </c>
    </row>
    <row r="9" spans="1:13" x14ac:dyDescent="0.2">
      <c r="A9" s="17" t="s">
        <v>333</v>
      </c>
      <c r="B9" s="17" t="s">
        <v>41</v>
      </c>
      <c r="C9" s="17" t="s">
        <v>47</v>
      </c>
      <c r="D9" s="73" t="s">
        <v>693</v>
      </c>
      <c r="E9" s="17" t="s">
        <v>677</v>
      </c>
      <c r="F9" s="147" t="s">
        <v>683</v>
      </c>
      <c r="G9" s="146">
        <f>Barriers!E10</f>
        <v>7</v>
      </c>
      <c r="H9" s="74">
        <f>Barriers!G10</f>
        <v>0</v>
      </c>
      <c r="I9" s="74">
        <f>Barriers!G27</f>
        <v>0.1428571428571429</v>
      </c>
      <c r="J9" s="74">
        <f>Barriers!G44</f>
        <v>9.0909090909090939E-2</v>
      </c>
      <c r="K9" s="74">
        <f>Barriers!G61</f>
        <v>0.62865762902771627</v>
      </c>
      <c r="L9" s="74">
        <f>Barriers!G78</f>
        <v>0.95804878048780484</v>
      </c>
    </row>
    <row r="10" spans="1:13" x14ac:dyDescent="0.2">
      <c r="A10" s="17" t="s">
        <v>333</v>
      </c>
      <c r="B10" s="17" t="s">
        <v>41</v>
      </c>
      <c r="C10" s="17" t="s">
        <v>47</v>
      </c>
      <c r="D10" s="73" t="s">
        <v>693</v>
      </c>
      <c r="E10" s="17" t="s">
        <v>675</v>
      </c>
      <c r="F10" s="147" t="s">
        <v>681</v>
      </c>
      <c r="G10" s="146">
        <f>Barriers!E11</f>
        <v>2</v>
      </c>
      <c r="H10" s="74">
        <f>Barriers!G11</f>
        <v>0.25</v>
      </c>
      <c r="I10" s="74">
        <f>Barriers!G28</f>
        <v>0</v>
      </c>
      <c r="J10" s="74">
        <f>Barriers!G45</f>
        <v>0</v>
      </c>
      <c r="K10" s="74">
        <f>Barriers!G62</f>
        <v>6.8989098515628067E-2</v>
      </c>
      <c r="L10" s="74">
        <f>Barriers!G79</f>
        <v>0.13117870722433456</v>
      </c>
    </row>
    <row r="11" spans="1:13" x14ac:dyDescent="0.2">
      <c r="A11" s="17" t="s">
        <v>333</v>
      </c>
      <c r="B11" s="17" t="s">
        <v>41</v>
      </c>
      <c r="C11" s="17" t="s">
        <v>47</v>
      </c>
      <c r="D11" s="73" t="s">
        <v>693</v>
      </c>
      <c r="E11" s="17" t="s">
        <v>676</v>
      </c>
      <c r="F11" s="147" t="s">
        <v>684</v>
      </c>
      <c r="G11" s="146">
        <f>Barriers!E12</f>
        <v>12</v>
      </c>
      <c r="H11" s="74">
        <f>Barriers!G12</f>
        <v>0.29166666666666663</v>
      </c>
      <c r="I11" s="74">
        <f>Barriers!G29</f>
        <v>0</v>
      </c>
      <c r="J11" s="74">
        <f>Barriers!G46</f>
        <v>0.375</v>
      </c>
      <c r="K11" s="74">
        <f>Barriers!G63</f>
        <v>0.90034997385252824</v>
      </c>
      <c r="L11" s="74">
        <f>Barriers!G80</f>
        <v>1</v>
      </c>
    </row>
    <row r="12" spans="1:13" x14ac:dyDescent="0.2">
      <c r="A12" s="17" t="s">
        <v>333</v>
      </c>
      <c r="B12" s="17" t="s">
        <v>41</v>
      </c>
      <c r="C12" s="17" t="s">
        <v>47</v>
      </c>
      <c r="D12" s="73" t="s">
        <v>693</v>
      </c>
      <c r="E12" s="17" t="s">
        <v>674</v>
      </c>
      <c r="F12" s="147" t="s">
        <v>678</v>
      </c>
      <c r="G12" s="146">
        <f>Barriers!E13</f>
        <v>14</v>
      </c>
      <c r="H12" s="74">
        <f>Barriers!G13</f>
        <v>0.22619047619047616</v>
      </c>
      <c r="I12" s="74">
        <f>Barriers!G30</f>
        <v>0</v>
      </c>
      <c r="J12" s="74">
        <f>Barriers!G47</f>
        <v>0.25</v>
      </c>
      <c r="K12" s="74">
        <f>Barriers!G64</f>
        <v>0.98554514126339221</v>
      </c>
      <c r="L12" s="74">
        <f>Barriers!G81</f>
        <v>1</v>
      </c>
    </row>
    <row r="13" spans="1:13" x14ac:dyDescent="0.2">
      <c r="A13" s="17" t="s">
        <v>333</v>
      </c>
      <c r="B13" s="17" t="s">
        <v>41</v>
      </c>
      <c r="C13" s="17" t="s">
        <v>47</v>
      </c>
      <c r="D13" s="73" t="s">
        <v>694</v>
      </c>
      <c r="E13" s="17" t="s">
        <v>673</v>
      </c>
      <c r="F13" s="147" t="s">
        <v>685</v>
      </c>
      <c r="G13" s="146">
        <f>Barriers!E14</f>
        <v>18</v>
      </c>
      <c r="H13" s="74">
        <f>Barriers!G14</f>
        <v>2.777777777777779E-2</v>
      </c>
      <c r="I13" s="74">
        <f>Barriers!G31</f>
        <v>5.555555555555558E-2</v>
      </c>
      <c r="J13" s="74">
        <f>Barriers!G48</f>
        <v>0.17241379310344829</v>
      </c>
      <c r="K13" s="74">
        <f>Barriers!G65</f>
        <v>0.94225431433283724</v>
      </c>
      <c r="L13" s="74">
        <f>Barriers!G82</f>
        <v>1</v>
      </c>
    </row>
    <row r="14" spans="1:13" x14ac:dyDescent="0.2">
      <c r="A14" s="17" t="s">
        <v>57</v>
      </c>
      <c r="B14" s="17">
        <v>2019</v>
      </c>
      <c r="C14" s="17" t="s">
        <v>39</v>
      </c>
      <c r="D14" s="73" t="s">
        <v>54</v>
      </c>
      <c r="E14" s="17" t="s">
        <v>669</v>
      </c>
      <c r="F14" s="147" t="s">
        <v>686</v>
      </c>
      <c r="G14" s="146">
        <f>Barriers!M3</f>
        <v>31</v>
      </c>
      <c r="H14" s="74">
        <f>Barriers!O3</f>
        <v>0.2924731182795699</v>
      </c>
      <c r="I14" s="74">
        <f>Barriers!O20</f>
        <v>0.27083333333333337</v>
      </c>
      <c r="J14" s="74">
        <f>Barriers!O37</f>
        <v>0.16666666666666663</v>
      </c>
      <c r="K14" s="74">
        <f>Barriers!O54</f>
        <v>0.45201335532402742</v>
      </c>
      <c r="L14" s="74">
        <f>Barriers!O71</f>
        <v>0.1002253291559061</v>
      </c>
    </row>
    <row r="15" spans="1:13" x14ac:dyDescent="0.2">
      <c r="A15" s="17" t="s">
        <v>57</v>
      </c>
      <c r="B15" s="17">
        <v>2019</v>
      </c>
      <c r="C15" s="17" t="s">
        <v>39</v>
      </c>
      <c r="D15" s="73" t="s">
        <v>54</v>
      </c>
      <c r="E15" s="17" t="s">
        <v>670</v>
      </c>
      <c r="F15" s="147" t="s">
        <v>687</v>
      </c>
      <c r="G15" s="146">
        <f>Barriers!M4</f>
        <v>10</v>
      </c>
      <c r="H15" s="74">
        <f>Barriers!O4</f>
        <v>0</v>
      </c>
      <c r="I15" s="74">
        <f>Barriers!O21</f>
        <v>0</v>
      </c>
      <c r="J15" s="74">
        <f>Barriers!O38</f>
        <v>0</v>
      </c>
      <c r="K15" s="74">
        <f>Barriers!O55</f>
        <v>0.51214851763948677</v>
      </c>
      <c r="L15" s="74">
        <f>Barriers!O72</f>
        <v>0.51204545454545458</v>
      </c>
    </row>
    <row r="16" spans="1:13" x14ac:dyDescent="0.2">
      <c r="A16" s="17" t="s">
        <v>57</v>
      </c>
      <c r="B16" s="17">
        <v>2019</v>
      </c>
      <c r="C16" s="17" t="s">
        <v>39</v>
      </c>
      <c r="D16" s="73" t="s">
        <v>55</v>
      </c>
      <c r="E16" s="17" t="s">
        <v>671</v>
      </c>
      <c r="F16" s="147" t="s">
        <v>688</v>
      </c>
      <c r="G16" s="146">
        <f>Barriers!M5</f>
        <v>25</v>
      </c>
      <c r="H16" s="74">
        <f>Barriers!O5</f>
        <v>0.24533333333333329</v>
      </c>
      <c r="I16" s="74">
        <f>Barriers!O22</f>
        <v>0.23809523809523814</v>
      </c>
      <c r="J16" s="74">
        <f>Barriers!O39</f>
        <v>8.333333333333337E-2</v>
      </c>
      <c r="K16" s="74">
        <f>Barriers!O56</f>
        <v>0.2340802123979242</v>
      </c>
      <c r="L16" s="74">
        <f>Barriers!O73</f>
        <v>0.23959448495987035</v>
      </c>
    </row>
    <row r="17" spans="1:12" x14ac:dyDescent="0.2">
      <c r="A17" s="17" t="s">
        <v>57</v>
      </c>
      <c r="B17" s="17">
        <v>2019</v>
      </c>
      <c r="C17" s="17" t="s">
        <v>39</v>
      </c>
      <c r="D17" s="73" t="s">
        <v>55</v>
      </c>
      <c r="E17" s="17" t="s">
        <v>671</v>
      </c>
      <c r="F17" s="147" t="s">
        <v>689</v>
      </c>
      <c r="G17" s="146">
        <f>Barriers!M6</f>
        <v>34</v>
      </c>
      <c r="H17" s="74">
        <f>Barriers!O6</f>
        <v>0.35784313725490202</v>
      </c>
      <c r="I17" s="74">
        <f>Barriers!O23</f>
        <v>0.30000000000000004</v>
      </c>
      <c r="J17" s="74">
        <f>Barriers!O40</f>
        <v>0</v>
      </c>
      <c r="K17" s="74">
        <f>Barriers!O57</f>
        <v>0.44994383708732644</v>
      </c>
      <c r="L17" s="74">
        <f>Barriers!O74</f>
        <v>0.45055503554437493</v>
      </c>
    </row>
    <row r="18" spans="1:12" x14ac:dyDescent="0.2">
      <c r="A18" s="17" t="s">
        <v>57</v>
      </c>
      <c r="B18" s="17">
        <v>2019</v>
      </c>
      <c r="C18" s="17" t="s">
        <v>39</v>
      </c>
      <c r="D18" s="73" t="s">
        <v>55</v>
      </c>
      <c r="E18" s="17" t="s">
        <v>672</v>
      </c>
      <c r="F18" s="147" t="s">
        <v>690</v>
      </c>
      <c r="G18" s="146">
        <f>Barriers!M8</f>
        <v>18</v>
      </c>
      <c r="H18" s="74">
        <f>Barriers!O8</f>
        <v>0.97222222222222221</v>
      </c>
      <c r="I18" s="74">
        <f>Barriers!O25</f>
        <v>1</v>
      </c>
      <c r="J18" s="74" t="str">
        <f>Barriers!O42</f>
        <v>NA</v>
      </c>
      <c r="K18" s="74" t="str">
        <f>Barriers!O59</f>
        <v>NA</v>
      </c>
      <c r="L18" s="74" t="str">
        <f>Barriers!O76</f>
        <v>NA</v>
      </c>
    </row>
    <row r="19" spans="1:12" x14ac:dyDescent="0.2">
      <c r="A19" s="17" t="s">
        <v>57</v>
      </c>
      <c r="B19" s="17">
        <v>2019</v>
      </c>
      <c r="C19" s="17" t="s">
        <v>47</v>
      </c>
      <c r="D19" s="73" t="s">
        <v>693</v>
      </c>
      <c r="E19" s="17" t="s">
        <v>677</v>
      </c>
      <c r="F19" s="147" t="s">
        <v>689</v>
      </c>
      <c r="G19" s="146">
        <f>Barriers!M10</f>
        <v>8</v>
      </c>
      <c r="H19" s="74">
        <f>Barriers!O10</f>
        <v>0.375</v>
      </c>
      <c r="I19" s="74">
        <f>Barriers!O27</f>
        <v>0</v>
      </c>
      <c r="J19" s="74">
        <f>Barriers!O44</f>
        <v>0</v>
      </c>
      <c r="K19" s="74">
        <f>Barriers!O61</f>
        <v>7.0464084100996249E-2</v>
      </c>
      <c r="L19" s="74" t="str">
        <f>Barriers!O78</f>
        <v>NA</v>
      </c>
    </row>
    <row r="20" spans="1:12" x14ac:dyDescent="0.2">
      <c r="A20" s="17" t="s">
        <v>57</v>
      </c>
      <c r="B20" s="17">
        <v>2019</v>
      </c>
      <c r="C20" s="17" t="s">
        <v>47</v>
      </c>
      <c r="D20" s="73" t="s">
        <v>693</v>
      </c>
      <c r="E20" s="17" t="s">
        <v>676</v>
      </c>
      <c r="F20" s="147" t="s">
        <v>691</v>
      </c>
      <c r="G20" s="146">
        <f>Barriers!M12</f>
        <v>1</v>
      </c>
      <c r="H20" s="74">
        <f>Barriers!O12</f>
        <v>0</v>
      </c>
      <c r="I20" s="74">
        <f>Barriers!O29</f>
        <v>1</v>
      </c>
      <c r="J20" s="74" t="str">
        <f>Barriers!O46</f>
        <v>NA</v>
      </c>
      <c r="K20" s="74" t="str">
        <f>Barriers!O63</f>
        <v>NA</v>
      </c>
      <c r="L20" s="74" t="str">
        <f>Barriers!O80</f>
        <v>NA</v>
      </c>
    </row>
    <row r="21" spans="1:12" x14ac:dyDescent="0.2">
      <c r="A21" s="17" t="s">
        <v>57</v>
      </c>
      <c r="B21" s="17">
        <v>2019</v>
      </c>
      <c r="C21" s="17" t="s">
        <v>47</v>
      </c>
      <c r="D21" s="73" t="s">
        <v>693</v>
      </c>
      <c r="E21" s="17" t="s">
        <v>674</v>
      </c>
      <c r="F21" s="147" t="s">
        <v>687</v>
      </c>
      <c r="G21" s="146">
        <f>Barriers!M13</f>
        <v>4</v>
      </c>
      <c r="H21" s="74">
        <f>Barriers!O13</f>
        <v>0</v>
      </c>
      <c r="I21" s="74">
        <f>Barriers!O30</f>
        <v>0.25</v>
      </c>
      <c r="J21" s="74">
        <f>Barriers!O47</f>
        <v>0</v>
      </c>
      <c r="K21" s="74">
        <f>Barriers!O64</f>
        <v>0.36575619829169848</v>
      </c>
      <c r="L21" s="74" t="str">
        <f>Barriers!O81</f>
        <v>NA</v>
      </c>
    </row>
    <row r="22" spans="1:12" x14ac:dyDescent="0.2">
      <c r="A22" s="17" t="s">
        <v>57</v>
      </c>
      <c r="B22" s="17">
        <v>2019</v>
      </c>
      <c r="C22" s="17" t="s">
        <v>47</v>
      </c>
      <c r="D22" s="73" t="s">
        <v>694</v>
      </c>
      <c r="E22" s="17" t="s">
        <v>673</v>
      </c>
      <c r="F22" s="147" t="s">
        <v>687</v>
      </c>
      <c r="G22" s="146">
        <f>Barriers!M14</f>
        <v>8</v>
      </c>
      <c r="H22" s="74">
        <f>Barriers!O14</f>
        <v>0.125</v>
      </c>
      <c r="I22" s="74">
        <f>Barriers!O31</f>
        <v>0</v>
      </c>
      <c r="J22" s="74">
        <f>Barriers!O48</f>
        <v>8.333333333333337E-2</v>
      </c>
      <c r="K22" s="74">
        <f>Barriers!O65</f>
        <v>0.5811577295949153</v>
      </c>
      <c r="L22" s="74" t="str">
        <f>Barriers!O82</f>
        <v>NA</v>
      </c>
    </row>
    <row r="23" spans="1:12" x14ac:dyDescent="0.2">
      <c r="A23" s="17" t="s">
        <v>57</v>
      </c>
      <c r="B23" s="17">
        <v>2019</v>
      </c>
      <c r="C23" s="17" t="s">
        <v>56</v>
      </c>
      <c r="D23" s="73" t="s">
        <v>693</v>
      </c>
      <c r="E23" s="17" t="s">
        <v>677</v>
      </c>
      <c r="F23" s="147" t="s">
        <v>689</v>
      </c>
      <c r="G23" s="146">
        <f>Barriers!M15</f>
        <v>7</v>
      </c>
      <c r="H23" s="74">
        <f>Barriers!O15</f>
        <v>0.2142857142857143</v>
      </c>
      <c r="I23" s="74">
        <f>Barriers!O32</f>
        <v>0.16666666666666663</v>
      </c>
      <c r="J23" s="74">
        <f>Barriers!O49</f>
        <v>0.4</v>
      </c>
      <c r="K23" s="74">
        <f>Barriers!O66</f>
        <v>0.87846118776566495</v>
      </c>
      <c r="L23" s="74">
        <f>Barriers!O83</f>
        <v>0.35124183006535947</v>
      </c>
    </row>
    <row r="24" spans="1:12" x14ac:dyDescent="0.2">
      <c r="A24" s="17" t="s">
        <v>57</v>
      </c>
      <c r="B24" s="17">
        <v>2019</v>
      </c>
      <c r="C24" s="17" t="s">
        <v>56</v>
      </c>
      <c r="D24" s="73" t="s">
        <v>693</v>
      </c>
      <c r="E24" s="17" t="s">
        <v>675</v>
      </c>
      <c r="F24" s="147" t="s">
        <v>687</v>
      </c>
      <c r="G24" s="146">
        <f>Barriers!M16</f>
        <v>1</v>
      </c>
      <c r="H24" s="74">
        <f>Barriers!O16</f>
        <v>0.66666666666666674</v>
      </c>
      <c r="I24" s="74">
        <f>Barriers!O33</f>
        <v>0</v>
      </c>
      <c r="J24" s="74">
        <f>Barriers!O50</f>
        <v>0</v>
      </c>
      <c r="K24" s="74">
        <f>Barriers!O67</f>
        <v>0.79468200651675447</v>
      </c>
      <c r="L24" s="74">
        <f>Barriers!O84</f>
        <v>0.86206896551724133</v>
      </c>
    </row>
    <row r="25" spans="1:12" x14ac:dyDescent="0.2">
      <c r="A25" s="17" t="s">
        <v>57</v>
      </c>
      <c r="B25" s="17">
        <v>2019</v>
      </c>
      <c r="C25" s="17" t="s">
        <v>56</v>
      </c>
      <c r="D25" s="73" t="s">
        <v>693</v>
      </c>
      <c r="E25" s="17" t="s">
        <v>676</v>
      </c>
      <c r="F25" s="147" t="s">
        <v>691</v>
      </c>
      <c r="G25" s="146">
        <f>Barriers!M17</f>
        <v>7</v>
      </c>
      <c r="H25" s="74">
        <f>Barriers!O17</f>
        <v>0.7142857142857143</v>
      </c>
      <c r="I25" s="74">
        <f>Barriers!O34</f>
        <v>0</v>
      </c>
      <c r="J25" s="74">
        <f>Barriers!O51</f>
        <v>0</v>
      </c>
      <c r="K25" s="74">
        <f>Barriers!O68</f>
        <v>0.62210869302868166</v>
      </c>
      <c r="L25" s="74">
        <f>Barriers!O85</f>
        <v>0.50827423167848695</v>
      </c>
    </row>
    <row r="26" spans="1:12" x14ac:dyDescent="0.2">
      <c r="A26" s="17" t="s">
        <v>57</v>
      </c>
      <c r="B26" s="17">
        <v>2019</v>
      </c>
      <c r="C26" s="17" t="s">
        <v>56</v>
      </c>
      <c r="D26" s="73" t="s">
        <v>693</v>
      </c>
      <c r="E26" s="17" t="s">
        <v>674</v>
      </c>
      <c r="F26" s="147" t="s">
        <v>687</v>
      </c>
      <c r="G26" s="146">
        <f>Barriers!M18</f>
        <v>1</v>
      </c>
      <c r="H26" s="74">
        <f>Barriers!O18</f>
        <v>0.5</v>
      </c>
      <c r="I26" s="74">
        <f>Barriers!O35</f>
        <v>0</v>
      </c>
      <c r="J26" s="74">
        <f>Barriers!O52</f>
        <v>0</v>
      </c>
      <c r="K26" s="74">
        <f>Barriers!O69</f>
        <v>0.5575043243895571</v>
      </c>
      <c r="L26" s="74">
        <f>Barriers!O86</f>
        <v>0.92800000000000005</v>
      </c>
    </row>
    <row r="27" spans="1:12" x14ac:dyDescent="0.2">
      <c r="A27" s="17" t="s">
        <v>57</v>
      </c>
      <c r="B27" s="17">
        <v>2019</v>
      </c>
      <c r="C27" s="17" t="s">
        <v>56</v>
      </c>
      <c r="D27" s="73" t="s">
        <v>694</v>
      </c>
      <c r="E27" s="17" t="s">
        <v>673</v>
      </c>
      <c r="F27" s="147" t="s">
        <v>687</v>
      </c>
      <c r="G27" s="146">
        <f>Barriers!M19</f>
        <v>10</v>
      </c>
      <c r="H27" s="74">
        <f>Barriers!O19</f>
        <v>0.15000000000000002</v>
      </c>
      <c r="I27" s="74">
        <f>Barriers!O36</f>
        <v>0</v>
      </c>
      <c r="J27" s="74">
        <f>Barriers!O53</f>
        <v>0.25</v>
      </c>
      <c r="K27" s="74">
        <f>Barriers!O70</f>
        <v>0.72476768977030459</v>
      </c>
      <c r="L27" s="74">
        <f>Barriers!O87</f>
        <v>0.80145506592405513</v>
      </c>
    </row>
    <row r="28" spans="1:12" x14ac:dyDescent="0.2">
      <c r="H28" s="145"/>
      <c r="I28" s="145"/>
      <c r="J28" s="145"/>
      <c r="K28" s="145"/>
      <c r="L28" s="145"/>
    </row>
    <row r="29" spans="1:12" x14ac:dyDescent="0.2">
      <c r="H29" s="145"/>
      <c r="I29" s="145"/>
      <c r="J29" s="145"/>
      <c r="K29" s="145"/>
      <c r="L29" s="145"/>
    </row>
    <row r="30" spans="1:12" x14ac:dyDescent="0.2">
      <c r="H30" s="145"/>
      <c r="I30" s="145"/>
      <c r="J30" s="145"/>
      <c r="K30" s="145"/>
      <c r="L30" s="145"/>
    </row>
    <row r="31" spans="1:12" x14ac:dyDescent="0.2">
      <c r="H31" s="145"/>
      <c r="I31" s="145"/>
      <c r="J31" s="145"/>
      <c r="K31" s="145"/>
      <c r="L31" s="145"/>
    </row>
    <row r="32" spans="1:12" x14ac:dyDescent="0.2">
      <c r="H32" s="145"/>
      <c r="I32" s="145"/>
      <c r="J32" s="145"/>
      <c r="K32" s="145"/>
      <c r="L32" s="145"/>
    </row>
    <row r="33" spans="8:12" x14ac:dyDescent="0.2">
      <c r="H33" s="145"/>
      <c r="I33" s="145"/>
      <c r="J33" s="145"/>
      <c r="K33" s="145"/>
      <c r="L33" s="145"/>
    </row>
    <row r="34" spans="8:12" x14ac:dyDescent="0.2">
      <c r="H34" s="145"/>
      <c r="I34" s="145"/>
      <c r="J34" s="145"/>
      <c r="K34" s="145"/>
      <c r="L34" s="145"/>
    </row>
    <row r="35" spans="8:12" x14ac:dyDescent="0.2">
      <c r="H35" s="145"/>
      <c r="I35" s="145"/>
      <c r="J35" s="145"/>
      <c r="K35" s="145"/>
      <c r="L35" s="145"/>
    </row>
    <row r="36" spans="8:12" x14ac:dyDescent="0.2">
      <c r="H36" s="145"/>
      <c r="I36" s="145"/>
      <c r="J36" s="145"/>
      <c r="K36" s="145"/>
      <c r="L36" s="145"/>
    </row>
    <row r="37" spans="8:12" x14ac:dyDescent="0.2">
      <c r="H37" s="145"/>
      <c r="I37" s="145"/>
      <c r="J37" s="145"/>
      <c r="K37" s="145"/>
      <c r="L37" s="145"/>
    </row>
    <row r="38" spans="8:12" x14ac:dyDescent="0.2">
      <c r="H38" s="145"/>
      <c r="I38" s="145"/>
      <c r="J38" s="145"/>
      <c r="K38" s="145"/>
      <c r="L38" s="145"/>
    </row>
  </sheetData>
  <autoFilter ref="A1:L1" xr:uid="{00000000-0001-0000-0800-000000000000}"/>
  <phoneticPr fontId="23" type="noConversion"/>
  <conditionalFormatting sqref="G2:L27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27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2.5703125" bestFit="1" customWidth="1"/>
    <col min="2" max="2" width="13.85546875" bestFit="1" customWidth="1"/>
    <col min="3" max="3" width="15.7109375" bestFit="1" customWidth="1"/>
    <col min="4" max="4" width="12.140625" bestFit="1" customWidth="1"/>
    <col min="5" max="5" width="11" bestFit="1" customWidth="1"/>
    <col min="6" max="6" width="19" bestFit="1" customWidth="1"/>
    <col min="7" max="7" width="7.5703125" bestFit="1" customWidth="1"/>
    <col min="8" max="8" width="15.85546875" bestFit="1" customWidth="1"/>
    <col min="9" max="9" width="22.42578125" bestFit="1" customWidth="1"/>
    <col min="10" max="10" width="15.85546875" bestFit="1" customWidth="1"/>
    <col min="11" max="11" width="14.42578125" bestFit="1" customWidth="1"/>
    <col min="12" max="12" width="13.140625" bestFit="1" customWidth="1"/>
  </cols>
  <sheetData>
    <row r="1" spans="1:12" x14ac:dyDescent="0.25">
      <c r="A1" s="36" t="s">
        <v>52</v>
      </c>
      <c r="B1" s="36" t="s">
        <v>692</v>
      </c>
      <c r="C1" s="36" t="s">
        <v>9</v>
      </c>
      <c r="D1" s="36" t="s">
        <v>51</v>
      </c>
      <c r="E1" s="36" t="s">
        <v>1</v>
      </c>
      <c r="F1" s="36" t="s">
        <v>665</v>
      </c>
      <c r="G1" s="36" t="s">
        <v>2</v>
      </c>
      <c r="H1" s="36" t="s">
        <v>259</v>
      </c>
      <c r="I1" s="36" t="s">
        <v>667</v>
      </c>
      <c r="J1" s="36" t="s">
        <v>53</v>
      </c>
      <c r="K1" s="36" t="s">
        <v>4</v>
      </c>
      <c r="L1" s="36" t="s">
        <v>5</v>
      </c>
    </row>
    <row r="2" spans="1:12" x14ac:dyDescent="0.25">
      <c r="A2" s="17" t="str">
        <f>Absolute_Isolation!A2</f>
        <v>Allopatry</v>
      </c>
      <c r="B2" s="17" t="str">
        <f>Absolute_Isolation!B2</f>
        <v>Allopatric</v>
      </c>
      <c r="C2" s="17" t="str">
        <f>Absolute_Isolation!C2</f>
        <v>F0</v>
      </c>
      <c r="D2" s="73" t="str">
        <f>Absolute_Isolation!D2</f>
        <v>Conspecific</v>
      </c>
      <c r="E2" s="17" t="str">
        <f>Absolute_Isolation!E2</f>
        <v>E♂E♀</v>
      </c>
      <c r="F2" s="73" t="str">
        <f>Absolute_Isolation!F2</f>
        <v>AlloEleXAlloEle</v>
      </c>
      <c r="G2" s="17">
        <f>Absolute_Isolation!G2</f>
        <v>24</v>
      </c>
      <c r="H2" s="74">
        <f>Absolute_Isolation!H2</f>
        <v>6.9444444444444531E-2</v>
      </c>
      <c r="I2" s="74">
        <f>IFERROR(Absolute_Isolation!I2*(1-H2)+H2,"NA")</f>
        <v>0.16384863123993557</v>
      </c>
      <c r="J2" s="74">
        <f>IFERROR(Absolute_Isolation!J2*(1-I2)+I2,"NA")</f>
        <v>0.18844131855640806</v>
      </c>
      <c r="K2" s="74">
        <f>IFERROR(Absolute_Isolation!K2*(1-J2)+J2,"NA")</f>
        <v>0.29764377197081809</v>
      </c>
      <c r="L2" s="74">
        <f>IFERROR(Absolute_Isolation!L2*(1-K2)+K2,"NA")</f>
        <v>0.5885128095852673</v>
      </c>
    </row>
    <row r="3" spans="1:12" x14ac:dyDescent="0.25">
      <c r="A3" s="17" t="str">
        <f>Absolute_Isolation!A3</f>
        <v>Allopatry</v>
      </c>
      <c r="B3" s="17" t="str">
        <f>Absolute_Isolation!B3</f>
        <v>Allopatric</v>
      </c>
      <c r="C3" s="17" t="str">
        <f>Absolute_Isolation!C3</f>
        <v>F0</v>
      </c>
      <c r="D3" s="73" t="str">
        <f>Absolute_Isolation!D3</f>
        <v>Conspecific</v>
      </c>
      <c r="E3" s="17" t="str">
        <f>Absolute_Isolation!E3</f>
        <v>G♂G♀</v>
      </c>
      <c r="F3" s="73" t="str">
        <f>Absolute_Isolation!F3</f>
        <v>AlloGraXAlloGra</v>
      </c>
      <c r="G3" s="17">
        <f>Absolute_Isolation!G3</f>
        <v>3</v>
      </c>
      <c r="H3" s="74">
        <f>Absolute_Isolation!H3</f>
        <v>0.33333333333333337</v>
      </c>
      <c r="I3" s="74">
        <f>IFERROR(Absolute_Isolation!I3*(1-H3)+H3,"NA")</f>
        <v>0.66666666666666674</v>
      </c>
      <c r="J3" s="74">
        <f>IFERROR(Absolute_Isolation!J3*(1-I3)+I3,"NA")</f>
        <v>0.68888888888888899</v>
      </c>
      <c r="K3" s="74">
        <f>IFERROR(Absolute_Isolation!K3*(1-J3)+J3,"NA")</f>
        <v>0.68888888888888899</v>
      </c>
      <c r="L3" s="74">
        <f>IFERROR(Absolute_Isolation!L3*(1-K3)+K3,"NA")</f>
        <v>0.69830185841898573</v>
      </c>
    </row>
    <row r="4" spans="1:12" x14ac:dyDescent="0.25">
      <c r="A4" s="17" t="str">
        <f>Absolute_Isolation!A4</f>
        <v>Allopatry</v>
      </c>
      <c r="B4" s="17" t="str">
        <f>Absolute_Isolation!B4</f>
        <v>Allopatric</v>
      </c>
      <c r="C4" s="17" t="str">
        <f>Absolute_Isolation!C4</f>
        <v>F0</v>
      </c>
      <c r="D4" s="73" t="str">
        <f>Absolute_Isolation!D4</f>
        <v>Heterospecific</v>
      </c>
      <c r="E4" s="17" t="str">
        <f>Absolute_Isolation!E4</f>
        <v>E♂G♀</v>
      </c>
      <c r="F4" s="73" t="str">
        <f>Absolute_Isolation!F4</f>
        <v>BelgiumXCachadas</v>
      </c>
      <c r="G4" s="17">
        <f>Absolute_Isolation!G4</f>
        <v>42</v>
      </c>
      <c r="H4" s="74">
        <f>Absolute_Isolation!H4</f>
        <v>0.22142857142857131</v>
      </c>
      <c r="I4" s="74">
        <f>IFERROR(Absolute_Isolation!I4*(1-H4)+H4,"NA")</f>
        <v>0.438970588235294</v>
      </c>
      <c r="J4" s="74">
        <f>IFERROR(Absolute_Isolation!J4*(1-I4)+I4,"NA")</f>
        <v>0.59197860962566839</v>
      </c>
      <c r="K4" s="74">
        <f>IFERROR(Absolute_Isolation!K4*(1-J4)+J4,"NA")</f>
        <v>0.9594670411710281</v>
      </c>
      <c r="L4" s="74">
        <f>IFERROR(Absolute_Isolation!L4*(1-K4)+K4,"NA")</f>
        <v>1</v>
      </c>
    </row>
    <row r="5" spans="1:12" x14ac:dyDescent="0.25">
      <c r="A5" s="17" t="str">
        <f>Absolute_Isolation!A5</f>
        <v>Allopatry</v>
      </c>
      <c r="B5" s="17" t="str">
        <f>Absolute_Isolation!B5</f>
        <v>Allopatric</v>
      </c>
      <c r="C5" s="17" t="str">
        <f>Absolute_Isolation!C5</f>
        <v>F0</v>
      </c>
      <c r="D5" s="73" t="str">
        <f>Absolute_Isolation!D5</f>
        <v>Heterospecific</v>
      </c>
      <c r="E5" s="17" t="str">
        <f>Absolute_Isolation!E5</f>
        <v>E♂G♀</v>
      </c>
      <c r="F5" s="73" t="str">
        <f>Absolute_Isolation!F5</f>
        <v>LaigualXCachadas</v>
      </c>
      <c r="G5" s="17">
        <f>Absolute_Isolation!G5</f>
        <v>6</v>
      </c>
      <c r="H5" s="74">
        <f>Absolute_Isolation!H5</f>
        <v>0.33333333333333337</v>
      </c>
      <c r="I5" s="74">
        <f>IFERROR(Absolute_Isolation!I5*(1-H5)+H5,"NA")</f>
        <v>0.33333333333333337</v>
      </c>
      <c r="J5" s="74">
        <f>IFERROR(Absolute_Isolation!J5*(1-I5)+I5,"NA")</f>
        <v>0.7777777777777779</v>
      </c>
      <c r="K5" s="74">
        <f>IFERROR(Absolute_Isolation!K5*(1-J5)+J5,"NA")</f>
        <v>0.99764002306341093</v>
      </c>
      <c r="L5" s="74">
        <f>IFERROR(Absolute_Isolation!L5*(1-K5)+K5,"NA")</f>
        <v>1</v>
      </c>
    </row>
    <row r="6" spans="1:12" x14ac:dyDescent="0.25">
      <c r="A6" s="17" t="str">
        <f>Absolute_Isolation!A6</f>
        <v>Allopatry</v>
      </c>
      <c r="B6" s="17" t="str">
        <f>Absolute_Isolation!B6</f>
        <v>Allopatric</v>
      </c>
      <c r="C6" s="17" t="str">
        <f>Absolute_Isolation!C6</f>
        <v>F0</v>
      </c>
      <c r="D6" s="73" t="str">
        <f>Absolute_Isolation!D6</f>
        <v>Heterospecific</v>
      </c>
      <c r="E6" s="17" t="str">
        <f>Absolute_Isolation!E6</f>
        <v>E♂G♀</v>
      </c>
      <c r="F6" s="73" t="str">
        <f>Absolute_Isolation!F6</f>
        <v>SwedenXCachadas</v>
      </c>
      <c r="G6" s="17">
        <f>Absolute_Isolation!G6</f>
        <v>15</v>
      </c>
      <c r="H6" s="74">
        <f>Absolute_Isolation!H6</f>
        <v>0.1333333333333333</v>
      </c>
      <c r="I6" s="74">
        <f>IFERROR(Absolute_Isolation!I6*(1-H6)+H6,"NA")</f>
        <v>0.19999999999999993</v>
      </c>
      <c r="J6" s="74">
        <f>IFERROR(Absolute_Isolation!J6*(1-I6)+I6,"NA")</f>
        <v>0.8666666666666667</v>
      </c>
      <c r="K6" s="74">
        <f>IFERROR(Absolute_Isolation!K6*(1-J6)+J6,"NA")</f>
        <v>0.98902610724486095</v>
      </c>
      <c r="L6" s="74">
        <f>IFERROR(Absolute_Isolation!L6*(1-K6)+K6,"NA")</f>
        <v>1</v>
      </c>
    </row>
    <row r="7" spans="1:12" x14ac:dyDescent="0.25">
      <c r="A7" s="17" t="str">
        <f>Absolute_Isolation!A7</f>
        <v>Allopatry</v>
      </c>
      <c r="B7" s="17" t="str">
        <f>Absolute_Isolation!B7</f>
        <v>Allopatric</v>
      </c>
      <c r="C7" s="17" t="str">
        <f>Absolute_Isolation!C7</f>
        <v>F0</v>
      </c>
      <c r="D7" s="73" t="str">
        <f>Absolute_Isolation!D7</f>
        <v>Heterospecific</v>
      </c>
      <c r="E7" s="17" t="str">
        <f>Absolute_Isolation!E7</f>
        <v>G♂E♀</v>
      </c>
      <c r="F7" s="73" t="str">
        <f>Absolute_Isolation!F7</f>
        <v>CachadasXBelgium</v>
      </c>
      <c r="G7" s="17">
        <f>Absolute_Isolation!G7</f>
        <v>11</v>
      </c>
      <c r="H7" s="74">
        <f>Absolute_Isolation!H7</f>
        <v>0.18181818181818177</v>
      </c>
      <c r="I7" s="74">
        <f>IFERROR(Absolute_Isolation!I7*(1-H7)+H7,"NA")</f>
        <v>0.27272727272727271</v>
      </c>
      <c r="J7" s="74">
        <f>IFERROR(Absolute_Isolation!J7*(1-I7)+I7,"NA")</f>
        <v>0.27272727272727271</v>
      </c>
      <c r="K7" s="74">
        <f>IFERROR(Absolute_Isolation!K7*(1-J7)+J7,"NA")</f>
        <v>0.27272727272727271</v>
      </c>
      <c r="L7" s="74">
        <f>IFERROR(Absolute_Isolation!L7*(1-K7)+K7,"NA")</f>
        <v>0.40494418214360772</v>
      </c>
    </row>
    <row r="8" spans="1:12" x14ac:dyDescent="0.25">
      <c r="A8" s="17" t="str">
        <f>Absolute_Isolation!A8</f>
        <v>Allopatry</v>
      </c>
      <c r="B8" s="17" t="str">
        <f>Absolute_Isolation!B8</f>
        <v>Allopatric</v>
      </c>
      <c r="C8" s="17" t="str">
        <f>Absolute_Isolation!C8</f>
        <v>F0</v>
      </c>
      <c r="D8" s="73" t="str">
        <f>Absolute_Isolation!D8</f>
        <v>Heterospecific</v>
      </c>
      <c r="E8" s="17" t="str">
        <f>Absolute_Isolation!E8</f>
        <v>G♂E♀</v>
      </c>
      <c r="F8" s="73" t="str">
        <f>Absolute_Isolation!F8</f>
        <v>CachadasXMaraixDorx</v>
      </c>
      <c r="G8" s="17">
        <f>Absolute_Isolation!G8</f>
        <v>1</v>
      </c>
      <c r="H8" s="74">
        <f>Absolute_Isolation!H8</f>
        <v>0</v>
      </c>
      <c r="I8" s="74">
        <f>IFERROR(Absolute_Isolation!I8*(1-H8)+H8,"NA")</f>
        <v>0</v>
      </c>
      <c r="J8" s="74">
        <f>IFERROR(Absolute_Isolation!J8*(1-I8)+I8,"NA")</f>
        <v>0</v>
      </c>
      <c r="K8" s="74">
        <f>IFERROR(Absolute_Isolation!K8*(1-J8)+J8,"NA")</f>
        <v>0.11323866607667232</v>
      </c>
      <c r="L8" s="74">
        <f>IFERROR(Absolute_Isolation!L8*(1-K8)+K8,"NA")</f>
        <v>0.89380103785349363</v>
      </c>
    </row>
    <row r="9" spans="1:12" x14ac:dyDescent="0.25">
      <c r="A9" s="17" t="str">
        <f>Absolute_Isolation!A9</f>
        <v>Allopatry</v>
      </c>
      <c r="B9" s="17" t="str">
        <f>Absolute_Isolation!B9</f>
        <v>Allopatric</v>
      </c>
      <c r="C9" s="17" t="str">
        <f>Absolute_Isolation!C9</f>
        <v>F1</v>
      </c>
      <c r="D9" s="73" t="str">
        <f>Absolute_Isolation!D9</f>
        <v>Backcross</v>
      </c>
      <c r="E9" s="17" t="str">
        <f>Absolute_Isolation!E9</f>
        <v>E♂H♀</v>
      </c>
      <c r="F9" s="73" t="str">
        <f>Absolute_Isolation!F9</f>
        <v>AlloEleXBelgium</v>
      </c>
      <c r="G9" s="17">
        <f>Absolute_Isolation!G9</f>
        <v>7</v>
      </c>
      <c r="H9" s="74">
        <f>Absolute_Isolation!H9</f>
        <v>0</v>
      </c>
      <c r="I9" s="74">
        <f>IFERROR(Absolute_Isolation!I9*(1-H9)+H9,"NA")</f>
        <v>0.1428571428571429</v>
      </c>
      <c r="J9" s="74">
        <f>IFERROR(Absolute_Isolation!J9*(1-I9)+I9,"NA")</f>
        <v>0.22077922077922085</v>
      </c>
      <c r="K9" s="74">
        <f>IFERROR(Absolute_Isolation!K9*(1-J9)+J9,"NA")</f>
        <v>0.71064230833328546</v>
      </c>
      <c r="L9" s="74">
        <f>IFERROR(Absolute_Isolation!L9*(1-K9)+K9,"NA")</f>
        <v>0.98786109195934757</v>
      </c>
    </row>
    <row r="10" spans="1:12" x14ac:dyDescent="0.25">
      <c r="A10" s="17" t="str">
        <f>Absolute_Isolation!A10</f>
        <v>Allopatry</v>
      </c>
      <c r="B10" s="17" t="str">
        <f>Absolute_Isolation!B10</f>
        <v>Allopatric</v>
      </c>
      <c r="C10" s="17" t="str">
        <f>Absolute_Isolation!C10</f>
        <v>F1</v>
      </c>
      <c r="D10" s="73" t="str">
        <f>Absolute_Isolation!D10</f>
        <v>Backcross</v>
      </c>
      <c r="E10" s="17" t="str">
        <f>Absolute_Isolation!E10</f>
        <v>G♂H♀</v>
      </c>
      <c r="F10" s="73" t="str">
        <f>Absolute_Isolation!F10</f>
        <v>CachadasXBelgium</v>
      </c>
      <c r="G10" s="17">
        <f>Absolute_Isolation!G10</f>
        <v>2</v>
      </c>
      <c r="H10" s="74">
        <f>Absolute_Isolation!H10</f>
        <v>0.25</v>
      </c>
      <c r="I10" s="74">
        <f>IFERROR(Absolute_Isolation!I10*(1-H10)+H10,"NA")</f>
        <v>0.25</v>
      </c>
      <c r="J10" s="74">
        <f>IFERROR(Absolute_Isolation!J10*(1-I10)+I10,"NA")</f>
        <v>0.25</v>
      </c>
      <c r="K10" s="74">
        <f>IFERROR(Absolute_Isolation!K10*(1-J10)+J10,"NA")</f>
        <v>0.30174182388672105</v>
      </c>
      <c r="L10" s="74">
        <f>IFERROR(Absolute_Isolation!L10*(1-K10)+K10,"NA")</f>
        <v>0.39333842873808267</v>
      </c>
    </row>
    <row r="11" spans="1:12" x14ac:dyDescent="0.25">
      <c r="A11" s="17" t="str">
        <f>Absolute_Isolation!A11</f>
        <v>Allopatry</v>
      </c>
      <c r="B11" s="17" t="str">
        <f>Absolute_Isolation!B11</f>
        <v>Allopatric</v>
      </c>
      <c r="C11" s="17" t="str">
        <f>Absolute_Isolation!C11</f>
        <v>F1</v>
      </c>
      <c r="D11" s="73" t="str">
        <f>Absolute_Isolation!D11</f>
        <v>Backcross</v>
      </c>
      <c r="E11" s="17" t="str">
        <f>Absolute_Isolation!E11</f>
        <v>H♂E♀</v>
      </c>
      <c r="F11" s="73" t="str">
        <f>Absolute_Isolation!F11</f>
        <v>BelgiumXAlloEle</v>
      </c>
      <c r="G11" s="17">
        <f>Absolute_Isolation!G11</f>
        <v>12</v>
      </c>
      <c r="H11" s="74">
        <f>Absolute_Isolation!H11</f>
        <v>0.29166666666666663</v>
      </c>
      <c r="I11" s="74">
        <f>IFERROR(Absolute_Isolation!I11*(1-H11)+H11,"NA")</f>
        <v>0.29166666666666663</v>
      </c>
      <c r="J11" s="74">
        <f>IFERROR(Absolute_Isolation!J11*(1-I11)+I11,"NA")</f>
        <v>0.55729166666666663</v>
      </c>
      <c r="K11" s="74">
        <f>IFERROR(Absolute_Isolation!K11*(1-J11)+J11,"NA")</f>
        <v>0.95588410300762972</v>
      </c>
      <c r="L11" s="74">
        <f>IFERROR(Absolute_Isolation!L11*(1-K11)+K11,"NA")</f>
        <v>1</v>
      </c>
    </row>
    <row r="12" spans="1:12" x14ac:dyDescent="0.25">
      <c r="A12" s="17" t="str">
        <f>Absolute_Isolation!A12</f>
        <v>Allopatry</v>
      </c>
      <c r="B12" s="17" t="str">
        <f>Absolute_Isolation!B12</f>
        <v>Allopatric</v>
      </c>
      <c r="C12" s="17" t="str">
        <f>Absolute_Isolation!C12</f>
        <v>F1</v>
      </c>
      <c r="D12" s="73" t="str">
        <f>Absolute_Isolation!D12</f>
        <v>Backcross</v>
      </c>
      <c r="E12" s="17" t="str">
        <f>Absolute_Isolation!E12</f>
        <v>H♂G♀</v>
      </c>
      <c r="F12" s="73" t="str">
        <f>Absolute_Isolation!F12</f>
        <v>BelgiumXCachadas</v>
      </c>
      <c r="G12" s="17">
        <f>Absolute_Isolation!G12</f>
        <v>14</v>
      </c>
      <c r="H12" s="74">
        <f>Absolute_Isolation!H12</f>
        <v>0.22619047619047616</v>
      </c>
      <c r="I12" s="74">
        <f>IFERROR(Absolute_Isolation!I12*(1-H12)+H12,"NA")</f>
        <v>0.22619047619047616</v>
      </c>
      <c r="J12" s="74">
        <f>IFERROR(Absolute_Isolation!J12*(1-I12)+I12,"NA")</f>
        <v>0.4196428571428571</v>
      </c>
      <c r="K12" s="74">
        <f>IFERROR(Absolute_Isolation!K12*(1-J12)+J12,"NA")</f>
        <v>0.99161101948321873</v>
      </c>
      <c r="L12" s="74">
        <f>IFERROR(Absolute_Isolation!L12*(1-K12)+K12,"NA")</f>
        <v>1</v>
      </c>
    </row>
    <row r="13" spans="1:12" x14ac:dyDescent="0.25">
      <c r="A13" s="17" t="str">
        <f>Absolute_Isolation!A13</f>
        <v>Allopatry</v>
      </c>
      <c r="B13" s="17" t="str">
        <f>Absolute_Isolation!B13</f>
        <v>Allopatric</v>
      </c>
      <c r="C13" s="17" t="str">
        <f>Absolute_Isolation!C13</f>
        <v>F1</v>
      </c>
      <c r="D13" s="73" t="str">
        <f>Absolute_Isolation!D13</f>
        <v>Hybrid</v>
      </c>
      <c r="E13" s="17" t="str">
        <f>Absolute_Isolation!E13</f>
        <v>H♂H♀</v>
      </c>
      <c r="F13" s="73" t="str">
        <f>Absolute_Isolation!F13</f>
        <v>BelgiumXBelgium</v>
      </c>
      <c r="G13" s="17">
        <f>Absolute_Isolation!G13</f>
        <v>18</v>
      </c>
      <c r="H13" s="74">
        <f>Absolute_Isolation!H13</f>
        <v>2.777777777777779E-2</v>
      </c>
      <c r="I13" s="74">
        <f>IFERROR(Absolute_Isolation!I13*(1-H13)+H13,"NA")</f>
        <v>8.1790123456790154E-2</v>
      </c>
      <c r="J13" s="74">
        <f>IFERROR(Absolute_Isolation!J13*(1-I13)+I13,"NA")</f>
        <v>0.24010217113665394</v>
      </c>
      <c r="K13" s="74">
        <f>IFERROR(Absolute_Isolation!K13*(1-J13)+J13,"NA")</f>
        <v>0.95611917883529762</v>
      </c>
      <c r="L13" s="74">
        <f>IFERROR(Absolute_Isolation!L13*(1-K13)+K13,"NA")</f>
        <v>1</v>
      </c>
    </row>
    <row r="14" spans="1:12" x14ac:dyDescent="0.25">
      <c r="A14" s="17" t="str">
        <f>Absolute_Isolation!A14</f>
        <v>Sympatry</v>
      </c>
      <c r="B14" s="17">
        <f>Absolute_Isolation!B14</f>
        <v>2019</v>
      </c>
      <c r="C14" s="17" t="str">
        <f>Absolute_Isolation!C14</f>
        <v>F0</v>
      </c>
      <c r="D14" s="73" t="str">
        <f>Absolute_Isolation!D14</f>
        <v>Conspecific</v>
      </c>
      <c r="E14" s="17" t="str">
        <f>Absolute_Isolation!E14</f>
        <v>E♂E♀</v>
      </c>
      <c r="F14" s="73" t="str">
        <f>Absolute_Isolation!F14</f>
        <v>LaxeXLaxe</v>
      </c>
      <c r="G14" s="17">
        <f>Absolute_Isolation!G14</f>
        <v>31</v>
      </c>
      <c r="H14" s="74">
        <f>Absolute_Isolation!H14</f>
        <v>0.2924731182795699</v>
      </c>
      <c r="I14" s="74">
        <f>IFERROR(Absolute_Isolation!I14*(1-H14)+H14,"NA")</f>
        <v>0.48409498207885304</v>
      </c>
      <c r="J14" s="74">
        <f>IFERROR(Absolute_Isolation!J14*(1-I14)+I14,"NA")</f>
        <v>0.57007915173237755</v>
      </c>
      <c r="K14" s="74">
        <f>IFERROR(Absolute_Isolation!K14*(1-J14)+J14,"NA")</f>
        <v>0.76440911688157764</v>
      </c>
      <c r="L14" s="74">
        <f>IFERROR(Absolute_Isolation!L14*(1-K14)+K14,"NA")</f>
        <v>0.78802129068825211</v>
      </c>
    </row>
    <row r="15" spans="1:12" x14ac:dyDescent="0.25">
      <c r="A15" s="17" t="str">
        <f>Absolute_Isolation!A15</f>
        <v>Sympatry</v>
      </c>
      <c r="B15" s="17">
        <f>Absolute_Isolation!B15</f>
        <v>2019</v>
      </c>
      <c r="C15" s="17" t="str">
        <f>Absolute_Isolation!C15</f>
        <v>F0</v>
      </c>
      <c r="D15" s="73" t="str">
        <f>Absolute_Isolation!D15</f>
        <v>Conspecific</v>
      </c>
      <c r="E15" s="17" t="str">
        <f>Absolute_Isolation!E15</f>
        <v>G♂G♀</v>
      </c>
      <c r="F15" s="73" t="str">
        <f>Absolute_Isolation!F15</f>
        <v>MontalvoXMontalvo</v>
      </c>
      <c r="G15" s="17">
        <f>Absolute_Isolation!G15</f>
        <v>10</v>
      </c>
      <c r="H15" s="74">
        <f>Absolute_Isolation!H15</f>
        <v>0</v>
      </c>
      <c r="I15" s="74">
        <f>IFERROR(Absolute_Isolation!I15*(1-H15)+H15,"NA")</f>
        <v>0</v>
      </c>
      <c r="J15" s="74">
        <f>IFERROR(Absolute_Isolation!J15*(1-I15)+I15,"NA")</f>
        <v>0</v>
      </c>
      <c r="K15" s="74">
        <f>IFERROR(Absolute_Isolation!K15*(1-J15)+J15,"NA")</f>
        <v>0.51214851763948677</v>
      </c>
      <c r="L15" s="74">
        <f>IFERROR(Absolute_Isolation!L15*(1-K15)+K15,"NA")</f>
        <v>0.76195065167544962</v>
      </c>
    </row>
    <row r="16" spans="1:12" x14ac:dyDescent="0.25">
      <c r="A16" s="17" t="str">
        <f>Absolute_Isolation!A16</f>
        <v>Sympatry</v>
      </c>
      <c r="B16" s="17">
        <f>Absolute_Isolation!B16</f>
        <v>2019</v>
      </c>
      <c r="C16" s="17" t="str">
        <f>Absolute_Isolation!C16</f>
        <v>F0</v>
      </c>
      <c r="D16" s="73" t="str">
        <f>Absolute_Isolation!D16</f>
        <v>Heterospecific</v>
      </c>
      <c r="E16" s="17" t="str">
        <f>Absolute_Isolation!E16</f>
        <v>E♂G♀</v>
      </c>
      <c r="F16" s="73" t="str">
        <f>Absolute_Isolation!F16</f>
        <v>LaxeXCachadas</v>
      </c>
      <c r="G16" s="17">
        <f>Absolute_Isolation!G16</f>
        <v>25</v>
      </c>
      <c r="H16" s="74">
        <f>Absolute_Isolation!H16</f>
        <v>0.24533333333333329</v>
      </c>
      <c r="I16" s="74">
        <f>IFERROR(Absolute_Isolation!I16*(1-H16)+H16,"NA")</f>
        <v>0.42501587301587301</v>
      </c>
      <c r="J16" s="74">
        <f>IFERROR(Absolute_Isolation!J16*(1-I16)+I16,"NA")</f>
        <v>0.47293121693121692</v>
      </c>
      <c r="K16" s="74">
        <f>IFERROR(Absolute_Isolation!K16*(1-J16)+J16,"NA")</f>
        <v>0.59630758962027308</v>
      </c>
      <c r="L16" s="74">
        <f>IFERROR(Absolute_Isolation!L16*(1-K16)+K16,"NA")</f>
        <v>0.69303006476741236</v>
      </c>
    </row>
    <row r="17" spans="1:12" x14ac:dyDescent="0.25">
      <c r="A17" s="17" t="str">
        <f>Absolute_Isolation!A17</f>
        <v>Sympatry</v>
      </c>
      <c r="B17" s="17">
        <f>Absolute_Isolation!B17</f>
        <v>2019</v>
      </c>
      <c r="C17" s="17" t="str">
        <f>Absolute_Isolation!C17</f>
        <v>F0</v>
      </c>
      <c r="D17" s="73" t="str">
        <f>Absolute_Isolation!D17</f>
        <v>Heterospecific</v>
      </c>
      <c r="E17" s="17" t="str">
        <f>Absolute_Isolation!E17</f>
        <v>E♂G♀</v>
      </c>
      <c r="F17" s="73" t="str">
        <f>Absolute_Isolation!F17</f>
        <v>LaxeXMontalvo</v>
      </c>
      <c r="G17" s="17">
        <f>Absolute_Isolation!G17</f>
        <v>34</v>
      </c>
      <c r="H17" s="74">
        <f>Absolute_Isolation!H17</f>
        <v>0.35784313725490202</v>
      </c>
      <c r="I17" s="74">
        <f>IFERROR(Absolute_Isolation!I17*(1-H17)+H17,"NA")</f>
        <v>0.55049019607843142</v>
      </c>
      <c r="J17" s="74">
        <f>IFERROR(Absolute_Isolation!J17*(1-I17)+I17,"NA")</f>
        <v>0.55049019607843142</v>
      </c>
      <c r="K17" s="74">
        <f>IFERROR(Absolute_Isolation!K17*(1-J17)+J17,"NA")</f>
        <v>0.75274436206327366</v>
      </c>
      <c r="L17" s="74">
        <f>IFERROR(Absolute_Isolation!L17*(1-K17)+K17,"NA")</f>
        <v>0.8641466348024025</v>
      </c>
    </row>
    <row r="18" spans="1:12" x14ac:dyDescent="0.25">
      <c r="A18" s="17" t="str">
        <f>Absolute_Isolation!A18</f>
        <v>Sympatry</v>
      </c>
      <c r="B18" s="17">
        <f>Absolute_Isolation!B18</f>
        <v>2019</v>
      </c>
      <c r="C18" s="17" t="str">
        <f>Absolute_Isolation!C18</f>
        <v>F0</v>
      </c>
      <c r="D18" s="73" t="str">
        <f>Absolute_Isolation!D18</f>
        <v>Heterospecific</v>
      </c>
      <c r="E18" s="17" t="str">
        <f>Absolute_Isolation!E18</f>
        <v>G♂E♀</v>
      </c>
      <c r="F18" s="73" t="str">
        <f>Absolute_Isolation!F18</f>
        <v>CachadasXLaxe</v>
      </c>
      <c r="G18" s="17">
        <f>Absolute_Isolation!G18</f>
        <v>18</v>
      </c>
      <c r="H18" s="74">
        <f>Absolute_Isolation!H18</f>
        <v>0.97222222222222221</v>
      </c>
      <c r="I18" s="74">
        <f>IFERROR(Absolute_Isolation!I18*(1-H18)+H18,"NA")</f>
        <v>1</v>
      </c>
      <c r="J18" s="74" t="str">
        <f>IFERROR(Absolute_Isolation!J18*(1-I18)+I18,"NA")</f>
        <v>NA</v>
      </c>
      <c r="K18" s="74" t="str">
        <f>IFERROR(Absolute_Isolation!K18*(1-J18)+J18,"NA")</f>
        <v>NA</v>
      </c>
      <c r="L18" s="74" t="str">
        <f>IFERROR(Absolute_Isolation!L18*(1-K18)+K18,"NA")</f>
        <v>NA</v>
      </c>
    </row>
    <row r="19" spans="1:12" x14ac:dyDescent="0.25">
      <c r="A19" s="17" t="str">
        <f>Absolute_Isolation!A19</f>
        <v>Sympatry</v>
      </c>
      <c r="B19" s="17">
        <f>Absolute_Isolation!B19</f>
        <v>2019</v>
      </c>
      <c r="C19" s="17" t="str">
        <f>Absolute_Isolation!C19</f>
        <v>F1</v>
      </c>
      <c r="D19" s="73" t="str">
        <f>Absolute_Isolation!D19</f>
        <v>Backcross</v>
      </c>
      <c r="E19" s="17" t="str">
        <f>Absolute_Isolation!E19</f>
        <v>E♂H♀</v>
      </c>
      <c r="F19" s="73" t="str">
        <f>Absolute_Isolation!F19</f>
        <v>LaxeXMontalvo</v>
      </c>
      <c r="G19" s="17">
        <f>Absolute_Isolation!G19</f>
        <v>8</v>
      </c>
      <c r="H19" s="74">
        <f>Absolute_Isolation!H19</f>
        <v>0.375</v>
      </c>
      <c r="I19" s="74">
        <f>IFERROR(Absolute_Isolation!I19*(1-H19)+H19,"NA")</f>
        <v>0.375</v>
      </c>
      <c r="J19" s="74">
        <f>IFERROR(Absolute_Isolation!J19*(1-I19)+I19,"NA")</f>
        <v>0.375</v>
      </c>
      <c r="K19" s="74">
        <f>IFERROR(Absolute_Isolation!K19*(1-J19)+J19,"NA")</f>
        <v>0.41904005256312266</v>
      </c>
      <c r="L19" s="74" t="str">
        <f>IFERROR(Absolute_Isolation!L19*(1-K19)+K19,"NA")</f>
        <v>NA</v>
      </c>
    </row>
    <row r="20" spans="1:12" x14ac:dyDescent="0.25">
      <c r="A20" s="17" t="str">
        <f>Absolute_Isolation!A20</f>
        <v>Sympatry</v>
      </c>
      <c r="B20" s="17">
        <f>Absolute_Isolation!B20</f>
        <v>2019</v>
      </c>
      <c r="C20" s="17" t="str">
        <f>Absolute_Isolation!C20</f>
        <v>F1</v>
      </c>
      <c r="D20" s="73" t="str">
        <f>Absolute_Isolation!D20</f>
        <v>Backcross</v>
      </c>
      <c r="E20" s="17" t="str">
        <f>Absolute_Isolation!E20</f>
        <v>H♂E♀</v>
      </c>
      <c r="F20" s="73" t="str">
        <f>Absolute_Isolation!F20</f>
        <v>MontalvoXLaxe</v>
      </c>
      <c r="G20" s="17">
        <f>Absolute_Isolation!G20</f>
        <v>1</v>
      </c>
      <c r="H20" s="74">
        <f>Absolute_Isolation!H20</f>
        <v>0</v>
      </c>
      <c r="I20" s="74">
        <f>IFERROR(Absolute_Isolation!I20*(1-H20)+H20,"NA")</f>
        <v>1</v>
      </c>
      <c r="J20" s="74" t="str">
        <f>IFERROR(Absolute_Isolation!J20*(1-I20)+I20,"NA")</f>
        <v>NA</v>
      </c>
      <c r="K20" s="74" t="str">
        <f>IFERROR(Absolute_Isolation!K20*(1-J20)+J20,"NA")</f>
        <v>NA</v>
      </c>
      <c r="L20" s="74" t="str">
        <f>IFERROR(Absolute_Isolation!L20*(1-K20)+K20,"NA")</f>
        <v>NA</v>
      </c>
    </row>
    <row r="21" spans="1:12" x14ac:dyDescent="0.25">
      <c r="A21" s="17" t="str">
        <f>Absolute_Isolation!A21</f>
        <v>Sympatry</v>
      </c>
      <c r="B21" s="17">
        <f>Absolute_Isolation!B21</f>
        <v>2019</v>
      </c>
      <c r="C21" s="17" t="str">
        <f>Absolute_Isolation!C21</f>
        <v>F1</v>
      </c>
      <c r="D21" s="73" t="str">
        <f>Absolute_Isolation!D21</f>
        <v>Backcross</v>
      </c>
      <c r="E21" s="17" t="str">
        <f>Absolute_Isolation!E21</f>
        <v>H♂G♀</v>
      </c>
      <c r="F21" s="73" t="str">
        <f>Absolute_Isolation!F21</f>
        <v>MontalvoXMontalvo</v>
      </c>
      <c r="G21" s="17">
        <f>Absolute_Isolation!G21</f>
        <v>4</v>
      </c>
      <c r="H21" s="74">
        <f>Absolute_Isolation!H21</f>
        <v>0</v>
      </c>
      <c r="I21" s="74">
        <f>IFERROR(Absolute_Isolation!I21*(1-H21)+H21,"NA")</f>
        <v>0.25</v>
      </c>
      <c r="J21" s="74">
        <f>IFERROR(Absolute_Isolation!J21*(1-I21)+I21,"NA")</f>
        <v>0.25</v>
      </c>
      <c r="K21" s="74">
        <f>IFERROR(Absolute_Isolation!K21*(1-J21)+J21,"NA")</f>
        <v>0.52431714871877388</v>
      </c>
      <c r="L21" s="74" t="str">
        <f>IFERROR(Absolute_Isolation!L21*(1-K21)+K21,"NA")</f>
        <v>NA</v>
      </c>
    </row>
    <row r="22" spans="1:12" x14ac:dyDescent="0.25">
      <c r="A22" s="17" t="str">
        <f>Absolute_Isolation!A22</f>
        <v>Sympatry</v>
      </c>
      <c r="B22" s="17">
        <f>Absolute_Isolation!B22</f>
        <v>2019</v>
      </c>
      <c r="C22" s="17" t="str">
        <f>Absolute_Isolation!C22</f>
        <v>F1</v>
      </c>
      <c r="D22" s="73" t="str">
        <f>Absolute_Isolation!D22</f>
        <v>Hybrid</v>
      </c>
      <c r="E22" s="17" t="str">
        <f>Absolute_Isolation!E22</f>
        <v>H♂H♀</v>
      </c>
      <c r="F22" s="73" t="str">
        <f>Absolute_Isolation!F22</f>
        <v>MontalvoXMontalvo</v>
      </c>
      <c r="G22" s="17">
        <f>Absolute_Isolation!G22</f>
        <v>8</v>
      </c>
      <c r="H22" s="74">
        <f>Absolute_Isolation!H22</f>
        <v>0.125</v>
      </c>
      <c r="I22" s="74">
        <f>IFERROR(Absolute_Isolation!I22*(1-H22)+H22,"NA")</f>
        <v>0.125</v>
      </c>
      <c r="J22" s="74">
        <f>IFERROR(Absolute_Isolation!J22*(1-I22)+I22,"NA")</f>
        <v>0.19791666666666669</v>
      </c>
      <c r="K22" s="74">
        <f>IFERROR(Absolute_Isolation!K22*(1-J22)+J22,"NA")</f>
        <v>0.66405359561258837</v>
      </c>
      <c r="L22" s="74" t="str">
        <f>IFERROR(Absolute_Isolation!L22*(1-K22)+K22,"NA")</f>
        <v>NA</v>
      </c>
    </row>
    <row r="23" spans="1:12" x14ac:dyDescent="0.25">
      <c r="A23" s="17" t="str">
        <f>Absolute_Isolation!A23</f>
        <v>Sympatry</v>
      </c>
      <c r="B23" s="17">
        <f>Absolute_Isolation!B23</f>
        <v>2019</v>
      </c>
      <c r="C23" s="17" t="str">
        <f>Absolute_Isolation!C23</f>
        <v>F2</v>
      </c>
      <c r="D23" s="73" t="str">
        <f>Absolute_Isolation!D23</f>
        <v>Backcross</v>
      </c>
      <c r="E23" s="17" t="str">
        <f>Absolute_Isolation!E23</f>
        <v>E♂H♀</v>
      </c>
      <c r="F23" s="73" t="str">
        <f>Absolute_Isolation!F23</f>
        <v>LaxeXMontalvo</v>
      </c>
      <c r="G23" s="17">
        <f>Absolute_Isolation!G23</f>
        <v>7</v>
      </c>
      <c r="H23" s="74">
        <f>Absolute_Isolation!H23</f>
        <v>0.2142857142857143</v>
      </c>
      <c r="I23" s="74">
        <f>IFERROR(Absolute_Isolation!I23*(1-H23)+H23,"NA")</f>
        <v>0.34523809523809523</v>
      </c>
      <c r="J23" s="74">
        <f>IFERROR(Absolute_Isolation!J23*(1-I23)+I23,"NA")</f>
        <v>0.60714285714285721</v>
      </c>
      <c r="K23" s="74">
        <f>IFERROR(Absolute_Isolation!K23*(1-J23)+J23,"NA")</f>
        <v>0.95225260947936841</v>
      </c>
      <c r="L23" s="74">
        <f>IFERROR(Absolute_Isolation!L23*(1-K23)+K23,"NA")</f>
        <v>0.96902349030668045</v>
      </c>
    </row>
    <row r="24" spans="1:12" x14ac:dyDescent="0.25">
      <c r="A24" s="17" t="str">
        <f>Absolute_Isolation!A24</f>
        <v>Sympatry</v>
      </c>
      <c r="B24" s="17">
        <f>Absolute_Isolation!B24</f>
        <v>2019</v>
      </c>
      <c r="C24" s="17" t="str">
        <f>Absolute_Isolation!C24</f>
        <v>F2</v>
      </c>
      <c r="D24" s="73" t="str">
        <f>Absolute_Isolation!D24</f>
        <v>Backcross</v>
      </c>
      <c r="E24" s="17" t="str">
        <f>Absolute_Isolation!E24</f>
        <v>G♂H♀</v>
      </c>
      <c r="F24" s="73" t="str">
        <f>Absolute_Isolation!F24</f>
        <v>MontalvoXMontalvo</v>
      </c>
      <c r="G24" s="17">
        <f>Absolute_Isolation!G24</f>
        <v>1</v>
      </c>
      <c r="H24" s="74">
        <f>Absolute_Isolation!H24</f>
        <v>0.66666666666666674</v>
      </c>
      <c r="I24" s="74">
        <f>IFERROR(Absolute_Isolation!I24*(1-H24)+H24,"NA")</f>
        <v>0.66666666666666674</v>
      </c>
      <c r="J24" s="74">
        <f>IFERROR(Absolute_Isolation!J24*(1-I24)+I24,"NA")</f>
        <v>0.66666666666666674</v>
      </c>
      <c r="K24" s="74">
        <f>IFERROR(Absolute_Isolation!K24*(1-J24)+J24,"NA")</f>
        <v>0.93156066883891819</v>
      </c>
      <c r="L24" s="74">
        <f>IFERROR(Absolute_Isolation!L24*(1-K24)+K24,"NA")</f>
        <v>0.99056009225364394</v>
      </c>
    </row>
    <row r="25" spans="1:12" x14ac:dyDescent="0.25">
      <c r="A25" s="17" t="str">
        <f>Absolute_Isolation!A25</f>
        <v>Sympatry</v>
      </c>
      <c r="B25" s="17">
        <f>Absolute_Isolation!B25</f>
        <v>2019</v>
      </c>
      <c r="C25" s="17" t="str">
        <f>Absolute_Isolation!C25</f>
        <v>F2</v>
      </c>
      <c r="D25" s="73" t="str">
        <f>Absolute_Isolation!D25</f>
        <v>Backcross</v>
      </c>
      <c r="E25" s="17" t="str">
        <f>Absolute_Isolation!E25</f>
        <v>H♂E♀</v>
      </c>
      <c r="F25" s="73" t="str">
        <f>Absolute_Isolation!F25</f>
        <v>MontalvoXLaxe</v>
      </c>
      <c r="G25" s="17">
        <f>Absolute_Isolation!G25</f>
        <v>7</v>
      </c>
      <c r="H25" s="74">
        <f>Absolute_Isolation!H25</f>
        <v>0.7142857142857143</v>
      </c>
      <c r="I25" s="74">
        <f>IFERROR(Absolute_Isolation!I25*(1-H25)+H25,"NA")</f>
        <v>0.7142857142857143</v>
      </c>
      <c r="J25" s="74">
        <f>IFERROR(Absolute_Isolation!J25*(1-I25)+I25,"NA")</f>
        <v>0.7142857142857143</v>
      </c>
      <c r="K25" s="74">
        <f>IFERROR(Absolute_Isolation!K25*(1-J25)+J25,"NA")</f>
        <v>0.89203105515105197</v>
      </c>
      <c r="L25" s="74">
        <f>IFERROR(Absolute_Isolation!L25*(1-K25)+K25,"NA")</f>
        <v>0.94690888763928793</v>
      </c>
    </row>
    <row r="26" spans="1:12" x14ac:dyDescent="0.25">
      <c r="A26" s="17" t="str">
        <f>Absolute_Isolation!A26</f>
        <v>Sympatry</v>
      </c>
      <c r="B26" s="17">
        <f>Absolute_Isolation!B26</f>
        <v>2019</v>
      </c>
      <c r="C26" s="17" t="str">
        <f>Absolute_Isolation!C26</f>
        <v>F2</v>
      </c>
      <c r="D26" s="73" t="str">
        <f>Absolute_Isolation!D26</f>
        <v>Backcross</v>
      </c>
      <c r="E26" s="17" t="str">
        <f>Absolute_Isolation!E26</f>
        <v>H♂G♀</v>
      </c>
      <c r="F26" s="73" t="str">
        <f>Absolute_Isolation!F26</f>
        <v>MontalvoXMontalvo</v>
      </c>
      <c r="G26" s="17">
        <f>Absolute_Isolation!G26</f>
        <v>1</v>
      </c>
      <c r="H26" s="74">
        <f>Absolute_Isolation!H26</f>
        <v>0.5</v>
      </c>
      <c r="I26" s="74">
        <f>IFERROR(Absolute_Isolation!I26*(1-H26)+H26,"NA")</f>
        <v>0.5</v>
      </c>
      <c r="J26" s="74">
        <f>IFERROR(Absolute_Isolation!J26*(1-I26)+I26,"NA")</f>
        <v>0.5</v>
      </c>
      <c r="K26" s="74">
        <f>IFERROR(Absolute_Isolation!K26*(1-J26)+J26,"NA")</f>
        <v>0.77875216219477861</v>
      </c>
      <c r="L26" s="74">
        <f>IFERROR(Absolute_Isolation!L26*(1-K26)+K26,"NA")</f>
        <v>0.98407015567802403</v>
      </c>
    </row>
    <row r="27" spans="1:12" x14ac:dyDescent="0.25">
      <c r="A27" s="17" t="str">
        <f>Absolute_Isolation!A27</f>
        <v>Sympatry</v>
      </c>
      <c r="B27" s="17">
        <f>Absolute_Isolation!B27</f>
        <v>2019</v>
      </c>
      <c r="C27" s="17" t="str">
        <f>Absolute_Isolation!C27</f>
        <v>F2</v>
      </c>
      <c r="D27" s="73" t="str">
        <f>Absolute_Isolation!D27</f>
        <v>Hybrid</v>
      </c>
      <c r="E27" s="17" t="str">
        <f>Absolute_Isolation!E27</f>
        <v>H♂H♀</v>
      </c>
      <c r="F27" s="73" t="str">
        <f>Absolute_Isolation!F27</f>
        <v>MontalvoXMontalvo</v>
      </c>
      <c r="G27" s="17">
        <f>Absolute_Isolation!G27</f>
        <v>10</v>
      </c>
      <c r="H27" s="74">
        <f>Absolute_Isolation!H27</f>
        <v>0.15000000000000002</v>
      </c>
      <c r="I27" s="74">
        <f>IFERROR(Absolute_Isolation!I27*(1-H27)+H27,"NA")</f>
        <v>0.15000000000000002</v>
      </c>
      <c r="J27" s="74">
        <f>IFERROR(Absolute_Isolation!J27*(1-I27)+I27,"NA")</f>
        <v>0.36250000000000004</v>
      </c>
      <c r="K27" s="74">
        <f>IFERROR(Absolute_Isolation!K27*(1-J27)+J27,"NA")</f>
        <v>0.82453940222856925</v>
      </c>
      <c r="L27" s="74">
        <f>IFERROR(Absolute_Isolation!L27*(1-K27)+K27,"NA")</f>
        <v>0.96516318718254546</v>
      </c>
    </row>
  </sheetData>
  <autoFilter ref="A1:L1" xr:uid="{D6930154-E4E3-417D-815D-314CDE811440}"/>
  <conditionalFormatting sqref="G2:L27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3</vt:i4>
      </vt:variant>
    </vt:vector>
  </HeadingPairs>
  <TitlesOfParts>
    <vt:vector size="16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2001_Fertilities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2023-04-28T02:20:00Z</dcterms:modified>
</cp:coreProperties>
</file>