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go\Documents\GitHub\Ischnura_Reinforcement\"/>
    </mc:Choice>
  </mc:AlternateContent>
  <xr:revisionPtr revIDLastSave="0" documentId="13_ncr:1_{3F1FD57F-15BE-4175-8C47-99E9232DEAC8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2001-MechsSUMs" sheetId="10" r:id="rId1"/>
    <sheet name="2001_Fertilities" sheetId="11" r:id="rId2"/>
    <sheet name="2019_All_Data" sheetId="8" r:id="rId3"/>
    <sheet name="Allopatric_Mechanical" sheetId="14" r:id="rId4"/>
    <sheet name="Allopatric_Fertilities" sheetId="13" r:id="rId5"/>
    <sheet name="Fecundities" sheetId="6" r:id="rId6"/>
    <sheet name="Fertilities" sheetId="7" r:id="rId7"/>
    <sheet name="Barriers" sheetId="1" r:id="rId8"/>
    <sheet name="Absolute Isolation" sheetId="5" r:id="rId9"/>
    <sheet name="CumulativeContribution" sheetId="12" r:id="rId10"/>
  </sheets>
  <definedNames>
    <definedName name="_xlnm._FilterDatabase" localSheetId="1" hidden="1">'2001_Fertilities'!$A$1:$AF$74</definedName>
    <definedName name="_xlnm._FilterDatabase" localSheetId="2" hidden="1">'2019_All_Data'!$A$1:$AL$203</definedName>
    <definedName name="_xlnm._FilterDatabase" localSheetId="8" hidden="1">'Absolute Isolation'!$A$1:$J$29</definedName>
    <definedName name="_xlnm._FilterDatabase" localSheetId="4" hidden="1">Allopatric_Fertilities!$A$1:$AF$134</definedName>
    <definedName name="_xlnm._FilterDatabase" localSheetId="3" hidden="1">Allopatric_Mechanical!$A$1:$V$173</definedName>
    <definedName name="_xlnm._FilterDatabase" localSheetId="7" hidden="1">Barriers!$A$2:$O$72</definedName>
    <definedName name="_xlnm._FilterDatabase" localSheetId="9" hidden="1">CumulativeContribution!$A$1:$J$29</definedName>
    <definedName name="_FilterDatabase_0" localSheetId="2">'2019_All_Data'!$A$1:$AF$175</definedName>
    <definedName name="_FilterDatabase_0_0" localSheetId="2">'2019_All_Data'!$A$1:$AB$175</definedName>
    <definedName name="_FilterDatabase_0_0_0" localSheetId="2">'2019_All_Data'!$A$1:$AB$1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6" l="1"/>
  <c r="B36" i="6"/>
  <c r="AK29" i="7" l="1"/>
  <c r="AK30" i="7"/>
  <c r="AJ29" i="7"/>
  <c r="AJ30" i="7"/>
  <c r="AJ31" i="7"/>
  <c r="AI29" i="7"/>
  <c r="AI30" i="7"/>
  <c r="AI31" i="7"/>
  <c r="S29" i="7"/>
  <c r="S30" i="7"/>
  <c r="S31" i="7"/>
  <c r="S32" i="7" s="1"/>
  <c r="C29" i="7"/>
  <c r="C30" i="7"/>
  <c r="C31" i="7"/>
  <c r="C32" i="7" s="1"/>
  <c r="AJ29" i="6"/>
  <c r="AK29" i="6"/>
  <c r="AJ30" i="6"/>
  <c r="AK30" i="6"/>
  <c r="AJ31" i="6"/>
  <c r="AI29" i="6"/>
  <c r="AI30" i="6"/>
  <c r="AI31" i="6"/>
  <c r="AI32" i="6" s="1"/>
  <c r="R29" i="6"/>
  <c r="S29" i="6"/>
  <c r="T29" i="6"/>
  <c r="U29" i="6"/>
  <c r="R30" i="6"/>
  <c r="S30" i="6"/>
  <c r="T30" i="6"/>
  <c r="U30" i="6"/>
  <c r="R31" i="6"/>
  <c r="R32" i="6" s="1"/>
  <c r="S31" i="6"/>
  <c r="S32" i="6" s="1"/>
  <c r="T31" i="6"/>
  <c r="U31" i="6"/>
  <c r="E29" i="6"/>
  <c r="F29" i="6"/>
  <c r="G29" i="6"/>
  <c r="H29" i="6"/>
  <c r="E30" i="6"/>
  <c r="F30" i="6"/>
  <c r="G30" i="6"/>
  <c r="H30" i="6"/>
  <c r="E31" i="6"/>
  <c r="E32" i="6" s="1"/>
  <c r="F31" i="6"/>
  <c r="F32" i="6" s="1"/>
  <c r="H31" i="6"/>
  <c r="D29" i="6"/>
  <c r="D30" i="6"/>
  <c r="D31" i="6"/>
  <c r="C29" i="6"/>
  <c r="C30" i="6"/>
  <c r="C31" i="6"/>
  <c r="C32" i="6" s="1"/>
  <c r="AJ32" i="6" l="1"/>
  <c r="T46" i="1" s="1"/>
  <c r="D32" i="6"/>
  <c r="U32" i="6"/>
  <c r="T32" i="6"/>
  <c r="H32" i="6"/>
  <c r="AI32" i="7"/>
  <c r="AJ32" i="7"/>
  <c r="J24" i="5"/>
  <c r="J21" i="5"/>
  <c r="J20" i="5"/>
  <c r="T65" i="1"/>
  <c r="T60" i="1"/>
  <c r="T51" i="1"/>
  <c r="Q32" i="1" l="1"/>
  <c r="P32" i="1"/>
  <c r="Q31" i="1"/>
  <c r="P31" i="1"/>
  <c r="AD134" i="13"/>
  <c r="AE134" i="13" s="1"/>
  <c r="AD133" i="13"/>
  <c r="AE133" i="13" s="1"/>
  <c r="AD132" i="13"/>
  <c r="AF132" i="13" s="1"/>
  <c r="AD131" i="13"/>
  <c r="AE131" i="13" s="1"/>
  <c r="AD130" i="13"/>
  <c r="AE130" i="13" s="1"/>
  <c r="AD129" i="13"/>
  <c r="AE129" i="13" s="1"/>
  <c r="AD128" i="13"/>
  <c r="AF128" i="13" s="1"/>
  <c r="AD126" i="13"/>
  <c r="AF126" i="13" s="1"/>
  <c r="AD125" i="13"/>
  <c r="AE125" i="13" s="1"/>
  <c r="AD124" i="13"/>
  <c r="AF124" i="13" s="1"/>
  <c r="AD123" i="13"/>
  <c r="AF123" i="13" s="1"/>
  <c r="AD121" i="13"/>
  <c r="AF121" i="13" s="1"/>
  <c r="AD120" i="13"/>
  <c r="AE120" i="13" s="1"/>
  <c r="AD119" i="13"/>
  <c r="AE119" i="13" s="1"/>
  <c r="AD118" i="13"/>
  <c r="AF118" i="13" s="1"/>
  <c r="AD117" i="13"/>
  <c r="AF117" i="13" s="1"/>
  <c r="AD116" i="13"/>
  <c r="AE116" i="13" s="1"/>
  <c r="AD115" i="13"/>
  <c r="AF115" i="13" s="1"/>
  <c r="AD114" i="13"/>
  <c r="AF114" i="13" s="1"/>
  <c r="AD113" i="13"/>
  <c r="AF113" i="13" s="1"/>
  <c r="AD112" i="13"/>
  <c r="AE112" i="13" s="1"/>
  <c r="AD111" i="13"/>
  <c r="AE111" i="13" s="1"/>
  <c r="AD110" i="13"/>
  <c r="AF110" i="13" s="1"/>
  <c r="AD109" i="13"/>
  <c r="AF109" i="13" s="1"/>
  <c r="AD108" i="13"/>
  <c r="AE108" i="13" s="1"/>
  <c r="AD107" i="13"/>
  <c r="AF107" i="13" s="1"/>
  <c r="AD106" i="13"/>
  <c r="AF106" i="13" s="1"/>
  <c r="AD105" i="13"/>
  <c r="AE105" i="13" s="1"/>
  <c r="AD104" i="13"/>
  <c r="AE104" i="13" s="1"/>
  <c r="AD103" i="13"/>
  <c r="AE103" i="13" s="1"/>
  <c r="AD102" i="13"/>
  <c r="AF102" i="13" s="1"/>
  <c r="AD101" i="13"/>
  <c r="AF101" i="13" s="1"/>
  <c r="AD100" i="13"/>
  <c r="AE100" i="13" s="1"/>
  <c r="AD99" i="13"/>
  <c r="AF99" i="13" s="1"/>
  <c r="AD97" i="13"/>
  <c r="AF97" i="13" s="1"/>
  <c r="AD96" i="13"/>
  <c r="AF96" i="13" s="1"/>
  <c r="AD95" i="13"/>
  <c r="AE95" i="13" s="1"/>
  <c r="AD94" i="13"/>
  <c r="AE94" i="13" s="1"/>
  <c r="AD93" i="13"/>
  <c r="AF93" i="13" s="1"/>
  <c r="AD92" i="13"/>
  <c r="AF92" i="13" s="1"/>
  <c r="AD91" i="13"/>
  <c r="AE91" i="13" s="1"/>
  <c r="AD88" i="13"/>
  <c r="AF88" i="13" s="1"/>
  <c r="AD87" i="13"/>
  <c r="AF87" i="13" s="1"/>
  <c r="AD85" i="13"/>
  <c r="AF85" i="13" s="1"/>
  <c r="AD80" i="13"/>
  <c r="AE80" i="13" s="1"/>
  <c r="AD78" i="13"/>
  <c r="AE78" i="13" s="1"/>
  <c r="AD77" i="13"/>
  <c r="AF77" i="13" s="1"/>
  <c r="AD76" i="13"/>
  <c r="AF76" i="13" s="1"/>
  <c r="AD75" i="13"/>
  <c r="AE75" i="13" s="1"/>
  <c r="AD74" i="13"/>
  <c r="AE74" i="13" s="1"/>
  <c r="AD73" i="13"/>
  <c r="AF73" i="13" s="1"/>
  <c r="AD72" i="13"/>
  <c r="AE72" i="13" s="1"/>
  <c r="AD71" i="13"/>
  <c r="AE71" i="13" s="1"/>
  <c r="AD70" i="13"/>
  <c r="AF70" i="13" s="1"/>
  <c r="AD68" i="13"/>
  <c r="AF68" i="13" s="1"/>
  <c r="AD67" i="13"/>
  <c r="AF67" i="13" s="1"/>
  <c r="AD66" i="13"/>
  <c r="AE66" i="13" s="1"/>
  <c r="AD64" i="13"/>
  <c r="AF64" i="13" s="1"/>
  <c r="AD63" i="13"/>
  <c r="AF63" i="13" s="1"/>
  <c r="AD62" i="13"/>
  <c r="AF62" i="13" s="1"/>
  <c r="AD61" i="13"/>
  <c r="AE61" i="13" s="1"/>
  <c r="AD60" i="13"/>
  <c r="AF60" i="13" s="1"/>
  <c r="AD59" i="13"/>
  <c r="AF59" i="13" s="1"/>
  <c r="AD58" i="13"/>
  <c r="AF58" i="13" s="1"/>
  <c r="AD57" i="13"/>
  <c r="AE57" i="13" s="1"/>
  <c r="AD55" i="13"/>
  <c r="AE55" i="13" s="1"/>
  <c r="AD54" i="13"/>
  <c r="AF54" i="13" s="1"/>
  <c r="AD51" i="13"/>
  <c r="AE51" i="13" s="1"/>
  <c r="AD50" i="13"/>
  <c r="AE50" i="13" s="1"/>
  <c r="AD49" i="13"/>
  <c r="AE49" i="13" s="1"/>
  <c r="AD48" i="13"/>
  <c r="AF48" i="13" s="1"/>
  <c r="AD47" i="13"/>
  <c r="AF47" i="13" s="1"/>
  <c r="AD45" i="13"/>
  <c r="AE45" i="13" s="1"/>
  <c r="AD44" i="13"/>
  <c r="AF44" i="13" s="1"/>
  <c r="AD43" i="13"/>
  <c r="AF43" i="13" s="1"/>
  <c r="AD42" i="13"/>
  <c r="AF42" i="13" s="1"/>
  <c r="AD41" i="13"/>
  <c r="AE41" i="13" s="1"/>
  <c r="AD40" i="13"/>
  <c r="AF40" i="13" s="1"/>
  <c r="AD39" i="13"/>
  <c r="AF39" i="13" s="1"/>
  <c r="AD38" i="13"/>
  <c r="AF38" i="13" s="1"/>
  <c r="AD37" i="13"/>
  <c r="AE37" i="13" s="1"/>
  <c r="AD35" i="13"/>
  <c r="AE35" i="13" s="1"/>
  <c r="AD34" i="13"/>
  <c r="AF34" i="13" s="1"/>
  <c r="AD33" i="13"/>
  <c r="AE33" i="13" s="1"/>
  <c r="AD31" i="13"/>
  <c r="AE31" i="13" s="1"/>
  <c r="AD28" i="13"/>
  <c r="AE28" i="13" s="1"/>
  <c r="AD27" i="13"/>
  <c r="AF27" i="13" s="1"/>
  <c r="AD26" i="13"/>
  <c r="AF26" i="13" s="1"/>
  <c r="AD25" i="13"/>
  <c r="AE25" i="13" s="1"/>
  <c r="AD24" i="13"/>
  <c r="AF24" i="13" s="1"/>
  <c r="AD23" i="13"/>
  <c r="AF23" i="13" s="1"/>
  <c r="AD22" i="13"/>
  <c r="AE22" i="13" s="1"/>
  <c r="AD20" i="13"/>
  <c r="AE20" i="13" s="1"/>
  <c r="AD19" i="13"/>
  <c r="AF19" i="13" s="1"/>
  <c r="AD18" i="13"/>
  <c r="AF18" i="13" s="1"/>
  <c r="AD17" i="13"/>
  <c r="AF17" i="13" s="1"/>
  <c r="AD16" i="13"/>
  <c r="AE16" i="13" s="1"/>
  <c r="AD15" i="13"/>
  <c r="AE15" i="13" s="1"/>
  <c r="AD14" i="13"/>
  <c r="AF14" i="13" s="1"/>
  <c r="AD13" i="13"/>
  <c r="AE13" i="13" s="1"/>
  <c r="AD12" i="13"/>
  <c r="AE12" i="13" s="1"/>
  <c r="AD11" i="13"/>
  <c r="AF11" i="13" s="1"/>
  <c r="AD10" i="13"/>
  <c r="AF10" i="13" s="1"/>
  <c r="AD9" i="13"/>
  <c r="AF9" i="13" s="1"/>
  <c r="AD8" i="13"/>
  <c r="AE8" i="13" s="1"/>
  <c r="AD7" i="13"/>
  <c r="AF7" i="13" s="1"/>
  <c r="AD6" i="13"/>
  <c r="AF6" i="13" s="1"/>
  <c r="AD5" i="13"/>
  <c r="AF5" i="13" s="1"/>
  <c r="AD4" i="13"/>
  <c r="AE4" i="13" s="1"/>
  <c r="AD2" i="13"/>
  <c r="AF2" i="13" s="1"/>
  <c r="Q17" i="1"/>
  <c r="Q18" i="1"/>
  <c r="P18" i="1"/>
  <c r="P17" i="1"/>
  <c r="AF78" i="13" l="1"/>
  <c r="AF130" i="13"/>
  <c r="AE19" i="13"/>
  <c r="AF80" i="13"/>
  <c r="AF12" i="13"/>
  <c r="AF20" i="13"/>
  <c r="AF131" i="13"/>
  <c r="AF22" i="13"/>
  <c r="AF72" i="13"/>
  <c r="AF95" i="13"/>
  <c r="AE5" i="13"/>
  <c r="AE85" i="13"/>
  <c r="AF129" i="13"/>
  <c r="AE110" i="13"/>
  <c r="AF28" i="13"/>
  <c r="AE40" i="13"/>
  <c r="AE113" i="13"/>
  <c r="AF31" i="13"/>
  <c r="AF104" i="13"/>
  <c r="AE42" i="13"/>
  <c r="AF49" i="13"/>
  <c r="AE60" i="13"/>
  <c r="AF50" i="13"/>
  <c r="AF111" i="13"/>
  <c r="AE109" i="13"/>
  <c r="AF105" i="13"/>
  <c r="AE62" i="13"/>
  <c r="AF4" i="13"/>
  <c r="AF51" i="13"/>
  <c r="AF112" i="13"/>
  <c r="AE9" i="13"/>
  <c r="AE92" i="13"/>
  <c r="AE10" i="13"/>
  <c r="AE27" i="13"/>
  <c r="AE48" i="13"/>
  <c r="AE68" i="13"/>
  <c r="AE93" i="13"/>
  <c r="AE117" i="13"/>
  <c r="AE11" i="13"/>
  <c r="AE70" i="13"/>
  <c r="AE96" i="13"/>
  <c r="AE118" i="13"/>
  <c r="AF33" i="13"/>
  <c r="AF61" i="13"/>
  <c r="AF94" i="13"/>
  <c r="AE47" i="13"/>
  <c r="AE101" i="13"/>
  <c r="AF119" i="13"/>
  <c r="AE17" i="13"/>
  <c r="AE38" i="13"/>
  <c r="AE58" i="13"/>
  <c r="AE76" i="13"/>
  <c r="AE102" i="13"/>
  <c r="AE126" i="13"/>
  <c r="AF13" i="13"/>
  <c r="AF41" i="13"/>
  <c r="AF120" i="13"/>
  <c r="AE26" i="13"/>
  <c r="AE67" i="13"/>
  <c r="AE121" i="13"/>
  <c r="AE18" i="13"/>
  <c r="AE39" i="13"/>
  <c r="AE59" i="13"/>
  <c r="AE77" i="13"/>
  <c r="AE128" i="13"/>
  <c r="AF71" i="13"/>
  <c r="AF103" i="13"/>
  <c r="AF15" i="13"/>
  <c r="AF35" i="13"/>
  <c r="AF55" i="13"/>
  <c r="AF74" i="13"/>
  <c r="AF133" i="13"/>
  <c r="AE6" i="13"/>
  <c r="AE23" i="13"/>
  <c r="AE43" i="13"/>
  <c r="AE73" i="13"/>
  <c r="AE97" i="13"/>
  <c r="AE114" i="13"/>
  <c r="AE132" i="13"/>
  <c r="AF16" i="13"/>
  <c r="AF37" i="13"/>
  <c r="AF57" i="13"/>
  <c r="AF75" i="13"/>
  <c r="AF108" i="13"/>
  <c r="AF125" i="13"/>
  <c r="AE7" i="13"/>
  <c r="AE24" i="13"/>
  <c r="AE44" i="13"/>
  <c r="AE64" i="13"/>
  <c r="AE88" i="13"/>
  <c r="AE99" i="13"/>
  <c r="AE107" i="13"/>
  <c r="AE115" i="13"/>
  <c r="AE124" i="13"/>
  <c r="AE14" i="13"/>
  <c r="AE34" i="13"/>
  <c r="AE54" i="13"/>
  <c r="AE63" i="13"/>
  <c r="AE87" i="13"/>
  <c r="AE106" i="13"/>
  <c r="AE123" i="13"/>
  <c r="AF8" i="13"/>
  <c r="AF25" i="13"/>
  <c r="AF45" i="13"/>
  <c r="AF66" i="13"/>
  <c r="AF91" i="13"/>
  <c r="AF100" i="13"/>
  <c r="AF116" i="13"/>
  <c r="AF134" i="13"/>
  <c r="O3" i="14" l="1"/>
  <c r="O22" i="14"/>
  <c r="Q4" i="1"/>
  <c r="Q3" i="1"/>
  <c r="P4" i="1"/>
  <c r="P3" i="1"/>
  <c r="O140" i="14" l="1"/>
  <c r="O145" i="14"/>
  <c r="O50" i="14"/>
  <c r="O51" i="14"/>
  <c r="O71" i="14"/>
  <c r="O141" i="14"/>
  <c r="O56" i="14"/>
  <c r="O59" i="14"/>
  <c r="O64" i="14"/>
  <c r="O143" i="14"/>
  <c r="O144" i="14"/>
  <c r="O147" i="14"/>
  <c r="O153" i="14"/>
  <c r="O151" i="14"/>
  <c r="O154" i="14"/>
  <c r="O152" i="14"/>
  <c r="O148" i="14"/>
  <c r="O149" i="14"/>
  <c r="O159" i="14"/>
  <c r="O135" i="14"/>
  <c r="O150" i="14"/>
  <c r="O157" i="14"/>
  <c r="O155" i="14"/>
  <c r="O173" i="14"/>
  <c r="O73" i="14"/>
  <c r="O156" i="14"/>
  <c r="O158" i="14"/>
  <c r="P77" i="13"/>
  <c r="P76" i="13"/>
  <c r="P71" i="13"/>
  <c r="P70" i="13"/>
  <c r="P67" i="13"/>
  <c r="P64" i="13"/>
  <c r="P63" i="13"/>
  <c r="P62" i="13"/>
  <c r="P61" i="13"/>
  <c r="P60" i="13"/>
  <c r="P59" i="13"/>
  <c r="P58" i="13"/>
  <c r="P57" i="13"/>
  <c r="P56" i="13"/>
  <c r="P51" i="13"/>
  <c r="P53" i="13"/>
  <c r="P55" i="13"/>
  <c r="P68" i="13"/>
  <c r="P80" i="13"/>
  <c r="P97" i="13"/>
  <c r="P99" i="13"/>
  <c r="P100" i="13"/>
  <c r="P101" i="13"/>
  <c r="P102" i="13"/>
  <c r="P103" i="13"/>
  <c r="P105" i="13"/>
  <c r="P106" i="13"/>
  <c r="P107" i="13"/>
  <c r="P108" i="13"/>
  <c r="P110" i="13"/>
  <c r="P111" i="13"/>
  <c r="P113" i="13"/>
  <c r="P114" i="13"/>
  <c r="P115" i="13"/>
  <c r="P117" i="13"/>
  <c r="P118" i="13"/>
  <c r="P131" i="13"/>
  <c r="P132" i="13"/>
  <c r="P134" i="13"/>
  <c r="P109" i="13"/>
  <c r="P112" i="13"/>
  <c r="P116" i="13"/>
  <c r="P133" i="13"/>
  <c r="P121" i="13"/>
  <c r="P130" i="13"/>
  <c r="P123" i="13"/>
  <c r="P128" i="13"/>
  <c r="P129" i="13"/>
  <c r="AH29" i="7" l="1"/>
  <c r="P59" i="1" s="1"/>
  <c r="P60" i="1"/>
  <c r="AL29" i="7"/>
  <c r="P61" i="1" s="1"/>
  <c r="AM29" i="7"/>
  <c r="P62" i="1" s="1"/>
  <c r="AN29" i="7"/>
  <c r="P63" i="1" s="1"/>
  <c r="AO29" i="7"/>
  <c r="P64" i="1" s="1"/>
  <c r="AP29" i="7"/>
  <c r="P65" i="1" s="1"/>
  <c r="AQ29" i="7"/>
  <c r="P66" i="1" s="1"/>
  <c r="AR29" i="7"/>
  <c r="P67" i="1" s="1"/>
  <c r="AH30" i="7"/>
  <c r="S59" i="1" s="1"/>
  <c r="U59" i="1" s="1"/>
  <c r="J30" i="5" s="1"/>
  <c r="S60" i="1"/>
  <c r="U60" i="1" s="1"/>
  <c r="J31" i="5" s="1"/>
  <c r="AL30" i="7"/>
  <c r="S61" i="1" s="1"/>
  <c r="U61" i="1" s="1"/>
  <c r="J32" i="5" s="1"/>
  <c r="AM30" i="7"/>
  <c r="S62" i="1" s="1"/>
  <c r="U62" i="1" s="1"/>
  <c r="J33" i="5" s="1"/>
  <c r="AN30" i="7"/>
  <c r="S63" i="1" s="1"/>
  <c r="U63" i="1" s="1"/>
  <c r="J34" i="5" s="1"/>
  <c r="AO30" i="7"/>
  <c r="S64" i="1" s="1"/>
  <c r="U64" i="1" s="1"/>
  <c r="J35" i="5" s="1"/>
  <c r="AP30" i="7"/>
  <c r="S65" i="1" s="1"/>
  <c r="U65" i="1" s="1"/>
  <c r="J36" i="5" s="1"/>
  <c r="AQ30" i="7"/>
  <c r="S66" i="1" s="1"/>
  <c r="U66" i="1" s="1"/>
  <c r="J37" i="5" s="1"/>
  <c r="AR30" i="7"/>
  <c r="S67" i="1" s="1"/>
  <c r="U67" i="1" s="1"/>
  <c r="J38" i="5" s="1"/>
  <c r="AH31" i="7"/>
  <c r="AL31" i="7"/>
  <c r="AM31" i="7"/>
  <c r="AM32" i="7" s="1"/>
  <c r="T62" i="1" s="1"/>
  <c r="AN31" i="7"/>
  <c r="AO31" i="7"/>
  <c r="AQ31" i="7"/>
  <c r="AQ32" i="7" s="1"/>
  <c r="T66" i="1" s="1"/>
  <c r="AR31" i="7"/>
  <c r="AR32" i="7" s="1"/>
  <c r="T67" i="1" s="1"/>
  <c r="AH29" i="6"/>
  <c r="P45" i="1" s="1"/>
  <c r="P46" i="1"/>
  <c r="AL29" i="6"/>
  <c r="P47" i="1" s="1"/>
  <c r="AM29" i="6"/>
  <c r="P48" i="1" s="1"/>
  <c r="AN29" i="6"/>
  <c r="P49" i="1" s="1"/>
  <c r="AO29" i="6"/>
  <c r="P50" i="1" s="1"/>
  <c r="AP29" i="6"/>
  <c r="P51" i="1" s="1"/>
  <c r="AQ29" i="6"/>
  <c r="P52" i="1" s="1"/>
  <c r="AR29" i="6"/>
  <c r="P53" i="1" s="1"/>
  <c r="AH30" i="6"/>
  <c r="S45" i="1" s="1"/>
  <c r="U45" i="1" s="1"/>
  <c r="I30" i="5" s="1"/>
  <c r="S46" i="1"/>
  <c r="U46" i="1" s="1"/>
  <c r="I31" i="5" s="1"/>
  <c r="AL30" i="6"/>
  <c r="S47" i="1" s="1"/>
  <c r="U47" i="1" s="1"/>
  <c r="I32" i="5" s="1"/>
  <c r="AM30" i="6"/>
  <c r="S48" i="1" s="1"/>
  <c r="U48" i="1" s="1"/>
  <c r="I33" i="5" s="1"/>
  <c r="AN30" i="6"/>
  <c r="S49" i="1" s="1"/>
  <c r="U49" i="1" s="1"/>
  <c r="I34" i="5" s="1"/>
  <c r="AO30" i="6"/>
  <c r="S50" i="1" s="1"/>
  <c r="U50" i="1" s="1"/>
  <c r="I35" i="5" s="1"/>
  <c r="AP30" i="6"/>
  <c r="S51" i="1" s="1"/>
  <c r="U51" i="1" s="1"/>
  <c r="I36" i="5" s="1"/>
  <c r="AQ30" i="6"/>
  <c r="S52" i="1" s="1"/>
  <c r="U52" i="1" s="1"/>
  <c r="I37" i="5" s="1"/>
  <c r="AR30" i="6"/>
  <c r="S53" i="1" s="1"/>
  <c r="U53" i="1" s="1"/>
  <c r="I38" i="5" s="1"/>
  <c r="AH31" i="6"/>
  <c r="AL31" i="6"/>
  <c r="AM31" i="6"/>
  <c r="AM32" i="6" s="1"/>
  <c r="T48" i="1" s="1"/>
  <c r="AN31" i="6"/>
  <c r="AN32" i="6" s="1"/>
  <c r="T49" i="1" s="1"/>
  <c r="AO31" i="6"/>
  <c r="AO32" i="6" s="1"/>
  <c r="T50" i="1" s="1"/>
  <c r="AQ31" i="6"/>
  <c r="AQ32" i="6" s="1"/>
  <c r="T52" i="1" s="1"/>
  <c r="AR31" i="6"/>
  <c r="AR32" i="6" s="1"/>
  <c r="T53" i="1" s="1"/>
  <c r="AE2" i="13"/>
  <c r="AH32" i="7" l="1"/>
  <c r="T59" i="1" s="1"/>
  <c r="AN32" i="7"/>
  <c r="T63" i="1" s="1"/>
  <c r="AO32" i="7"/>
  <c r="T64" i="1" s="1"/>
  <c r="AH32" i="6"/>
  <c r="T45" i="1" s="1"/>
  <c r="AL32" i="7"/>
  <c r="T61" i="1" s="1"/>
  <c r="AL32" i="6"/>
  <c r="T47" i="1" s="1"/>
  <c r="P3" i="13"/>
  <c r="P4" i="13"/>
  <c r="P5" i="13"/>
  <c r="P9" i="13"/>
  <c r="P11" i="13"/>
  <c r="P14" i="13"/>
  <c r="P15" i="13"/>
  <c r="P16" i="13"/>
  <c r="P17" i="13"/>
  <c r="P18" i="13"/>
  <c r="P19" i="13"/>
  <c r="P20" i="13"/>
  <c r="P21" i="13"/>
  <c r="P23" i="13"/>
  <c r="P25" i="13"/>
  <c r="P26" i="13"/>
  <c r="P27" i="13"/>
  <c r="P28" i="13"/>
  <c r="P29" i="13"/>
  <c r="P30" i="13"/>
  <c r="P33" i="13"/>
  <c r="P34" i="13"/>
  <c r="P36" i="13"/>
  <c r="P37" i="13"/>
  <c r="P39" i="13"/>
  <c r="P40" i="13"/>
  <c r="P41" i="13"/>
  <c r="P42" i="13"/>
  <c r="P43" i="13"/>
  <c r="P6" i="13"/>
  <c r="P7" i="13"/>
  <c r="P8" i="13"/>
  <c r="P10" i="13"/>
  <c r="P12" i="13"/>
  <c r="P13" i="13"/>
  <c r="P24" i="13"/>
  <c r="P31" i="13"/>
  <c r="P32" i="13"/>
  <c r="P35" i="13"/>
  <c r="P38" i="13"/>
  <c r="P22" i="13"/>
  <c r="P86" i="13"/>
  <c r="P104" i="13"/>
  <c r="P54" i="13"/>
  <c r="P72" i="13"/>
  <c r="P73" i="13"/>
  <c r="P74" i="13"/>
  <c r="P75" i="13"/>
  <c r="P119" i="13"/>
  <c r="P122" i="13"/>
  <c r="P124" i="13"/>
  <c r="P125" i="13"/>
  <c r="P126" i="13"/>
  <c r="P127" i="13"/>
  <c r="P120" i="13"/>
  <c r="P44" i="13"/>
  <c r="P45" i="13"/>
  <c r="P46" i="13"/>
  <c r="P47" i="13"/>
  <c r="P48" i="13"/>
  <c r="P49" i="13"/>
  <c r="P50" i="13"/>
  <c r="P52" i="13"/>
  <c r="P78" i="13"/>
  <c r="P79" i="13"/>
  <c r="P81" i="13"/>
  <c r="P82" i="13"/>
  <c r="P83" i="13"/>
  <c r="P84" i="13"/>
  <c r="P85" i="13"/>
  <c r="P87" i="13"/>
  <c r="P88" i="13"/>
  <c r="P89" i="13"/>
  <c r="P90" i="13"/>
  <c r="P91" i="13"/>
  <c r="P92" i="13"/>
  <c r="P94" i="13"/>
  <c r="P95" i="13"/>
  <c r="P96" i="13"/>
  <c r="P98" i="13"/>
  <c r="P65" i="13"/>
  <c r="P66" i="13"/>
  <c r="P69" i="13"/>
  <c r="P93" i="13"/>
  <c r="P2" i="13"/>
  <c r="O79" i="14"/>
  <c r="O84" i="14"/>
  <c r="O86" i="14"/>
  <c r="O95" i="14"/>
  <c r="O96" i="14"/>
  <c r="O114" i="14"/>
  <c r="O115" i="14"/>
  <c r="O116" i="14"/>
  <c r="O119" i="14"/>
  <c r="O52" i="14"/>
  <c r="O53" i="14"/>
  <c r="O54" i="14"/>
  <c r="O74" i="14"/>
  <c r="O75" i="14"/>
  <c r="O76" i="14"/>
  <c r="O80" i="14"/>
  <c r="O81" i="14"/>
  <c r="O85" i="14"/>
  <c r="O101" i="14"/>
  <c r="O102" i="14"/>
  <c r="O104" i="14"/>
  <c r="O112" i="14"/>
  <c r="O113" i="14"/>
  <c r="O137" i="14"/>
  <c r="O138" i="14"/>
  <c r="O57" i="14"/>
  <c r="O58" i="14"/>
  <c r="O60" i="14"/>
  <c r="O61" i="14"/>
  <c r="O77" i="14"/>
  <c r="O82" i="14"/>
  <c r="O83" i="14"/>
  <c r="O87" i="14"/>
  <c r="O88" i="14"/>
  <c r="O91" i="14"/>
  <c r="O92" i="14"/>
  <c r="O103" i="14"/>
  <c r="O139" i="14"/>
  <c r="O142" i="14"/>
  <c r="O89" i="14"/>
  <c r="O90" i="14"/>
  <c r="O93" i="14"/>
  <c r="O98" i="14"/>
  <c r="O100" i="14"/>
  <c r="O106" i="14"/>
  <c r="O108" i="14"/>
  <c r="O66" i="14"/>
  <c r="O97" i="14"/>
  <c r="O105" i="14"/>
  <c r="O107" i="14"/>
  <c r="O109" i="14"/>
  <c r="O110" i="14"/>
  <c r="O111" i="14"/>
  <c r="O67" i="14"/>
  <c r="O68" i="14"/>
  <c r="O124" i="14"/>
  <c r="O69" i="14"/>
  <c r="O117" i="14"/>
  <c r="O118" i="14"/>
  <c r="O120" i="14"/>
  <c r="O121" i="14"/>
  <c r="O122" i="14"/>
  <c r="O123" i="14"/>
  <c r="O125" i="14"/>
  <c r="O127" i="14"/>
  <c r="O128" i="14"/>
  <c r="O129" i="14"/>
  <c r="O130" i="14"/>
  <c r="O131" i="14"/>
  <c r="O132" i="14"/>
  <c r="O133" i="14"/>
  <c r="O134" i="14"/>
  <c r="O45" i="14"/>
  <c r="O94" i="14"/>
  <c r="O126" i="14"/>
  <c r="O136" i="14"/>
  <c r="O21" i="14"/>
  <c r="O25" i="14"/>
  <c r="O29" i="14"/>
  <c r="O43" i="14"/>
  <c r="O44" i="14"/>
  <c r="O78" i="14"/>
  <c r="O171" i="14"/>
  <c r="O12" i="14"/>
  <c r="O165" i="14"/>
  <c r="O46" i="14"/>
  <c r="O166" i="14"/>
  <c r="O170" i="14"/>
  <c r="O47" i="14"/>
  <c r="O48" i="14"/>
  <c r="O49" i="14"/>
  <c r="O70" i="14"/>
  <c r="O161" i="14"/>
  <c r="O164" i="14"/>
  <c r="O26" i="14"/>
  <c r="O99" i="14"/>
  <c r="O146" i="14"/>
  <c r="O163" i="14"/>
  <c r="O5" i="14"/>
  <c r="O31" i="14"/>
  <c r="O167" i="14"/>
  <c r="O172" i="14"/>
  <c r="O7" i="14"/>
  <c r="O162" i="14"/>
  <c r="O13" i="14"/>
  <c r="O18" i="14"/>
  <c r="O9" i="14"/>
  <c r="O17" i="14"/>
  <c r="O30" i="14"/>
  <c r="O32" i="14"/>
  <c r="O55" i="14"/>
  <c r="O15" i="14"/>
  <c r="O28" i="14"/>
  <c r="O2" i="14"/>
  <c r="O19" i="14"/>
  <c r="O34" i="14"/>
  <c r="O168" i="14"/>
  <c r="O20" i="14"/>
  <c r="O35" i="14"/>
  <c r="O33" i="14"/>
  <c r="O11" i="14"/>
  <c r="O169" i="14"/>
  <c r="O41" i="14"/>
  <c r="O38" i="14"/>
  <c r="O16" i="14"/>
  <c r="O40" i="14"/>
  <c r="O36" i="14"/>
  <c r="O42" i="14"/>
  <c r="O39" i="14"/>
  <c r="O65" i="14"/>
  <c r="O62" i="14"/>
  <c r="O63" i="14"/>
  <c r="O27" i="14"/>
  <c r="O4" i="14"/>
  <c r="O14" i="14"/>
  <c r="O37" i="14"/>
  <c r="O8" i="14"/>
  <c r="O23" i="14"/>
  <c r="O24" i="14"/>
  <c r="O10" i="14"/>
  <c r="O160" i="14"/>
  <c r="O6" i="14"/>
  <c r="O72" i="14"/>
  <c r="P25" i="1" l="1"/>
  <c r="P21" i="1"/>
  <c r="Q20" i="1"/>
  <c r="P20" i="1"/>
  <c r="P23" i="1"/>
  <c r="Q22" i="1"/>
  <c r="P22" i="1"/>
  <c r="Q24" i="1"/>
  <c r="Q19" i="1"/>
  <c r="P19" i="1"/>
  <c r="Q25" i="1"/>
  <c r="Q21" i="1"/>
  <c r="P24" i="1"/>
  <c r="Q23" i="1"/>
  <c r="Q8" i="1"/>
  <c r="P11" i="1"/>
  <c r="P7" i="1"/>
  <c r="Q7" i="1"/>
  <c r="Q11" i="1"/>
  <c r="P8" i="1"/>
  <c r="Q9" i="1"/>
  <c r="P10" i="1"/>
  <c r="P9" i="1"/>
  <c r="Q10" i="1"/>
  <c r="P6" i="1"/>
  <c r="Q5" i="1"/>
  <c r="P5" i="1"/>
  <c r="Q6" i="1"/>
  <c r="Q39" i="1"/>
  <c r="Q35" i="1"/>
  <c r="P39" i="1"/>
  <c r="P35" i="1"/>
  <c r="Q38" i="1"/>
  <c r="Q34" i="1"/>
  <c r="Q36" i="1"/>
  <c r="P38" i="1"/>
  <c r="P34" i="1"/>
  <c r="P33" i="1"/>
  <c r="Q37" i="1"/>
  <c r="Q33" i="1"/>
  <c r="P37" i="1"/>
  <c r="P36" i="1"/>
  <c r="R3" i="1"/>
  <c r="R17" i="1"/>
  <c r="S18" i="1"/>
  <c r="U18" i="1" s="1"/>
  <c r="G31" i="5" s="1"/>
  <c r="S4" i="1"/>
  <c r="U4" i="1" s="1"/>
  <c r="F31" i="5" s="1"/>
  <c r="F31" i="12" s="1"/>
  <c r="R18" i="1"/>
  <c r="S3" i="1"/>
  <c r="U3" i="1" s="1"/>
  <c r="F30" i="5" s="1"/>
  <c r="F30" i="12" s="1"/>
  <c r="S17" i="1"/>
  <c r="U17" i="1" s="1"/>
  <c r="G30" i="5" s="1"/>
  <c r="R4" i="1"/>
  <c r="S31" i="1"/>
  <c r="U31" i="1" s="1"/>
  <c r="H30" i="5" s="1"/>
  <c r="R32" i="1"/>
  <c r="S32" i="1"/>
  <c r="U32" i="1" s="1"/>
  <c r="H31" i="5" s="1"/>
  <c r="R31" i="1"/>
  <c r="R23" i="1" l="1"/>
  <c r="G30" i="12"/>
  <c r="H30" i="12" s="1"/>
  <c r="I30" i="12" s="1"/>
  <c r="J30" i="12" s="1"/>
  <c r="G31" i="12"/>
  <c r="H31" i="12" s="1"/>
  <c r="I31" i="12" s="1"/>
  <c r="J31" i="12" s="1"/>
  <c r="R20" i="1"/>
  <c r="S25" i="1"/>
  <c r="U25" i="1" s="1"/>
  <c r="G38" i="5" s="1"/>
  <c r="R9" i="1"/>
  <c r="R24" i="1"/>
  <c r="S19" i="1"/>
  <c r="U19" i="1" s="1"/>
  <c r="G32" i="5" s="1"/>
  <c r="S5" i="1"/>
  <c r="U5" i="1" s="1"/>
  <c r="F32" i="5" s="1"/>
  <c r="F32" i="12" s="1"/>
  <c r="S21" i="1"/>
  <c r="U21" i="1" s="1"/>
  <c r="G34" i="5" s="1"/>
  <c r="R11" i="1"/>
  <c r="R8" i="1"/>
  <c r="R7" i="1"/>
  <c r="R6" i="1"/>
  <c r="S10" i="1"/>
  <c r="U10" i="1" s="1"/>
  <c r="F37" i="5" s="1"/>
  <c r="F37" i="12" s="1"/>
  <c r="S8" i="1"/>
  <c r="U8" i="1" s="1"/>
  <c r="F35" i="5" s="1"/>
  <c r="F35" i="12" s="1"/>
  <c r="R22" i="1"/>
  <c r="S9" i="1"/>
  <c r="U9" i="1" s="1"/>
  <c r="F36" i="5" s="1"/>
  <c r="F36" i="12" s="1"/>
  <c r="R38" i="1"/>
  <c r="R35" i="1"/>
  <c r="S37" i="1"/>
  <c r="U37" i="1" s="1"/>
  <c r="H36" i="5" s="1"/>
  <c r="R39" i="1"/>
  <c r="S39" i="1"/>
  <c r="U39" i="1" s="1"/>
  <c r="H38" i="5" s="1"/>
  <c r="S34" i="1"/>
  <c r="U34" i="1" s="1"/>
  <c r="H33" i="5" s="1"/>
  <c r="S36" i="1"/>
  <c r="U36" i="1" s="1"/>
  <c r="H35" i="5" s="1"/>
  <c r="S33" i="1"/>
  <c r="U33" i="1" s="1"/>
  <c r="H32" i="5" s="1"/>
  <c r="S35" i="1"/>
  <c r="U35" i="1" s="1"/>
  <c r="H34" i="5" s="1"/>
  <c r="R34" i="1"/>
  <c r="R37" i="1"/>
  <c r="R36" i="1"/>
  <c r="R33" i="1"/>
  <c r="S38" i="1"/>
  <c r="U38" i="1" s="1"/>
  <c r="H37" i="5" s="1"/>
  <c r="S6" i="1"/>
  <c r="U6" i="1" s="1"/>
  <c r="F33" i="5" s="1"/>
  <c r="F33" i="12" s="1"/>
  <c r="S20" i="1"/>
  <c r="U20" i="1" s="1"/>
  <c r="G33" i="5" s="1"/>
  <c r="S7" i="1"/>
  <c r="U7" i="1" s="1"/>
  <c r="F34" i="5" s="1"/>
  <c r="F34" i="12" s="1"/>
  <c r="R21" i="1"/>
  <c r="R25" i="1"/>
  <c r="S22" i="1"/>
  <c r="U22" i="1" s="1"/>
  <c r="G35" i="5" s="1"/>
  <c r="S11" i="1"/>
  <c r="U11" i="1" s="1"/>
  <c r="F38" i="5" s="1"/>
  <c r="F38" i="12" s="1"/>
  <c r="S24" i="1"/>
  <c r="U24" i="1" s="1"/>
  <c r="G37" i="5" s="1"/>
  <c r="R19" i="1"/>
  <c r="R10" i="1"/>
  <c r="R5" i="1"/>
  <c r="S23" i="1"/>
  <c r="U23" i="1" s="1"/>
  <c r="G36" i="5" s="1"/>
  <c r="AG31" i="6"/>
  <c r="AG30" i="6"/>
  <c r="M58" i="1" s="1"/>
  <c r="O58" i="1" s="1"/>
  <c r="I29" i="5" s="1"/>
  <c r="AG29" i="6"/>
  <c r="J58" i="1" s="1"/>
  <c r="AF31" i="6"/>
  <c r="AF30" i="6"/>
  <c r="M57" i="1" s="1"/>
  <c r="O57" i="1" s="1"/>
  <c r="I28" i="5" s="1"/>
  <c r="AF29" i="6"/>
  <c r="J57" i="1" s="1"/>
  <c r="AG31" i="7"/>
  <c r="AF31" i="7"/>
  <c r="AG30" i="7"/>
  <c r="M72" i="1" s="1"/>
  <c r="AF30" i="7"/>
  <c r="M71" i="1" s="1"/>
  <c r="AG29" i="7"/>
  <c r="J72" i="1" s="1"/>
  <c r="AF29" i="7"/>
  <c r="J71" i="1" s="1"/>
  <c r="AB31" i="6"/>
  <c r="AB30" i="6"/>
  <c r="M53" i="1" s="1"/>
  <c r="O53" i="1" s="1"/>
  <c r="I24" i="5" s="1"/>
  <c r="AB29" i="6"/>
  <c r="J53" i="1" s="1"/>
  <c r="AF74" i="11"/>
  <c r="G32" i="12" l="1"/>
  <c r="H32" i="12" s="1"/>
  <c r="I32" i="12" s="1"/>
  <c r="J32" i="12" s="1"/>
  <c r="AF32" i="7"/>
  <c r="N71" i="1" s="1"/>
  <c r="G33" i="12"/>
  <c r="H33" i="12" s="1"/>
  <c r="I33" i="12" s="1"/>
  <c r="J33" i="12" s="1"/>
  <c r="G37" i="12"/>
  <c r="H37" i="12" s="1"/>
  <c r="I37" i="12" s="1"/>
  <c r="J37" i="12" s="1"/>
  <c r="G35" i="12"/>
  <c r="H35" i="12" s="1"/>
  <c r="I35" i="12" s="1"/>
  <c r="J35" i="12" s="1"/>
  <c r="G34" i="12"/>
  <c r="H34" i="12" s="1"/>
  <c r="I34" i="12" s="1"/>
  <c r="J34" i="12" s="1"/>
  <c r="G38" i="12"/>
  <c r="H38" i="12" s="1"/>
  <c r="I38" i="12" s="1"/>
  <c r="J38" i="12" s="1"/>
  <c r="G36" i="12"/>
  <c r="H36" i="12" s="1"/>
  <c r="I36" i="12" s="1"/>
  <c r="J36" i="12" s="1"/>
  <c r="AG32" i="6"/>
  <c r="N58" i="1" s="1"/>
  <c r="AF32" i="6"/>
  <c r="N57" i="1" s="1"/>
  <c r="AG32" i="7"/>
  <c r="N72" i="1" s="1"/>
  <c r="B29" i="7"/>
  <c r="D59" i="1" s="1"/>
  <c r="D29" i="7"/>
  <c r="D60" i="1" s="1"/>
  <c r="E29" i="7"/>
  <c r="F29" i="7"/>
  <c r="D62" i="1" s="1"/>
  <c r="G29" i="7"/>
  <c r="D63" i="1" s="1"/>
  <c r="H29" i="7"/>
  <c r="D64" i="1" s="1"/>
  <c r="I29" i="7"/>
  <c r="J29" i="7"/>
  <c r="K29" i="7"/>
  <c r="D67" i="1" s="1"/>
  <c r="L29" i="7"/>
  <c r="D68" i="1" s="1"/>
  <c r="M29" i="7"/>
  <c r="D69" i="1" s="1"/>
  <c r="N29" i="7"/>
  <c r="O29" i="7"/>
  <c r="D71" i="1" s="1"/>
  <c r="P29" i="7"/>
  <c r="D72" i="1" s="1"/>
  <c r="Q29" i="7"/>
  <c r="J59" i="1" s="1"/>
  <c r="T29" i="7"/>
  <c r="J60" i="1" s="1"/>
  <c r="V29" i="7"/>
  <c r="J61" i="1" s="1"/>
  <c r="W29" i="7"/>
  <c r="X29" i="7"/>
  <c r="Y29" i="7"/>
  <c r="Z29" i="7"/>
  <c r="AA29" i="7"/>
  <c r="AB29" i="7"/>
  <c r="AC29" i="7"/>
  <c r="AD29" i="7"/>
  <c r="J69" i="1" s="1"/>
  <c r="AE29" i="7"/>
  <c r="J70" i="1" s="1"/>
  <c r="B30" i="7"/>
  <c r="G59" i="1" s="1"/>
  <c r="I59" i="1" s="1"/>
  <c r="D30" i="7"/>
  <c r="G60" i="1" s="1"/>
  <c r="I60" i="1" s="1"/>
  <c r="E30" i="7"/>
  <c r="G61" i="1" s="1"/>
  <c r="I61" i="1" s="1"/>
  <c r="F30" i="7"/>
  <c r="G62" i="1" s="1"/>
  <c r="I62" i="1" s="1"/>
  <c r="G30" i="7"/>
  <c r="G63" i="1" s="1"/>
  <c r="I63" i="1" s="1"/>
  <c r="H30" i="7"/>
  <c r="G64" i="1" s="1"/>
  <c r="I64" i="1" s="1"/>
  <c r="K30" i="7"/>
  <c r="G67" i="1" s="1"/>
  <c r="I67" i="1" s="1"/>
  <c r="L30" i="7"/>
  <c r="G68" i="1" s="1"/>
  <c r="I68" i="1" s="1"/>
  <c r="M30" i="7"/>
  <c r="G69" i="1" s="1"/>
  <c r="I69" i="1" s="1"/>
  <c r="O30" i="7"/>
  <c r="G71" i="1" s="1"/>
  <c r="I71" i="1" s="1"/>
  <c r="P30" i="7"/>
  <c r="G72" i="1" s="1"/>
  <c r="I72" i="1" s="1"/>
  <c r="Q30" i="7"/>
  <c r="M59" i="1" s="1"/>
  <c r="T30" i="7"/>
  <c r="M60" i="1" s="1"/>
  <c r="V30" i="7"/>
  <c r="M61" i="1" s="1"/>
  <c r="AC30" i="7"/>
  <c r="M68" i="1" s="1"/>
  <c r="AD30" i="7"/>
  <c r="M69" i="1" s="1"/>
  <c r="AE30" i="7"/>
  <c r="M70" i="1" s="1"/>
  <c r="B31" i="7"/>
  <c r="D31" i="7"/>
  <c r="E31" i="7"/>
  <c r="F31" i="7"/>
  <c r="H31" i="7"/>
  <c r="K31" i="7"/>
  <c r="L31" i="7"/>
  <c r="O31" i="7"/>
  <c r="P31" i="7"/>
  <c r="Q31" i="7"/>
  <c r="T31" i="7"/>
  <c r="V31" i="7"/>
  <c r="AC31" i="7"/>
  <c r="B29" i="6"/>
  <c r="D45" i="1" s="1"/>
  <c r="D46" i="1"/>
  <c r="D47" i="1"/>
  <c r="D48" i="1"/>
  <c r="D49" i="1"/>
  <c r="D50" i="1"/>
  <c r="I29" i="6"/>
  <c r="J29" i="6"/>
  <c r="K29" i="6"/>
  <c r="D53" i="1" s="1"/>
  <c r="L29" i="6"/>
  <c r="D54" i="1" s="1"/>
  <c r="M29" i="6"/>
  <c r="D55" i="1" s="1"/>
  <c r="O29" i="6"/>
  <c r="D57" i="1" s="1"/>
  <c r="P29" i="6"/>
  <c r="D58" i="1" s="1"/>
  <c r="Q29" i="6"/>
  <c r="J45" i="1" s="1"/>
  <c r="J46" i="1"/>
  <c r="V29" i="6"/>
  <c r="J47" i="1" s="1"/>
  <c r="W29" i="6"/>
  <c r="X29" i="6"/>
  <c r="J49" i="1" s="1"/>
  <c r="Y29" i="6"/>
  <c r="Z29" i="6"/>
  <c r="AA29" i="6"/>
  <c r="AC29" i="6"/>
  <c r="J54" i="1" s="1"/>
  <c r="AD29" i="6"/>
  <c r="J55" i="1" s="1"/>
  <c r="AE29" i="6"/>
  <c r="J56" i="1" s="1"/>
  <c r="B30" i="6"/>
  <c r="G45" i="1" s="1"/>
  <c r="I45" i="1" s="1"/>
  <c r="G46" i="1"/>
  <c r="I46" i="1" s="1"/>
  <c r="G47" i="1"/>
  <c r="I47" i="1" s="1"/>
  <c r="G48" i="1"/>
  <c r="I48" i="1" s="1"/>
  <c r="G49" i="1"/>
  <c r="I49" i="1" s="1"/>
  <c r="G50" i="1"/>
  <c r="I50" i="1" s="1"/>
  <c r="K30" i="6"/>
  <c r="G53" i="1" s="1"/>
  <c r="I53" i="1" s="1"/>
  <c r="L30" i="6"/>
  <c r="G54" i="1" s="1"/>
  <c r="I54" i="1" s="1"/>
  <c r="M30" i="6"/>
  <c r="G55" i="1" s="1"/>
  <c r="I55" i="1" s="1"/>
  <c r="O30" i="6"/>
  <c r="G57" i="1" s="1"/>
  <c r="I57" i="1" s="1"/>
  <c r="P30" i="6"/>
  <c r="G58" i="1" s="1"/>
  <c r="I58" i="1" s="1"/>
  <c r="Q30" i="6"/>
  <c r="M45" i="1" s="1"/>
  <c r="O45" i="1" s="1"/>
  <c r="I16" i="5" s="1"/>
  <c r="M46" i="1"/>
  <c r="O46" i="1" s="1"/>
  <c r="I17" i="5" s="1"/>
  <c r="V30" i="6"/>
  <c r="M47" i="1" s="1"/>
  <c r="O47" i="1" s="1"/>
  <c r="I18" i="5" s="1"/>
  <c r="X30" i="6"/>
  <c r="M49" i="1" s="1"/>
  <c r="O49" i="1" s="1"/>
  <c r="I20" i="5" s="1"/>
  <c r="Y30" i="6"/>
  <c r="M50" i="1" s="1"/>
  <c r="O50" i="1" s="1"/>
  <c r="I21" i="5" s="1"/>
  <c r="AC30" i="6"/>
  <c r="M54" i="1" s="1"/>
  <c r="O54" i="1" s="1"/>
  <c r="I25" i="5" s="1"/>
  <c r="AD30" i="6"/>
  <c r="M55" i="1" s="1"/>
  <c r="O55" i="1" s="1"/>
  <c r="I26" i="5" s="1"/>
  <c r="AE30" i="6"/>
  <c r="M56" i="1" s="1"/>
  <c r="O56" i="1" s="1"/>
  <c r="I27" i="5" s="1"/>
  <c r="B31" i="6"/>
  <c r="K31" i="6"/>
  <c r="L31" i="6"/>
  <c r="O31" i="6"/>
  <c r="P31" i="6"/>
  <c r="Q31" i="6"/>
  <c r="V31" i="6"/>
  <c r="X31" i="6"/>
  <c r="Y31" i="6"/>
  <c r="AB32" i="6"/>
  <c r="N53" i="1" s="1"/>
  <c r="AC31" i="6"/>
  <c r="H32" i="7" l="1"/>
  <c r="H64" i="1" s="1"/>
  <c r="F32" i="7"/>
  <c r="H62" i="1" s="1"/>
  <c r="O32" i="7"/>
  <c r="H71" i="1" s="1"/>
  <c r="H50" i="1"/>
  <c r="P32" i="7"/>
  <c r="H72" i="1" s="1"/>
  <c r="AC32" i="7"/>
  <c r="N68" i="1" s="1"/>
  <c r="J68" i="1"/>
  <c r="N46" i="1"/>
  <c r="L32" i="6"/>
  <c r="H54" i="1" s="1"/>
  <c r="L32" i="7"/>
  <c r="H68" i="1" s="1"/>
  <c r="K32" i="7"/>
  <c r="H67" i="1" s="1"/>
  <c r="V32" i="7"/>
  <c r="N61" i="1" s="1"/>
  <c r="D32" i="7"/>
  <c r="H60" i="1" s="1"/>
  <c r="P32" i="6"/>
  <c r="H58" i="1" s="1"/>
  <c r="Q32" i="6"/>
  <c r="N45" i="1" s="1"/>
  <c r="K32" i="6"/>
  <c r="H53" i="1" s="1"/>
  <c r="T32" i="7"/>
  <c r="N60" i="1" s="1"/>
  <c r="B32" i="7"/>
  <c r="H59" i="1" s="1"/>
  <c r="Q32" i="7"/>
  <c r="N59" i="1" s="1"/>
  <c r="E32" i="7"/>
  <c r="H61" i="1" s="1"/>
  <c r="D61" i="1"/>
  <c r="AC32" i="6"/>
  <c r="N54" i="1" s="1"/>
  <c r="Y32" i="6"/>
  <c r="N50" i="1" s="1"/>
  <c r="J50" i="1"/>
  <c r="V32" i="6"/>
  <c r="N47" i="1" s="1"/>
  <c r="H47" i="1"/>
  <c r="X32" i="6"/>
  <c r="N49" i="1" s="1"/>
  <c r="H46" i="1"/>
  <c r="B32" i="6"/>
  <c r="H45" i="1" s="1"/>
  <c r="O32" i="6"/>
  <c r="H57" i="1" s="1"/>
  <c r="H48" i="1"/>
  <c r="AF73" i="11"/>
  <c r="G11" i="10"/>
  <c r="G10" i="10"/>
  <c r="G9" i="10"/>
  <c r="G8" i="10"/>
  <c r="G7" i="10"/>
  <c r="G6" i="10"/>
  <c r="G5" i="10"/>
  <c r="G4" i="10"/>
  <c r="G3" i="10"/>
  <c r="G2" i="10"/>
  <c r="AI203" i="8"/>
  <c r="AH203" i="8"/>
  <c r="R203" i="8"/>
  <c r="M203" i="8"/>
  <c r="AI202" i="8"/>
  <c r="AH202" i="8"/>
  <c r="X202" i="8"/>
  <c r="R202" i="8"/>
  <c r="M202" i="8"/>
  <c r="AI201" i="8"/>
  <c r="AH201" i="8"/>
  <c r="X201" i="8"/>
  <c r="R201" i="8"/>
  <c r="M201" i="8"/>
  <c r="AI200" i="8"/>
  <c r="AH200" i="8"/>
  <c r="X200" i="8"/>
  <c r="R200" i="8"/>
  <c r="M200" i="8"/>
  <c r="AI199" i="8"/>
  <c r="AH199" i="8"/>
  <c r="X199" i="8"/>
  <c r="R199" i="8"/>
  <c r="M199" i="8"/>
  <c r="AF198" i="8"/>
  <c r="AE198" i="8"/>
  <c r="AD198" i="8"/>
  <c r="AC198" i="8"/>
  <c r="AB198" i="8"/>
  <c r="AA198" i="8"/>
  <c r="Z198" i="8"/>
  <c r="X198" i="8"/>
  <c r="R198" i="8"/>
  <c r="M198" i="8"/>
  <c r="X197" i="8"/>
  <c r="AF197" i="8" s="1"/>
  <c r="R197" i="8"/>
  <c r="M197" i="8"/>
  <c r="AI196" i="8"/>
  <c r="AH196" i="8"/>
  <c r="X196" i="8"/>
  <c r="R196" i="8"/>
  <c r="M196" i="8"/>
  <c r="AI195" i="8"/>
  <c r="AH195" i="8"/>
  <c r="X195" i="8"/>
  <c r="R195" i="8"/>
  <c r="M195" i="8"/>
  <c r="AI194" i="8"/>
  <c r="AH194" i="8"/>
  <c r="X194" i="8"/>
  <c r="R194" i="8"/>
  <c r="M194" i="8"/>
  <c r="X193" i="8"/>
  <c r="AF193" i="8" s="1"/>
  <c r="R193" i="8"/>
  <c r="M193" i="8"/>
  <c r="AI192" i="8"/>
  <c r="AH192" i="8"/>
  <c r="X192" i="8"/>
  <c r="R192" i="8"/>
  <c r="M192" i="8"/>
  <c r="X191" i="8"/>
  <c r="AA191" i="8" s="1"/>
  <c r="R191" i="8"/>
  <c r="M191" i="8"/>
  <c r="AI190" i="8"/>
  <c r="AH190" i="8"/>
  <c r="X190" i="8"/>
  <c r="R190" i="8"/>
  <c r="M190" i="8"/>
  <c r="X189" i="8"/>
  <c r="AF189" i="8" s="1"/>
  <c r="R189" i="8"/>
  <c r="M189" i="8"/>
  <c r="X188" i="8"/>
  <c r="Y188" i="8" s="1"/>
  <c r="R188" i="8"/>
  <c r="M188" i="8"/>
  <c r="X187" i="8"/>
  <c r="AF187" i="8" s="1"/>
  <c r="R187" i="8"/>
  <c r="M187" i="8"/>
  <c r="AI186" i="8"/>
  <c r="AH186" i="8"/>
  <c r="X186" i="8"/>
  <c r="R186" i="8"/>
  <c r="M186" i="8"/>
  <c r="AI185" i="8"/>
  <c r="AH185" i="8"/>
  <c r="X185" i="8"/>
  <c r="R185" i="8"/>
  <c r="M185" i="8"/>
  <c r="X184" i="8"/>
  <c r="AF184" i="8" s="1"/>
  <c r="R184" i="8"/>
  <c r="M184" i="8"/>
  <c r="X183" i="8"/>
  <c r="AF183" i="8" s="1"/>
  <c r="R183" i="8"/>
  <c r="M183" i="8"/>
  <c r="X182" i="8"/>
  <c r="AF182" i="8" s="1"/>
  <c r="R182" i="8"/>
  <c r="M182" i="8"/>
  <c r="AI181" i="8"/>
  <c r="AH181" i="8"/>
  <c r="X181" i="8"/>
  <c r="R181" i="8"/>
  <c r="M181" i="8"/>
  <c r="X180" i="8"/>
  <c r="AF180" i="8" s="1"/>
  <c r="R180" i="8"/>
  <c r="M180" i="8"/>
  <c r="X179" i="8"/>
  <c r="AA179" i="8" s="1"/>
  <c r="R179" i="8"/>
  <c r="M179" i="8"/>
  <c r="AF178" i="8"/>
  <c r="AE178" i="8"/>
  <c r="AD178" i="8"/>
  <c r="AC178" i="8"/>
  <c r="AB178" i="8"/>
  <c r="AA178" i="8"/>
  <c r="Z178" i="8"/>
  <c r="X178" i="8"/>
  <c r="R178" i="8"/>
  <c r="M178" i="8"/>
  <c r="AI177" i="8"/>
  <c r="AH177" i="8"/>
  <c r="X177" i="8"/>
  <c r="R177" i="8"/>
  <c r="M177" i="8"/>
  <c r="AI176" i="8"/>
  <c r="AH176" i="8"/>
  <c r="X176" i="8"/>
  <c r="R176" i="8"/>
  <c r="M176" i="8"/>
  <c r="AI175" i="8"/>
  <c r="AH175" i="8"/>
  <c r="X175" i="8"/>
  <c r="R175" i="8"/>
  <c r="M175" i="8"/>
  <c r="AI174" i="8"/>
  <c r="AH174" i="8"/>
  <c r="X174" i="8"/>
  <c r="R174" i="8"/>
  <c r="M174" i="8"/>
  <c r="AI173" i="8"/>
  <c r="AH173" i="8"/>
  <c r="X173" i="8"/>
  <c r="R173" i="8"/>
  <c r="M173" i="8"/>
  <c r="AI172" i="8"/>
  <c r="AH172" i="8"/>
  <c r="X172" i="8"/>
  <c r="R172" i="8"/>
  <c r="M172" i="8"/>
  <c r="AI171" i="8"/>
  <c r="AH171" i="8"/>
  <c r="X171" i="8"/>
  <c r="R171" i="8"/>
  <c r="M171" i="8"/>
  <c r="AH170" i="8"/>
  <c r="AJ170" i="8" s="1"/>
  <c r="AK170" i="8" s="1"/>
  <c r="R170" i="8"/>
  <c r="M170" i="8"/>
  <c r="N170" i="8" s="1"/>
  <c r="AH169" i="8"/>
  <c r="AJ169" i="8" s="1"/>
  <c r="AK169" i="8" s="1"/>
  <c r="R169" i="8"/>
  <c r="M169" i="8"/>
  <c r="N169" i="8" s="1"/>
  <c r="AK168" i="8"/>
  <c r="R168" i="8"/>
  <c r="M168" i="8"/>
  <c r="N168" i="8" s="1"/>
  <c r="AH167" i="8"/>
  <c r="AJ167" i="8" s="1"/>
  <c r="AK167" i="8" s="1"/>
  <c r="R167" i="8"/>
  <c r="M167" i="8"/>
  <c r="N167" i="8" s="1"/>
  <c r="AH166" i="8"/>
  <c r="AJ166" i="8" s="1"/>
  <c r="AK166" i="8" s="1"/>
  <c r="R166" i="8"/>
  <c r="M166" i="8"/>
  <c r="N166" i="8" s="1"/>
  <c r="AH165" i="8"/>
  <c r="AJ165" i="8" s="1"/>
  <c r="AK165" i="8" s="1"/>
  <c r="R165" i="8"/>
  <c r="M165" i="8"/>
  <c r="N165" i="8" s="1"/>
  <c r="AH164" i="8"/>
  <c r="AJ164" i="8" s="1"/>
  <c r="AK164" i="8" s="1"/>
  <c r="R164" i="8"/>
  <c r="M164" i="8"/>
  <c r="N164" i="8" s="1"/>
  <c r="AH163" i="8"/>
  <c r="AJ163" i="8" s="1"/>
  <c r="AK163" i="8" s="1"/>
  <c r="R163" i="8"/>
  <c r="M163" i="8"/>
  <c r="N163" i="8" s="1"/>
  <c r="AH162" i="8"/>
  <c r="AJ162" i="8" s="1"/>
  <c r="AK162" i="8" s="1"/>
  <c r="R162" i="8"/>
  <c r="M162" i="8"/>
  <c r="N162" i="8" s="1"/>
  <c r="AH161" i="8"/>
  <c r="AJ161" i="8" s="1"/>
  <c r="AK161" i="8" s="1"/>
  <c r="R161" i="8"/>
  <c r="M161" i="8"/>
  <c r="N161" i="8" s="1"/>
  <c r="AH160" i="8"/>
  <c r="AJ160" i="8" s="1"/>
  <c r="AK160" i="8" s="1"/>
  <c r="R160" i="8"/>
  <c r="M160" i="8"/>
  <c r="N160" i="8" s="1"/>
  <c r="AH159" i="8"/>
  <c r="AJ159" i="8" s="1"/>
  <c r="AK159" i="8" s="1"/>
  <c r="R159" i="8"/>
  <c r="M159" i="8"/>
  <c r="N159" i="8" s="1"/>
  <c r="AH158" i="8"/>
  <c r="AJ158" i="8" s="1"/>
  <c r="AK158" i="8" s="1"/>
  <c r="R158" i="8"/>
  <c r="M158" i="8"/>
  <c r="N158" i="8" s="1"/>
  <c r="X157" i="8"/>
  <c r="Y157" i="8" s="1"/>
  <c r="R157" i="8"/>
  <c r="M157" i="8"/>
  <c r="N157" i="8" s="1"/>
  <c r="X156" i="8"/>
  <c r="AD156" i="8" s="1"/>
  <c r="R156" i="8"/>
  <c r="M156" i="8"/>
  <c r="N156" i="8" s="1"/>
  <c r="AH155" i="8"/>
  <c r="AJ155" i="8" s="1"/>
  <c r="AK155" i="8" s="1"/>
  <c r="R155" i="8"/>
  <c r="M155" i="8"/>
  <c r="N155" i="8" s="1"/>
  <c r="AH154" i="8"/>
  <c r="AJ154" i="8" s="1"/>
  <c r="AK154" i="8" s="1"/>
  <c r="R154" i="8"/>
  <c r="M154" i="8"/>
  <c r="N154" i="8" s="1"/>
  <c r="AH153" i="8"/>
  <c r="AJ153" i="8" s="1"/>
  <c r="AK153" i="8" s="1"/>
  <c r="R153" i="8"/>
  <c r="M153" i="8"/>
  <c r="N153" i="8" s="1"/>
  <c r="AH152" i="8"/>
  <c r="AJ152" i="8" s="1"/>
  <c r="AK152" i="8" s="1"/>
  <c r="R152" i="8"/>
  <c r="M152" i="8"/>
  <c r="N152" i="8" s="1"/>
  <c r="AH151" i="8"/>
  <c r="AJ151" i="8" s="1"/>
  <c r="AK151" i="8" s="1"/>
  <c r="R151" i="8"/>
  <c r="M151" i="8"/>
  <c r="N151" i="8" s="1"/>
  <c r="X150" i="8"/>
  <c r="R150" i="8"/>
  <c r="M150" i="8"/>
  <c r="N150" i="8" s="1"/>
  <c r="AH149" i="8"/>
  <c r="AJ149" i="8" s="1"/>
  <c r="AK149" i="8" s="1"/>
  <c r="R149" i="8"/>
  <c r="M149" i="8"/>
  <c r="N149" i="8" s="1"/>
  <c r="AH148" i="8"/>
  <c r="AJ148" i="8" s="1"/>
  <c r="AK148" i="8" s="1"/>
  <c r="X148" i="8"/>
  <c r="R148" i="8"/>
  <c r="M148" i="8"/>
  <c r="N148" i="8" s="1"/>
  <c r="AH147" i="8"/>
  <c r="AJ147" i="8" s="1"/>
  <c r="AK147" i="8" s="1"/>
  <c r="X147" i="8"/>
  <c r="R147" i="8"/>
  <c r="M147" i="8"/>
  <c r="N147" i="8" s="1"/>
  <c r="AH146" i="8"/>
  <c r="AJ146" i="8" s="1"/>
  <c r="AK146" i="8" s="1"/>
  <c r="X146" i="8"/>
  <c r="R146" i="8"/>
  <c r="M146" i="8"/>
  <c r="N146" i="8" s="1"/>
  <c r="AF145" i="8"/>
  <c r="AE145" i="8"/>
  <c r="AD145" i="8"/>
  <c r="AC145" i="8"/>
  <c r="AB145" i="8"/>
  <c r="AA145" i="8"/>
  <c r="Z145" i="8"/>
  <c r="X145" i="8"/>
  <c r="R145" i="8"/>
  <c r="M145" i="8"/>
  <c r="N145" i="8" s="1"/>
  <c r="AH144" i="8"/>
  <c r="AJ144" i="8" s="1"/>
  <c r="AK144" i="8" s="1"/>
  <c r="X144" i="8"/>
  <c r="R144" i="8"/>
  <c r="M144" i="8"/>
  <c r="N144" i="8" s="1"/>
  <c r="AH143" i="8"/>
  <c r="AJ143" i="8" s="1"/>
  <c r="AK143" i="8" s="1"/>
  <c r="X143" i="8"/>
  <c r="R143" i="8"/>
  <c r="M143" i="8"/>
  <c r="N143" i="8" s="1"/>
  <c r="AH142" i="8"/>
  <c r="AJ142" i="8" s="1"/>
  <c r="AK142" i="8" s="1"/>
  <c r="X142" i="8"/>
  <c r="R142" i="8"/>
  <c r="M142" i="8"/>
  <c r="N142" i="8" s="1"/>
  <c r="X141" i="8"/>
  <c r="AF141" i="8" s="1"/>
  <c r="R141" i="8"/>
  <c r="M141" i="8"/>
  <c r="N141" i="8" s="1"/>
  <c r="AH140" i="8"/>
  <c r="AJ140" i="8" s="1"/>
  <c r="AK140" i="8" s="1"/>
  <c r="X140" i="8"/>
  <c r="R140" i="8"/>
  <c r="M140" i="8"/>
  <c r="N140" i="8" s="1"/>
  <c r="AF139" i="8"/>
  <c r="AE139" i="8"/>
  <c r="AD139" i="8"/>
  <c r="AC139" i="8"/>
  <c r="AB139" i="8"/>
  <c r="AA139" i="8"/>
  <c r="Z139" i="8"/>
  <c r="X139" i="8"/>
  <c r="R139" i="8"/>
  <c r="M139" i="8"/>
  <c r="N139" i="8" s="1"/>
  <c r="AH138" i="8"/>
  <c r="AJ138" i="8" s="1"/>
  <c r="AK138" i="8" s="1"/>
  <c r="X138" i="8"/>
  <c r="R138" i="8"/>
  <c r="M138" i="8"/>
  <c r="N138" i="8" s="1"/>
  <c r="X137" i="8"/>
  <c r="AA137" i="8" s="1"/>
  <c r="R137" i="8"/>
  <c r="M137" i="8"/>
  <c r="N137" i="8" s="1"/>
  <c r="AH136" i="8"/>
  <c r="AJ136" i="8" s="1"/>
  <c r="AK136" i="8" s="1"/>
  <c r="X136" i="8"/>
  <c r="R136" i="8"/>
  <c r="M136" i="8"/>
  <c r="N136" i="8" s="1"/>
  <c r="AH135" i="8"/>
  <c r="AJ135" i="8" s="1"/>
  <c r="AK135" i="8" s="1"/>
  <c r="X135" i="8"/>
  <c r="R135" i="8"/>
  <c r="M135" i="8"/>
  <c r="N135" i="8" s="1"/>
  <c r="AH134" i="8"/>
  <c r="AJ134" i="8" s="1"/>
  <c r="AK134" i="8" s="1"/>
  <c r="X134" i="8"/>
  <c r="R134" i="8"/>
  <c r="M134" i="8"/>
  <c r="N134" i="8" s="1"/>
  <c r="X133" i="8"/>
  <c r="AD133" i="8" s="1"/>
  <c r="R133" i="8"/>
  <c r="M133" i="8"/>
  <c r="N133" i="8" s="1"/>
  <c r="AH132" i="8"/>
  <c r="AJ132" i="8" s="1"/>
  <c r="AK132" i="8" s="1"/>
  <c r="X132" i="8"/>
  <c r="R132" i="8"/>
  <c r="M132" i="8"/>
  <c r="N132" i="8" s="1"/>
  <c r="X131" i="8"/>
  <c r="AF131" i="8" s="1"/>
  <c r="R131" i="8"/>
  <c r="M131" i="8"/>
  <c r="N131" i="8" s="1"/>
  <c r="AH130" i="8"/>
  <c r="AJ130" i="8" s="1"/>
  <c r="AK130" i="8" s="1"/>
  <c r="X130" i="8"/>
  <c r="R130" i="8"/>
  <c r="M130" i="8"/>
  <c r="N130" i="8" s="1"/>
  <c r="AF129" i="8"/>
  <c r="AE129" i="8"/>
  <c r="AD129" i="8"/>
  <c r="AC129" i="8"/>
  <c r="AB129" i="8"/>
  <c r="AA129" i="8"/>
  <c r="Z129" i="8"/>
  <c r="X129" i="8"/>
  <c r="R129" i="8"/>
  <c r="M129" i="8"/>
  <c r="N129" i="8" s="1"/>
  <c r="AH128" i="8"/>
  <c r="AJ128" i="8" s="1"/>
  <c r="AK128" i="8" s="1"/>
  <c r="X128" i="8"/>
  <c r="R128" i="8"/>
  <c r="M128" i="8"/>
  <c r="N128" i="8" s="1"/>
  <c r="AH127" i="8"/>
  <c r="AJ127" i="8" s="1"/>
  <c r="AK127" i="8" s="1"/>
  <c r="X127" i="8"/>
  <c r="R127" i="8"/>
  <c r="M127" i="8"/>
  <c r="N127" i="8" s="1"/>
  <c r="AH126" i="8"/>
  <c r="AJ126" i="8" s="1"/>
  <c r="AK126" i="8" s="1"/>
  <c r="X126" i="8"/>
  <c r="R126" i="8"/>
  <c r="M126" i="8"/>
  <c r="N126" i="8" s="1"/>
  <c r="AH125" i="8"/>
  <c r="AJ125" i="8" s="1"/>
  <c r="AK125" i="8" s="1"/>
  <c r="X125" i="8"/>
  <c r="R125" i="8"/>
  <c r="M125" i="8"/>
  <c r="N125" i="8" s="1"/>
  <c r="AH124" i="8"/>
  <c r="AJ124" i="8" s="1"/>
  <c r="AK124" i="8" s="1"/>
  <c r="X124" i="8"/>
  <c r="R124" i="8"/>
  <c r="M124" i="8"/>
  <c r="N124" i="8" s="1"/>
  <c r="AF123" i="8"/>
  <c r="AE123" i="8"/>
  <c r="AD123" i="8"/>
  <c r="AC123" i="8"/>
  <c r="AB123" i="8"/>
  <c r="AA123" i="8"/>
  <c r="Z123" i="8"/>
  <c r="X123" i="8"/>
  <c r="R123" i="8"/>
  <c r="M123" i="8"/>
  <c r="N123" i="8" s="1"/>
  <c r="AH122" i="8"/>
  <c r="AJ122" i="8" s="1"/>
  <c r="AK122" i="8" s="1"/>
  <c r="X122" i="8"/>
  <c r="R122" i="8"/>
  <c r="M122" i="8"/>
  <c r="N122" i="8" s="1"/>
  <c r="AH121" i="8"/>
  <c r="AJ121" i="8" s="1"/>
  <c r="AK121" i="8" s="1"/>
  <c r="X121" i="8"/>
  <c r="R121" i="8"/>
  <c r="M121" i="8"/>
  <c r="N121" i="8" s="1"/>
  <c r="AF120" i="8"/>
  <c r="AE120" i="8"/>
  <c r="AD120" i="8"/>
  <c r="AC120" i="8"/>
  <c r="AB120" i="8"/>
  <c r="AA120" i="8"/>
  <c r="Z120" i="8"/>
  <c r="X120" i="8"/>
  <c r="R120" i="8"/>
  <c r="M120" i="8"/>
  <c r="N120" i="8" s="1"/>
  <c r="AF119" i="8"/>
  <c r="AE119" i="8"/>
  <c r="AD119" i="8"/>
  <c r="AC119" i="8"/>
  <c r="AB119" i="8"/>
  <c r="AA119" i="8"/>
  <c r="Z119" i="8"/>
  <c r="X119" i="8"/>
  <c r="R119" i="8"/>
  <c r="M119" i="8"/>
  <c r="N119" i="8" s="1"/>
  <c r="X118" i="8"/>
  <c r="AF118" i="8" s="1"/>
  <c r="R118" i="8"/>
  <c r="M118" i="8"/>
  <c r="N118" i="8" s="1"/>
  <c r="AH117" i="8"/>
  <c r="AJ117" i="8" s="1"/>
  <c r="AK117" i="8" s="1"/>
  <c r="X117" i="8"/>
  <c r="R117" i="8"/>
  <c r="M117" i="8"/>
  <c r="N117" i="8" s="1"/>
  <c r="AF116" i="8"/>
  <c r="AE116" i="8"/>
  <c r="AD116" i="8"/>
  <c r="AC116" i="8"/>
  <c r="AB116" i="8"/>
  <c r="AA116" i="8"/>
  <c r="Z116" i="8"/>
  <c r="X116" i="8"/>
  <c r="R116" i="8"/>
  <c r="M116" i="8"/>
  <c r="N116" i="8" s="1"/>
  <c r="AI115" i="8"/>
  <c r="AH115" i="8"/>
  <c r="R115" i="8"/>
  <c r="M115" i="8"/>
  <c r="N115" i="8" s="1"/>
  <c r="AI114" i="8"/>
  <c r="AH114" i="8"/>
  <c r="R114" i="8"/>
  <c r="M114" i="8"/>
  <c r="N114" i="8" s="1"/>
  <c r="AF113" i="8"/>
  <c r="AE113" i="8"/>
  <c r="AD113" i="8"/>
  <c r="AC113" i="8"/>
  <c r="AB113" i="8"/>
  <c r="AA113" i="8"/>
  <c r="Z113" i="8"/>
  <c r="X113" i="8"/>
  <c r="R113" i="8"/>
  <c r="M113" i="8"/>
  <c r="N113" i="8" s="1"/>
  <c r="X112" i="8"/>
  <c r="AF112" i="8" s="1"/>
  <c r="R112" i="8"/>
  <c r="M112" i="8"/>
  <c r="N112" i="8" s="1"/>
  <c r="AI111" i="8"/>
  <c r="AH111" i="8"/>
  <c r="X111" i="8"/>
  <c r="R111" i="8"/>
  <c r="M111" i="8"/>
  <c r="N111" i="8" s="1"/>
  <c r="AI110" i="8"/>
  <c r="AH110" i="8"/>
  <c r="X110" i="8"/>
  <c r="R110" i="8"/>
  <c r="M110" i="8"/>
  <c r="N110" i="8" s="1"/>
  <c r="AI109" i="8"/>
  <c r="AH109" i="8"/>
  <c r="X109" i="8"/>
  <c r="R109" i="8"/>
  <c r="M109" i="8"/>
  <c r="N109" i="8" s="1"/>
  <c r="AI108" i="8"/>
  <c r="AH108" i="8"/>
  <c r="R108" i="8"/>
  <c r="M108" i="8"/>
  <c r="N108" i="8" s="1"/>
  <c r="AI107" i="8"/>
  <c r="AH107" i="8"/>
  <c r="X107" i="8"/>
  <c r="R107" i="8"/>
  <c r="M107" i="8"/>
  <c r="N107" i="8" s="1"/>
  <c r="AF106" i="8"/>
  <c r="AE106" i="8"/>
  <c r="AD106" i="8"/>
  <c r="AC106" i="8"/>
  <c r="AB106" i="8"/>
  <c r="AA106" i="8"/>
  <c r="Z106" i="8"/>
  <c r="R106" i="8"/>
  <c r="M106" i="8"/>
  <c r="N106" i="8" s="1"/>
  <c r="AI105" i="8"/>
  <c r="AH105" i="8"/>
  <c r="X105" i="8"/>
  <c r="R105" i="8"/>
  <c r="M105" i="8"/>
  <c r="N105" i="8" s="1"/>
  <c r="AF104" i="8"/>
  <c r="AE104" i="8"/>
  <c r="AD104" i="8"/>
  <c r="AC104" i="8"/>
  <c r="AB104" i="8"/>
  <c r="AA104" i="8"/>
  <c r="Z104" i="8"/>
  <c r="Y104" i="8"/>
  <c r="R104" i="8"/>
  <c r="M104" i="8"/>
  <c r="N104" i="8" s="1"/>
  <c r="X103" i="8"/>
  <c r="Y103" i="8" s="1"/>
  <c r="R103" i="8"/>
  <c r="M103" i="8"/>
  <c r="N103" i="8" s="1"/>
  <c r="X102" i="8"/>
  <c r="AF102" i="8" s="1"/>
  <c r="R102" i="8"/>
  <c r="M102" i="8"/>
  <c r="N102" i="8" s="1"/>
  <c r="X101" i="8"/>
  <c r="R101" i="8"/>
  <c r="M101" i="8"/>
  <c r="N101" i="8" s="1"/>
  <c r="AI100" i="8"/>
  <c r="AH100" i="8"/>
  <c r="X100" i="8"/>
  <c r="R100" i="8"/>
  <c r="M100" i="8"/>
  <c r="N100" i="8" s="1"/>
  <c r="X99" i="8"/>
  <c r="AA99" i="8" s="1"/>
  <c r="R99" i="8"/>
  <c r="M99" i="8"/>
  <c r="N99" i="8" s="1"/>
  <c r="X98" i="8"/>
  <c r="AC98" i="8" s="1"/>
  <c r="R98" i="8"/>
  <c r="M98" i="8"/>
  <c r="N98" i="8" s="1"/>
  <c r="X97" i="8"/>
  <c r="AA97" i="8" s="1"/>
  <c r="R97" i="8"/>
  <c r="M97" i="8"/>
  <c r="N97" i="8" s="1"/>
  <c r="X96" i="8"/>
  <c r="AF96" i="8" s="1"/>
  <c r="R96" i="8"/>
  <c r="M96" i="8"/>
  <c r="N96" i="8" s="1"/>
  <c r="X95" i="8"/>
  <c r="AA95" i="8" s="1"/>
  <c r="R95" i="8"/>
  <c r="M95" i="8"/>
  <c r="N95" i="8" s="1"/>
  <c r="X94" i="8"/>
  <c r="AF94" i="8" s="1"/>
  <c r="R94" i="8"/>
  <c r="M94" i="8"/>
  <c r="N94" i="8" s="1"/>
  <c r="X93" i="8"/>
  <c r="AA93" i="8" s="1"/>
  <c r="R93" i="8"/>
  <c r="M93" i="8"/>
  <c r="N93" i="8" s="1"/>
  <c r="AI92" i="8"/>
  <c r="AH92" i="8"/>
  <c r="X92" i="8"/>
  <c r="R92" i="8"/>
  <c r="M92" i="8"/>
  <c r="N92" i="8" s="1"/>
  <c r="X91" i="8"/>
  <c r="AF91" i="8" s="1"/>
  <c r="R91" i="8"/>
  <c r="M91" i="8"/>
  <c r="N91" i="8" s="1"/>
  <c r="X90" i="8"/>
  <c r="AC90" i="8" s="1"/>
  <c r="R90" i="8"/>
  <c r="M90" i="8"/>
  <c r="N90" i="8" s="1"/>
  <c r="X89" i="8"/>
  <c r="AF89" i="8" s="1"/>
  <c r="R89" i="8"/>
  <c r="M89" i="8"/>
  <c r="N89" i="8" s="1"/>
  <c r="X88" i="8"/>
  <c r="AE88" i="8" s="1"/>
  <c r="R88" i="8"/>
  <c r="M88" i="8"/>
  <c r="N88" i="8" s="1"/>
  <c r="X87" i="8"/>
  <c r="AF87" i="8" s="1"/>
  <c r="R87" i="8"/>
  <c r="M87" i="8"/>
  <c r="N87" i="8" s="1"/>
  <c r="X86" i="8"/>
  <c r="AE86" i="8" s="1"/>
  <c r="R86" i="8"/>
  <c r="M86" i="8"/>
  <c r="N86" i="8" s="1"/>
  <c r="X85" i="8"/>
  <c r="AF85" i="8" s="1"/>
  <c r="R85" i="8"/>
  <c r="M85" i="8"/>
  <c r="N85" i="8" s="1"/>
  <c r="X84" i="8"/>
  <c r="AF84" i="8" s="1"/>
  <c r="R84" i="8"/>
  <c r="M84" i="8"/>
  <c r="N84" i="8" s="1"/>
  <c r="X83" i="8"/>
  <c r="AF83" i="8" s="1"/>
  <c r="R83" i="8"/>
  <c r="M83" i="8"/>
  <c r="N83" i="8" s="1"/>
  <c r="AI82" i="8"/>
  <c r="AH82" i="8"/>
  <c r="X82" i="8"/>
  <c r="R82" i="8"/>
  <c r="M82" i="8"/>
  <c r="N82" i="8" s="1"/>
  <c r="X81" i="8"/>
  <c r="R81" i="8"/>
  <c r="M81" i="8"/>
  <c r="N81" i="8" s="1"/>
  <c r="X80" i="8"/>
  <c r="AF80" i="8" s="1"/>
  <c r="R80" i="8"/>
  <c r="M80" i="8"/>
  <c r="N80" i="8" s="1"/>
  <c r="X79" i="8"/>
  <c r="R79" i="8"/>
  <c r="M79" i="8"/>
  <c r="N79" i="8" s="1"/>
  <c r="X78" i="8"/>
  <c r="AE78" i="8" s="1"/>
  <c r="R78" i="8"/>
  <c r="M78" i="8"/>
  <c r="N78" i="8" s="1"/>
  <c r="X77" i="8"/>
  <c r="AF77" i="8" s="1"/>
  <c r="R77" i="8"/>
  <c r="M77" i="8"/>
  <c r="N77" i="8" s="1"/>
  <c r="X76" i="8"/>
  <c r="AC76" i="8" s="1"/>
  <c r="R76" i="8"/>
  <c r="M76" i="8"/>
  <c r="N76" i="8" s="1"/>
  <c r="X75" i="8"/>
  <c r="AE75" i="8" s="1"/>
  <c r="R75" i="8"/>
  <c r="M75" i="8"/>
  <c r="N75" i="8" s="1"/>
  <c r="X74" i="8"/>
  <c r="R74" i="8"/>
  <c r="M74" i="8"/>
  <c r="N74" i="8" s="1"/>
  <c r="AF73" i="8"/>
  <c r="AE73" i="8"/>
  <c r="AD73" i="8"/>
  <c r="AC73" i="8"/>
  <c r="AB73" i="8"/>
  <c r="AA73" i="8"/>
  <c r="Z73" i="8"/>
  <c r="Y73" i="8"/>
  <c r="R73" i="8"/>
  <c r="M73" i="8"/>
  <c r="N73" i="8" s="1"/>
  <c r="AI72" i="8"/>
  <c r="AH72" i="8"/>
  <c r="X72" i="8"/>
  <c r="R72" i="8"/>
  <c r="M72" i="8"/>
  <c r="N72" i="8" s="1"/>
  <c r="AF71" i="8"/>
  <c r="AE71" i="8"/>
  <c r="AD71" i="8"/>
  <c r="AC71" i="8"/>
  <c r="AB71" i="8"/>
  <c r="AA71" i="8"/>
  <c r="Z71" i="8"/>
  <c r="R71" i="8"/>
  <c r="M71" i="8"/>
  <c r="N71" i="8" s="1"/>
  <c r="AI70" i="8"/>
  <c r="AH70" i="8"/>
  <c r="X70" i="8"/>
  <c r="R70" i="8"/>
  <c r="M70" i="8"/>
  <c r="N70" i="8" s="1"/>
  <c r="AI69" i="8"/>
  <c r="AH69" i="8"/>
  <c r="X69" i="8"/>
  <c r="R69" i="8"/>
  <c r="M69" i="8"/>
  <c r="N69" i="8" s="1"/>
  <c r="AI68" i="8"/>
  <c r="AH68" i="8"/>
  <c r="X68" i="8"/>
  <c r="R68" i="8"/>
  <c r="M68" i="8"/>
  <c r="N68" i="8" s="1"/>
  <c r="AI67" i="8"/>
  <c r="AH67" i="8"/>
  <c r="X67" i="8"/>
  <c r="R67" i="8"/>
  <c r="M67" i="8"/>
  <c r="N67" i="8" s="1"/>
  <c r="X66" i="8"/>
  <c r="AF66" i="8" s="1"/>
  <c r="R66" i="8"/>
  <c r="M66" i="8"/>
  <c r="N66" i="8" s="1"/>
  <c r="X65" i="8"/>
  <c r="AA65" i="8" s="1"/>
  <c r="R65" i="8"/>
  <c r="M65" i="8"/>
  <c r="N65" i="8" s="1"/>
  <c r="AI64" i="8"/>
  <c r="AH64" i="8"/>
  <c r="X64" i="8"/>
  <c r="R64" i="8"/>
  <c r="M64" i="8"/>
  <c r="N64" i="8" s="1"/>
  <c r="X63" i="8"/>
  <c r="AF63" i="8" s="1"/>
  <c r="R63" i="8"/>
  <c r="M63" i="8"/>
  <c r="N63" i="8" s="1"/>
  <c r="AI62" i="8"/>
  <c r="AH62" i="8"/>
  <c r="X62" i="8"/>
  <c r="R62" i="8"/>
  <c r="M62" i="8"/>
  <c r="N62" i="8" s="1"/>
  <c r="X61" i="8"/>
  <c r="AB61" i="8" s="1"/>
  <c r="R61" i="8"/>
  <c r="M61" i="8"/>
  <c r="N61" i="8" s="1"/>
  <c r="X60" i="8"/>
  <c r="AE60" i="8" s="1"/>
  <c r="R60" i="8"/>
  <c r="M60" i="8"/>
  <c r="N60" i="8" s="1"/>
  <c r="AI59" i="8"/>
  <c r="AH59" i="8"/>
  <c r="X59" i="8"/>
  <c r="R59" i="8"/>
  <c r="M59" i="8"/>
  <c r="N59" i="8" s="1"/>
  <c r="AF58" i="8"/>
  <c r="AE58" i="8"/>
  <c r="AD58" i="8"/>
  <c r="AC58" i="8"/>
  <c r="AB58" i="8"/>
  <c r="AA58" i="8"/>
  <c r="Z58" i="8"/>
  <c r="R58" i="8"/>
  <c r="M58" i="8"/>
  <c r="N58" i="8" s="1"/>
  <c r="AI57" i="8"/>
  <c r="AH57" i="8"/>
  <c r="X57" i="8"/>
  <c r="R57" i="8"/>
  <c r="M57" i="8"/>
  <c r="N57" i="8" s="1"/>
  <c r="AI56" i="8"/>
  <c r="AH56" i="8"/>
  <c r="R56" i="8"/>
  <c r="M56" i="8"/>
  <c r="N56" i="8" s="1"/>
  <c r="AF55" i="8"/>
  <c r="AE55" i="8"/>
  <c r="AD55" i="8"/>
  <c r="AC55" i="8"/>
  <c r="AB55" i="8"/>
  <c r="AA55" i="8"/>
  <c r="Z55" i="8"/>
  <c r="Y55" i="8"/>
  <c r="R55" i="8"/>
  <c r="M55" i="8"/>
  <c r="N55" i="8" s="1"/>
  <c r="X54" i="8"/>
  <c r="AF54" i="8" s="1"/>
  <c r="R54" i="8"/>
  <c r="M54" i="8"/>
  <c r="N54" i="8" s="1"/>
  <c r="AI53" i="8"/>
  <c r="AH53" i="8"/>
  <c r="X53" i="8"/>
  <c r="R53" i="8"/>
  <c r="M53" i="8"/>
  <c r="N53" i="8" s="1"/>
  <c r="AI52" i="8"/>
  <c r="AH52" i="8"/>
  <c r="X52" i="8"/>
  <c r="R52" i="8"/>
  <c r="M52" i="8"/>
  <c r="N52" i="8" s="1"/>
  <c r="AF51" i="8"/>
  <c r="AE51" i="8"/>
  <c r="AD51" i="8"/>
  <c r="AC51" i="8"/>
  <c r="AB51" i="8"/>
  <c r="AA51" i="8"/>
  <c r="Z51" i="8"/>
  <c r="R51" i="8"/>
  <c r="M51" i="8"/>
  <c r="N51" i="8" s="1"/>
  <c r="X50" i="8"/>
  <c r="AF50" i="8" s="1"/>
  <c r="R50" i="8"/>
  <c r="M50" i="8"/>
  <c r="N50" i="8" s="1"/>
  <c r="AF49" i="8"/>
  <c r="AE49" i="8"/>
  <c r="AD49" i="8"/>
  <c r="AC49" i="8"/>
  <c r="AB49" i="8"/>
  <c r="AA49" i="8"/>
  <c r="Z49" i="8"/>
  <c r="R49" i="8"/>
  <c r="M49" i="8"/>
  <c r="N49" i="8" s="1"/>
  <c r="X48" i="8"/>
  <c r="AF48" i="8" s="1"/>
  <c r="R48" i="8"/>
  <c r="M48" i="8"/>
  <c r="N48" i="8" s="1"/>
  <c r="X47" i="8"/>
  <c r="AF47" i="8" s="1"/>
  <c r="R47" i="8"/>
  <c r="M47" i="8"/>
  <c r="N47" i="8" s="1"/>
  <c r="AI46" i="8"/>
  <c r="AH46" i="8"/>
  <c r="R46" i="8"/>
  <c r="M46" i="8"/>
  <c r="N46" i="8" s="1"/>
  <c r="AF45" i="8"/>
  <c r="AE45" i="8"/>
  <c r="AD45" i="8"/>
  <c r="AC45" i="8"/>
  <c r="AB45" i="8"/>
  <c r="AA45" i="8"/>
  <c r="Z45" i="8"/>
  <c r="R45" i="8"/>
  <c r="M45" i="8"/>
  <c r="N45" i="8" s="1"/>
  <c r="X44" i="8"/>
  <c r="AF44" i="8" s="1"/>
  <c r="R44" i="8"/>
  <c r="M44" i="8"/>
  <c r="N44" i="8" s="1"/>
  <c r="X43" i="8"/>
  <c r="Z43" i="8" s="1"/>
  <c r="R43" i="8"/>
  <c r="M43" i="8"/>
  <c r="N43" i="8" s="1"/>
  <c r="X42" i="8"/>
  <c r="AF42" i="8" s="1"/>
  <c r="R42" i="8"/>
  <c r="M42" i="8"/>
  <c r="N42" i="8" s="1"/>
  <c r="X41" i="8"/>
  <c r="Z41" i="8" s="1"/>
  <c r="R41" i="8"/>
  <c r="M41" i="8"/>
  <c r="N41" i="8" s="1"/>
  <c r="X40" i="8"/>
  <c r="AF40" i="8" s="1"/>
  <c r="R40" i="8"/>
  <c r="M40" i="8"/>
  <c r="N40" i="8" s="1"/>
  <c r="X39" i="8"/>
  <c r="Z39" i="8" s="1"/>
  <c r="R39" i="8"/>
  <c r="M39" i="8"/>
  <c r="N39" i="8" s="1"/>
  <c r="X38" i="8"/>
  <c r="AF38" i="8" s="1"/>
  <c r="R38" i="8"/>
  <c r="M38" i="8"/>
  <c r="N38" i="8" s="1"/>
  <c r="X37" i="8"/>
  <c r="Z37" i="8" s="1"/>
  <c r="R37" i="8"/>
  <c r="M37" i="8"/>
  <c r="N37" i="8" s="1"/>
  <c r="X36" i="8"/>
  <c r="AE36" i="8" s="1"/>
  <c r="R36" i="8"/>
  <c r="M36" i="8"/>
  <c r="N36" i="8" s="1"/>
  <c r="X35" i="8"/>
  <c r="Z35" i="8" s="1"/>
  <c r="R35" i="8"/>
  <c r="M35" i="8"/>
  <c r="N35" i="8" s="1"/>
  <c r="AF34" i="8"/>
  <c r="AE34" i="8"/>
  <c r="AD34" i="8"/>
  <c r="AC34" i="8"/>
  <c r="AB34" i="8"/>
  <c r="AA34" i="8"/>
  <c r="Z34" i="8"/>
  <c r="R34" i="8"/>
  <c r="M34" i="8"/>
  <c r="N34" i="8" s="1"/>
  <c r="X33" i="8"/>
  <c r="AF33" i="8" s="1"/>
  <c r="R33" i="8"/>
  <c r="M33" i="8"/>
  <c r="N33" i="8" s="1"/>
  <c r="X32" i="8"/>
  <c r="AF32" i="8" s="1"/>
  <c r="R32" i="8"/>
  <c r="M32" i="8"/>
  <c r="N32" i="8" s="1"/>
  <c r="X31" i="8"/>
  <c r="AF31" i="8" s="1"/>
  <c r="R31" i="8"/>
  <c r="M31" i="8"/>
  <c r="N31" i="8" s="1"/>
  <c r="X30" i="8"/>
  <c r="R30" i="8"/>
  <c r="M30" i="8"/>
  <c r="N30" i="8" s="1"/>
  <c r="X29" i="8"/>
  <c r="AF29" i="8" s="1"/>
  <c r="R29" i="8"/>
  <c r="M29" i="8"/>
  <c r="N29" i="8" s="1"/>
  <c r="AF28" i="8"/>
  <c r="AE28" i="8"/>
  <c r="AD28" i="8"/>
  <c r="AC28" i="8"/>
  <c r="AB28" i="8"/>
  <c r="AA28" i="8"/>
  <c r="Z28" i="8"/>
  <c r="R28" i="8"/>
  <c r="M28" i="8"/>
  <c r="N28" i="8" s="1"/>
  <c r="AI27" i="8"/>
  <c r="AH27" i="8"/>
  <c r="X27" i="8"/>
  <c r="R27" i="8"/>
  <c r="M27" i="8"/>
  <c r="N27" i="8" s="1"/>
  <c r="X26" i="8"/>
  <c r="AF26" i="8" s="1"/>
  <c r="R26" i="8"/>
  <c r="M26" i="8"/>
  <c r="N26" i="8" s="1"/>
  <c r="AI25" i="8"/>
  <c r="AH25" i="8"/>
  <c r="X25" i="8"/>
  <c r="R25" i="8"/>
  <c r="M25" i="8"/>
  <c r="N25" i="8" s="1"/>
  <c r="AI24" i="8"/>
  <c r="AH24" i="8"/>
  <c r="X24" i="8"/>
  <c r="R24" i="8"/>
  <c r="M24" i="8"/>
  <c r="N24" i="8" s="1"/>
  <c r="AI23" i="8"/>
  <c r="AH23" i="8"/>
  <c r="X23" i="8"/>
  <c r="R23" i="8"/>
  <c r="M23" i="8"/>
  <c r="N23" i="8" s="1"/>
  <c r="AI22" i="8"/>
  <c r="AH22" i="8"/>
  <c r="X22" i="8"/>
  <c r="R22" i="8"/>
  <c r="M22" i="8"/>
  <c r="N22" i="8" s="1"/>
  <c r="X21" i="8"/>
  <c r="AA21" i="8" s="1"/>
  <c r="R21" i="8"/>
  <c r="M21" i="8"/>
  <c r="N21" i="8" s="1"/>
  <c r="X20" i="8"/>
  <c r="AE20" i="8" s="1"/>
  <c r="R20" i="8"/>
  <c r="M20" i="8"/>
  <c r="N20" i="8" s="1"/>
  <c r="AI19" i="8"/>
  <c r="AH19" i="8"/>
  <c r="X19" i="8"/>
  <c r="R19" i="8"/>
  <c r="M19" i="8"/>
  <c r="N19" i="8" s="1"/>
  <c r="X18" i="8"/>
  <c r="AF18" i="8" s="1"/>
  <c r="R18" i="8"/>
  <c r="M18" i="8"/>
  <c r="N18" i="8" s="1"/>
  <c r="X17" i="8"/>
  <c r="AF17" i="8" s="1"/>
  <c r="R17" i="8"/>
  <c r="M17" i="8"/>
  <c r="N17" i="8" s="1"/>
  <c r="AF16" i="8"/>
  <c r="AE16" i="8"/>
  <c r="AD16" i="8"/>
  <c r="AC16" i="8"/>
  <c r="AB16" i="8"/>
  <c r="AA16" i="8"/>
  <c r="Z16" i="8"/>
  <c r="R16" i="8"/>
  <c r="M16" i="8"/>
  <c r="N16" i="8" s="1"/>
  <c r="AI15" i="8"/>
  <c r="AH15" i="8"/>
  <c r="X15" i="8"/>
  <c r="R15" i="8"/>
  <c r="M15" i="8"/>
  <c r="N15" i="8" s="1"/>
  <c r="AI14" i="8"/>
  <c r="AH14" i="8"/>
  <c r="X14" i="8"/>
  <c r="R14" i="8"/>
  <c r="M14" i="8"/>
  <c r="N14" i="8" s="1"/>
  <c r="X13" i="8"/>
  <c r="AE13" i="8" s="1"/>
  <c r="R13" i="8"/>
  <c r="M13" i="8"/>
  <c r="N13" i="8" s="1"/>
  <c r="X12" i="8"/>
  <c r="AF12" i="8" s="1"/>
  <c r="R12" i="8"/>
  <c r="M12" i="8"/>
  <c r="N12" i="8" s="1"/>
  <c r="X11" i="8"/>
  <c r="AC11" i="8" s="1"/>
  <c r="R11" i="8"/>
  <c r="M11" i="8"/>
  <c r="N11" i="8" s="1"/>
  <c r="X10" i="8"/>
  <c r="AF10" i="8" s="1"/>
  <c r="R10" i="8"/>
  <c r="M10" i="8"/>
  <c r="N10" i="8" s="1"/>
  <c r="AF9" i="8"/>
  <c r="AE9" i="8"/>
  <c r="AD9" i="8"/>
  <c r="AC9" i="8"/>
  <c r="AB9" i="8"/>
  <c r="AA9" i="8"/>
  <c r="Z9" i="8"/>
  <c r="R9" i="8"/>
  <c r="M9" i="8"/>
  <c r="N9" i="8" s="1"/>
  <c r="X8" i="8"/>
  <c r="AF8" i="8" s="1"/>
  <c r="R8" i="8"/>
  <c r="M8" i="8"/>
  <c r="N8" i="8" s="1"/>
  <c r="X7" i="8"/>
  <c r="Z7" i="8" s="1"/>
  <c r="R7" i="8"/>
  <c r="M7" i="8"/>
  <c r="N7" i="8" s="1"/>
  <c r="X6" i="8"/>
  <c r="Z6" i="8" s="1"/>
  <c r="R6" i="8"/>
  <c r="M6" i="8"/>
  <c r="N6" i="8" s="1"/>
  <c r="X5" i="8"/>
  <c r="Z5" i="8" s="1"/>
  <c r="R5" i="8"/>
  <c r="M5" i="8"/>
  <c r="N5" i="8" s="1"/>
  <c r="AI4" i="8"/>
  <c r="AH4" i="8"/>
  <c r="X4" i="8"/>
  <c r="R4" i="8"/>
  <c r="M4" i="8"/>
  <c r="N4" i="8" s="1"/>
  <c r="X3" i="8"/>
  <c r="Y3" i="8" s="1"/>
  <c r="R3" i="8"/>
  <c r="M3" i="8"/>
  <c r="N3" i="8" s="1"/>
  <c r="AI2" i="8"/>
  <c r="AH2" i="8"/>
  <c r="X2" i="8"/>
  <c r="R2" i="8"/>
  <c r="M2" i="8"/>
  <c r="N2" i="8" s="1"/>
  <c r="AJ72" i="8" l="1"/>
  <c r="AK72" i="8" s="1"/>
  <c r="AB197" i="8"/>
  <c r="Z63" i="8"/>
  <c r="Y83" i="8"/>
  <c r="AA39" i="8"/>
  <c r="AB47" i="8"/>
  <c r="AD191" i="8"/>
  <c r="Y66" i="8"/>
  <c r="AB103" i="8"/>
  <c r="AD183" i="8"/>
  <c r="AJ185" i="8"/>
  <c r="AL185" i="8" s="1"/>
  <c r="AD35" i="8"/>
  <c r="Y94" i="8"/>
  <c r="AJ2" i="8"/>
  <c r="AL2" i="8" s="1"/>
  <c r="AD66" i="8"/>
  <c r="AE83" i="8"/>
  <c r="AB65" i="8"/>
  <c r="AJ186" i="8"/>
  <c r="AK186" i="8" s="1"/>
  <c r="AC65" i="8"/>
  <c r="AE89" i="8"/>
  <c r="AJ114" i="8"/>
  <c r="AL114" i="8" s="1"/>
  <c r="AJ69" i="8"/>
  <c r="AK69" i="8" s="1"/>
  <c r="AE76" i="8"/>
  <c r="AD94" i="8"/>
  <c r="AJ23" i="8"/>
  <c r="AK23" i="8" s="1"/>
  <c r="AD39" i="8"/>
  <c r="AB41" i="8"/>
  <c r="AD43" i="8"/>
  <c r="Y95" i="8"/>
  <c r="Z97" i="8"/>
  <c r="AE103" i="8"/>
  <c r="AC118" i="8"/>
  <c r="AE39" i="8"/>
  <c r="AD41" i="8"/>
  <c r="Z95" i="8"/>
  <c r="AB97" i="8"/>
  <c r="AF103" i="8"/>
  <c r="AE7" i="8"/>
  <c r="AB10" i="8"/>
  <c r="AJ27" i="8"/>
  <c r="AK27" i="8" s="1"/>
  <c r="AA54" i="8"/>
  <c r="Y63" i="8"/>
  <c r="AA66" i="8"/>
  <c r="AB76" i="8"/>
  <c r="AC97" i="8"/>
  <c r="AE156" i="8"/>
  <c r="AF88" i="8"/>
  <c r="Y39" i="8"/>
  <c r="AJ62" i="8"/>
  <c r="AL62" i="8" s="1"/>
  <c r="AD75" i="8"/>
  <c r="Y197" i="8"/>
  <c r="AC29" i="8"/>
  <c r="Y31" i="8"/>
  <c r="AC41" i="8"/>
  <c r="AE47" i="8"/>
  <c r="AE54" i="8"/>
  <c r="AJ59" i="8"/>
  <c r="AK59" i="8" s="1"/>
  <c r="AJ70" i="8"/>
  <c r="AK70" i="8" s="1"/>
  <c r="AF75" i="8"/>
  <c r="Z83" i="8"/>
  <c r="Y85" i="8"/>
  <c r="Z90" i="8"/>
  <c r="AA91" i="8"/>
  <c r="AE157" i="8"/>
  <c r="AJ176" i="8"/>
  <c r="AK176" i="8" s="1"/>
  <c r="AB191" i="8"/>
  <c r="AJ201" i="8"/>
  <c r="AK201" i="8" s="1"/>
  <c r="AJ203" i="8"/>
  <c r="AL203" i="8" s="1"/>
  <c r="AB85" i="8"/>
  <c r="AA31" i="8"/>
  <c r="AE41" i="8"/>
  <c r="AB80" i="8"/>
  <c r="AE85" i="8"/>
  <c r="AD90" i="8"/>
  <c r="AE112" i="8"/>
  <c r="AE191" i="8"/>
  <c r="AE31" i="8"/>
  <c r="AE63" i="8"/>
  <c r="AC66" i="8"/>
  <c r="AA89" i="8"/>
  <c r="AE90" i="8"/>
  <c r="AC95" i="8"/>
  <c r="Y97" i="8"/>
  <c r="AJ115" i="8"/>
  <c r="AK115" i="8" s="1"/>
  <c r="AC193" i="8"/>
  <c r="Z31" i="8"/>
  <c r="AA90" i="8"/>
  <c r="AF90" i="8"/>
  <c r="AJ92" i="8"/>
  <c r="AK92" i="8" s="1"/>
  <c r="AC131" i="8"/>
  <c r="AF133" i="8"/>
  <c r="AJ202" i="8"/>
  <c r="AK202" i="8" s="1"/>
  <c r="AE29" i="8"/>
  <c r="AJ4" i="8"/>
  <c r="AL4" i="8" s="1"/>
  <c r="AC35" i="8"/>
  <c r="AA41" i="8"/>
  <c r="Y47" i="8"/>
  <c r="Z54" i="8"/>
  <c r="AF86" i="8"/>
  <c r="AA88" i="8"/>
  <c r="AF36" i="8"/>
  <c r="AE37" i="8"/>
  <c r="AD61" i="8"/>
  <c r="AE5" i="8"/>
  <c r="AD10" i="8"/>
  <c r="AD12" i="8"/>
  <c r="AJ14" i="8"/>
  <c r="AK14" i="8" s="1"/>
  <c r="AD33" i="8"/>
  <c r="AE35" i="8"/>
  <c r="Z47" i="8"/>
  <c r="AJ56" i="8"/>
  <c r="AK56" i="8" s="1"/>
  <c r="AE61" i="8"/>
  <c r="Y65" i="8"/>
  <c r="AF76" i="8"/>
  <c r="Z80" i="8"/>
  <c r="Z85" i="8"/>
  <c r="AC89" i="8"/>
  <c r="Y91" i="8"/>
  <c r="AA94" i="8"/>
  <c r="AB95" i="8"/>
  <c r="AA112" i="8"/>
  <c r="AC133" i="8"/>
  <c r="AF156" i="8"/>
  <c r="AJ171" i="8"/>
  <c r="AK171" i="8" s="1"/>
  <c r="AE10" i="8"/>
  <c r="AJ19" i="8"/>
  <c r="AK19" i="8" s="1"/>
  <c r="AA47" i="8"/>
  <c r="AF61" i="8"/>
  <c r="Z65" i="8"/>
  <c r="AA80" i="8"/>
  <c r="AA85" i="8"/>
  <c r="AD89" i="8"/>
  <c r="Z91" i="8"/>
  <c r="AC94" i="8"/>
  <c r="AJ109" i="8"/>
  <c r="AK109" i="8" s="1"/>
  <c r="AD112" i="8"/>
  <c r="AE133" i="8"/>
  <c r="AC80" i="8"/>
  <c r="AB91" i="8"/>
  <c r="AJ175" i="8"/>
  <c r="AK175" i="8" s="1"/>
  <c r="Y184" i="8"/>
  <c r="AJ196" i="8"/>
  <c r="AK196" i="8" s="1"/>
  <c r="AA5" i="8"/>
  <c r="AF13" i="8"/>
  <c r="AB37" i="8"/>
  <c r="Y61" i="8"/>
  <c r="AA63" i="8"/>
  <c r="AJ64" i="8"/>
  <c r="AK64" i="8" s="1"/>
  <c r="AD65" i="8"/>
  <c r="Y77" i="8"/>
  <c r="AE80" i="8"/>
  <c r="AA83" i="8"/>
  <c r="AB87" i="8"/>
  <c r="AA184" i="8"/>
  <c r="AA37" i="8"/>
  <c r="Z38" i="8"/>
  <c r="Y36" i="8"/>
  <c r="AA38" i="8"/>
  <c r="AB39" i="8"/>
  <c r="AB5" i="8"/>
  <c r="AJ15" i="8"/>
  <c r="AK15" i="8" s="1"/>
  <c r="AA35" i="8"/>
  <c r="Z36" i="8"/>
  <c r="AC37" i="8"/>
  <c r="AE38" i="8"/>
  <c r="AC39" i="8"/>
  <c r="AE44" i="8"/>
  <c r="AA61" i="8"/>
  <c r="AB63" i="8"/>
  <c r="AE65" i="8"/>
  <c r="AA77" i="8"/>
  <c r="AB83" i="8"/>
  <c r="AD87" i="8"/>
  <c r="AJ108" i="8"/>
  <c r="AK108" i="8" s="1"/>
  <c r="Y156" i="8"/>
  <c r="Y179" i="8"/>
  <c r="AJ181" i="8"/>
  <c r="AK181" i="8" s="1"/>
  <c r="AB183" i="8"/>
  <c r="AC184" i="8"/>
  <c r="AE193" i="8"/>
  <c r="AC5" i="8"/>
  <c r="AJ22" i="8"/>
  <c r="AK22" i="8" s="1"/>
  <c r="AD37" i="8"/>
  <c r="AD63" i="8"/>
  <c r="AB77" i="8"/>
  <c r="AE87" i="8"/>
  <c r="AJ100" i="8"/>
  <c r="AK100" i="8" s="1"/>
  <c r="AJ110" i="8"/>
  <c r="AK110" i="8" s="1"/>
  <c r="AJ174" i="8"/>
  <c r="AK174" i="8" s="1"/>
  <c r="Z179" i="8"/>
  <c r="AC183" i="8"/>
  <c r="AD5" i="8"/>
  <c r="Z26" i="8"/>
  <c r="AB60" i="8"/>
  <c r="AB93" i="8"/>
  <c r="Y96" i="8"/>
  <c r="Y98" i="8"/>
  <c r="AB99" i="8"/>
  <c r="AA102" i="8"/>
  <c r="AL109" i="8"/>
  <c r="AB137" i="8"/>
  <c r="Y180" i="8"/>
  <c r="AA182" i="8"/>
  <c r="Z188" i="8"/>
  <c r="Y189" i="8"/>
  <c r="Z18" i="8"/>
  <c r="Y17" i="8"/>
  <c r="AJ25" i="8"/>
  <c r="AK25" i="8" s="1"/>
  <c r="Z33" i="8"/>
  <c r="Z86" i="8"/>
  <c r="AC93" i="8"/>
  <c r="Z96" i="8"/>
  <c r="AF98" i="8"/>
  <c r="AC99" i="8"/>
  <c r="AC102" i="8"/>
  <c r="AJ107" i="8"/>
  <c r="AK107" i="8" s="1"/>
  <c r="AC137" i="8"/>
  <c r="Z157" i="8"/>
  <c r="AJ173" i="8"/>
  <c r="AJ177" i="8"/>
  <c r="AK177" i="8" s="1"/>
  <c r="AB179" i="8"/>
  <c r="Z180" i="8"/>
  <c r="AA188" i="8"/>
  <c r="Z189" i="8"/>
  <c r="Y193" i="8"/>
  <c r="AJ200" i="8"/>
  <c r="AK200" i="8" s="1"/>
  <c r="Z3" i="8"/>
  <c r="Z99" i="8"/>
  <c r="Y7" i="8"/>
  <c r="Y33" i="8"/>
  <c r="Y50" i="8"/>
  <c r="AJ53" i="8"/>
  <c r="AK53" i="8" s="1"/>
  <c r="AK62" i="8"/>
  <c r="AA7" i="8"/>
  <c r="Z12" i="8"/>
  <c r="AC17" i="8"/>
  <c r="AJ24" i="8"/>
  <c r="AK24" i="8" s="1"/>
  <c r="AA26" i="8"/>
  <c r="AC32" i="8"/>
  <c r="Y43" i="8"/>
  <c r="Z50" i="8"/>
  <c r="AD3" i="8"/>
  <c r="AB7" i="8"/>
  <c r="AC8" i="8"/>
  <c r="Y10" i="8"/>
  <c r="AA12" i="8"/>
  <c r="AC13" i="8"/>
  <c r="AD17" i="8"/>
  <c r="AC18" i="8"/>
  <c r="AB26" i="8"/>
  <c r="Z29" i="8"/>
  <c r="AB31" i="8"/>
  <c r="AD32" i="8"/>
  <c r="AA33" i="8"/>
  <c r="AA43" i="8"/>
  <c r="Y44" i="8"/>
  <c r="AC48" i="8"/>
  <c r="AA50" i="8"/>
  <c r="AJ52" i="8"/>
  <c r="AK52" i="8" s="1"/>
  <c r="AJ82" i="8"/>
  <c r="AK82" i="8" s="1"/>
  <c r="AD84" i="8"/>
  <c r="AC86" i="8"/>
  <c r="Y87" i="8"/>
  <c r="AD93" i="8"/>
  <c r="AA96" i="8"/>
  <c r="AD99" i="8"/>
  <c r="AD102" i="8"/>
  <c r="AJ105" i="8"/>
  <c r="AK105" i="8" s="1"/>
  <c r="AD137" i="8"/>
  <c r="AA157" i="8"/>
  <c r="AC179" i="8"/>
  <c r="AA180" i="8"/>
  <c r="AB188" i="8"/>
  <c r="AB189" i="8"/>
  <c r="Z193" i="8"/>
  <c r="Z40" i="8"/>
  <c r="Z93" i="8"/>
  <c r="Z137" i="8"/>
  <c r="AA3" i="8"/>
  <c r="AA18" i="8"/>
  <c r="AB3" i="8"/>
  <c r="Y29" i="8"/>
  <c r="Y48" i="8"/>
  <c r="AF3" i="8"/>
  <c r="AE8" i="8"/>
  <c r="Z10" i="8"/>
  <c r="AB12" i="8"/>
  <c r="AD13" i="8"/>
  <c r="AD18" i="8"/>
  <c r="AA29" i="8"/>
  <c r="AC31" i="8"/>
  <c r="AE32" i="8"/>
  <c r="AB33" i="8"/>
  <c r="AB43" i="8"/>
  <c r="Z44" i="8"/>
  <c r="AJ46" i="8"/>
  <c r="AL46" i="8" s="1"/>
  <c r="AC47" i="8"/>
  <c r="AE48" i="8"/>
  <c r="AE50" i="8"/>
  <c r="AA75" i="8"/>
  <c r="Z76" i="8"/>
  <c r="AA78" i="8"/>
  <c r="AC83" i="8"/>
  <c r="AC85" i="8"/>
  <c r="AD86" i="8"/>
  <c r="Z87" i="8"/>
  <c r="Y89" i="8"/>
  <c r="AD91" i="8"/>
  <c r="AE93" i="8"/>
  <c r="AD95" i="8"/>
  <c r="AD97" i="8"/>
  <c r="AE99" i="8"/>
  <c r="Y112" i="8"/>
  <c r="AE137" i="8"/>
  <c r="Z141" i="8"/>
  <c r="AB157" i="8"/>
  <c r="AJ172" i="8"/>
  <c r="AK172" i="8" s="1"/>
  <c r="AD179" i="8"/>
  <c r="AB180" i="8"/>
  <c r="Z184" i="8"/>
  <c r="Z187" i="8"/>
  <c r="AC188" i="8"/>
  <c r="Y191" i="8"/>
  <c r="AA193" i="8"/>
  <c r="Z197" i="8"/>
  <c r="AJ199" i="8"/>
  <c r="AK199" i="8" s="1"/>
  <c r="Y12" i="8"/>
  <c r="AA40" i="8"/>
  <c r="AA8" i="8"/>
  <c r="AB18" i="8"/>
  <c r="AC7" i="8"/>
  <c r="Y5" i="8"/>
  <c r="AD7" i="8"/>
  <c r="AA10" i="8"/>
  <c r="AC12" i="8"/>
  <c r="AE18" i="8"/>
  <c r="AB29" i="8"/>
  <c r="AD31" i="8"/>
  <c r="AC33" i="8"/>
  <c r="Y35" i="8"/>
  <c r="Y37" i="8"/>
  <c r="Y41" i="8"/>
  <c r="AC43" i="8"/>
  <c r="AA44" i="8"/>
  <c r="AD47" i="8"/>
  <c r="Y54" i="8"/>
  <c r="AJ57" i="8"/>
  <c r="AK57" i="8" s="1"/>
  <c r="AB75" i="8"/>
  <c r="AA76" i="8"/>
  <c r="AF78" i="8"/>
  <c r="AD83" i="8"/>
  <c r="AD85" i="8"/>
  <c r="AA87" i="8"/>
  <c r="Z89" i="8"/>
  <c r="AE91" i="8"/>
  <c r="AE95" i="8"/>
  <c r="AE97" i="8"/>
  <c r="Z112" i="8"/>
  <c r="AC157" i="8"/>
  <c r="AE179" i="8"/>
  <c r="AC180" i="8"/>
  <c r="AE188" i="8"/>
  <c r="Z191" i="8"/>
  <c r="AJ192" i="8"/>
  <c r="AK192" i="8" s="1"/>
  <c r="AB193" i="8"/>
  <c r="AD180" i="8"/>
  <c r="AC10" i="8"/>
  <c r="AE12" i="8"/>
  <c r="Y18" i="8"/>
  <c r="AD29" i="8"/>
  <c r="AE33" i="8"/>
  <c r="AB35" i="8"/>
  <c r="Y40" i="8"/>
  <c r="AE43" i="8"/>
  <c r="AC87" i="8"/>
  <c r="AB89" i="8"/>
  <c r="Y93" i="8"/>
  <c r="Y99" i="8"/>
  <c r="AJ111" i="8"/>
  <c r="AK111" i="8" s="1"/>
  <c r="AB112" i="8"/>
  <c r="Y137" i="8"/>
  <c r="AE180" i="8"/>
  <c r="AC191" i="8"/>
  <c r="AD193" i="8"/>
  <c r="AB30" i="8"/>
  <c r="AA30" i="8"/>
  <c r="Z30" i="8"/>
  <c r="Y42" i="8"/>
  <c r="Y74" i="8"/>
  <c r="AD74" i="8"/>
  <c r="AE74" i="8"/>
  <c r="AB74" i="8"/>
  <c r="AA74" i="8"/>
  <c r="Z74" i="8"/>
  <c r="AD101" i="8"/>
  <c r="AC101" i="8"/>
  <c r="AA101" i="8"/>
  <c r="AF101" i="8"/>
  <c r="AE101" i="8"/>
  <c r="AB101" i="8"/>
  <c r="Z101" i="8"/>
  <c r="Y101" i="8"/>
  <c r="Y11" i="8"/>
  <c r="AE17" i="8"/>
  <c r="AC20" i="8"/>
  <c r="Y21" i="8"/>
  <c r="Y30" i="8"/>
  <c r="AD36" i="8"/>
  <c r="AC36" i="8"/>
  <c r="AB36" i="8"/>
  <c r="AE40" i="8"/>
  <c r="Z42" i="8"/>
  <c r="AC74" i="8"/>
  <c r="AD6" i="8"/>
  <c r="AB6" i="8"/>
  <c r="Y6" i="8"/>
  <c r="AA6" i="8"/>
  <c r="AB20" i="8"/>
  <c r="Z21" i="8"/>
  <c r="AC30" i="8"/>
  <c r="AA42" i="8"/>
  <c r="AC6" i="8"/>
  <c r="AE26" i="8"/>
  <c r="AD26" i="8"/>
  <c r="AC26" i="8"/>
  <c r="AD30" i="8"/>
  <c r="AB32" i="8"/>
  <c r="AA32" i="8"/>
  <c r="Z32" i="8"/>
  <c r="AD38" i="8"/>
  <c r="AC38" i="8"/>
  <c r="AB38" i="8"/>
  <c r="AE42" i="8"/>
  <c r="AJ67" i="8"/>
  <c r="AK67" i="8" s="1"/>
  <c r="AJ68" i="8"/>
  <c r="AK68" i="8" s="1"/>
  <c r="AA20" i="8"/>
  <c r="Z20" i="8"/>
  <c r="Y20" i="8"/>
  <c r="AB11" i="8"/>
  <c r="AA11" i="8"/>
  <c r="Z11" i="8"/>
  <c r="AE21" i="8"/>
  <c r="AD21" i="8"/>
  <c r="AC21" i="8"/>
  <c r="AD8" i="8"/>
  <c r="AB8" i="8"/>
  <c r="AD20" i="8"/>
  <c r="AF74" i="8"/>
  <c r="Y8" i="8"/>
  <c r="AD11" i="8"/>
  <c r="AB13" i="8"/>
  <c r="AA13" i="8"/>
  <c r="Z13" i="8"/>
  <c r="AE3" i="8"/>
  <c r="AC3" i="8"/>
  <c r="AE6" i="8"/>
  <c r="Z8" i="8"/>
  <c r="AE11" i="8"/>
  <c r="Y13" i="8"/>
  <c r="AF20" i="8"/>
  <c r="AB21" i="8"/>
  <c r="Y26" i="8"/>
  <c r="AE30" i="8"/>
  <c r="Y32" i="8"/>
  <c r="AA36" i="8"/>
  <c r="Y38" i="8"/>
  <c r="AF6" i="8"/>
  <c r="AF11" i="8"/>
  <c r="AB17" i="8"/>
  <c r="AA17" i="8"/>
  <c r="Z17" i="8"/>
  <c r="AF21" i="8"/>
  <c r="AF30" i="8"/>
  <c r="AD40" i="8"/>
  <c r="AC40" i="8"/>
  <c r="AB40" i="8"/>
  <c r="AD60" i="8"/>
  <c r="AF60" i="8"/>
  <c r="AC60" i="8"/>
  <c r="AA60" i="8"/>
  <c r="Z60" i="8"/>
  <c r="Y60" i="8"/>
  <c r="AE150" i="8"/>
  <c r="AD150" i="8"/>
  <c r="AB150" i="8"/>
  <c r="AF150" i="8"/>
  <c r="AC150" i="8"/>
  <c r="AA150" i="8"/>
  <c r="Z150" i="8"/>
  <c r="Y150" i="8"/>
  <c r="AD42" i="8"/>
  <c r="AC42" i="8"/>
  <c r="AB42" i="8"/>
  <c r="AF5" i="8"/>
  <c r="AF7" i="8"/>
  <c r="AF35" i="8"/>
  <c r="AF37" i="8"/>
  <c r="AF39" i="8"/>
  <c r="AF41" i="8"/>
  <c r="AF43" i="8"/>
  <c r="AB44" i="8"/>
  <c r="Z48" i="8"/>
  <c r="AB50" i="8"/>
  <c r="AB54" i="8"/>
  <c r="AE66" i="8"/>
  <c r="AB66" i="8"/>
  <c r="AD77" i="8"/>
  <c r="AB78" i="8"/>
  <c r="AE84" i="8"/>
  <c r="AB86" i="8"/>
  <c r="Y86" i="8"/>
  <c r="AC88" i="8"/>
  <c r="AE94" i="8"/>
  <c r="AB94" i="8"/>
  <c r="AC96" i="8"/>
  <c r="Z98" i="8"/>
  <c r="Z102" i="8"/>
  <c r="Y102" i="8"/>
  <c r="AE102" i="8"/>
  <c r="AD103" i="8"/>
  <c r="AC103" i="8"/>
  <c r="AA103" i="8"/>
  <c r="AB141" i="8"/>
  <c r="AC156" i="8"/>
  <c r="AB156" i="8"/>
  <c r="Z156" i="8"/>
  <c r="AE182" i="8"/>
  <c r="AC44" i="8"/>
  <c r="AA48" i="8"/>
  <c r="AC50" i="8"/>
  <c r="AC54" i="8"/>
  <c r="AC75" i="8"/>
  <c r="Z75" i="8"/>
  <c r="AE77" i="8"/>
  <c r="AC78" i="8"/>
  <c r="AD88" i="8"/>
  <c r="AA98" i="8"/>
  <c r="AB133" i="8"/>
  <c r="AA133" i="8"/>
  <c r="Y133" i="8"/>
  <c r="AE141" i="8"/>
  <c r="AD44" i="8"/>
  <c r="AB48" i="8"/>
  <c r="AD50" i="8"/>
  <c r="AD54" i="8"/>
  <c r="AC61" i="8"/>
  <c r="Z61" i="8"/>
  <c r="Z66" i="8"/>
  <c r="Y75" i="8"/>
  <c r="Y76" i="8"/>
  <c r="AD76" i="8"/>
  <c r="Y80" i="8"/>
  <c r="AD80" i="8"/>
  <c r="AA86" i="8"/>
  <c r="AB90" i="8"/>
  <c r="Y90" i="8"/>
  <c r="Z94" i="8"/>
  <c r="AB102" i="8"/>
  <c r="Z103" i="8"/>
  <c r="Z133" i="8"/>
  <c r="AA156" i="8"/>
  <c r="AB84" i="8"/>
  <c r="Y84" i="8"/>
  <c r="AE118" i="8"/>
  <c r="AD118" i="8"/>
  <c r="AB118" i="8"/>
  <c r="AE131" i="8"/>
  <c r="AD131" i="8"/>
  <c r="AB131" i="8"/>
  <c r="AJ195" i="8"/>
  <c r="AK195" i="8" s="1"/>
  <c r="AD48" i="8"/>
  <c r="AC77" i="8"/>
  <c r="Z77" i="8"/>
  <c r="Z84" i="8"/>
  <c r="AE96" i="8"/>
  <c r="AD96" i="8"/>
  <c r="AB96" i="8"/>
  <c r="Y118" i="8"/>
  <c r="Y131" i="8"/>
  <c r="AA183" i="8"/>
  <c r="Z183" i="8"/>
  <c r="Y183" i="8"/>
  <c r="AE183" i="8"/>
  <c r="AE187" i="8"/>
  <c r="AD187" i="8"/>
  <c r="AC187" i="8"/>
  <c r="AB187" i="8"/>
  <c r="AA187" i="8"/>
  <c r="Y187" i="8"/>
  <c r="Y78" i="8"/>
  <c r="AD78" i="8"/>
  <c r="AA84" i="8"/>
  <c r="AB88" i="8"/>
  <c r="Y88" i="8"/>
  <c r="Z118" i="8"/>
  <c r="Z131" i="8"/>
  <c r="AD141" i="8"/>
  <c r="AC141" i="8"/>
  <c r="AA141" i="8"/>
  <c r="AD182" i="8"/>
  <c r="AC182" i="8"/>
  <c r="AB182" i="8"/>
  <c r="Z182" i="8"/>
  <c r="Z78" i="8"/>
  <c r="AC84" i="8"/>
  <c r="Z88" i="8"/>
  <c r="AE98" i="8"/>
  <c r="AD98" i="8"/>
  <c r="AB98" i="8"/>
  <c r="AA118" i="8"/>
  <c r="AA131" i="8"/>
  <c r="Y141" i="8"/>
  <c r="Y182" i="8"/>
  <c r="AJ194" i="8"/>
  <c r="AK194" i="8" s="1"/>
  <c r="AC63" i="8"/>
  <c r="AF65" i="8"/>
  <c r="AC91" i="8"/>
  <c r="AF93" i="8"/>
  <c r="AF95" i="8"/>
  <c r="AF97" i="8"/>
  <c r="AF99" i="8"/>
  <c r="AC112" i="8"/>
  <c r="AF137" i="8"/>
  <c r="AD157" i="8"/>
  <c r="AF179" i="8"/>
  <c r="AB184" i="8"/>
  <c r="AD188" i="8"/>
  <c r="AA189" i="8"/>
  <c r="AF191" i="8"/>
  <c r="AA197" i="8"/>
  <c r="AF157" i="8"/>
  <c r="AD184" i="8"/>
  <c r="AF188" i="8"/>
  <c r="AC189" i="8"/>
  <c r="AC197" i="8"/>
  <c r="AE184" i="8"/>
  <c r="AD189" i="8"/>
  <c r="AJ190" i="8"/>
  <c r="AK190" i="8" s="1"/>
  <c r="AD197" i="8"/>
  <c r="AE189" i="8"/>
  <c r="AE197" i="8"/>
  <c r="AL59" i="8" l="1"/>
  <c r="AL23" i="8"/>
  <c r="AL56" i="8"/>
  <c r="AL69" i="8"/>
  <c r="AK185" i="8"/>
  <c r="AL72" i="8"/>
  <c r="AK203" i="8"/>
  <c r="AL92" i="8"/>
  <c r="AL202" i="8"/>
  <c r="AL186" i="8"/>
  <c r="AK2" i="8"/>
  <c r="AK4" i="8"/>
  <c r="AL108" i="8"/>
  <c r="AL22" i="8"/>
  <c r="AK114" i="8"/>
  <c r="AL115" i="8"/>
  <c r="AL201" i="8"/>
  <c r="AL70" i="8"/>
  <c r="AK46" i="8"/>
  <c r="AL111" i="8"/>
  <c r="AL27" i="8"/>
  <c r="AL14" i="8"/>
  <c r="AL100" i="8"/>
  <c r="AL82" i="8"/>
  <c r="AL19" i="8"/>
  <c r="AL195" i="8"/>
  <c r="AL176" i="8"/>
  <c r="AL64" i="8"/>
  <c r="AL110" i="8"/>
  <c r="AL190" i="8"/>
  <c r="AL181" i="8"/>
  <c r="AL25" i="8"/>
  <c r="AL68" i="8"/>
  <c r="AL174" i="8"/>
  <c r="AL15" i="8"/>
  <c r="AL53" i="8"/>
  <c r="AL24" i="8"/>
  <c r="AL172" i="8"/>
  <c r="AL52" i="8"/>
  <c r="AL57" i="8"/>
  <c r="AL200" i="8"/>
  <c r="AL194" i="8"/>
  <c r="AL199" i="8"/>
  <c r="AL105" i="8"/>
  <c r="AL192" i="8"/>
  <c r="AL173" i="8"/>
  <c r="AK173" i="8"/>
  <c r="AL107" i="8"/>
  <c r="AL67" i="8"/>
  <c r="M44" i="1" l="1"/>
  <c r="O44" i="1" s="1"/>
  <c r="H29" i="5" s="1"/>
  <c r="M43" i="1"/>
  <c r="O43" i="1" s="1"/>
  <c r="H28" i="5" s="1"/>
  <c r="M42" i="1"/>
  <c r="O42" i="1" s="1"/>
  <c r="H27" i="5" s="1"/>
  <c r="M41" i="1"/>
  <c r="O41" i="1" s="1"/>
  <c r="H26" i="5" s="1"/>
  <c r="M40" i="1"/>
  <c r="O40" i="1" s="1"/>
  <c r="H25" i="5" s="1"/>
  <c r="M39" i="1"/>
  <c r="O39" i="1" s="1"/>
  <c r="H24" i="5" s="1"/>
  <c r="M36" i="1"/>
  <c r="O36" i="1" s="1"/>
  <c r="H21" i="5" s="1"/>
  <c r="M35" i="1"/>
  <c r="O35" i="1" s="1"/>
  <c r="H20" i="5" s="1"/>
  <c r="M33" i="1"/>
  <c r="O33" i="1" s="1"/>
  <c r="H18" i="5" s="1"/>
  <c r="M32" i="1"/>
  <c r="O32" i="1" s="1"/>
  <c r="H17" i="5" s="1"/>
  <c r="M31" i="1"/>
  <c r="O31" i="1" s="1"/>
  <c r="H16" i="5" s="1"/>
  <c r="M30" i="1"/>
  <c r="O30" i="1" s="1"/>
  <c r="G29" i="5" s="1"/>
  <c r="M29" i="1"/>
  <c r="O29" i="1" s="1"/>
  <c r="G28" i="5" s="1"/>
  <c r="M28" i="1"/>
  <c r="O28" i="1" s="1"/>
  <c r="G27" i="5" s="1"/>
  <c r="M27" i="1"/>
  <c r="O27" i="1" s="1"/>
  <c r="G26" i="5" s="1"/>
  <c r="M26" i="1"/>
  <c r="O26" i="1" s="1"/>
  <c r="G25" i="5" s="1"/>
  <c r="M25" i="1"/>
  <c r="O25" i="1" s="1"/>
  <c r="G24" i="5" s="1"/>
  <c r="M24" i="1"/>
  <c r="O24" i="1" s="1"/>
  <c r="G23" i="5" s="1"/>
  <c r="M22" i="1"/>
  <c r="O22" i="1" s="1"/>
  <c r="G21" i="5" s="1"/>
  <c r="M21" i="1"/>
  <c r="O21" i="1" s="1"/>
  <c r="G20" i="5" s="1"/>
  <c r="M20" i="1"/>
  <c r="O20" i="1" s="1"/>
  <c r="G19" i="5" s="1"/>
  <c r="M19" i="1"/>
  <c r="O19" i="1" s="1"/>
  <c r="G18" i="5" s="1"/>
  <c r="M18" i="1"/>
  <c r="O18" i="1" s="1"/>
  <c r="G17" i="5" s="1"/>
  <c r="M17" i="1"/>
  <c r="O17" i="1" s="1"/>
  <c r="G16" i="5" s="1"/>
  <c r="M16" i="1"/>
  <c r="O16" i="1" s="1"/>
  <c r="F29" i="5" s="1"/>
  <c r="M15" i="1"/>
  <c r="O15" i="1" s="1"/>
  <c r="F28" i="5" s="1"/>
  <c r="M14" i="1"/>
  <c r="O14" i="1" s="1"/>
  <c r="F27" i="5" s="1"/>
  <c r="M13" i="1"/>
  <c r="O13" i="1" s="1"/>
  <c r="F26" i="5" s="1"/>
  <c r="M12" i="1"/>
  <c r="O12" i="1" s="1"/>
  <c r="F25" i="5" s="1"/>
  <c r="M11" i="1"/>
  <c r="O11" i="1" s="1"/>
  <c r="F24" i="5" s="1"/>
  <c r="M10" i="1"/>
  <c r="O10" i="1" s="1"/>
  <c r="F23" i="5" s="1"/>
  <c r="M8" i="1"/>
  <c r="O8" i="1" s="1"/>
  <c r="F21" i="5" s="1"/>
  <c r="M7" i="1"/>
  <c r="O7" i="1" s="1"/>
  <c r="F20" i="5" s="1"/>
  <c r="M6" i="1"/>
  <c r="O6" i="1" s="1"/>
  <c r="F19" i="5" s="1"/>
  <c r="M5" i="1"/>
  <c r="O5" i="1" s="1"/>
  <c r="F18" i="5" s="1"/>
  <c r="M4" i="1"/>
  <c r="O4" i="1" s="1"/>
  <c r="F17" i="5" s="1"/>
  <c r="M3" i="1"/>
  <c r="L44" i="1"/>
  <c r="L43" i="1"/>
  <c r="L42" i="1"/>
  <c r="L41" i="1"/>
  <c r="L40" i="1"/>
  <c r="L39" i="1"/>
  <c r="L36" i="1"/>
  <c r="L35" i="1"/>
  <c r="L33" i="1"/>
  <c r="L32" i="1"/>
  <c r="L31" i="1"/>
  <c r="L30" i="1"/>
  <c r="L29" i="1"/>
  <c r="L28" i="1"/>
  <c r="L27" i="1"/>
  <c r="L26" i="1"/>
  <c r="L25" i="1"/>
  <c r="L24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8" i="1"/>
  <c r="L7" i="1"/>
  <c r="L6" i="1"/>
  <c r="L5" i="1"/>
  <c r="L4" i="1"/>
  <c r="L3" i="1"/>
  <c r="G44" i="1"/>
  <c r="I44" i="1" s="1"/>
  <c r="G43" i="1"/>
  <c r="I43" i="1" s="1"/>
  <c r="G41" i="1"/>
  <c r="I41" i="1" s="1"/>
  <c r="G40" i="1"/>
  <c r="I40" i="1" s="1"/>
  <c r="G39" i="1"/>
  <c r="I39" i="1" s="1"/>
  <c r="G38" i="1"/>
  <c r="I38" i="1" s="1"/>
  <c r="G36" i="1"/>
  <c r="I36" i="1" s="1"/>
  <c r="G35" i="1"/>
  <c r="I35" i="1" s="1"/>
  <c r="G34" i="1"/>
  <c r="I34" i="1" s="1"/>
  <c r="G33" i="1"/>
  <c r="I33" i="1" s="1"/>
  <c r="G32" i="1"/>
  <c r="I32" i="1" s="1"/>
  <c r="H3" i="5" s="1"/>
  <c r="G31" i="1"/>
  <c r="I31" i="1" s="1"/>
  <c r="G30" i="1"/>
  <c r="I30" i="1" s="1"/>
  <c r="G27" i="1"/>
  <c r="I27" i="1" s="1"/>
  <c r="G26" i="1"/>
  <c r="I26" i="1" s="1"/>
  <c r="G25" i="1"/>
  <c r="I25" i="1" s="1"/>
  <c r="G24" i="1"/>
  <c r="I24" i="1" s="1"/>
  <c r="G23" i="1"/>
  <c r="I23" i="1" s="1"/>
  <c r="G22" i="1"/>
  <c r="I22" i="1" s="1"/>
  <c r="G21" i="1"/>
  <c r="I21" i="1" s="1"/>
  <c r="G20" i="1"/>
  <c r="I20" i="1" s="1"/>
  <c r="G19" i="1"/>
  <c r="I19" i="1" s="1"/>
  <c r="G16" i="1"/>
  <c r="I16" i="1" s="1"/>
  <c r="G13" i="1"/>
  <c r="I13" i="1" s="1"/>
  <c r="G12" i="1"/>
  <c r="I12" i="1" s="1"/>
  <c r="G11" i="1"/>
  <c r="I11" i="1" s="1"/>
  <c r="G10" i="1"/>
  <c r="I10" i="1" s="1"/>
  <c r="G9" i="1"/>
  <c r="I9" i="1" s="1"/>
  <c r="G8" i="1"/>
  <c r="I8" i="1" s="1"/>
  <c r="G7" i="1"/>
  <c r="I7" i="1" s="1"/>
  <c r="G6" i="1"/>
  <c r="I6" i="1" s="1"/>
  <c r="F44" i="1"/>
  <c r="F43" i="1"/>
  <c r="F41" i="1"/>
  <c r="F40" i="1"/>
  <c r="F39" i="1"/>
  <c r="F38" i="1"/>
  <c r="F36" i="1"/>
  <c r="F35" i="1"/>
  <c r="F34" i="1"/>
  <c r="F33" i="1"/>
  <c r="F32" i="1"/>
  <c r="F31" i="1"/>
  <c r="F30" i="1"/>
  <c r="F27" i="1"/>
  <c r="F26" i="1"/>
  <c r="F25" i="1"/>
  <c r="F24" i="1"/>
  <c r="F23" i="1"/>
  <c r="F22" i="1"/>
  <c r="F21" i="1"/>
  <c r="F20" i="1"/>
  <c r="F19" i="1"/>
  <c r="F16" i="1"/>
  <c r="F13" i="1"/>
  <c r="F12" i="1"/>
  <c r="F11" i="1"/>
  <c r="F10" i="1"/>
  <c r="F9" i="1"/>
  <c r="F8" i="1"/>
  <c r="F7" i="1"/>
  <c r="F6" i="1"/>
  <c r="F5" i="1"/>
  <c r="G5" i="1"/>
  <c r="I5" i="1" s="1"/>
  <c r="F4" i="5" s="1"/>
  <c r="F4" i="12" s="1"/>
  <c r="G14" i="5"/>
  <c r="F14" i="5"/>
  <c r="F17" i="12" l="1"/>
  <c r="G17" i="12" l="1"/>
  <c r="H17" i="12" s="1"/>
  <c r="O3" i="1"/>
  <c r="F16" i="5" l="1"/>
  <c r="F16" i="12" s="1"/>
  <c r="G16" i="12" s="1"/>
  <c r="H16" i="12" s="1"/>
  <c r="I16" i="12" s="1"/>
  <c r="I17" i="12"/>
  <c r="I15" i="5"/>
  <c r="I14" i="5"/>
  <c r="I12" i="5"/>
  <c r="I11" i="5"/>
  <c r="I10" i="5"/>
  <c r="I7" i="5"/>
  <c r="I6" i="5"/>
  <c r="I5" i="5"/>
  <c r="I4" i="5"/>
  <c r="I3" i="5"/>
  <c r="I2" i="5"/>
  <c r="O69" i="1" l="1"/>
  <c r="J26" i="5" s="1"/>
  <c r="O70" i="1"/>
  <c r="J27" i="5" s="1"/>
  <c r="O71" i="1"/>
  <c r="J28" i="5" s="1"/>
  <c r="O72" i="1"/>
  <c r="J29" i="5" s="1"/>
  <c r="O68" i="1"/>
  <c r="J25" i="5" s="1"/>
  <c r="F28" i="12"/>
  <c r="F25" i="12"/>
  <c r="F29" i="12"/>
  <c r="F27" i="12"/>
  <c r="F26" i="12"/>
  <c r="G28" i="12" l="1"/>
  <c r="H28" i="12" s="1"/>
  <c r="I28" i="12" s="1"/>
  <c r="J28" i="12" s="1"/>
  <c r="G27" i="12"/>
  <c r="H27" i="12" s="1"/>
  <c r="I27" i="12" s="1"/>
  <c r="J27" i="12" s="1"/>
  <c r="G25" i="12"/>
  <c r="H25" i="12" s="1"/>
  <c r="I25" i="12" s="1"/>
  <c r="J25" i="12" s="1"/>
  <c r="G26" i="12"/>
  <c r="H26" i="12" s="1"/>
  <c r="I26" i="12" s="1"/>
  <c r="J26" i="12" s="1"/>
  <c r="G29" i="12"/>
  <c r="H29" i="12" s="1"/>
  <c r="I29" i="12" s="1"/>
  <c r="J29" i="12" s="1"/>
  <c r="O60" i="1"/>
  <c r="O59" i="1"/>
  <c r="F20" i="12"/>
  <c r="F24" i="12"/>
  <c r="F21" i="12"/>
  <c r="F23" i="12"/>
  <c r="F19" i="12"/>
  <c r="J16" i="5" l="1"/>
  <c r="J16" i="12" s="1"/>
  <c r="J17" i="5"/>
  <c r="J17" i="12" s="1"/>
  <c r="G20" i="12"/>
  <c r="H20" i="12" s="1"/>
  <c r="I20" i="12" s="1"/>
  <c r="G23" i="12"/>
  <c r="G21" i="12"/>
  <c r="H21" i="12" s="1"/>
  <c r="I21" i="12" s="1"/>
  <c r="G24" i="12"/>
  <c r="H24" i="12" s="1"/>
  <c r="I24" i="12" s="1"/>
  <c r="O61" i="1"/>
  <c r="J18" i="5" s="1"/>
  <c r="G19" i="12" l="1"/>
  <c r="F18" i="12"/>
  <c r="G18" i="12" l="1"/>
  <c r="H18" i="12" s="1"/>
  <c r="I18" i="12" s="1"/>
  <c r="J18" i="12" s="1"/>
  <c r="G4" i="5"/>
  <c r="G4" i="12" s="1"/>
  <c r="F5" i="5" l="1"/>
  <c r="F5" i="12" s="1"/>
  <c r="J15" i="5" l="1"/>
  <c r="J14" i="5"/>
  <c r="J12" i="5"/>
  <c r="J11" i="5"/>
  <c r="J10" i="5"/>
  <c r="J7" i="5"/>
  <c r="J6" i="5"/>
  <c r="J5" i="5"/>
  <c r="J4" i="5"/>
  <c r="J3" i="5"/>
  <c r="J2" i="5"/>
  <c r="H15" i="5"/>
  <c r="H14" i="5"/>
  <c r="H12" i="5"/>
  <c r="H11" i="5"/>
  <c r="H10" i="5"/>
  <c r="H9" i="5"/>
  <c r="H7" i="5"/>
  <c r="H6" i="5"/>
  <c r="H5" i="5"/>
  <c r="H4" i="5"/>
  <c r="H4" i="12" s="1"/>
  <c r="I4" i="12" s="1"/>
  <c r="H2" i="5"/>
  <c r="G15" i="5"/>
  <c r="G12" i="5"/>
  <c r="G11" i="5"/>
  <c r="G10" i="5"/>
  <c r="G9" i="5"/>
  <c r="G8" i="5"/>
  <c r="G7" i="5"/>
  <c r="G6" i="5"/>
  <c r="G5" i="5"/>
  <c r="G5" i="12" s="1"/>
  <c r="F15" i="5"/>
  <c r="F15" i="12" s="1"/>
  <c r="F12" i="5"/>
  <c r="F12" i="12" s="1"/>
  <c r="F11" i="5"/>
  <c r="F11" i="12" s="1"/>
  <c r="F10" i="5"/>
  <c r="F10" i="12" s="1"/>
  <c r="F9" i="5"/>
  <c r="F9" i="12" s="1"/>
  <c r="F8" i="5"/>
  <c r="F8" i="12" s="1"/>
  <c r="F7" i="5"/>
  <c r="F7" i="12" s="1"/>
  <c r="F6" i="5"/>
  <c r="F6" i="12" s="1"/>
  <c r="H5" i="12" l="1"/>
  <c r="I5" i="12" s="1"/>
  <c r="J5" i="12" s="1"/>
  <c r="G7" i="12"/>
  <c r="H7" i="12" s="1"/>
  <c r="I7" i="12" s="1"/>
  <c r="J7" i="12" s="1"/>
  <c r="G11" i="12"/>
  <c r="H11" i="12" s="1"/>
  <c r="I11" i="12" s="1"/>
  <c r="J11" i="12" s="1"/>
  <c r="G8" i="12"/>
  <c r="G9" i="12"/>
  <c r="H9" i="12" s="1"/>
  <c r="G12" i="12"/>
  <c r="H12" i="12" s="1"/>
  <c r="I12" i="12" s="1"/>
  <c r="J12" i="12" s="1"/>
  <c r="G15" i="12"/>
  <c r="H15" i="12" s="1"/>
  <c r="I15" i="12" s="1"/>
  <c r="J15" i="12" s="1"/>
  <c r="J4" i="12"/>
  <c r="G10" i="12"/>
  <c r="H10" i="12" s="1"/>
  <c r="I10" i="12" s="1"/>
  <c r="J10" i="12" s="1"/>
  <c r="G6" i="12"/>
  <c r="H6" i="12" s="1"/>
  <c r="I6" i="12" s="1"/>
  <c r="J6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U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Ignorar columna, ya que el intento de cópula NO se registró en 2001. La barrera mecanica 2 será numero de cópulas / tandems!</t>
        </r>
      </text>
    </comment>
    <comment ref="C148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Contado como F0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45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DELL:NO SE DIVIDIÓ ENTRE EL NÚMERO DE PUESTAS DE LA HEMBRA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<sst xmlns="http://schemas.openxmlformats.org/spreadsheetml/2006/main" count="10959" uniqueCount="893">
  <si>
    <t>Fitness component</t>
  </si>
  <si>
    <t>Cross</t>
  </si>
  <si>
    <t>N</t>
  </si>
  <si>
    <t>SE</t>
  </si>
  <si>
    <t>Tandem</t>
  </si>
  <si>
    <t xml:space="preserve">E♀E♂ </t>
  </si>
  <si>
    <t>G♀G♂</t>
  </si>
  <si>
    <t>untested</t>
  </si>
  <si>
    <t>G♀E♂</t>
  </si>
  <si>
    <t xml:space="preserve"> E♀G♂</t>
  </si>
  <si>
    <t>H♀H♂</t>
  </si>
  <si>
    <t>G♀H♂</t>
  </si>
  <si>
    <t>H♀G♂</t>
  </si>
  <si>
    <t>E♀H♂</t>
  </si>
  <si>
    <t>H♀E♂</t>
  </si>
  <si>
    <t>Fecundity</t>
  </si>
  <si>
    <t>Fertility</t>
  </si>
  <si>
    <t>CRI</t>
  </si>
  <si>
    <t>NA</t>
  </si>
  <si>
    <t>Observer</t>
  </si>
  <si>
    <t>Year</t>
  </si>
  <si>
    <t>Generation</t>
  </si>
  <si>
    <t>species-female</t>
  </si>
  <si>
    <t>Origin_female</t>
  </si>
  <si>
    <t>Region</t>
  </si>
  <si>
    <t>Population-female</t>
  </si>
  <si>
    <t>female_phenotype</t>
  </si>
  <si>
    <t>species-male</t>
  </si>
  <si>
    <t>origin_male</t>
  </si>
  <si>
    <t>population-male</t>
  </si>
  <si>
    <t>Cross_female_x_male</t>
  </si>
  <si>
    <t>Pop</t>
  </si>
  <si>
    <t>DATE</t>
  </si>
  <si>
    <t>FEM</t>
  </si>
  <si>
    <t>MALE</t>
  </si>
  <si>
    <t>Samples_female_x_male</t>
  </si>
  <si>
    <t>attempt-T</t>
  </si>
  <si>
    <t>attempt-M</t>
  </si>
  <si>
    <t>mating</t>
  </si>
  <si>
    <t>Mating-Notes</t>
  </si>
  <si>
    <t>ISOLATED_FEMALE</t>
  </si>
  <si>
    <t>N_clutches</t>
  </si>
  <si>
    <t>clutches_with_eggs</t>
  </si>
  <si>
    <t>Fertile_1</t>
  </si>
  <si>
    <t>Steryl_1</t>
  </si>
  <si>
    <t>Fertile_2</t>
  </si>
  <si>
    <t>Steryl_2</t>
  </si>
  <si>
    <t>Fertile_3</t>
  </si>
  <si>
    <t>Steryl_3</t>
  </si>
  <si>
    <t>Fertility-Notes</t>
  </si>
  <si>
    <t>FertilEggs</t>
  </si>
  <si>
    <t>SterilEggs</t>
  </si>
  <si>
    <t>TotalEggs</t>
  </si>
  <si>
    <t>F0</t>
  </si>
  <si>
    <t>elegans</t>
  </si>
  <si>
    <t>Allopatric</t>
  </si>
  <si>
    <t>infuscans</t>
  </si>
  <si>
    <t>Interpopulation</t>
  </si>
  <si>
    <t>Rosana</t>
  </si>
  <si>
    <t>androchrome</t>
  </si>
  <si>
    <t>Intrapopulation</t>
  </si>
  <si>
    <t>A19</t>
  </si>
  <si>
    <t>F1</t>
  </si>
  <si>
    <t>Y</t>
  </si>
  <si>
    <t>orange</t>
  </si>
  <si>
    <t>Laboratory</t>
  </si>
  <si>
    <t>EXE</t>
  </si>
  <si>
    <t>GXG</t>
  </si>
  <si>
    <t>GXE</t>
  </si>
  <si>
    <t>EXG</t>
  </si>
  <si>
    <t>HXH</t>
  </si>
  <si>
    <t>GXH</t>
  </si>
  <si>
    <t>HXG</t>
  </si>
  <si>
    <t>EXH</t>
  </si>
  <si>
    <t>HXE</t>
  </si>
  <si>
    <t>Type</t>
  </si>
  <si>
    <t>Ecology</t>
  </si>
  <si>
    <t>Oviposition</t>
  </si>
  <si>
    <t>Conspecific</t>
  </si>
  <si>
    <t>Heterospecific</t>
  </si>
  <si>
    <t>F2</t>
  </si>
  <si>
    <t>Sympatry</t>
  </si>
  <si>
    <t>F0: conspecific crosses</t>
  </si>
  <si>
    <t xml:space="preserve">F0: heterospecific crosses </t>
  </si>
  <si>
    <t>F1: F1-hybrids and backcrosses</t>
  </si>
  <si>
    <t>F2: F2-hybrids and backcrosses</t>
  </si>
  <si>
    <t>F0: heterospecific crosses</t>
  </si>
  <si>
    <t>Success</t>
  </si>
  <si>
    <t>Fails</t>
  </si>
  <si>
    <t>GeneFlow</t>
  </si>
  <si>
    <t>Isolation</t>
  </si>
  <si>
    <t>NewNameF2</t>
  </si>
  <si>
    <t>EggsPerBatch</t>
  </si>
  <si>
    <t>Ramses</t>
  </si>
  <si>
    <t>graellsii</t>
  </si>
  <si>
    <t>Galicia</t>
  </si>
  <si>
    <t>Montalvo</t>
  </si>
  <si>
    <t>Introgress</t>
  </si>
  <si>
    <t>Laxe</t>
  </si>
  <si>
    <t>A.12</t>
  </si>
  <si>
    <t>B.1</t>
  </si>
  <si>
    <t>A.13</t>
  </si>
  <si>
    <t>A.20</t>
  </si>
  <si>
    <t>A.14</t>
  </si>
  <si>
    <t>A.1</t>
  </si>
  <si>
    <t>B.2</t>
  </si>
  <si>
    <t>A.2</t>
  </si>
  <si>
    <t>B.3</t>
  </si>
  <si>
    <t>B.6</t>
  </si>
  <si>
    <t>B.7</t>
  </si>
  <si>
    <t>A.3</t>
  </si>
  <si>
    <t>A.4</t>
  </si>
  <si>
    <t>A.22</t>
  </si>
  <si>
    <t>A.6</t>
  </si>
  <si>
    <t>B.4</t>
  </si>
  <si>
    <t>B.9</t>
  </si>
  <si>
    <t>A.7</t>
  </si>
  <si>
    <t>A.23</t>
  </si>
  <si>
    <t>A.8</t>
  </si>
  <si>
    <t>A.9</t>
  </si>
  <si>
    <t>A.21</t>
  </si>
  <si>
    <t>A.11</t>
  </si>
  <si>
    <t>B.22</t>
  </si>
  <si>
    <t>B.25</t>
  </si>
  <si>
    <t>A.5</t>
  </si>
  <si>
    <t>B.13</t>
  </si>
  <si>
    <t>B.14</t>
  </si>
  <si>
    <t>B.15</t>
  </si>
  <si>
    <t>B.17</t>
  </si>
  <si>
    <t>B.18</t>
  </si>
  <si>
    <t>B.19</t>
  </si>
  <si>
    <t>B.8</t>
  </si>
  <si>
    <t>B.20</t>
  </si>
  <si>
    <t>B.?</t>
  </si>
  <si>
    <t>B.11</t>
  </si>
  <si>
    <t>B.31</t>
  </si>
  <si>
    <t>NO OBSERVATION</t>
  </si>
  <si>
    <t xml:space="preserve">B.16 </t>
  </si>
  <si>
    <t>B.26</t>
  </si>
  <si>
    <t>B.16</t>
  </si>
  <si>
    <t>B.</t>
  </si>
  <si>
    <t>A.?</t>
  </si>
  <si>
    <t>B.37</t>
  </si>
  <si>
    <t>LA SOLTÓ</t>
  </si>
  <si>
    <t>A.24</t>
  </si>
  <si>
    <t>B.38</t>
  </si>
  <si>
    <t>A.25</t>
  </si>
  <si>
    <t>B.32</t>
  </si>
  <si>
    <t>Fertil_1 and Stery_1 represents the sum of all clutches</t>
  </si>
  <si>
    <t>A.26</t>
  </si>
  <si>
    <t>A.27</t>
  </si>
  <si>
    <t>B.35</t>
  </si>
  <si>
    <t>LA SOLTÓ DESPUÉS DE 5 MINUTOS</t>
  </si>
  <si>
    <t>B.41</t>
  </si>
  <si>
    <t>A.28</t>
  </si>
  <si>
    <t>B.33</t>
  </si>
  <si>
    <t>A.29</t>
  </si>
  <si>
    <t>A.30</t>
  </si>
  <si>
    <t>B.39</t>
  </si>
  <si>
    <t>A.31</t>
  </si>
  <si>
    <t>LA SOLTÓ UN MINUTO DESPUÉS</t>
  </si>
  <si>
    <t>Cachadas</t>
  </si>
  <si>
    <t>C.10</t>
  </si>
  <si>
    <t>B.42</t>
  </si>
  <si>
    <t>B.53</t>
  </si>
  <si>
    <t>C.11</t>
  </si>
  <si>
    <t>C.13</t>
  </si>
  <si>
    <t>B.50</t>
  </si>
  <si>
    <t>C.14</t>
  </si>
  <si>
    <t>B.52</t>
  </si>
  <si>
    <t>C.18</t>
  </si>
  <si>
    <t>B.55</t>
  </si>
  <si>
    <t>C.19</t>
  </si>
  <si>
    <t>B.49</t>
  </si>
  <si>
    <t>C.1</t>
  </si>
  <si>
    <t>C.2</t>
  </si>
  <si>
    <t>B.47</t>
  </si>
  <si>
    <t>B.56</t>
  </si>
  <si>
    <t>C.3</t>
  </si>
  <si>
    <t>C.6</t>
  </si>
  <si>
    <t>C.9</t>
  </si>
  <si>
    <t>B.61</t>
  </si>
  <si>
    <t>B.62</t>
  </si>
  <si>
    <t>B.36</t>
  </si>
  <si>
    <t>B.63</t>
  </si>
  <si>
    <t>C.26</t>
  </si>
  <si>
    <t>B.64</t>
  </si>
  <si>
    <t>C.24</t>
  </si>
  <si>
    <t>C.28</t>
  </si>
  <si>
    <t>C.31</t>
  </si>
  <si>
    <t>B.65</t>
  </si>
  <si>
    <t>C.23</t>
  </si>
  <si>
    <t>C.25</t>
  </si>
  <si>
    <t>B.66</t>
  </si>
  <si>
    <t>B.67</t>
  </si>
  <si>
    <t>B.76</t>
  </si>
  <si>
    <t>B.68</t>
  </si>
  <si>
    <t>C.21</t>
  </si>
  <si>
    <t>B.69</t>
  </si>
  <si>
    <t>B.70</t>
  </si>
  <si>
    <t>B.71</t>
  </si>
  <si>
    <t>C.33</t>
  </si>
  <si>
    <t>B.72</t>
  </si>
  <si>
    <t>B.77</t>
  </si>
  <si>
    <t>B.73</t>
  </si>
  <si>
    <t>B.45</t>
  </si>
  <si>
    <t>LA SOLTÓ 8 MINUTOS DESPUÉS</t>
  </si>
  <si>
    <t>B.75</t>
  </si>
  <si>
    <t>C.12</t>
  </si>
  <si>
    <t>C.17</t>
  </si>
  <si>
    <t>COPULA, DURACIÒN DE 5 MINUTOS</t>
  </si>
  <si>
    <t>C.4</t>
  </si>
  <si>
    <t>B.78</t>
  </si>
  <si>
    <t>C.5</t>
  </si>
  <si>
    <t>C.8</t>
  </si>
  <si>
    <t>B.43</t>
  </si>
  <si>
    <t>hybrid</t>
  </si>
  <si>
    <t>Allop-introg</t>
  </si>
  <si>
    <t>Montalvo-Laxe-Lab</t>
  </si>
  <si>
    <t>MOLD_CONTAMINATED_fertile_eggs_in_fact_are_ALL_EGGS</t>
  </si>
  <si>
    <t>Laxe-Lab</t>
  </si>
  <si>
    <t>Montalvo-Lab</t>
  </si>
  <si>
    <t>B.5</t>
  </si>
  <si>
    <t>C.7</t>
  </si>
  <si>
    <t>3.10</t>
  </si>
  <si>
    <t>3.19</t>
  </si>
  <si>
    <t>B.10</t>
  </si>
  <si>
    <t>1.20</t>
  </si>
  <si>
    <t>2.5</t>
  </si>
  <si>
    <t>3.13</t>
  </si>
  <si>
    <t>2.8</t>
  </si>
  <si>
    <t>B.12</t>
  </si>
  <si>
    <t>C.27</t>
  </si>
  <si>
    <t>C.30</t>
  </si>
  <si>
    <t>2.15</t>
  </si>
  <si>
    <t>C.29</t>
  </si>
  <si>
    <t>1.29</t>
  </si>
  <si>
    <t>3.34</t>
  </si>
  <si>
    <t>2.22</t>
  </si>
  <si>
    <t>2.24</t>
  </si>
  <si>
    <t>3.31</t>
  </si>
  <si>
    <t>3.37</t>
  </si>
  <si>
    <t>4.22</t>
  </si>
  <si>
    <t>C.40</t>
  </si>
  <si>
    <t>4.33</t>
  </si>
  <si>
    <t>Andrea</t>
  </si>
  <si>
    <t>EH</t>
  </si>
  <si>
    <t>hybridXhybrid</t>
  </si>
  <si>
    <t>K.2</t>
  </si>
  <si>
    <t>L.1</t>
  </si>
  <si>
    <t>Rodrigo</t>
  </si>
  <si>
    <t>GH</t>
  </si>
  <si>
    <t>K.6</t>
  </si>
  <si>
    <t>K.8</t>
  </si>
  <si>
    <t>K.7</t>
  </si>
  <si>
    <t>K.12</t>
  </si>
  <si>
    <t>K.9</t>
  </si>
  <si>
    <t>hybridXelegans</t>
  </si>
  <si>
    <t>L.2</t>
  </si>
  <si>
    <t>HH</t>
  </si>
  <si>
    <t>N.1</t>
  </si>
  <si>
    <t>K.13</t>
  </si>
  <si>
    <t>elegansXhybrid</t>
  </si>
  <si>
    <t>K.14</t>
  </si>
  <si>
    <t>K.17</t>
  </si>
  <si>
    <t>K.10</t>
  </si>
  <si>
    <t>K.19</t>
  </si>
  <si>
    <t>L.3</t>
  </si>
  <si>
    <t>K.16</t>
  </si>
  <si>
    <t>A.10</t>
  </si>
  <si>
    <t>L4</t>
  </si>
  <si>
    <t>K.20</t>
  </si>
  <si>
    <t>K.21</t>
  </si>
  <si>
    <t>Q.1</t>
  </si>
  <si>
    <t>K.15</t>
  </si>
  <si>
    <t>AndreaRodrigo</t>
  </si>
  <si>
    <t>hybridXgraellsii</t>
  </si>
  <si>
    <t>D.2</t>
  </si>
  <si>
    <t>elegansXelegans</t>
  </si>
  <si>
    <t>F.1</t>
  </si>
  <si>
    <t>R.1</t>
  </si>
  <si>
    <t>N.2</t>
  </si>
  <si>
    <t>L.7</t>
  </si>
  <si>
    <t>A.19</t>
  </si>
  <si>
    <t>I.10</t>
  </si>
  <si>
    <t>I.11</t>
  </si>
  <si>
    <t>Nota de Rodrigo: En este cruce todos los huevos eran esteriles, pues se intentaron poner a eclosionar y ninguno lo hizo. Janet registro estos huevos como fertiles, pero esta prueba comprobo que no lo eran, pues ninguno eclosionó en una larva viable.</t>
  </si>
  <si>
    <t>T.1</t>
  </si>
  <si>
    <t>graellsiiXhybrid</t>
  </si>
  <si>
    <t>E.5</t>
  </si>
  <si>
    <t>K.26</t>
  </si>
  <si>
    <t>2000-2005</t>
  </si>
  <si>
    <t>Introgressed</t>
  </si>
  <si>
    <t>Introg</t>
  </si>
  <si>
    <t>Allop</t>
  </si>
  <si>
    <t>Allop-Introg</t>
  </si>
  <si>
    <t>H-F2</t>
  </si>
  <si>
    <t>species.female</t>
  </si>
  <si>
    <t>Population.female</t>
  </si>
  <si>
    <t>species.male</t>
  </si>
  <si>
    <t>Region.1</t>
  </si>
  <si>
    <t>population.male</t>
  </si>
  <si>
    <t>Total.Fert</t>
  </si>
  <si>
    <t>Total.Est</t>
  </si>
  <si>
    <t>Fecud.Patch</t>
  </si>
  <si>
    <t>antiguos</t>
  </si>
  <si>
    <t>hybrid zone-2</t>
  </si>
  <si>
    <t>Louro</t>
  </si>
  <si>
    <t>graellsiiXelegans</t>
  </si>
  <si>
    <t>HETEROSPECIFIC</t>
  </si>
  <si>
    <t>101X50</t>
  </si>
  <si>
    <t>Corrubedo</t>
  </si>
  <si>
    <t>elegansXgraellsii</t>
  </si>
  <si>
    <t xml:space="preserve">HETEROSPECIFIC </t>
  </si>
  <si>
    <t>128X118</t>
  </si>
  <si>
    <t>Lanzada</t>
  </si>
  <si>
    <t>130XA.1</t>
  </si>
  <si>
    <t>F8.1</t>
  </si>
  <si>
    <t>233XF8.1</t>
  </si>
  <si>
    <t>D5.3</t>
  </si>
  <si>
    <t>234XD5.3</t>
  </si>
  <si>
    <t>F5.1</t>
  </si>
  <si>
    <t>235XF5.1</t>
  </si>
  <si>
    <t>F8.2</t>
  </si>
  <si>
    <t>237XF8.2</t>
  </si>
  <si>
    <t>238XD.2</t>
  </si>
  <si>
    <t>L.39</t>
  </si>
  <si>
    <t>31XL.39</t>
  </si>
  <si>
    <t>Centeans</t>
  </si>
  <si>
    <t>J.1</t>
  </si>
  <si>
    <t>3XJ.1</t>
  </si>
  <si>
    <t>H.11</t>
  </si>
  <si>
    <t>41XH.11</t>
  </si>
  <si>
    <t>43XB.10</t>
  </si>
  <si>
    <t>H.14</t>
  </si>
  <si>
    <t>46XH.14</t>
  </si>
  <si>
    <t>J.49</t>
  </si>
  <si>
    <t>47XJ.49</t>
  </si>
  <si>
    <t>5XJ.1</t>
  </si>
  <si>
    <t>Cuvi</t>
  </si>
  <si>
    <t>G.23</t>
  </si>
  <si>
    <t>75XG.23</t>
  </si>
  <si>
    <t>90I</t>
  </si>
  <si>
    <t>90IX50</t>
  </si>
  <si>
    <t>J.3</t>
  </si>
  <si>
    <t>90IXJ.3</t>
  </si>
  <si>
    <t>96I</t>
  </si>
  <si>
    <t>96IX51</t>
  </si>
  <si>
    <t>Alba</t>
  </si>
  <si>
    <t>graellsiiXgraellsii</t>
  </si>
  <si>
    <t>CONSPECIFIC-Allopatric</t>
  </si>
  <si>
    <t>A224X171</t>
  </si>
  <si>
    <t>A226X196</t>
  </si>
  <si>
    <t>A231X196</t>
  </si>
  <si>
    <t>A234X209</t>
  </si>
  <si>
    <t>A235X166</t>
  </si>
  <si>
    <t>A253X192</t>
  </si>
  <si>
    <t>A255X271</t>
  </si>
  <si>
    <t>A257X272</t>
  </si>
  <si>
    <t>A259X166</t>
  </si>
  <si>
    <t>A285X414</t>
  </si>
  <si>
    <t>A300X214</t>
  </si>
  <si>
    <t>A301X265</t>
  </si>
  <si>
    <t>CONSPECIFIC</t>
  </si>
  <si>
    <t>A49</t>
  </si>
  <si>
    <t>A49X34</t>
  </si>
  <si>
    <t>A50</t>
  </si>
  <si>
    <t>A50X22</t>
  </si>
  <si>
    <t>A56</t>
  </si>
  <si>
    <t>A56X35</t>
  </si>
  <si>
    <t>A57</t>
  </si>
  <si>
    <t>A57X61</t>
  </si>
  <si>
    <t>A66X63</t>
  </si>
  <si>
    <t>A68X54</t>
  </si>
  <si>
    <t>R.85</t>
  </si>
  <si>
    <t>R.85X212</t>
  </si>
  <si>
    <t>T9</t>
  </si>
  <si>
    <t>T9X211</t>
  </si>
  <si>
    <t>Allopatric-hybrid zone-2</t>
  </si>
  <si>
    <t>BCG-F1</t>
  </si>
  <si>
    <t>A163</t>
  </si>
  <si>
    <t>H.B.2</t>
  </si>
  <si>
    <t>A163XH.B.2</t>
  </si>
  <si>
    <t>A170</t>
  </si>
  <si>
    <t>H.A.4</t>
  </si>
  <si>
    <t>A170XH.A.4</t>
  </si>
  <si>
    <t>Louo</t>
  </si>
  <si>
    <t>E17</t>
  </si>
  <si>
    <t>D.17</t>
  </si>
  <si>
    <t>E17XD.17</t>
  </si>
  <si>
    <t>F42</t>
  </si>
  <si>
    <t>J.38</t>
  </si>
  <si>
    <t>F42XJ.38</t>
  </si>
  <si>
    <t>H13</t>
  </si>
  <si>
    <t>J.39</t>
  </si>
  <si>
    <t>H13XJ.39</t>
  </si>
  <si>
    <t>BCE-F1</t>
  </si>
  <si>
    <t>HB.8</t>
  </si>
  <si>
    <t>HB.8X144.8</t>
  </si>
  <si>
    <t>HF10</t>
  </si>
  <si>
    <t>E.17.5</t>
  </si>
  <si>
    <t>HF10XE.17.5</t>
  </si>
  <si>
    <t>HF3</t>
  </si>
  <si>
    <t>HF3X0.3</t>
  </si>
  <si>
    <t>HF7</t>
  </si>
  <si>
    <t>HF7X0.6</t>
  </si>
  <si>
    <t>J47</t>
  </si>
  <si>
    <t>J.?</t>
  </si>
  <si>
    <t>J47XJ.?</t>
  </si>
  <si>
    <t>J57</t>
  </si>
  <si>
    <t>J57XJ.39</t>
  </si>
  <si>
    <t>L38</t>
  </si>
  <si>
    <t>J.43</t>
  </si>
  <si>
    <t>L38XJ.43</t>
  </si>
  <si>
    <t>M31</t>
  </si>
  <si>
    <t>M31XJ.49</t>
  </si>
  <si>
    <t>graellsiiXH-F2</t>
  </si>
  <si>
    <t>BCG-F2</t>
  </si>
  <si>
    <t>H5.3</t>
  </si>
  <si>
    <t>119XH5.3</t>
  </si>
  <si>
    <t>elegansXH-F2</t>
  </si>
  <si>
    <t>BCE-F2</t>
  </si>
  <si>
    <t>H5.33</t>
  </si>
  <si>
    <t>4.24XH5.33</t>
  </si>
  <si>
    <t>D7.1</t>
  </si>
  <si>
    <t>F.8</t>
  </si>
  <si>
    <t>D7.1XF.8</t>
  </si>
  <si>
    <t>hybrid-zone-2</t>
  </si>
  <si>
    <t>H-F2XH-F2</t>
  </si>
  <si>
    <t>HYBRID-F2</t>
  </si>
  <si>
    <t>H4.14</t>
  </si>
  <si>
    <t>H4.11</t>
  </si>
  <si>
    <t>H4.14XH4.11</t>
  </si>
  <si>
    <t>H4.15</t>
  </si>
  <si>
    <t>H4.20</t>
  </si>
  <si>
    <t>H4.15XH4.20</t>
  </si>
  <si>
    <t>H4.16</t>
  </si>
  <si>
    <t>H4.16X5.7</t>
  </si>
  <si>
    <t>H4.24</t>
  </si>
  <si>
    <t>H5.15</t>
  </si>
  <si>
    <t>H4.24XH5.15</t>
  </si>
  <si>
    <t>H-F2Xelegans</t>
  </si>
  <si>
    <t>H4.26</t>
  </si>
  <si>
    <t>R.14</t>
  </si>
  <si>
    <t>H4.26XR.14</t>
  </si>
  <si>
    <t>H4.27</t>
  </si>
  <si>
    <t>R.17</t>
  </si>
  <si>
    <t>H4.27XR.17</t>
  </si>
  <si>
    <t>H4.28</t>
  </si>
  <si>
    <t>T2</t>
  </si>
  <si>
    <t>H4.28XT2</t>
  </si>
  <si>
    <t>H4.29</t>
  </si>
  <si>
    <t>T1</t>
  </si>
  <si>
    <t>H4.29XT1</t>
  </si>
  <si>
    <t>H4.2</t>
  </si>
  <si>
    <t>H4.6</t>
  </si>
  <si>
    <t>H4.2XH4.6</t>
  </si>
  <si>
    <t>H4.3</t>
  </si>
  <si>
    <t>H4.4</t>
  </si>
  <si>
    <t>H4.3XH4.4</t>
  </si>
  <si>
    <t>H4.7</t>
  </si>
  <si>
    <t>H4.7XH4.11</t>
  </si>
  <si>
    <t>H4.9</t>
  </si>
  <si>
    <t>H4.5</t>
  </si>
  <si>
    <t>H4.9XH4.5</t>
  </si>
  <si>
    <t>H5.24</t>
  </si>
  <si>
    <t>H5.24XR.14</t>
  </si>
  <si>
    <t>H5.26</t>
  </si>
  <si>
    <t>R.12</t>
  </si>
  <si>
    <t>H5.26XR.12</t>
  </si>
  <si>
    <t>H5.5</t>
  </si>
  <si>
    <t>H5.5X136</t>
  </si>
  <si>
    <t>H5.6</t>
  </si>
  <si>
    <t>H5.6X135</t>
  </si>
  <si>
    <t>H5.9</t>
  </si>
  <si>
    <t>H5.9XH5.3</t>
  </si>
  <si>
    <t>H6.13</t>
  </si>
  <si>
    <t>A.A4</t>
  </si>
  <si>
    <t>H6.13XA.A4</t>
  </si>
  <si>
    <t>H6.4</t>
  </si>
  <si>
    <t>X.8</t>
  </si>
  <si>
    <t>H6.4XX.8</t>
  </si>
  <si>
    <t>H6.9</t>
  </si>
  <si>
    <t>AA.5</t>
  </si>
  <si>
    <t>H6.9XAA.5</t>
  </si>
  <si>
    <t>H7.8</t>
  </si>
  <si>
    <t>H7.8XX.8</t>
  </si>
  <si>
    <t>J27.1</t>
  </si>
  <si>
    <t>J.5.1</t>
  </si>
  <si>
    <t>J27.1XJ.5.1</t>
  </si>
  <si>
    <t>K9.1</t>
  </si>
  <si>
    <t>F8.3</t>
  </si>
  <si>
    <t>K9.1XF8.3</t>
  </si>
  <si>
    <t>R.4</t>
  </si>
  <si>
    <t>H5.8</t>
  </si>
  <si>
    <t>R.4XH5.8</t>
  </si>
  <si>
    <t>U.27</t>
  </si>
  <si>
    <t>H6.1</t>
  </si>
  <si>
    <t>U.27XH6.1</t>
  </si>
  <si>
    <t>U.14</t>
  </si>
  <si>
    <t>H6.3</t>
  </si>
  <si>
    <t>X.14XH6.3</t>
  </si>
  <si>
    <t>X.16</t>
  </si>
  <si>
    <t>H6.5</t>
  </si>
  <si>
    <t>X.16XH6.5</t>
  </si>
  <si>
    <t>X.7</t>
  </si>
  <si>
    <t>X.7XH6.5</t>
  </si>
  <si>
    <t>X.9</t>
  </si>
  <si>
    <t>X.9XH6.3</t>
  </si>
  <si>
    <t>U.24</t>
  </si>
  <si>
    <t>n</t>
  </si>
  <si>
    <t>Mean</t>
  </si>
  <si>
    <t>SD</t>
  </si>
  <si>
    <t>Warning all these crosses are in female x male format (in opposite to the final ms)</t>
  </si>
  <si>
    <t>Mechanical</t>
  </si>
  <si>
    <t>Tactile</t>
  </si>
  <si>
    <t>Sympatric - Lab rearing 2000-2001</t>
  </si>
  <si>
    <t>Sympatric - Lab rearing 2019-2020</t>
  </si>
  <si>
    <t>B57 x B42</t>
  </si>
  <si>
    <t>I. graellsii X I. graellsii</t>
  </si>
  <si>
    <t>INTRAPOPULATION</t>
  </si>
  <si>
    <t>Spain-Cachadas</t>
  </si>
  <si>
    <t>INFUSCANS</t>
  </si>
  <si>
    <t>Lab-Spain-Cachadas</t>
  </si>
  <si>
    <t>Aude</t>
  </si>
  <si>
    <t>A30 X P23</t>
  </si>
  <si>
    <t>I. graellsii X I. elegans</t>
  </si>
  <si>
    <t>France-L'Aigual</t>
  </si>
  <si>
    <t>France</t>
  </si>
  <si>
    <t>A28 X P24</t>
  </si>
  <si>
    <t>A27 X P.16</t>
  </si>
  <si>
    <t>B9 X C8</t>
  </si>
  <si>
    <t>Sweden-Lund</t>
  </si>
  <si>
    <t>Sweden</t>
  </si>
  <si>
    <t>Belgium-De Maten</t>
  </si>
  <si>
    <t>Belgium</t>
  </si>
  <si>
    <t>ANDROCHROME</t>
  </si>
  <si>
    <t>B74 X A32</t>
  </si>
  <si>
    <t>B72 X A36</t>
  </si>
  <si>
    <t>B7 X A10</t>
  </si>
  <si>
    <t>B55 X A26</t>
  </si>
  <si>
    <t>B54 X A25</t>
  </si>
  <si>
    <t>ORANGE</t>
  </si>
  <si>
    <t>B53 X C8</t>
  </si>
  <si>
    <t>B53 X C12</t>
  </si>
  <si>
    <t>B52 X C16</t>
  </si>
  <si>
    <t>B50 X A26</t>
  </si>
  <si>
    <t>B48 X A 30</t>
  </si>
  <si>
    <t>B4 X A7</t>
  </si>
  <si>
    <t>B29 X A27</t>
  </si>
  <si>
    <t>B28 X C6</t>
  </si>
  <si>
    <t>B2 X A2</t>
  </si>
  <si>
    <t>B1 X C4</t>
  </si>
  <si>
    <t>A7 X E1</t>
  </si>
  <si>
    <t>Lab-Belgium-De Maten</t>
  </si>
  <si>
    <t>A18 X 2.14</t>
  </si>
  <si>
    <t>Belgium-De Maten-cachadas</t>
  </si>
  <si>
    <t>Lab-combined</t>
  </si>
  <si>
    <t>Allopatric-Allopatric</t>
  </si>
  <si>
    <t>ELE-FEM-hybrid</t>
  </si>
  <si>
    <t>A.6 X 3.3</t>
  </si>
  <si>
    <t>ELE-FEM-Hybrid</t>
  </si>
  <si>
    <t>A.5 X 4.1</t>
  </si>
  <si>
    <t>A.3 X 3.2</t>
  </si>
  <si>
    <t>A.26 X 5.6</t>
  </si>
  <si>
    <t>A.20 X 1.20</t>
  </si>
  <si>
    <t>A.17 X 5.11</t>
  </si>
  <si>
    <t>A.15 X 5.11</t>
  </si>
  <si>
    <t>L18 X A13</t>
  </si>
  <si>
    <t>I. elegans X I. graellsii</t>
  </si>
  <si>
    <t>INTERPOP</t>
  </si>
  <si>
    <t>Spain-Lab-Cachadas</t>
  </si>
  <si>
    <t>France-Maraix D'Orx</t>
  </si>
  <si>
    <t xml:space="preserve">Rosa Ana </t>
  </si>
  <si>
    <t>P29 X O3</t>
  </si>
  <si>
    <t>I. elegans X I. elegans</t>
  </si>
  <si>
    <t>France-Bayonne</t>
  </si>
  <si>
    <t>France-L'Agual</t>
  </si>
  <si>
    <t>P28 X P22</t>
  </si>
  <si>
    <t>O4 X P6</t>
  </si>
  <si>
    <t>P31 X E23</t>
  </si>
  <si>
    <t>L18 X E14</t>
  </si>
  <si>
    <t>P14 X 5.14</t>
  </si>
  <si>
    <t>I. elegans x Hybrid</t>
  </si>
  <si>
    <t>P.3 X 5.4</t>
  </si>
  <si>
    <t>P.20 X 2.11</t>
  </si>
  <si>
    <t>P.1 X 4.2</t>
  </si>
  <si>
    <t>L3 X 5.6</t>
  </si>
  <si>
    <t>L.9 X 5.14</t>
  </si>
  <si>
    <t>A43 X B42</t>
  </si>
  <si>
    <t>A39 X B88</t>
  </si>
  <si>
    <t>A38 X B36</t>
  </si>
  <si>
    <t>A34 X B44</t>
  </si>
  <si>
    <t>A21 X B42</t>
  </si>
  <si>
    <t>V7 X L.20</t>
  </si>
  <si>
    <t>France-Maraix-D'orx</t>
  </si>
  <si>
    <t>Lab-Sweden-Lund</t>
  </si>
  <si>
    <t>lab</t>
  </si>
  <si>
    <t>E3  x P16</t>
  </si>
  <si>
    <t>X3 X V15</t>
  </si>
  <si>
    <t>Lab-Belgium-Sweden</t>
  </si>
  <si>
    <t>V4 X K28</t>
  </si>
  <si>
    <t>V1 X E15</t>
  </si>
  <si>
    <t>E5 X B6</t>
  </si>
  <si>
    <t>E25 X I2</t>
  </si>
  <si>
    <t>INTERPOPULATION</t>
  </si>
  <si>
    <t>Lab-Belgium-sweden</t>
  </si>
  <si>
    <t>lab-mix</t>
  </si>
  <si>
    <t>E20 X E9</t>
  </si>
  <si>
    <t>E13 X B9</t>
  </si>
  <si>
    <t>E11 X E10</t>
  </si>
  <si>
    <t>C3 X C6</t>
  </si>
  <si>
    <t>C25 X A46</t>
  </si>
  <si>
    <t>C22 X C17</t>
  </si>
  <si>
    <t>C10 X A19</t>
  </si>
  <si>
    <t>C1 X A10</t>
  </si>
  <si>
    <t>B8 X B6</t>
  </si>
  <si>
    <t>B12 X E19</t>
  </si>
  <si>
    <t>A29 X A27</t>
  </si>
  <si>
    <t>A22 X A23</t>
  </si>
  <si>
    <t>A20 X C6</t>
  </si>
  <si>
    <t>?</t>
  </si>
  <si>
    <t>A12 X A2</t>
  </si>
  <si>
    <t>E.2 X 5.8</t>
  </si>
  <si>
    <t>B5 X 5.6</t>
  </si>
  <si>
    <t>2.3 X A.4</t>
  </si>
  <si>
    <t>Hybrid x I. graellsii</t>
  </si>
  <si>
    <t>5.15 X P.8</t>
  </si>
  <si>
    <t>Hybrid X I. elegans</t>
  </si>
  <si>
    <t>4.9 X E.10</t>
  </si>
  <si>
    <t>3.9 A X K.5</t>
  </si>
  <si>
    <t>3.6 X I.1</t>
  </si>
  <si>
    <t>3.18 X E.19</t>
  </si>
  <si>
    <t>1.42 X E.22</t>
  </si>
  <si>
    <t>1.38 X B.10</t>
  </si>
  <si>
    <t>1.30 X E.14</t>
  </si>
  <si>
    <t>1.29 X H.5</t>
  </si>
  <si>
    <t>1.28 X B.14</t>
  </si>
  <si>
    <t>1.26 X E.10</t>
  </si>
  <si>
    <t>5.9 X 5.8</t>
  </si>
  <si>
    <t>Hybrid X Hybrid</t>
  </si>
  <si>
    <t>Hybrid-F1</t>
  </si>
  <si>
    <t>5.3 X 4.1</t>
  </si>
  <si>
    <t>5.24 X 3.16</t>
  </si>
  <si>
    <t>5.2 X 3.2</t>
  </si>
  <si>
    <t>5.18 X 5.16</t>
  </si>
  <si>
    <t>5.13 X 2.14</t>
  </si>
  <si>
    <t>5.1 I X 3.3</t>
  </si>
  <si>
    <t>4.8  X 4.4</t>
  </si>
  <si>
    <t>4.15 X 3.16</t>
  </si>
  <si>
    <t>3.5 A X 5.11</t>
  </si>
  <si>
    <t>3.4 I X 5.11</t>
  </si>
  <si>
    <t>3.22 X 1.43</t>
  </si>
  <si>
    <t>3.20 X 1.40</t>
  </si>
  <si>
    <t>3.20 X 1.18</t>
  </si>
  <si>
    <t>3.19 X 1.34</t>
  </si>
  <si>
    <t>2.8 X 2.7</t>
  </si>
  <si>
    <t>2.2. X2.16</t>
  </si>
  <si>
    <t>2.19 X 2.23</t>
  </si>
  <si>
    <t>2.15 X 2.23</t>
  </si>
  <si>
    <t>2.14 X 2.16?</t>
  </si>
  <si>
    <t>1.6 X 1.4</t>
  </si>
  <si>
    <t>1.51 X 1.35</t>
  </si>
  <si>
    <t>1.47 X 4.14</t>
  </si>
  <si>
    <t>1.46 X 2.15</t>
  </si>
  <si>
    <t>1.36 X 5.X</t>
  </si>
  <si>
    <t>1.3 X 1.14</t>
  </si>
  <si>
    <t>1.2 X 1.14</t>
  </si>
  <si>
    <t>1.19 X 1.34</t>
  </si>
  <si>
    <t>1.14 X 2.11</t>
  </si>
  <si>
    <t>1.10 X 5.11</t>
  </si>
  <si>
    <t>Fertility %</t>
  </si>
  <si>
    <t>Total-ESTERIL</t>
  </si>
  <si>
    <t>Total-FERTIL</t>
  </si>
  <si>
    <t>Steryl</t>
  </si>
  <si>
    <t>fertile</t>
  </si>
  <si>
    <t>clutches with eggs</t>
  </si>
  <si>
    <t>N clutches</t>
  </si>
  <si>
    <t>Crose FEM X MALE</t>
  </si>
  <si>
    <t>Mating-duration (min)</t>
  </si>
  <si>
    <t>Date</t>
  </si>
  <si>
    <t>cross-Type 2</t>
  </si>
  <si>
    <t>Cross-Type 1</t>
  </si>
  <si>
    <t>population</t>
  </si>
  <si>
    <t>Population-male</t>
  </si>
  <si>
    <t>Origin male</t>
  </si>
  <si>
    <t>Species-male</t>
  </si>
  <si>
    <t>female phenotype</t>
  </si>
  <si>
    <t>Origin female</t>
  </si>
  <si>
    <t>Generación</t>
  </si>
  <si>
    <t>Observatror</t>
  </si>
  <si>
    <t>E.10</t>
  </si>
  <si>
    <t>rosa-anais</t>
  </si>
  <si>
    <t xml:space="preserve"> E19</t>
  </si>
  <si>
    <t xml:space="preserve">B12 </t>
  </si>
  <si>
    <t xml:space="preserve"> E15</t>
  </si>
  <si>
    <t xml:space="preserve">V1 </t>
  </si>
  <si>
    <t>5..20</t>
  </si>
  <si>
    <t>L.14</t>
  </si>
  <si>
    <t xml:space="preserve"> 2.16?</t>
  </si>
  <si>
    <t>P.24</t>
  </si>
  <si>
    <t>P.21</t>
  </si>
  <si>
    <t>P.16</t>
  </si>
  <si>
    <t>P.18</t>
  </si>
  <si>
    <t>3..10</t>
  </si>
  <si>
    <t xml:space="preserve"> E10</t>
  </si>
  <si>
    <t xml:space="preserve">E11 </t>
  </si>
  <si>
    <t xml:space="preserve"> B6</t>
  </si>
  <si>
    <t xml:space="preserve">B8 </t>
  </si>
  <si>
    <t xml:space="preserve"> P24</t>
  </si>
  <si>
    <t xml:space="preserve">A28 </t>
  </si>
  <si>
    <t xml:space="preserve"> P.16</t>
  </si>
  <si>
    <t xml:space="preserve">A27 </t>
  </si>
  <si>
    <t xml:space="preserve"> P23</t>
  </si>
  <si>
    <t xml:space="preserve">A30 </t>
  </si>
  <si>
    <t xml:space="preserve">A.26 </t>
  </si>
  <si>
    <t>E.17</t>
  </si>
  <si>
    <t>E.7</t>
  </si>
  <si>
    <t xml:space="preserve">P.20 </t>
  </si>
  <si>
    <t xml:space="preserve">A.20 </t>
  </si>
  <si>
    <t xml:space="preserve"> P.8</t>
  </si>
  <si>
    <t xml:space="preserve">3.5 A </t>
  </si>
  <si>
    <t xml:space="preserve">A18 </t>
  </si>
  <si>
    <t xml:space="preserve">A.17 </t>
  </si>
  <si>
    <t xml:space="preserve">A.15 </t>
  </si>
  <si>
    <t>E.6</t>
  </si>
  <si>
    <t xml:space="preserve">E5 </t>
  </si>
  <si>
    <t xml:space="preserve">L.9 </t>
  </si>
  <si>
    <t>P16</t>
  </si>
  <si>
    <t xml:space="preserve">E3 </t>
  </si>
  <si>
    <t xml:space="preserve">P14 </t>
  </si>
  <si>
    <t xml:space="preserve">P.15 </t>
  </si>
  <si>
    <t>E.3</t>
  </si>
  <si>
    <t xml:space="preserve"> A13</t>
  </si>
  <si>
    <t xml:space="preserve">L18 </t>
  </si>
  <si>
    <t xml:space="preserve">E.2 </t>
  </si>
  <si>
    <t xml:space="preserve">B5 </t>
  </si>
  <si>
    <t xml:space="preserve">L3 </t>
  </si>
  <si>
    <t xml:space="preserve"> E1</t>
  </si>
  <si>
    <t xml:space="preserve">A7 </t>
  </si>
  <si>
    <t>P.5</t>
  </si>
  <si>
    <t xml:space="preserve">A.6 </t>
  </si>
  <si>
    <t xml:space="preserve">P.3 </t>
  </si>
  <si>
    <t xml:space="preserve">P.1 </t>
  </si>
  <si>
    <t xml:space="preserve">A.5 </t>
  </si>
  <si>
    <t>P.1</t>
  </si>
  <si>
    <t xml:space="preserve"> A.4</t>
  </si>
  <si>
    <t>P1</t>
  </si>
  <si>
    <t>A4</t>
  </si>
  <si>
    <t>B2</t>
  </si>
  <si>
    <t xml:space="preserve">A.3 </t>
  </si>
  <si>
    <t xml:space="preserve">5.1 I </t>
  </si>
  <si>
    <t xml:space="preserve"> A46</t>
  </si>
  <si>
    <t xml:space="preserve">C25 </t>
  </si>
  <si>
    <t xml:space="preserve"> C17</t>
  </si>
  <si>
    <t xml:space="preserve">C22 </t>
  </si>
  <si>
    <t xml:space="preserve"> A40</t>
  </si>
  <si>
    <t>B85</t>
  </si>
  <si>
    <t xml:space="preserve"> A25</t>
  </si>
  <si>
    <t xml:space="preserve">B73 </t>
  </si>
  <si>
    <t>B38</t>
  </si>
  <si>
    <t xml:space="preserve"> A3</t>
  </si>
  <si>
    <t>A.41</t>
  </si>
  <si>
    <t xml:space="preserve"> A</t>
  </si>
  <si>
    <t>B79</t>
  </si>
  <si>
    <t xml:space="preserve"> A35</t>
  </si>
  <si>
    <t xml:space="preserve">B78 </t>
  </si>
  <si>
    <t xml:space="preserve"> C6</t>
  </si>
  <si>
    <t xml:space="preserve">B76 </t>
  </si>
  <si>
    <t xml:space="preserve"> A55</t>
  </si>
  <si>
    <t xml:space="preserve"> A30</t>
  </si>
  <si>
    <t xml:space="preserve">B75 </t>
  </si>
  <si>
    <t xml:space="preserve"> A32</t>
  </si>
  <si>
    <t xml:space="preserve">B74 </t>
  </si>
  <si>
    <t xml:space="preserve">B71 </t>
  </si>
  <si>
    <t xml:space="preserve"> A27</t>
  </si>
  <si>
    <t>B70</t>
  </si>
  <si>
    <t xml:space="preserve"> A24</t>
  </si>
  <si>
    <t xml:space="preserve">B7? </t>
  </si>
  <si>
    <t>B65</t>
  </si>
  <si>
    <t xml:space="preserve"> A36</t>
  </si>
  <si>
    <t>B60</t>
  </si>
  <si>
    <t xml:space="preserve"> B42</t>
  </si>
  <si>
    <t xml:space="preserve">A43 </t>
  </si>
  <si>
    <t xml:space="preserve">B72 </t>
  </si>
  <si>
    <t xml:space="preserve"> B88</t>
  </si>
  <si>
    <t xml:space="preserve">A39 </t>
  </si>
  <si>
    <t xml:space="preserve"> B36</t>
  </si>
  <si>
    <t xml:space="preserve">A38 </t>
  </si>
  <si>
    <t>B45</t>
  </si>
  <si>
    <t xml:space="preserve">B57 </t>
  </si>
  <si>
    <t>B42</t>
  </si>
  <si>
    <t xml:space="preserve"> A26</t>
  </si>
  <si>
    <t xml:space="preserve">B55 </t>
  </si>
  <si>
    <t xml:space="preserve"> A.25</t>
  </si>
  <si>
    <t xml:space="preserve">B54 </t>
  </si>
  <si>
    <t>B48</t>
  </si>
  <si>
    <t xml:space="preserve"> B44</t>
  </si>
  <si>
    <t xml:space="preserve">A34 </t>
  </si>
  <si>
    <t xml:space="preserve"> A.</t>
  </si>
  <si>
    <t xml:space="preserve">B50 </t>
  </si>
  <si>
    <t xml:space="preserve"> A 30</t>
  </si>
  <si>
    <t xml:space="preserve">B48 </t>
  </si>
  <si>
    <t xml:space="preserve"> A20</t>
  </si>
  <si>
    <t>B33</t>
  </si>
  <si>
    <t>B30</t>
  </si>
  <si>
    <t xml:space="preserve"> A10</t>
  </si>
  <si>
    <t xml:space="preserve">A29 </t>
  </si>
  <si>
    <t xml:space="preserve"> A23</t>
  </si>
  <si>
    <t xml:space="preserve">A22 </t>
  </si>
  <si>
    <t xml:space="preserve">A20 </t>
  </si>
  <si>
    <t xml:space="preserve">B </t>
  </si>
  <si>
    <t>C11</t>
  </si>
  <si>
    <t xml:space="preserve"> C8</t>
  </si>
  <si>
    <t xml:space="preserve">B9 </t>
  </si>
  <si>
    <t xml:space="preserve"> C12</t>
  </si>
  <si>
    <t xml:space="preserve">B53 </t>
  </si>
  <si>
    <t xml:space="preserve">B30 </t>
  </si>
  <si>
    <t xml:space="preserve"> A19</t>
  </si>
  <si>
    <t xml:space="preserve">B29 </t>
  </si>
  <si>
    <t xml:space="preserve"> A18</t>
  </si>
  <si>
    <t>A22</t>
  </si>
  <si>
    <t xml:space="preserve">B21 </t>
  </si>
  <si>
    <t>A</t>
  </si>
  <si>
    <t xml:space="preserve">B19 </t>
  </si>
  <si>
    <t>B5</t>
  </si>
  <si>
    <t>B</t>
  </si>
  <si>
    <t xml:space="preserve"> B7</t>
  </si>
  <si>
    <t xml:space="preserve">A21 </t>
  </si>
  <si>
    <t xml:space="preserve">C10 </t>
  </si>
  <si>
    <t xml:space="preserve">B6 </t>
  </si>
  <si>
    <t xml:space="preserve"> C9</t>
  </si>
  <si>
    <t xml:space="preserve">B52 </t>
  </si>
  <si>
    <t xml:space="preserve"> C16</t>
  </si>
  <si>
    <t xml:space="preserve"> A2</t>
  </si>
  <si>
    <t>B28</t>
  </si>
  <si>
    <t xml:space="preserve"> A17</t>
  </si>
  <si>
    <t xml:space="preserve">B20 </t>
  </si>
  <si>
    <t>B18</t>
  </si>
  <si>
    <t xml:space="preserve">B17 </t>
  </si>
  <si>
    <t xml:space="preserve">A8 </t>
  </si>
  <si>
    <t xml:space="preserve"> B5</t>
  </si>
  <si>
    <t xml:space="preserve">A15 </t>
  </si>
  <si>
    <t xml:space="preserve"> B45</t>
  </si>
  <si>
    <t xml:space="preserve"> B39</t>
  </si>
  <si>
    <t xml:space="preserve">B7 </t>
  </si>
  <si>
    <t xml:space="preserve"> elegans</t>
  </si>
  <si>
    <t xml:space="preserve">B4 </t>
  </si>
  <si>
    <t xml:space="preserve"> A7</t>
  </si>
  <si>
    <t xml:space="preserve">B28 </t>
  </si>
  <si>
    <t>B232</t>
  </si>
  <si>
    <t xml:space="preserve">A12 </t>
  </si>
  <si>
    <t>C7</t>
  </si>
  <si>
    <t>A12</t>
  </si>
  <si>
    <t xml:space="preserve">C3 </t>
  </si>
  <si>
    <t xml:space="preserve">C1 </t>
  </si>
  <si>
    <t xml:space="preserve">B2 </t>
  </si>
  <si>
    <t xml:space="preserve"> C4</t>
  </si>
  <si>
    <t xml:space="preserve">B1 </t>
  </si>
  <si>
    <t>INT COPULA</t>
  </si>
  <si>
    <t>int Tandem</t>
  </si>
  <si>
    <t xml:space="preserve"> MALE</t>
  </si>
  <si>
    <t xml:space="preserve">Crose FEM </t>
  </si>
  <si>
    <t>generación</t>
  </si>
  <si>
    <t>I. graellsii X Hybrid</t>
  </si>
  <si>
    <t>Interspecific - Allopatric</t>
  </si>
  <si>
    <t>Generation-Cross</t>
  </si>
  <si>
    <t>Eggs/clutch</t>
  </si>
  <si>
    <t>For Correction</t>
  </si>
  <si>
    <t>lab-COMBINED</t>
  </si>
  <si>
    <t>H1 X H2</t>
  </si>
  <si>
    <t>H12 X I2</t>
  </si>
  <si>
    <t>K.9 X B.10</t>
  </si>
  <si>
    <t>K12 X K11</t>
  </si>
  <si>
    <t>K27 X V.6</t>
  </si>
  <si>
    <t>K30 X K.28</t>
  </si>
  <si>
    <t>H10 X 03</t>
  </si>
  <si>
    <t>K2 X P15</t>
  </si>
  <si>
    <t>H.1</t>
  </si>
  <si>
    <t>H.2</t>
  </si>
  <si>
    <t xml:space="preserve">H1 </t>
  </si>
  <si>
    <t xml:space="preserve"> H2</t>
  </si>
  <si>
    <t xml:space="preserve">K2 </t>
  </si>
  <si>
    <t xml:space="preserve"> P15</t>
  </si>
  <si>
    <t xml:space="preserve">K.9 </t>
  </si>
  <si>
    <t xml:space="preserve"> B.10</t>
  </si>
  <si>
    <t>E.15</t>
  </si>
  <si>
    <t xml:space="preserve">K12 </t>
  </si>
  <si>
    <t xml:space="preserve"> K11</t>
  </si>
  <si>
    <t>Allopatry</t>
  </si>
  <si>
    <t>Maximum</t>
  </si>
  <si>
    <t>Max I. elegans (both years + allopatric)</t>
  </si>
  <si>
    <t>Max I. graellsii (both years + allopatric)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</si>
</sst>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-mmm"/>
    <numFmt numFmtId="165" formatCode="0.0"/>
    <numFmt numFmtId="166" formatCode="0.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0"/>
      <color rgb="FF000000"/>
      <name val="Calibri"/>
      <family val="2"/>
      <charset val="1"/>
    </font>
    <font>
      <b/>
      <i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i/>
      <sz val="10"/>
      <color rgb="FF000000"/>
      <name val="Calibri"/>
      <family val="2"/>
      <charset val="1"/>
    </font>
    <font>
      <sz val="10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0"/>
      <color rgb="FFFF0000"/>
      <name val="Times New Roman"/>
      <family val="1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rgb="FF000000"/>
      <name val="Times New Roman"/>
      <family val="1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AFABAB"/>
        <bgColor rgb="FF969696"/>
      </patternFill>
    </fill>
    <fill>
      <patternFill patternType="solid">
        <fgColor rgb="FFF8CBAD"/>
        <bgColor rgb="FFFBE5D6"/>
      </patternFill>
    </fill>
    <fill>
      <patternFill patternType="solid">
        <fgColor rgb="FF92D050"/>
        <bgColor rgb="FFAFABAB"/>
      </patternFill>
    </fill>
    <fill>
      <patternFill patternType="solid">
        <fgColor rgb="FF00B050"/>
        <bgColor rgb="FF008080"/>
      </patternFill>
    </fill>
    <fill>
      <patternFill patternType="solid">
        <fgColor rgb="FFFF0000"/>
        <bgColor rgb="FFFFFF00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66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ck">
        <color auto="1"/>
      </top>
      <bottom/>
      <diagonal/>
    </border>
  </borders>
  <cellStyleXfs count="2">
    <xf numFmtId="0" fontId="0" fillId="0" borderId="0"/>
    <xf numFmtId="0" fontId="12" fillId="0" borderId="0"/>
  </cellStyleXfs>
  <cellXfs count="149">
    <xf numFmtId="0" fontId="0" fillId="0" borderId="0" xfId="0"/>
    <xf numFmtId="0" fontId="1" fillId="0" borderId="0" xfId="0" applyFo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" fontId="1" fillId="0" borderId="2" xfId="0" applyNumberFormat="1" applyFont="1" applyBorder="1" applyAlignment="1">
      <alignment horizontal="center"/>
    </xf>
    <xf numFmtId="0" fontId="1" fillId="0" borderId="2" xfId="0" applyFont="1" applyBorder="1"/>
    <xf numFmtId="2" fontId="1" fillId="0" borderId="0" xfId="0" applyNumberFormat="1" applyFont="1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1" fillId="0" borderId="1" xfId="0" applyFont="1" applyBorder="1"/>
    <xf numFmtId="2" fontId="1" fillId="4" borderId="0" xfId="0" applyNumberFormat="1" applyFont="1" applyFill="1" applyAlignment="1">
      <alignment horizontal="center"/>
    </xf>
    <xf numFmtId="1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2" fontId="3" fillId="2" borderId="2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2" fontId="4" fillId="0" borderId="3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2" fontId="9" fillId="0" borderId="0" xfId="0" applyNumberFormat="1" applyFont="1" applyAlignment="1">
      <alignment horizontal="center"/>
    </xf>
    <xf numFmtId="2" fontId="9" fillId="4" borderId="0" xfId="0" applyNumberFormat="1" applyFont="1" applyFill="1" applyAlignment="1">
      <alignment horizontal="center"/>
    </xf>
    <xf numFmtId="1" fontId="9" fillId="0" borderId="0" xfId="0" applyNumberFormat="1" applyFont="1" applyAlignment="1">
      <alignment horizontal="center"/>
    </xf>
    <xf numFmtId="0" fontId="5" fillId="10" borderId="0" xfId="1" applyFont="1" applyFill="1" applyAlignment="1">
      <alignment horizontal="center"/>
    </xf>
    <xf numFmtId="0" fontId="5" fillId="11" borderId="0" xfId="1" applyFont="1" applyFill="1" applyAlignment="1">
      <alignment horizontal="center"/>
    </xf>
    <xf numFmtId="0" fontId="5" fillId="12" borderId="0" xfId="1" applyFont="1" applyFill="1" applyAlignment="1">
      <alignment horizontal="center"/>
    </xf>
    <xf numFmtId="0" fontId="6" fillId="13" borderId="0" xfId="1" applyFont="1" applyFill="1" applyAlignment="1">
      <alignment horizontal="center"/>
    </xf>
    <xf numFmtId="49" fontId="5" fillId="10" borderId="0" xfId="1" applyNumberFormat="1" applyFont="1" applyFill="1" applyAlignment="1">
      <alignment horizontal="center"/>
    </xf>
    <xf numFmtId="0" fontId="5" fillId="13" borderId="0" xfId="1" applyFont="1" applyFill="1" applyAlignment="1">
      <alignment horizontal="center"/>
    </xf>
    <xf numFmtId="0" fontId="5" fillId="15" borderId="0" xfId="1" applyFont="1" applyFill="1" applyAlignment="1">
      <alignment horizontal="center"/>
    </xf>
    <xf numFmtId="0" fontId="5" fillId="10" borderId="0" xfId="1" applyFont="1" applyFill="1" applyAlignment="1">
      <alignment horizontal="left"/>
    </xf>
    <xf numFmtId="0" fontId="5" fillId="14" borderId="0" xfId="1" applyFont="1" applyFill="1" applyAlignment="1">
      <alignment horizontal="center"/>
    </xf>
    <xf numFmtId="0" fontId="5" fillId="14" borderId="0" xfId="1" applyFont="1" applyFill="1" applyAlignment="1">
      <alignment horizontal="left"/>
    </xf>
    <xf numFmtId="0" fontId="5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8" fillId="0" borderId="0" xfId="1" applyFont="1" applyAlignment="1">
      <alignment horizontal="center"/>
    </xf>
    <xf numFmtId="164" fontId="7" fillId="0" borderId="0" xfId="1" applyNumberFormat="1" applyFont="1" applyAlignment="1">
      <alignment horizontal="center"/>
    </xf>
    <xf numFmtId="49" fontId="7" fillId="0" borderId="0" xfId="1" applyNumberFormat="1" applyFont="1" applyAlignment="1">
      <alignment horizontal="center"/>
    </xf>
    <xf numFmtId="0" fontId="7" fillId="0" borderId="0" xfId="1" applyFont="1" applyAlignment="1">
      <alignment horizontal="left"/>
    </xf>
    <xf numFmtId="0" fontId="13" fillId="0" borderId="0" xfId="1" applyFont="1" applyAlignment="1">
      <alignment horizontal="center"/>
    </xf>
    <xf numFmtId="0" fontId="12" fillId="0" borderId="0" xfId="1"/>
    <xf numFmtId="0" fontId="14" fillId="0" borderId="0" xfId="1" applyFont="1" applyAlignment="1">
      <alignment horizontal="center"/>
    </xf>
    <xf numFmtId="0" fontId="16" fillId="0" borderId="0" xfId="0" applyFont="1" applyAlignment="1">
      <alignment horizontal="center"/>
    </xf>
    <xf numFmtId="0" fontId="15" fillId="0" borderId="0" xfId="0" applyFont="1"/>
    <xf numFmtId="0" fontId="2" fillId="0" borderId="0" xfId="0" applyFont="1"/>
    <xf numFmtId="0" fontId="2" fillId="0" borderId="2" xfId="0" applyFont="1" applyBorder="1"/>
    <xf numFmtId="0" fontId="1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1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1" fontId="19" fillId="0" borderId="0" xfId="0" applyNumberFormat="1" applyFont="1" applyAlignment="1">
      <alignment horizontal="center"/>
    </xf>
    <xf numFmtId="165" fontId="19" fillId="0" borderId="0" xfId="0" applyNumberFormat="1" applyFont="1" applyAlignment="1">
      <alignment horizontal="center"/>
    </xf>
    <xf numFmtId="0" fontId="20" fillId="0" borderId="0" xfId="0" applyFont="1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" fontId="21" fillId="0" borderId="0" xfId="0" applyNumberFormat="1" applyFont="1" applyAlignment="1">
      <alignment horizontal="center"/>
    </xf>
    <xf numFmtId="165" fontId="21" fillId="0" borderId="0" xfId="0" applyNumberFormat="1" applyFont="1" applyAlignment="1">
      <alignment horizontal="center"/>
    </xf>
    <xf numFmtId="0" fontId="15" fillId="2" borderId="4" xfId="0" applyFont="1" applyFill="1" applyBorder="1"/>
    <xf numFmtId="0" fontId="15" fillId="0" borderId="0" xfId="0" applyFont="1" applyAlignment="1">
      <alignment horizontal="left"/>
    </xf>
    <xf numFmtId="1" fontId="20" fillId="2" borderId="4" xfId="0" applyNumberFormat="1" applyFont="1" applyFill="1" applyBorder="1" applyAlignment="1">
      <alignment horizontal="center"/>
    </xf>
    <xf numFmtId="166" fontId="20" fillId="2" borderId="4" xfId="0" applyNumberFormat="1" applyFont="1" applyFill="1" applyBorder="1" applyAlignment="1">
      <alignment horizontal="center"/>
    </xf>
    <xf numFmtId="1" fontId="0" fillId="8" borderId="4" xfId="0" applyNumberFormat="1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1" fontId="15" fillId="2" borderId="4" xfId="0" applyNumberFormat="1" applyFont="1" applyFill="1" applyBorder="1" applyAlignment="1">
      <alignment horizontal="center"/>
    </xf>
    <xf numFmtId="0" fontId="15" fillId="8" borderId="4" xfId="0" applyFont="1" applyFill="1" applyBorder="1" applyAlignment="1">
      <alignment horizontal="center"/>
    </xf>
    <xf numFmtId="0" fontId="15" fillId="8" borderId="4" xfId="0" quotePrefix="1" applyFont="1" applyFill="1" applyBorder="1" applyAlignment="1">
      <alignment horizontal="center"/>
    </xf>
    <xf numFmtId="0" fontId="15" fillId="17" borderId="4" xfId="0" applyFont="1" applyFill="1" applyBorder="1" applyAlignment="1">
      <alignment horizontal="center"/>
    </xf>
    <xf numFmtId="0" fontId="15" fillId="2" borderId="5" xfId="0" applyFont="1" applyFill="1" applyBorder="1" applyAlignment="1">
      <alignment horizontal="center"/>
    </xf>
    <xf numFmtId="0" fontId="22" fillId="0" borderId="0" xfId="0" applyFont="1"/>
    <xf numFmtId="0" fontId="22" fillId="0" borderId="0" xfId="0" applyFont="1" applyAlignment="1">
      <alignment horizontal="center"/>
    </xf>
    <xf numFmtId="16" fontId="22" fillId="0" borderId="0" xfId="0" applyNumberFormat="1" applyFont="1" applyAlignment="1">
      <alignment horizontal="center"/>
    </xf>
    <xf numFmtId="0" fontId="23" fillId="0" borderId="0" xfId="0" applyFont="1" applyAlignment="1">
      <alignment horizontal="center" vertical="center"/>
    </xf>
    <xf numFmtId="0" fontId="22" fillId="18" borderId="0" xfId="0" applyFont="1" applyFill="1" applyAlignment="1">
      <alignment horizontal="center"/>
    </xf>
    <xf numFmtId="16" fontId="22" fillId="2" borderId="0" xfId="0" applyNumberFormat="1" applyFont="1" applyFill="1" applyAlignment="1">
      <alignment horizontal="center"/>
    </xf>
    <xf numFmtId="0" fontId="22" fillId="0" borderId="0" xfId="0" applyFont="1" applyAlignment="1">
      <alignment horizontal="center" vertical="center"/>
    </xf>
    <xf numFmtId="16" fontId="22" fillId="18" borderId="0" xfId="0" applyNumberFormat="1" applyFont="1" applyFill="1" applyAlignment="1">
      <alignment horizontal="center"/>
    </xf>
    <xf numFmtId="0" fontId="23" fillId="18" borderId="0" xfId="0" applyFont="1" applyFill="1" applyAlignment="1">
      <alignment horizontal="center" vertical="center"/>
    </xf>
    <xf numFmtId="0" fontId="24" fillId="0" borderId="0" xfId="0" applyFont="1"/>
    <xf numFmtId="2" fontId="24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24" fillId="2" borderId="0" xfId="0" applyFont="1" applyFill="1" applyAlignment="1">
      <alignment horizontal="center"/>
    </xf>
    <xf numFmtId="0" fontId="24" fillId="2" borderId="4" xfId="0" applyFont="1" applyFill="1" applyBorder="1" applyAlignment="1">
      <alignment horizontal="center"/>
    </xf>
    <xf numFmtId="0" fontId="24" fillId="8" borderId="4" xfId="0" applyFont="1" applyFill="1" applyBorder="1" applyAlignment="1">
      <alignment horizontal="center"/>
    </xf>
    <xf numFmtId="0" fontId="24" fillId="8" borderId="4" xfId="0" quotePrefix="1" applyFont="1" applyFill="1" applyBorder="1" applyAlignment="1">
      <alignment horizontal="center"/>
    </xf>
    <xf numFmtId="0" fontId="24" fillId="17" borderId="4" xfId="0" applyFont="1" applyFill="1" applyBorder="1" applyAlignment="1">
      <alignment horizontal="center"/>
    </xf>
    <xf numFmtId="0" fontId="3" fillId="19" borderId="2" xfId="0" applyFont="1" applyFill="1" applyBorder="1" applyAlignment="1">
      <alignment horizontal="center" vertical="center"/>
    </xf>
    <xf numFmtId="166" fontId="18" fillId="0" borderId="0" xfId="0" applyNumberFormat="1" applyFont="1" applyAlignment="1">
      <alignment horizontal="center"/>
    </xf>
    <xf numFmtId="166" fontId="19" fillId="0" borderId="0" xfId="0" applyNumberFormat="1" applyFont="1" applyAlignment="1">
      <alignment horizontal="center"/>
    </xf>
    <xf numFmtId="0" fontId="16" fillId="0" borderId="6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2" fontId="4" fillId="0" borderId="0" xfId="0" applyNumberFormat="1" applyFont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0" fontId="22" fillId="20" borderId="0" xfId="0" applyFont="1" applyFill="1" applyAlignment="1">
      <alignment horizontal="center"/>
    </xf>
    <xf numFmtId="0" fontId="22" fillId="20" borderId="0" xfId="0" applyFont="1" applyFill="1" applyAlignment="1">
      <alignment horizontal="center" vertical="center"/>
    </xf>
    <xf numFmtId="0" fontId="22" fillId="9" borderId="0" xfId="0" applyFont="1" applyFill="1" applyAlignment="1">
      <alignment horizontal="center"/>
    </xf>
    <xf numFmtId="0" fontId="22" fillId="9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center"/>
    </xf>
    <xf numFmtId="2" fontId="4" fillId="4" borderId="0" xfId="0" applyNumberFormat="1" applyFont="1" applyFill="1" applyAlignment="1">
      <alignment horizontal="center" vertical="center"/>
    </xf>
    <xf numFmtId="0" fontId="25" fillId="0" borderId="0" xfId="1" applyFont="1" applyAlignment="1">
      <alignment horizontal="center"/>
    </xf>
    <xf numFmtId="0" fontId="16" fillId="0" borderId="0" xfId="0" applyFont="1"/>
    <xf numFmtId="0" fontId="9" fillId="0" borderId="0" xfId="0" applyFont="1"/>
    <xf numFmtId="166" fontId="9" fillId="0" borderId="0" xfId="0" applyNumberFormat="1" applyFont="1" applyAlignment="1">
      <alignment horizontal="center"/>
    </xf>
    <xf numFmtId="0" fontId="16" fillId="2" borderId="0" xfId="0" applyFont="1" applyFill="1"/>
    <xf numFmtId="2" fontId="1" fillId="0" borderId="0" xfId="0" applyNumberFormat="1" applyFont="1"/>
    <xf numFmtId="0" fontId="3" fillId="19" borderId="0" xfId="0" applyFont="1" applyFill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0" fillId="2" borderId="0" xfId="0" applyFill="1"/>
    <xf numFmtId="0" fontId="7" fillId="2" borderId="0" xfId="1" applyFont="1" applyFill="1" applyAlignment="1">
      <alignment horizontal="center"/>
    </xf>
    <xf numFmtId="0" fontId="22" fillId="2" borderId="0" xfId="0" applyFont="1" applyFill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FF9933"/>
      <color rgb="FFFF99FF"/>
      <color rgb="FFFFFF66"/>
      <color rgb="FFFFFF99"/>
      <color rgb="FFFF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6"/>
  <sheetViews>
    <sheetView zoomScale="90" zoomScaleNormal="90" workbookViewId="0">
      <selection activeCell="G11" sqref="G11"/>
    </sheetView>
  </sheetViews>
  <sheetFormatPr baseColWidth="10" defaultColWidth="9.140625" defaultRowHeight="15" x14ac:dyDescent="0.25"/>
  <cols>
    <col min="1" max="1" width="9.140625" style="54"/>
    <col min="2" max="2" width="10.7109375" style="54" customWidth="1"/>
    <col min="3" max="3" width="14.140625" style="54" customWidth="1"/>
    <col min="4" max="4" width="10.140625" style="54" customWidth="1"/>
    <col min="5" max="5" width="12.5703125" style="54" customWidth="1"/>
    <col min="6" max="6" width="10.85546875" style="54" customWidth="1"/>
    <col min="7" max="7" width="19.28515625" style="54" customWidth="1"/>
    <col min="8" max="1024" width="9.140625" style="54"/>
    <col min="1025" max="16384" width="9.140625" style="60"/>
  </cols>
  <sheetData>
    <row r="1" spans="1:1024" s="53" customFormat="1" ht="12.75" x14ac:dyDescent="0.2">
      <c r="A1" s="43" t="s">
        <v>20</v>
      </c>
      <c r="B1" s="43" t="s">
        <v>21</v>
      </c>
      <c r="C1" s="44" t="s">
        <v>22</v>
      </c>
      <c r="D1" s="44" t="s">
        <v>24</v>
      </c>
      <c r="E1" s="45" t="s">
        <v>27</v>
      </c>
      <c r="F1" s="45" t="s">
        <v>24</v>
      </c>
      <c r="G1" s="48" t="s">
        <v>30</v>
      </c>
      <c r="H1" s="43" t="s">
        <v>36</v>
      </c>
      <c r="I1" s="43" t="s">
        <v>4</v>
      </c>
      <c r="J1" s="43" t="s">
        <v>38</v>
      </c>
      <c r="ALO1" s="54"/>
      <c r="ALP1" s="54"/>
      <c r="ALQ1" s="54"/>
      <c r="ALR1" s="54"/>
      <c r="ALS1" s="54"/>
      <c r="ALT1" s="54"/>
      <c r="ALU1" s="54"/>
      <c r="ALV1" s="54"/>
      <c r="ALW1" s="54"/>
      <c r="ALX1" s="54"/>
      <c r="ALY1" s="54"/>
      <c r="ALZ1" s="54"/>
      <c r="AMA1" s="54"/>
      <c r="AMB1" s="54"/>
      <c r="AMC1" s="54"/>
      <c r="AMD1" s="54"/>
      <c r="AME1" s="54"/>
      <c r="AMF1" s="54"/>
      <c r="AMG1" s="54"/>
      <c r="AMH1" s="54"/>
      <c r="AMI1" s="54"/>
      <c r="AMJ1" s="54"/>
    </row>
    <row r="2" spans="1:1024" x14ac:dyDescent="0.25">
      <c r="A2" s="54" t="s">
        <v>291</v>
      </c>
      <c r="B2" s="54" t="s">
        <v>53</v>
      </c>
      <c r="C2" s="54" t="s">
        <v>94</v>
      </c>
      <c r="D2" s="54" t="s">
        <v>55</v>
      </c>
      <c r="E2" s="54" t="s">
        <v>54</v>
      </c>
      <c r="F2" s="54" t="s">
        <v>292</v>
      </c>
      <c r="G2" s="61" t="str">
        <f t="shared" ref="G2:G11" si="0">CONCATENATE(C2,"X",E2)</f>
        <v>graellsiiXelegans</v>
      </c>
      <c r="H2" s="59">
        <v>23</v>
      </c>
      <c r="I2" s="59">
        <v>23</v>
      </c>
      <c r="J2" s="59">
        <v>20</v>
      </c>
    </row>
    <row r="3" spans="1:1024" x14ac:dyDescent="0.25">
      <c r="A3" s="54" t="s">
        <v>291</v>
      </c>
      <c r="B3" s="54" t="s">
        <v>53</v>
      </c>
      <c r="C3" s="54" t="s">
        <v>54</v>
      </c>
      <c r="D3" s="54" t="s">
        <v>293</v>
      </c>
      <c r="E3" s="54" t="s">
        <v>94</v>
      </c>
      <c r="F3" s="54" t="s">
        <v>294</v>
      </c>
      <c r="G3" s="61" t="str">
        <f t="shared" si="0"/>
        <v>elegansXgraellsii</v>
      </c>
      <c r="H3" s="59">
        <v>44</v>
      </c>
      <c r="I3" s="59">
        <v>5</v>
      </c>
      <c r="J3" s="59">
        <v>3</v>
      </c>
    </row>
    <row r="4" spans="1:1024" x14ac:dyDescent="0.25">
      <c r="A4" s="54" t="s">
        <v>291</v>
      </c>
      <c r="B4" s="54" t="s">
        <v>62</v>
      </c>
      <c r="C4" s="54" t="s">
        <v>216</v>
      </c>
      <c r="D4" s="54" t="s">
        <v>295</v>
      </c>
      <c r="E4" s="54" t="s">
        <v>94</v>
      </c>
      <c r="F4" s="54" t="s">
        <v>294</v>
      </c>
      <c r="G4" s="61" t="str">
        <f t="shared" si="0"/>
        <v>hybridXgraellsii</v>
      </c>
      <c r="H4" s="59">
        <v>4</v>
      </c>
      <c r="I4" s="59">
        <v>1</v>
      </c>
      <c r="J4" s="59">
        <v>0</v>
      </c>
    </row>
    <row r="5" spans="1:1024" x14ac:dyDescent="0.25">
      <c r="A5" s="54" t="s">
        <v>291</v>
      </c>
      <c r="B5" s="54" t="s">
        <v>62</v>
      </c>
      <c r="C5" s="54" t="s">
        <v>216</v>
      </c>
      <c r="D5" s="54" t="s">
        <v>295</v>
      </c>
      <c r="E5" s="54" t="s">
        <v>54</v>
      </c>
      <c r="F5" s="54" t="s">
        <v>293</v>
      </c>
      <c r="G5" s="61" t="str">
        <f t="shared" si="0"/>
        <v>hybridXelegans</v>
      </c>
      <c r="H5" s="59">
        <v>8</v>
      </c>
      <c r="I5" s="59">
        <v>8</v>
      </c>
      <c r="J5" s="59">
        <v>8</v>
      </c>
    </row>
    <row r="6" spans="1:1024" x14ac:dyDescent="0.25">
      <c r="A6" s="54" t="s">
        <v>291</v>
      </c>
      <c r="B6" s="54" t="s">
        <v>62</v>
      </c>
      <c r="C6" s="54" t="s">
        <v>216</v>
      </c>
      <c r="D6" s="54" t="s">
        <v>295</v>
      </c>
      <c r="E6" s="54" t="s">
        <v>216</v>
      </c>
      <c r="F6" s="54" t="s">
        <v>295</v>
      </c>
      <c r="G6" s="61" t="str">
        <f t="shared" si="0"/>
        <v>hybridXhybrid</v>
      </c>
      <c r="H6" s="59">
        <v>37</v>
      </c>
      <c r="I6" s="59">
        <v>3</v>
      </c>
      <c r="J6" s="59">
        <v>1</v>
      </c>
    </row>
    <row r="7" spans="1:1024" x14ac:dyDescent="0.25">
      <c r="A7" s="54" t="s">
        <v>291</v>
      </c>
      <c r="B7" s="54" t="s">
        <v>62</v>
      </c>
      <c r="C7" s="54" t="s">
        <v>94</v>
      </c>
      <c r="D7" s="54" t="s">
        <v>55</v>
      </c>
      <c r="E7" s="54" t="s">
        <v>216</v>
      </c>
      <c r="F7" s="54" t="s">
        <v>295</v>
      </c>
      <c r="G7" s="61" t="str">
        <f t="shared" si="0"/>
        <v>graellsiiXhybrid</v>
      </c>
      <c r="H7" s="59">
        <v>12</v>
      </c>
      <c r="I7" s="59">
        <v>8</v>
      </c>
      <c r="J7" s="59">
        <v>4</v>
      </c>
    </row>
    <row r="8" spans="1:1024" x14ac:dyDescent="0.25">
      <c r="A8" s="54" t="s">
        <v>291</v>
      </c>
      <c r="B8" s="54" t="s">
        <v>62</v>
      </c>
      <c r="C8" s="54" t="s">
        <v>54</v>
      </c>
      <c r="D8" s="54" t="s">
        <v>293</v>
      </c>
      <c r="E8" s="54" t="s">
        <v>216</v>
      </c>
      <c r="F8" s="54" t="s">
        <v>295</v>
      </c>
      <c r="G8" s="61" t="str">
        <f t="shared" si="0"/>
        <v>elegansXhybrid</v>
      </c>
      <c r="H8" s="59">
        <v>11</v>
      </c>
      <c r="I8" s="59">
        <v>0</v>
      </c>
      <c r="J8" s="59">
        <v>0</v>
      </c>
    </row>
    <row r="9" spans="1:1024" x14ac:dyDescent="0.25">
      <c r="A9" s="54" t="s">
        <v>291</v>
      </c>
      <c r="B9" s="54" t="s">
        <v>80</v>
      </c>
      <c r="C9" s="54" t="s">
        <v>296</v>
      </c>
      <c r="D9" s="54" t="s">
        <v>295</v>
      </c>
      <c r="E9" s="54" t="s">
        <v>54</v>
      </c>
      <c r="F9" s="54" t="s">
        <v>293</v>
      </c>
      <c r="G9" s="61" t="str">
        <f t="shared" si="0"/>
        <v>H-F2Xelegans</v>
      </c>
      <c r="H9" s="59">
        <v>14</v>
      </c>
      <c r="I9" s="59">
        <v>14</v>
      </c>
      <c r="J9" s="59">
        <v>12</v>
      </c>
    </row>
    <row r="10" spans="1:1024" x14ac:dyDescent="0.25">
      <c r="A10" s="54" t="s">
        <v>291</v>
      </c>
      <c r="B10" s="54" t="s">
        <v>80</v>
      </c>
      <c r="C10" s="54" t="s">
        <v>296</v>
      </c>
      <c r="D10" s="54" t="s">
        <v>295</v>
      </c>
      <c r="E10" s="54" t="s">
        <v>296</v>
      </c>
      <c r="F10" s="54" t="s">
        <v>295</v>
      </c>
      <c r="G10" s="61" t="str">
        <f t="shared" si="0"/>
        <v>H-F2XH-F2</v>
      </c>
      <c r="H10" s="59">
        <v>10</v>
      </c>
      <c r="I10" s="59">
        <v>9</v>
      </c>
      <c r="J10" s="59">
        <v>8</v>
      </c>
    </row>
    <row r="11" spans="1:1024" x14ac:dyDescent="0.25">
      <c r="A11" s="54" t="s">
        <v>291</v>
      </c>
      <c r="B11" s="54" t="s">
        <v>80</v>
      </c>
      <c r="C11" s="54" t="s">
        <v>54</v>
      </c>
      <c r="D11" s="54" t="s">
        <v>293</v>
      </c>
      <c r="E11" s="54" t="s">
        <v>296</v>
      </c>
      <c r="F11" s="54" t="s">
        <v>295</v>
      </c>
      <c r="G11" s="61" t="str">
        <f t="shared" si="0"/>
        <v>elegansXH-F2</v>
      </c>
      <c r="H11" s="59">
        <v>21</v>
      </c>
      <c r="I11" s="59">
        <v>19</v>
      </c>
      <c r="J11" s="59">
        <v>13</v>
      </c>
    </row>
    <row r="12" spans="1:1024" x14ac:dyDescent="0.25">
      <c r="G12" s="61"/>
    </row>
    <row r="13" spans="1:1024" x14ac:dyDescent="0.25">
      <c r="G13" s="61"/>
    </row>
    <row r="14" spans="1:1024" x14ac:dyDescent="0.25">
      <c r="G14" s="61"/>
    </row>
    <row r="15" spans="1:1024" x14ac:dyDescent="0.25">
      <c r="G15" s="61"/>
    </row>
    <row r="16" spans="1:1024" x14ac:dyDescent="0.25">
      <c r="G16" s="61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38"/>
  <sheetViews>
    <sheetView zoomScale="90" zoomScaleNormal="90" workbookViewId="0">
      <selection activeCell="D17" sqref="D17"/>
    </sheetView>
  </sheetViews>
  <sheetFormatPr baseColWidth="10" defaultRowHeight="12.75" x14ac:dyDescent="0.2"/>
  <cols>
    <col min="1" max="3" width="11.42578125" style="39"/>
    <col min="4" max="4" width="13.85546875" style="39" bestFit="1" customWidth="1"/>
    <col min="5" max="16384" width="11.42578125" style="39"/>
  </cols>
  <sheetData>
    <row r="1" spans="1:11" x14ac:dyDescent="0.2">
      <c r="A1" s="39" t="s">
        <v>20</v>
      </c>
      <c r="B1" s="39" t="s">
        <v>21</v>
      </c>
      <c r="C1" s="39" t="s">
        <v>1</v>
      </c>
      <c r="D1" s="39" t="s">
        <v>75</v>
      </c>
      <c r="E1" s="39" t="s">
        <v>76</v>
      </c>
      <c r="F1" s="39" t="s">
        <v>514</v>
      </c>
      <c r="G1" s="39" t="s">
        <v>515</v>
      </c>
      <c r="H1" s="39" t="s">
        <v>77</v>
      </c>
      <c r="I1" s="39" t="s">
        <v>15</v>
      </c>
      <c r="J1" s="39" t="s">
        <v>16</v>
      </c>
      <c r="K1" s="66" t="s">
        <v>513</v>
      </c>
    </row>
    <row r="2" spans="1:11" x14ac:dyDescent="0.2">
      <c r="A2" s="39">
        <v>2001</v>
      </c>
      <c r="B2" s="39" t="s">
        <v>53</v>
      </c>
      <c r="C2" s="39" t="s">
        <v>66</v>
      </c>
      <c r="D2" s="39" t="s">
        <v>78</v>
      </c>
      <c r="E2" s="39" t="s">
        <v>81</v>
      </c>
      <c r="F2" s="40" t="s">
        <v>7</v>
      </c>
      <c r="G2" s="40" t="s">
        <v>7</v>
      </c>
      <c r="H2" s="40" t="s">
        <v>7</v>
      </c>
      <c r="I2" s="40" t="s">
        <v>7</v>
      </c>
      <c r="J2" s="40" t="s">
        <v>7</v>
      </c>
    </row>
    <row r="3" spans="1:11" x14ac:dyDescent="0.2">
      <c r="A3" s="39">
        <v>2001</v>
      </c>
      <c r="B3" s="39" t="s">
        <v>53</v>
      </c>
      <c r="C3" s="39" t="s">
        <v>67</v>
      </c>
      <c r="D3" s="39" t="s">
        <v>78</v>
      </c>
      <c r="E3" s="39" t="s">
        <v>81</v>
      </c>
      <c r="F3" s="40" t="s">
        <v>7</v>
      </c>
      <c r="G3" s="40" t="s">
        <v>7</v>
      </c>
      <c r="H3" s="40" t="s">
        <v>7</v>
      </c>
      <c r="I3" s="40" t="s">
        <v>7</v>
      </c>
      <c r="J3" s="40" t="s">
        <v>7</v>
      </c>
    </row>
    <row r="4" spans="1:11" x14ac:dyDescent="0.2">
      <c r="A4" s="39">
        <v>2001</v>
      </c>
      <c r="B4" s="39" t="s">
        <v>53</v>
      </c>
      <c r="C4" s="39" t="s">
        <v>68</v>
      </c>
      <c r="D4" s="39" t="s">
        <v>79</v>
      </c>
      <c r="E4" s="39" t="s">
        <v>81</v>
      </c>
      <c r="F4" s="40">
        <f>'Absolute Isolation'!F4</f>
        <v>0</v>
      </c>
      <c r="G4" s="40">
        <f>'Absolute Isolation'!G4*(1-F4)+F4</f>
        <v>0.13043478260869568</v>
      </c>
      <c r="H4" s="40">
        <f>'Absolute Isolation'!H4*(1-G4)+G4</f>
        <v>0.4202898550724638</v>
      </c>
      <c r="I4" s="40">
        <f>'Absolute Isolation'!I4*(1-H4)+H4</f>
        <v>0.83080271338891221</v>
      </c>
      <c r="J4" s="40">
        <f>'Absolute Isolation'!J4*(1-I4)+I4</f>
        <v>0.88284497879570589</v>
      </c>
    </row>
    <row r="5" spans="1:11" x14ac:dyDescent="0.2">
      <c r="A5" s="39">
        <v>2001</v>
      </c>
      <c r="B5" s="39" t="s">
        <v>53</v>
      </c>
      <c r="C5" s="39" t="s">
        <v>69</v>
      </c>
      <c r="D5" s="39" t="s">
        <v>79</v>
      </c>
      <c r="E5" s="39" t="s">
        <v>81</v>
      </c>
      <c r="F5" s="40">
        <f>'Absolute Isolation'!F5</f>
        <v>0.88636363636363635</v>
      </c>
      <c r="G5" s="40">
        <f>'Absolute Isolation'!G5*(1-F5)+F5</f>
        <v>0.93181818181818177</v>
      </c>
      <c r="H5" s="40">
        <f>'Absolute Isolation'!H5*(1-G5)+G5</f>
        <v>0.93181818181818177</v>
      </c>
      <c r="I5" s="40">
        <f>'Absolute Isolation'!I5*(1-H5)+H5</f>
        <v>0.97623831574344777</v>
      </c>
      <c r="J5" s="40">
        <f>'Absolute Isolation'!J5*(1-I5)+I5</f>
        <v>0.98225794242177433</v>
      </c>
    </row>
    <row r="6" spans="1:11" x14ac:dyDescent="0.2">
      <c r="A6" s="39">
        <v>2001</v>
      </c>
      <c r="B6" s="39" t="s">
        <v>62</v>
      </c>
      <c r="C6" s="39" t="s">
        <v>70</v>
      </c>
      <c r="D6" s="39" t="s">
        <v>79</v>
      </c>
      <c r="E6" s="39" t="s">
        <v>81</v>
      </c>
      <c r="F6" s="40">
        <f>'Absolute Isolation'!F6</f>
        <v>0.84782608695652173</v>
      </c>
      <c r="G6" s="40">
        <f>'Absolute Isolation'!G6*(1-F6)+F6</f>
        <v>0.93478260869565211</v>
      </c>
      <c r="H6" s="40">
        <f>'Absolute Isolation'!H6*(1-G6)+G6</f>
        <v>0.97826086956521741</v>
      </c>
      <c r="I6" s="40">
        <f>'Absolute Isolation'!I6*(1-H6)+H6</f>
        <v>0.99281958189348829</v>
      </c>
      <c r="J6" s="40">
        <f>'Absolute Isolation'!J6*(1-I6)+I6</f>
        <v>0.99388228377325205</v>
      </c>
    </row>
    <row r="7" spans="1:11" x14ac:dyDescent="0.2">
      <c r="A7" s="39">
        <v>2001</v>
      </c>
      <c r="B7" s="39" t="s">
        <v>62</v>
      </c>
      <c r="C7" s="39" t="s">
        <v>71</v>
      </c>
      <c r="D7" s="39" t="s">
        <v>79</v>
      </c>
      <c r="E7" s="39" t="s">
        <v>81</v>
      </c>
      <c r="F7" s="40">
        <f>'Absolute Isolation'!F7</f>
        <v>0.375</v>
      </c>
      <c r="G7" s="40">
        <f>'Absolute Isolation'!G7*(1-F7)+F7</f>
        <v>0.625</v>
      </c>
      <c r="H7" s="40">
        <f>'Absolute Isolation'!H7*(1-G7)+G7</f>
        <v>0.625</v>
      </c>
      <c r="I7" s="40">
        <f>'Absolute Isolation'!I7*(1-H7)+H7</f>
        <v>0.81420668149401021</v>
      </c>
      <c r="J7" s="40">
        <f>'Absolute Isolation'!J7*(1-I7)+I7</f>
        <v>0.87793378974156466</v>
      </c>
    </row>
    <row r="8" spans="1:11" x14ac:dyDescent="0.2">
      <c r="A8" s="39">
        <v>2001</v>
      </c>
      <c r="B8" s="39" t="s">
        <v>62</v>
      </c>
      <c r="C8" s="39" t="s">
        <v>72</v>
      </c>
      <c r="D8" s="39" t="s">
        <v>79</v>
      </c>
      <c r="E8" s="39" t="s">
        <v>81</v>
      </c>
      <c r="F8" s="40">
        <f>'Absolute Isolation'!F8</f>
        <v>0.9</v>
      </c>
      <c r="G8" s="40">
        <f>'Absolute Isolation'!G8*(1-F8)+F8</f>
        <v>1</v>
      </c>
      <c r="H8" s="40" t="s">
        <v>17</v>
      </c>
      <c r="I8" s="40" t="s">
        <v>17</v>
      </c>
      <c r="J8" s="40" t="s">
        <v>17</v>
      </c>
    </row>
    <row r="9" spans="1:11" x14ac:dyDescent="0.2">
      <c r="A9" s="39">
        <v>2001</v>
      </c>
      <c r="B9" s="39" t="s">
        <v>62</v>
      </c>
      <c r="C9" s="39" t="s">
        <v>73</v>
      </c>
      <c r="D9" s="39" t="s">
        <v>79</v>
      </c>
      <c r="E9" s="39" t="s">
        <v>81</v>
      </c>
      <c r="F9" s="40">
        <f>'Absolute Isolation'!F9</f>
        <v>0.85714285714285721</v>
      </c>
      <c r="G9" s="40">
        <f>'Absolute Isolation'!G9*(1-F9)+F9</f>
        <v>0.85714285714285721</v>
      </c>
      <c r="H9" s="40">
        <f>'Absolute Isolation'!H9*(1-G9)+G9</f>
        <v>1</v>
      </c>
      <c r="I9" s="40" t="s">
        <v>17</v>
      </c>
      <c r="J9" s="40" t="s">
        <v>17</v>
      </c>
    </row>
    <row r="10" spans="1:11" x14ac:dyDescent="0.2">
      <c r="A10" s="39">
        <v>2001</v>
      </c>
      <c r="B10" s="39" t="s">
        <v>62</v>
      </c>
      <c r="C10" s="39" t="s">
        <v>74</v>
      </c>
      <c r="D10" s="39" t="s">
        <v>79</v>
      </c>
      <c r="E10" s="39" t="s">
        <v>81</v>
      </c>
      <c r="F10" s="40">
        <f>'Absolute Isolation'!F10</f>
        <v>0</v>
      </c>
      <c r="G10" s="40">
        <f>'Absolute Isolation'!G10*(1-F10)+F10</f>
        <v>0</v>
      </c>
      <c r="H10" s="40">
        <f>'Absolute Isolation'!H10*(1-G10)+G10</f>
        <v>0</v>
      </c>
      <c r="I10" s="40">
        <f>'Absolute Isolation'!I10*(1-H10)+H10</f>
        <v>0.58214091120108846</v>
      </c>
      <c r="J10" s="40">
        <f>'Absolute Isolation'!J10*(1-I10)+I10</f>
        <v>0.78480256926856051</v>
      </c>
    </row>
    <row r="11" spans="1:11" x14ac:dyDescent="0.2">
      <c r="A11" s="39">
        <v>2001</v>
      </c>
      <c r="B11" s="39" t="s">
        <v>80</v>
      </c>
      <c r="C11" s="39" t="s">
        <v>70</v>
      </c>
      <c r="D11" s="39" t="s">
        <v>79</v>
      </c>
      <c r="E11" s="39" t="s">
        <v>81</v>
      </c>
      <c r="F11" s="40">
        <f>'Absolute Isolation'!F11</f>
        <v>9.9999999999999978E-2</v>
      </c>
      <c r="G11" s="40">
        <f>'Absolute Isolation'!G11*(1-F11)+F11</f>
        <v>0.2</v>
      </c>
      <c r="H11" s="40">
        <f>'Absolute Isolation'!H11*(1-G11)+G11</f>
        <v>0.2</v>
      </c>
      <c r="I11" s="40">
        <f>'Absolute Isolation'!I11*(1-H11)+H11</f>
        <v>0.65962545569662867</v>
      </c>
      <c r="J11" s="40">
        <f>'Absolute Isolation'!J11*(1-I11)+I11</f>
        <v>0.77228942986104454</v>
      </c>
    </row>
    <row r="12" spans="1:11" x14ac:dyDescent="0.2">
      <c r="A12" s="39">
        <v>2001</v>
      </c>
      <c r="B12" s="39" t="s">
        <v>80</v>
      </c>
      <c r="C12" s="39" t="s">
        <v>71</v>
      </c>
      <c r="D12" s="39" t="s">
        <v>79</v>
      </c>
      <c r="E12" s="39" t="s">
        <v>81</v>
      </c>
      <c r="F12" s="40">
        <f>'Absolute Isolation'!F12</f>
        <v>9.5238095238095233E-2</v>
      </c>
      <c r="G12" s="40">
        <f>'Absolute Isolation'!G12*(1-F12)+F12</f>
        <v>0.38095238095238093</v>
      </c>
      <c r="H12" s="40">
        <f>'Absolute Isolation'!H12*(1-G12)+G12</f>
        <v>0.38095238095238093</v>
      </c>
      <c r="I12" s="40">
        <f>'Absolute Isolation'!I12*(1-H12)+H12</f>
        <v>0.9618959522739281</v>
      </c>
      <c r="J12" s="40">
        <f>'Absolute Isolation'!J12*(1-I12)+I12</f>
        <v>0.98978811520941268</v>
      </c>
    </row>
    <row r="13" spans="1:11" x14ac:dyDescent="0.2">
      <c r="A13" s="39">
        <v>2001</v>
      </c>
      <c r="B13" s="39" t="s">
        <v>80</v>
      </c>
      <c r="C13" s="39" t="s">
        <v>72</v>
      </c>
      <c r="D13" s="39" t="s">
        <v>79</v>
      </c>
      <c r="E13" s="39" t="s">
        <v>81</v>
      </c>
      <c r="F13" s="40" t="s">
        <v>7</v>
      </c>
      <c r="G13" s="40" t="s">
        <v>7</v>
      </c>
      <c r="H13" s="40" t="s">
        <v>7</v>
      </c>
      <c r="I13" s="40" t="s">
        <v>7</v>
      </c>
      <c r="J13" s="40" t="s">
        <v>7</v>
      </c>
    </row>
    <row r="14" spans="1:11" x14ac:dyDescent="0.2">
      <c r="A14" s="39">
        <v>2001</v>
      </c>
      <c r="B14" s="39" t="s">
        <v>80</v>
      </c>
      <c r="C14" s="39" t="s">
        <v>73</v>
      </c>
      <c r="D14" s="39" t="s">
        <v>79</v>
      </c>
      <c r="E14" s="39" t="s">
        <v>81</v>
      </c>
      <c r="F14" s="40" t="s">
        <v>7</v>
      </c>
      <c r="G14" s="40" t="s">
        <v>7</v>
      </c>
      <c r="H14" s="40" t="s">
        <v>7</v>
      </c>
      <c r="I14" s="40" t="s">
        <v>7</v>
      </c>
      <c r="J14" s="40" t="s">
        <v>7</v>
      </c>
    </row>
    <row r="15" spans="1:11" x14ac:dyDescent="0.2">
      <c r="A15" s="39">
        <v>2001</v>
      </c>
      <c r="B15" s="39" t="s">
        <v>80</v>
      </c>
      <c r="C15" s="39" t="s">
        <v>74</v>
      </c>
      <c r="D15" s="39" t="s">
        <v>79</v>
      </c>
      <c r="E15" s="39" t="s">
        <v>81</v>
      </c>
      <c r="F15" s="40">
        <f>'Absolute Isolation'!F15</f>
        <v>0</v>
      </c>
      <c r="G15" s="40">
        <f>'Absolute Isolation'!G15*(1-F15)+F15</f>
        <v>0.1428571428571429</v>
      </c>
      <c r="H15" s="40">
        <f>'Absolute Isolation'!H15*(1-G15)+G15</f>
        <v>0.21428571428571436</v>
      </c>
      <c r="I15" s="40">
        <f>'Absolute Isolation'!I15*(1-H15)+H15</f>
        <v>0.66635690535007353</v>
      </c>
      <c r="J15" s="40">
        <f>'Absolute Isolation'!J15*(1-I15)+I15</f>
        <v>0.7477051580638101</v>
      </c>
    </row>
    <row r="16" spans="1:11" x14ac:dyDescent="0.2">
      <c r="A16" s="39">
        <v>2019</v>
      </c>
      <c r="B16" s="39" t="s">
        <v>53</v>
      </c>
      <c r="C16" s="39" t="s">
        <v>66</v>
      </c>
      <c r="D16" s="39" t="s">
        <v>78</v>
      </c>
      <c r="E16" s="39" t="s">
        <v>81</v>
      </c>
      <c r="F16" s="40">
        <f>'Absolute Isolation'!F16</f>
        <v>0.35849056603773588</v>
      </c>
      <c r="G16" s="40">
        <f>'Absolute Isolation'!G16*(1-F16)+F16</f>
        <v>0.64150943396226423</v>
      </c>
      <c r="H16" s="40">
        <f>'Absolute Isolation'!H16*(1-G16)+G16</f>
        <v>0.69272237196765507</v>
      </c>
      <c r="I16" s="40">
        <f>'Absolute Isolation'!I16*(1-H16)+H16</f>
        <v>0.90682152475548206</v>
      </c>
      <c r="J16" s="40">
        <f>'Absolute Isolation'!J16*(1-I16)+I16</f>
        <v>0.91712608730784495</v>
      </c>
    </row>
    <row r="17" spans="1:10" x14ac:dyDescent="0.2">
      <c r="A17" s="39">
        <v>2019</v>
      </c>
      <c r="B17" s="39" t="s">
        <v>53</v>
      </c>
      <c r="C17" s="39" t="s">
        <v>67</v>
      </c>
      <c r="D17" s="39" t="s">
        <v>78</v>
      </c>
      <c r="E17" s="39" t="s">
        <v>81</v>
      </c>
      <c r="F17" s="40">
        <f>'Absolute Isolation'!F17</f>
        <v>0</v>
      </c>
      <c r="G17" s="40">
        <f>'Absolute Isolation'!G17*(1-F17)+F17</f>
        <v>0</v>
      </c>
      <c r="H17" s="40">
        <f>'Absolute Isolation'!H17*(1-G17)+G17</f>
        <v>0</v>
      </c>
      <c r="I17" s="40">
        <f>'Absolute Isolation'!I17*(1-H17)+H17</f>
        <v>0.86974420014919818</v>
      </c>
      <c r="J17" s="40">
        <f>'Absolute Isolation'!J17*(1-I17)+I17</f>
        <v>0.93644109039098378</v>
      </c>
    </row>
    <row r="18" spans="1:10" x14ac:dyDescent="0.2">
      <c r="A18" s="39">
        <v>2019</v>
      </c>
      <c r="B18" s="39" t="s">
        <v>53</v>
      </c>
      <c r="C18" s="39" t="s">
        <v>68</v>
      </c>
      <c r="D18" s="39" t="s">
        <v>79</v>
      </c>
      <c r="E18" s="39" t="s">
        <v>81</v>
      </c>
      <c r="F18" s="40">
        <f>'Absolute Isolation'!F18</f>
        <v>0.41304347826086951</v>
      </c>
      <c r="G18" s="40">
        <f>'Absolute Isolation'!G18*(1-F18)+F18</f>
        <v>0.60869565217391308</v>
      </c>
      <c r="H18" s="40">
        <f>'Absolute Isolation'!H18*(1-G18)+G18</f>
        <v>0.6243478260869566</v>
      </c>
      <c r="I18" s="40">
        <f>'Absolute Isolation'!I18*(1-H18)+H18</f>
        <v>0.88059021227596324</v>
      </c>
      <c r="J18" s="40">
        <f>'Absolute Isolation'!J18*(1-I18)+I18</f>
        <v>0.9223431412457973</v>
      </c>
    </row>
    <row r="19" spans="1:10" x14ac:dyDescent="0.2">
      <c r="A19" s="39">
        <v>2019</v>
      </c>
      <c r="B19" s="39" t="s">
        <v>53</v>
      </c>
      <c r="C19" s="39" t="s">
        <v>69</v>
      </c>
      <c r="D19" s="39" t="s">
        <v>79</v>
      </c>
      <c r="E19" s="39" t="s">
        <v>81</v>
      </c>
      <c r="F19" s="40">
        <f>'Absolute Isolation'!F19</f>
        <v>0.95454545454545459</v>
      </c>
      <c r="G19" s="40">
        <f>'Absolute Isolation'!G19*(1-F19)+F19</f>
        <v>1</v>
      </c>
      <c r="H19" s="40" t="s">
        <v>17</v>
      </c>
      <c r="I19" s="40" t="s">
        <v>17</v>
      </c>
      <c r="J19" s="40" t="s">
        <v>17</v>
      </c>
    </row>
    <row r="20" spans="1:10" x14ac:dyDescent="0.2">
      <c r="A20" s="39">
        <v>2019</v>
      </c>
      <c r="B20" s="39" t="s">
        <v>62</v>
      </c>
      <c r="C20" s="39" t="s">
        <v>70</v>
      </c>
      <c r="D20" s="39" t="s">
        <v>79</v>
      </c>
      <c r="E20" s="39" t="s">
        <v>81</v>
      </c>
      <c r="F20" s="40">
        <f>'Absolute Isolation'!F20</f>
        <v>0.125</v>
      </c>
      <c r="G20" s="40">
        <f>'Absolute Isolation'!G20*(1-F20)+F20</f>
        <v>0.125</v>
      </c>
      <c r="H20" s="40">
        <f>'Absolute Isolation'!H20*(1-G20)+G20</f>
        <v>0.19791666666666669</v>
      </c>
      <c r="I20" s="40">
        <f>'Absolute Isolation'!I20*(1-H20)+H20</f>
        <v>0.83545542643639337</v>
      </c>
      <c r="J20" s="40" t="s">
        <v>7</v>
      </c>
    </row>
    <row r="21" spans="1:10" x14ac:dyDescent="0.2">
      <c r="A21" s="39">
        <v>2019</v>
      </c>
      <c r="B21" s="39" t="s">
        <v>62</v>
      </c>
      <c r="C21" s="39" t="s">
        <v>71</v>
      </c>
      <c r="D21" s="39" t="s">
        <v>79</v>
      </c>
      <c r="E21" s="39" t="s">
        <v>81</v>
      </c>
      <c r="F21" s="40">
        <f>'Absolute Isolation'!F21</f>
        <v>0</v>
      </c>
      <c r="G21" s="40">
        <f>'Absolute Isolation'!G21*(1-F21)+F21</f>
        <v>0.25</v>
      </c>
      <c r="H21" s="40">
        <f>'Absolute Isolation'!H21*(1-G21)+G21</f>
        <v>0.25</v>
      </c>
      <c r="I21" s="40">
        <f>'Absolute Isolation'!I21*(1-H21)+H21</f>
        <v>0.76701333637335778</v>
      </c>
      <c r="J21" s="40" t="s">
        <v>7</v>
      </c>
    </row>
    <row r="22" spans="1:10" x14ac:dyDescent="0.2">
      <c r="A22" s="39">
        <v>2019</v>
      </c>
      <c r="B22" s="39" t="s">
        <v>62</v>
      </c>
      <c r="C22" s="39" t="s">
        <v>72</v>
      </c>
      <c r="D22" s="39" t="s">
        <v>79</v>
      </c>
      <c r="E22" s="39" t="s">
        <v>81</v>
      </c>
      <c r="F22" s="40" t="s">
        <v>7</v>
      </c>
      <c r="G22" s="40" t="s">
        <v>7</v>
      </c>
      <c r="H22" s="40" t="s">
        <v>7</v>
      </c>
      <c r="I22" s="40" t="s">
        <v>7</v>
      </c>
      <c r="J22" s="40" t="s">
        <v>7</v>
      </c>
    </row>
    <row r="23" spans="1:10" x14ac:dyDescent="0.2">
      <c r="A23" s="39">
        <v>2019</v>
      </c>
      <c r="B23" s="39" t="s">
        <v>62</v>
      </c>
      <c r="C23" s="39" t="s">
        <v>73</v>
      </c>
      <c r="D23" s="39" t="s">
        <v>79</v>
      </c>
      <c r="E23" s="39" t="s">
        <v>81</v>
      </c>
      <c r="F23" s="40">
        <f>'Absolute Isolation'!F23</f>
        <v>0</v>
      </c>
      <c r="G23" s="40">
        <f>'Absolute Isolation'!G23*(1-F23)+F23</f>
        <v>1</v>
      </c>
      <c r="H23" s="40" t="s">
        <v>17</v>
      </c>
      <c r="I23" s="40" t="s">
        <v>17</v>
      </c>
      <c r="J23" s="40" t="s">
        <v>17</v>
      </c>
    </row>
    <row r="24" spans="1:10" x14ac:dyDescent="0.2">
      <c r="A24" s="39">
        <v>2019</v>
      </c>
      <c r="B24" s="39" t="s">
        <v>62</v>
      </c>
      <c r="C24" s="39" t="s">
        <v>74</v>
      </c>
      <c r="D24" s="39" t="s">
        <v>79</v>
      </c>
      <c r="E24" s="39" t="s">
        <v>81</v>
      </c>
      <c r="F24" s="40">
        <f>'Absolute Isolation'!F24</f>
        <v>0.54545454545454541</v>
      </c>
      <c r="G24" s="40">
        <f>'Absolute Isolation'!G24*(1-F24)+F24</f>
        <v>0.54545454545454541</v>
      </c>
      <c r="H24" s="40">
        <f>'Absolute Isolation'!H24*(1-G24)+G24</f>
        <v>0.54545454545454541</v>
      </c>
      <c r="I24" s="40">
        <f>'Absolute Isolation'!I24*(1-H24)+H24</f>
        <v>0.79305398813599726</v>
      </c>
      <c r="J24" s="40" t="s">
        <v>7</v>
      </c>
    </row>
    <row r="25" spans="1:10" x14ac:dyDescent="0.2">
      <c r="A25" s="39">
        <v>2019</v>
      </c>
      <c r="B25" s="39" t="s">
        <v>80</v>
      </c>
      <c r="C25" s="39" t="s">
        <v>70</v>
      </c>
      <c r="D25" s="39" t="s">
        <v>79</v>
      </c>
      <c r="E25" s="39" t="s">
        <v>81</v>
      </c>
      <c r="F25" s="40">
        <f>'Absolute Isolation'!F25</f>
        <v>0.18181818181818177</v>
      </c>
      <c r="G25" s="40">
        <f>'Absolute Isolation'!G25*(1-F25)+F25</f>
        <v>0.18181818181818177</v>
      </c>
      <c r="H25" s="40">
        <f>'Absolute Isolation'!H25*(1-G25)+G25</f>
        <v>0.38636363636363635</v>
      </c>
      <c r="I25" s="40">
        <f>'Absolute Isolation'!I25*(1-H25)+H25</f>
        <v>0.91727742010685354</v>
      </c>
      <c r="J25" s="40">
        <f>'Absolute Isolation'!J25*(1-I25)+I25</f>
        <v>0.98357585082852317</v>
      </c>
    </row>
    <row r="26" spans="1:10" x14ac:dyDescent="0.2">
      <c r="A26" s="39">
        <v>2019</v>
      </c>
      <c r="B26" s="39" t="s">
        <v>80</v>
      </c>
      <c r="C26" s="39" t="s">
        <v>71</v>
      </c>
      <c r="D26" s="39" t="s">
        <v>79</v>
      </c>
      <c r="E26" s="39" t="s">
        <v>81</v>
      </c>
      <c r="F26" s="40">
        <f>'Absolute Isolation'!F26</f>
        <v>0.5</v>
      </c>
      <c r="G26" s="40">
        <f>'Absolute Isolation'!G26*(1-F26)+F26</f>
        <v>0.5</v>
      </c>
      <c r="H26" s="40">
        <f>'Absolute Isolation'!H26*(1-G26)+G26</f>
        <v>0.5</v>
      </c>
      <c r="I26" s="40">
        <f>'Absolute Isolation'!I26*(1-H26)+H26</f>
        <v>0.89163410994109671</v>
      </c>
      <c r="J26" s="40">
        <f>'Absolute Isolation'!J26*(1-I26)+I26</f>
        <v>0.99219765591575892</v>
      </c>
    </row>
    <row r="27" spans="1:10" x14ac:dyDescent="0.2">
      <c r="A27" s="39">
        <v>2019</v>
      </c>
      <c r="B27" s="39" t="s">
        <v>80</v>
      </c>
      <c r="C27" s="39" t="s">
        <v>72</v>
      </c>
      <c r="D27" s="39" t="s">
        <v>79</v>
      </c>
      <c r="E27" s="39" t="s">
        <v>81</v>
      </c>
      <c r="F27" s="40">
        <f>'Absolute Isolation'!F27</f>
        <v>0.66666666666666674</v>
      </c>
      <c r="G27" s="40">
        <f>'Absolute Isolation'!G27*(1-F27)+F27</f>
        <v>0.66666666666666674</v>
      </c>
      <c r="H27" s="40">
        <f>'Absolute Isolation'!H27*(1-G27)+G27</f>
        <v>0.66666666666666674</v>
      </c>
      <c r="I27" s="40">
        <f>'Absolute Isolation'!I27*(1-H27)+H27</f>
        <v>0.96647881800844582</v>
      </c>
      <c r="J27" s="40">
        <f>'Absolute Isolation'!J27*(1-I27)+I27</f>
        <v>0.99537638869082012</v>
      </c>
    </row>
    <row r="28" spans="1:10" x14ac:dyDescent="0.2">
      <c r="A28" s="39">
        <v>2019</v>
      </c>
      <c r="B28" s="39" t="s">
        <v>80</v>
      </c>
      <c r="C28" s="39" t="s">
        <v>73</v>
      </c>
      <c r="D28" s="39" t="s">
        <v>79</v>
      </c>
      <c r="E28" s="39" t="s">
        <v>81</v>
      </c>
      <c r="F28" s="40">
        <f>'Absolute Isolation'!F28</f>
        <v>0.90909090909090906</v>
      </c>
      <c r="G28" s="40">
        <f>'Absolute Isolation'!G28*(1-F28)+F28</f>
        <v>0.90909090909090906</v>
      </c>
      <c r="H28" s="40">
        <f>'Absolute Isolation'!H28*(1-G28)+G28</f>
        <v>0.90909090909090906</v>
      </c>
      <c r="I28" s="40">
        <f>'Absolute Isolation'!I28*(1-H28)+H28</f>
        <v>0.98317373270721753</v>
      </c>
      <c r="J28" s="40">
        <f>'Absolute Isolation'!J28*(1-I28)+I28</f>
        <v>0.99172609078747342</v>
      </c>
    </row>
    <row r="29" spans="1:10" x14ac:dyDescent="0.2">
      <c r="A29" s="39">
        <v>2019</v>
      </c>
      <c r="B29" s="39" t="s">
        <v>80</v>
      </c>
      <c r="C29" s="39" t="s">
        <v>74</v>
      </c>
      <c r="D29" s="39" t="s">
        <v>79</v>
      </c>
      <c r="E29" s="39" t="s">
        <v>81</v>
      </c>
      <c r="F29" s="40">
        <f>'Absolute Isolation'!F29</f>
        <v>0.25</v>
      </c>
      <c r="G29" s="40">
        <f>'Absolute Isolation'!G29*(1-F29)+F29</f>
        <v>0.375</v>
      </c>
      <c r="H29" s="40">
        <f>'Absolute Isolation'!H29*(1-G29)+G29</f>
        <v>0.625</v>
      </c>
      <c r="I29" s="40">
        <f>'Absolute Isolation'!I29*(1-H29)+H29</f>
        <v>0.97767662664786592</v>
      </c>
      <c r="J29" s="40">
        <f>'Absolute Isolation'!J29*(1-I29)+I29</f>
        <v>0.98551752915730173</v>
      </c>
    </row>
    <row r="30" spans="1:10" x14ac:dyDescent="0.2">
      <c r="A30" s="39" t="s">
        <v>55</v>
      </c>
      <c r="B30" s="39" t="s">
        <v>53</v>
      </c>
      <c r="C30" s="39" t="s">
        <v>66</v>
      </c>
      <c r="D30" s="39" t="s">
        <v>78</v>
      </c>
      <c r="E30" s="39" t="s">
        <v>889</v>
      </c>
      <c r="F30" s="40">
        <f>'Absolute Isolation'!F30</f>
        <v>0.10344827586206895</v>
      </c>
      <c r="G30" s="40">
        <f>'Absolute Isolation'!G30*(1-F30)+F30</f>
        <v>0.20689655172413796</v>
      </c>
      <c r="H30" s="40">
        <f>'Absolute Isolation'!H30*(1-G30)+G30</f>
        <v>0.23022312373225157</v>
      </c>
      <c r="I30" s="40">
        <f>'Absolute Isolation'!I30*(1-H30)+H30</f>
        <v>0.4210404501978211</v>
      </c>
      <c r="J30" s="40">
        <f>'Absolute Isolation'!J30*(1-I30)+I30</f>
        <v>0.46836260049760975</v>
      </c>
    </row>
    <row r="31" spans="1:10" x14ac:dyDescent="0.2">
      <c r="A31" s="39" t="s">
        <v>55</v>
      </c>
      <c r="B31" s="39" t="s">
        <v>53</v>
      </c>
      <c r="C31" s="39" t="s">
        <v>67</v>
      </c>
      <c r="D31" s="39" t="s">
        <v>78</v>
      </c>
      <c r="E31" s="39" t="s">
        <v>889</v>
      </c>
      <c r="F31" s="40">
        <f>'Absolute Isolation'!F31</f>
        <v>0.19999999999999996</v>
      </c>
      <c r="G31" s="40">
        <f>'Absolute Isolation'!G31*(1-F31)+F31</f>
        <v>0.8</v>
      </c>
      <c r="H31" s="40">
        <f>'Absolute Isolation'!H31*(1-G31)+G31</f>
        <v>0.81333333333333335</v>
      </c>
      <c r="I31" s="40">
        <f>'Absolute Isolation'!I31*(1-H31)+H31</f>
        <v>0.89114062834944385</v>
      </c>
      <c r="J31" s="40">
        <f>'Absolute Isolation'!J31*(1-I31)+I31</f>
        <v>0.89337122711967143</v>
      </c>
    </row>
    <row r="32" spans="1:10" x14ac:dyDescent="0.2">
      <c r="A32" s="39" t="s">
        <v>55</v>
      </c>
      <c r="B32" s="39" t="s">
        <v>53</v>
      </c>
      <c r="C32" s="39" t="s">
        <v>68</v>
      </c>
      <c r="D32" s="39" t="s">
        <v>79</v>
      </c>
      <c r="E32" s="39" t="s">
        <v>889</v>
      </c>
      <c r="F32" s="40">
        <f>'Absolute Isolation'!F32</f>
        <v>0.3098591549295775</v>
      </c>
      <c r="G32" s="40">
        <f>'Absolute Isolation'!G32*(1-F32)+F32</f>
        <v>0.45070422535211274</v>
      </c>
      <c r="H32" s="40">
        <f>'Absolute Isolation'!H32*(1-G32)+G32</f>
        <v>0.72535211267605637</v>
      </c>
      <c r="I32" s="40">
        <f>'Absolute Isolation'!I32*(1-H32)+H32</f>
        <v>0.98528246216386628</v>
      </c>
      <c r="J32" s="40">
        <f>'Absolute Isolation'!J32*(1-I32)+I32</f>
        <v>1</v>
      </c>
    </row>
    <row r="33" spans="1:10" x14ac:dyDescent="0.2">
      <c r="A33" s="39" t="s">
        <v>55</v>
      </c>
      <c r="B33" s="39" t="s">
        <v>53</v>
      </c>
      <c r="C33" s="39" t="s">
        <v>69</v>
      </c>
      <c r="D33" s="39" t="s">
        <v>79</v>
      </c>
      <c r="E33" s="39" t="s">
        <v>889</v>
      </c>
      <c r="F33" s="40">
        <f>'Absolute Isolation'!F33</f>
        <v>0.18181818181818177</v>
      </c>
      <c r="G33" s="40">
        <f>'Absolute Isolation'!G33*(1-F33)+F33</f>
        <v>0.27272727272727271</v>
      </c>
      <c r="H33" s="40">
        <f>'Absolute Isolation'!H33*(1-G33)+G33</f>
        <v>0.27272727272727271</v>
      </c>
      <c r="I33" s="40">
        <f>'Absolute Isolation'!I33*(1-H33)+H33</f>
        <v>0.52744590778677503</v>
      </c>
      <c r="J33" s="40">
        <f>'Absolute Isolation'!J33*(1-I33)+I33</f>
        <v>0.61335541499292734</v>
      </c>
    </row>
    <row r="34" spans="1:10" x14ac:dyDescent="0.2">
      <c r="A34" s="39" t="s">
        <v>55</v>
      </c>
      <c r="B34" s="39" t="s">
        <v>62</v>
      </c>
      <c r="C34" s="39" t="s">
        <v>70</v>
      </c>
      <c r="D34" s="39" t="s">
        <v>79</v>
      </c>
      <c r="E34" s="39" t="s">
        <v>889</v>
      </c>
      <c r="F34" s="40">
        <f>'Absolute Isolation'!F34</f>
        <v>5.0000000000000044E-2</v>
      </c>
      <c r="G34" s="40">
        <f>'Absolute Isolation'!G34*(1-F34)+F34</f>
        <v>0.10000000000000009</v>
      </c>
      <c r="H34" s="40">
        <f>'Absolute Isolation'!H34*(1-G34)+G34</f>
        <v>0.25</v>
      </c>
      <c r="I34" s="40">
        <f>'Absolute Isolation'!I34*(1-H34)+H34</f>
        <v>0.97953185068567428</v>
      </c>
      <c r="J34" s="40">
        <f>'Absolute Isolation'!J34*(1-I34)+I34</f>
        <v>1</v>
      </c>
    </row>
    <row r="35" spans="1:10" x14ac:dyDescent="0.2">
      <c r="A35" s="39" t="s">
        <v>55</v>
      </c>
      <c r="B35" s="39" t="s">
        <v>62</v>
      </c>
      <c r="C35" s="39" t="s">
        <v>71</v>
      </c>
      <c r="D35" s="39" t="s">
        <v>79</v>
      </c>
      <c r="E35" s="39" t="s">
        <v>889</v>
      </c>
      <c r="F35" s="40">
        <f>'Absolute Isolation'!F35</f>
        <v>0.29411764705882348</v>
      </c>
      <c r="G35" s="40">
        <f>'Absolute Isolation'!G35*(1-F35)+F35</f>
        <v>0.29411764705882348</v>
      </c>
      <c r="H35" s="40">
        <f>'Absolute Isolation'!H35*(1-G35)+G35</f>
        <v>0.47058823529411764</v>
      </c>
      <c r="I35" s="40">
        <f>'Absolute Isolation'!I35*(1-H35)+H35</f>
        <v>0.99625181509678618</v>
      </c>
      <c r="J35" s="40">
        <f>'Absolute Isolation'!J35*(1-I35)+I35</f>
        <v>1</v>
      </c>
    </row>
    <row r="36" spans="1:10" x14ac:dyDescent="0.2">
      <c r="A36" s="39" t="s">
        <v>55</v>
      </c>
      <c r="B36" s="39" t="s">
        <v>62</v>
      </c>
      <c r="C36" s="39" t="s">
        <v>72</v>
      </c>
      <c r="D36" s="39" t="s">
        <v>79</v>
      </c>
      <c r="E36" s="39" t="s">
        <v>889</v>
      </c>
      <c r="F36" s="40">
        <f>'Absolute Isolation'!F36</f>
        <v>0.33333333333333337</v>
      </c>
      <c r="G36" s="40">
        <f>'Absolute Isolation'!G36*(1-F36)+F36</f>
        <v>0.33333333333333337</v>
      </c>
      <c r="H36" s="40">
        <f>'Absolute Isolation'!H36*(1-G36)+G36</f>
        <v>0.33333333333333337</v>
      </c>
      <c r="I36" s="40">
        <f>'Absolute Isolation'!I36*(1-H36)+H36</f>
        <v>0.69599755642142314</v>
      </c>
      <c r="J36" s="40">
        <f>'Absolute Isolation'!J36*(1-I36)+I36</f>
        <v>0.73587620396309961</v>
      </c>
    </row>
    <row r="37" spans="1:10" x14ac:dyDescent="0.2">
      <c r="A37" s="39" t="s">
        <v>55</v>
      </c>
      <c r="B37" s="39" t="s">
        <v>62</v>
      </c>
      <c r="C37" s="39" t="s">
        <v>73</v>
      </c>
      <c r="D37" s="39" t="s">
        <v>79</v>
      </c>
      <c r="E37" s="39" t="s">
        <v>889</v>
      </c>
      <c r="F37" s="40">
        <f>'Absolute Isolation'!F37</f>
        <v>0.26666666666666672</v>
      </c>
      <c r="G37" s="40">
        <f>'Absolute Isolation'!G37*(1-F37)+F37</f>
        <v>0.26666666666666672</v>
      </c>
      <c r="H37" s="40">
        <f>'Absolute Isolation'!H37*(1-G37)+G37</f>
        <v>0.54166666666666674</v>
      </c>
      <c r="I37" s="40">
        <f>'Absolute Isolation'!I37*(1-H37)+H37</f>
        <v>0.977629668095507</v>
      </c>
      <c r="J37" s="40">
        <f>'Absolute Isolation'!J37*(1-I37)+I37</f>
        <v>1</v>
      </c>
    </row>
    <row r="38" spans="1:10" x14ac:dyDescent="0.2">
      <c r="A38" s="39" t="s">
        <v>55</v>
      </c>
      <c r="B38" s="39" t="s">
        <v>62</v>
      </c>
      <c r="C38" s="39" t="s">
        <v>74</v>
      </c>
      <c r="D38" s="39" t="s">
        <v>79</v>
      </c>
      <c r="E38" s="39" t="s">
        <v>889</v>
      </c>
      <c r="F38" s="40">
        <f>'Absolute Isolation'!F38</f>
        <v>0</v>
      </c>
      <c r="G38" s="40">
        <f>'Absolute Isolation'!G38*(1-F38)+F38</f>
        <v>0.1428571428571429</v>
      </c>
      <c r="H38" s="40">
        <f>'Absolute Isolation'!H38*(1-G38)+G38</f>
        <v>0.22077922077922085</v>
      </c>
      <c r="I38" s="40">
        <f>'Absolute Isolation'!I38*(1-H38)+H38</f>
        <v>0.85827430399361293</v>
      </c>
      <c r="J38" s="40">
        <f>'Absolute Isolation'!J38*(1-I38)+I38</f>
        <v>0.99405443421631745</v>
      </c>
    </row>
  </sheetData>
  <autoFilter ref="A1:J29" xr:uid="{00000000-0009-0000-0000-000009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74"/>
  <sheetViews>
    <sheetView topLeftCell="D1" zoomScale="80" zoomScaleNormal="80" workbookViewId="0">
      <selection activeCell="L21" sqref="L21"/>
    </sheetView>
  </sheetViews>
  <sheetFormatPr baseColWidth="10" defaultRowHeight="15" x14ac:dyDescent="0.25"/>
  <cols>
    <col min="14" max="14" width="16.7109375" bestFit="1" customWidth="1"/>
    <col min="15" max="15" width="23.5703125" bestFit="1" customWidth="1"/>
  </cols>
  <sheetData>
    <row r="1" spans="1:32" x14ac:dyDescent="0.25">
      <c r="A1" s="63" t="s">
        <v>19</v>
      </c>
      <c r="B1" s="63" t="s">
        <v>20</v>
      </c>
      <c r="C1" s="63" t="s">
        <v>21</v>
      </c>
      <c r="D1" s="63" t="s">
        <v>297</v>
      </c>
      <c r="E1" s="63" t="s">
        <v>23</v>
      </c>
      <c r="F1" s="63" t="s">
        <v>24</v>
      </c>
      <c r="G1" s="63" t="s">
        <v>298</v>
      </c>
      <c r="H1" s="63" t="s">
        <v>26</v>
      </c>
      <c r="I1" s="63" t="s">
        <v>299</v>
      </c>
      <c r="J1" s="63" t="s">
        <v>28</v>
      </c>
      <c r="K1" s="63" t="s">
        <v>300</v>
      </c>
      <c r="L1" s="63" t="s">
        <v>301</v>
      </c>
      <c r="M1" s="63" t="s">
        <v>30</v>
      </c>
      <c r="N1" s="63" t="s">
        <v>31</v>
      </c>
      <c r="O1" s="63" t="s">
        <v>75</v>
      </c>
      <c r="P1" s="63" t="s">
        <v>32</v>
      </c>
      <c r="Q1" s="63" t="s">
        <v>33</v>
      </c>
      <c r="R1" s="63" t="s">
        <v>34</v>
      </c>
      <c r="S1" s="63" t="s">
        <v>35</v>
      </c>
      <c r="T1" s="63" t="s">
        <v>41</v>
      </c>
      <c r="U1" s="63" t="s">
        <v>42</v>
      </c>
      <c r="V1" s="63" t="s">
        <v>43</v>
      </c>
      <c r="W1" s="63" t="s">
        <v>44</v>
      </c>
      <c r="X1" s="63" t="s">
        <v>45</v>
      </c>
      <c r="Y1" s="63" t="s">
        <v>46</v>
      </c>
      <c r="Z1" s="63" t="s">
        <v>47</v>
      </c>
      <c r="AA1" s="63" t="s">
        <v>48</v>
      </c>
      <c r="AB1" s="63" t="s">
        <v>302</v>
      </c>
      <c r="AC1" s="63" t="s">
        <v>303</v>
      </c>
      <c r="AD1" s="63" t="s">
        <v>16</v>
      </c>
      <c r="AE1" s="63" t="s">
        <v>15</v>
      </c>
      <c r="AF1" s="63" t="s">
        <v>304</v>
      </c>
    </row>
    <row r="2" spans="1:32" x14ac:dyDescent="0.25">
      <c r="A2" t="s">
        <v>305</v>
      </c>
      <c r="B2">
        <v>2002</v>
      </c>
      <c r="C2" t="s">
        <v>53</v>
      </c>
      <c r="D2" t="s">
        <v>94</v>
      </c>
      <c r="E2" t="s">
        <v>306</v>
      </c>
      <c r="F2" t="s">
        <v>95</v>
      </c>
      <c r="G2" s="146" t="s">
        <v>161</v>
      </c>
      <c r="H2" t="s">
        <v>56</v>
      </c>
      <c r="I2" t="s">
        <v>54</v>
      </c>
      <c r="J2" t="s">
        <v>306</v>
      </c>
      <c r="K2" t="s">
        <v>95</v>
      </c>
      <c r="L2" t="s">
        <v>307</v>
      </c>
      <c r="M2" t="s">
        <v>308</v>
      </c>
      <c r="N2" t="s">
        <v>216</v>
      </c>
      <c r="O2" t="s">
        <v>309</v>
      </c>
      <c r="P2">
        <v>2001</v>
      </c>
      <c r="Q2">
        <v>101</v>
      </c>
      <c r="R2">
        <v>50</v>
      </c>
      <c r="S2" t="s">
        <v>310</v>
      </c>
      <c r="T2">
        <v>3</v>
      </c>
      <c r="U2">
        <v>0</v>
      </c>
    </row>
    <row r="3" spans="1:32" x14ac:dyDescent="0.25">
      <c r="A3" t="s">
        <v>305</v>
      </c>
      <c r="B3">
        <v>2002</v>
      </c>
      <c r="C3" t="s">
        <v>53</v>
      </c>
      <c r="D3" t="s">
        <v>54</v>
      </c>
      <c r="E3" t="s">
        <v>306</v>
      </c>
      <c r="F3" t="s">
        <v>95</v>
      </c>
      <c r="G3" t="s">
        <v>307</v>
      </c>
      <c r="H3" t="s">
        <v>56</v>
      </c>
      <c r="I3" t="s">
        <v>94</v>
      </c>
      <c r="J3" t="s">
        <v>306</v>
      </c>
      <c r="K3" t="s">
        <v>95</v>
      </c>
      <c r="L3" t="s">
        <v>311</v>
      </c>
      <c r="M3" t="s">
        <v>312</v>
      </c>
      <c r="N3" t="s">
        <v>216</v>
      </c>
      <c r="O3" t="s">
        <v>313</v>
      </c>
      <c r="P3">
        <v>2001</v>
      </c>
      <c r="Q3">
        <v>128</v>
      </c>
      <c r="R3">
        <v>118</v>
      </c>
      <c r="S3" t="s">
        <v>314</v>
      </c>
      <c r="T3">
        <v>3</v>
      </c>
      <c r="U3">
        <v>3</v>
      </c>
      <c r="V3">
        <v>106</v>
      </c>
      <c r="W3">
        <v>47</v>
      </c>
      <c r="X3">
        <v>105</v>
      </c>
      <c r="Y3">
        <v>82</v>
      </c>
      <c r="Z3">
        <v>35</v>
      </c>
      <c r="AA3">
        <v>22</v>
      </c>
      <c r="AB3">
        <v>246</v>
      </c>
      <c r="AC3">
        <v>151</v>
      </c>
      <c r="AD3">
        <v>0.62</v>
      </c>
      <c r="AE3">
        <v>397</v>
      </c>
      <c r="AF3">
        <v>132.333</v>
      </c>
    </row>
    <row r="4" spans="1:32" x14ac:dyDescent="0.25">
      <c r="A4" t="s">
        <v>305</v>
      </c>
      <c r="B4">
        <v>2002</v>
      </c>
      <c r="C4" t="s">
        <v>53</v>
      </c>
      <c r="D4" t="s">
        <v>94</v>
      </c>
      <c r="E4" t="s">
        <v>306</v>
      </c>
      <c r="F4" t="s">
        <v>95</v>
      </c>
      <c r="G4" s="146" t="s">
        <v>315</v>
      </c>
      <c r="H4" t="s">
        <v>56</v>
      </c>
      <c r="I4" t="s">
        <v>54</v>
      </c>
      <c r="J4" t="s">
        <v>306</v>
      </c>
      <c r="K4" t="s">
        <v>95</v>
      </c>
      <c r="L4" t="s">
        <v>65</v>
      </c>
      <c r="M4" t="s">
        <v>308</v>
      </c>
      <c r="N4" t="s">
        <v>57</v>
      </c>
      <c r="O4" t="s">
        <v>309</v>
      </c>
      <c r="P4">
        <v>2001</v>
      </c>
      <c r="Q4">
        <v>130</v>
      </c>
      <c r="R4" t="s">
        <v>104</v>
      </c>
      <c r="S4" t="s">
        <v>316</v>
      </c>
      <c r="T4">
        <v>3</v>
      </c>
      <c r="U4">
        <v>2</v>
      </c>
      <c r="V4">
        <v>0</v>
      </c>
      <c r="W4">
        <v>22</v>
      </c>
      <c r="X4">
        <v>61</v>
      </c>
      <c r="Y4">
        <v>202</v>
      </c>
      <c r="Z4">
        <v>0</v>
      </c>
      <c r="AA4">
        <v>0</v>
      </c>
      <c r="AB4">
        <v>61</v>
      </c>
      <c r="AC4">
        <v>224</v>
      </c>
      <c r="AD4">
        <v>0.214</v>
      </c>
      <c r="AE4">
        <v>285</v>
      </c>
      <c r="AF4">
        <v>95</v>
      </c>
    </row>
    <row r="5" spans="1:32" x14ac:dyDescent="0.25">
      <c r="A5" t="s">
        <v>305</v>
      </c>
      <c r="B5">
        <v>2002</v>
      </c>
      <c r="C5" t="s">
        <v>53</v>
      </c>
      <c r="D5" t="s">
        <v>94</v>
      </c>
      <c r="E5" t="s">
        <v>306</v>
      </c>
      <c r="F5" t="s">
        <v>95</v>
      </c>
      <c r="G5" t="s">
        <v>315</v>
      </c>
      <c r="H5" t="s">
        <v>59</v>
      </c>
      <c r="I5" t="s">
        <v>54</v>
      </c>
      <c r="J5" t="s">
        <v>306</v>
      </c>
      <c r="K5" t="s">
        <v>95</v>
      </c>
      <c r="L5" t="s">
        <v>65</v>
      </c>
      <c r="M5" t="s">
        <v>308</v>
      </c>
      <c r="N5" t="s">
        <v>57</v>
      </c>
      <c r="O5" t="s">
        <v>309</v>
      </c>
      <c r="P5">
        <v>2001</v>
      </c>
      <c r="Q5">
        <v>233</v>
      </c>
      <c r="R5" t="s">
        <v>317</v>
      </c>
      <c r="S5" t="s">
        <v>318</v>
      </c>
      <c r="T5">
        <v>3</v>
      </c>
      <c r="U5">
        <v>3</v>
      </c>
      <c r="V5">
        <v>357</v>
      </c>
      <c r="W5">
        <v>36</v>
      </c>
      <c r="X5">
        <v>219</v>
      </c>
      <c r="Y5">
        <v>20</v>
      </c>
      <c r="Z5">
        <v>0</v>
      </c>
      <c r="AA5">
        <v>1</v>
      </c>
      <c r="AB5">
        <v>576</v>
      </c>
      <c r="AC5">
        <v>57</v>
      </c>
      <c r="AD5">
        <v>0.91</v>
      </c>
      <c r="AE5">
        <v>633</v>
      </c>
      <c r="AF5">
        <v>211</v>
      </c>
    </row>
    <row r="6" spans="1:32" x14ac:dyDescent="0.25">
      <c r="A6" t="s">
        <v>305</v>
      </c>
      <c r="B6">
        <v>2002</v>
      </c>
      <c r="C6" t="s">
        <v>53</v>
      </c>
      <c r="D6" t="s">
        <v>94</v>
      </c>
      <c r="E6" t="s">
        <v>306</v>
      </c>
      <c r="F6" t="s">
        <v>95</v>
      </c>
      <c r="G6" t="s">
        <v>315</v>
      </c>
      <c r="H6" t="s">
        <v>56</v>
      </c>
      <c r="I6" t="s">
        <v>54</v>
      </c>
      <c r="J6" t="s">
        <v>306</v>
      </c>
      <c r="K6" t="s">
        <v>95</v>
      </c>
      <c r="L6" t="s">
        <v>65</v>
      </c>
      <c r="M6" t="s">
        <v>308</v>
      </c>
      <c r="N6" t="s">
        <v>57</v>
      </c>
      <c r="O6" t="s">
        <v>309</v>
      </c>
      <c r="P6">
        <v>2001</v>
      </c>
      <c r="Q6">
        <v>234</v>
      </c>
      <c r="R6" t="s">
        <v>319</v>
      </c>
      <c r="S6" t="s">
        <v>320</v>
      </c>
      <c r="T6">
        <v>3</v>
      </c>
      <c r="U6">
        <v>3</v>
      </c>
      <c r="V6">
        <v>32</v>
      </c>
      <c r="W6">
        <v>5</v>
      </c>
      <c r="X6">
        <v>43</v>
      </c>
      <c r="Y6">
        <v>2</v>
      </c>
      <c r="Z6">
        <v>133</v>
      </c>
      <c r="AA6">
        <v>20</v>
      </c>
      <c r="AB6">
        <v>208</v>
      </c>
      <c r="AC6">
        <v>27</v>
      </c>
      <c r="AD6">
        <v>0.88500000000000001</v>
      </c>
      <c r="AE6">
        <v>235</v>
      </c>
      <c r="AF6">
        <v>78.332999999999998</v>
      </c>
    </row>
    <row r="7" spans="1:32" x14ac:dyDescent="0.25">
      <c r="A7" t="s">
        <v>305</v>
      </c>
      <c r="B7">
        <v>2002</v>
      </c>
      <c r="C7" t="s">
        <v>53</v>
      </c>
      <c r="D7" t="s">
        <v>94</v>
      </c>
      <c r="E7" t="s">
        <v>306</v>
      </c>
      <c r="F7" t="s">
        <v>95</v>
      </c>
      <c r="G7" t="s">
        <v>315</v>
      </c>
      <c r="H7" t="s">
        <v>59</v>
      </c>
      <c r="I7" t="s">
        <v>54</v>
      </c>
      <c r="J7" t="s">
        <v>306</v>
      </c>
      <c r="K7" t="s">
        <v>95</v>
      </c>
      <c r="L7" t="s">
        <v>65</v>
      </c>
      <c r="M7" t="s">
        <v>308</v>
      </c>
      <c r="N7" t="s">
        <v>57</v>
      </c>
      <c r="O7" t="s">
        <v>309</v>
      </c>
      <c r="P7">
        <v>2001</v>
      </c>
      <c r="Q7">
        <v>235</v>
      </c>
      <c r="R7" t="s">
        <v>321</v>
      </c>
      <c r="S7" t="s">
        <v>322</v>
      </c>
      <c r="T7">
        <v>3</v>
      </c>
      <c r="U7">
        <v>1</v>
      </c>
      <c r="V7">
        <v>164</v>
      </c>
      <c r="W7">
        <v>54</v>
      </c>
      <c r="X7">
        <v>0</v>
      </c>
      <c r="Y7">
        <v>0</v>
      </c>
      <c r="Z7">
        <v>0</v>
      </c>
      <c r="AA7">
        <v>0</v>
      </c>
      <c r="AB7">
        <v>164</v>
      </c>
      <c r="AC7">
        <v>54</v>
      </c>
      <c r="AD7">
        <v>0.752</v>
      </c>
      <c r="AE7">
        <v>218</v>
      </c>
      <c r="AF7">
        <v>72.667000000000002</v>
      </c>
    </row>
    <row r="8" spans="1:32" x14ac:dyDescent="0.25">
      <c r="A8" t="s">
        <v>305</v>
      </c>
      <c r="B8">
        <v>2002</v>
      </c>
      <c r="C8" t="s">
        <v>53</v>
      </c>
      <c r="D8" t="s">
        <v>94</v>
      </c>
      <c r="E8" t="s">
        <v>306</v>
      </c>
      <c r="F8" t="s">
        <v>95</v>
      </c>
      <c r="G8" t="s">
        <v>315</v>
      </c>
      <c r="H8" t="s">
        <v>56</v>
      </c>
      <c r="I8" t="s">
        <v>54</v>
      </c>
      <c r="J8" t="s">
        <v>306</v>
      </c>
      <c r="K8" t="s">
        <v>95</v>
      </c>
      <c r="L8" t="s">
        <v>65</v>
      </c>
      <c r="M8" t="s">
        <v>308</v>
      </c>
      <c r="N8" t="s">
        <v>216</v>
      </c>
      <c r="O8" t="s">
        <v>309</v>
      </c>
      <c r="P8">
        <v>2001</v>
      </c>
      <c r="Q8">
        <v>237</v>
      </c>
      <c r="R8" t="s">
        <v>323</v>
      </c>
      <c r="S8" t="s">
        <v>324</v>
      </c>
      <c r="T8">
        <v>2</v>
      </c>
      <c r="U8">
        <v>0</v>
      </c>
    </row>
    <row r="9" spans="1:32" x14ac:dyDescent="0.25">
      <c r="A9" t="s">
        <v>305</v>
      </c>
      <c r="B9">
        <v>2002</v>
      </c>
      <c r="C9" t="s">
        <v>53</v>
      </c>
      <c r="D9" t="s">
        <v>94</v>
      </c>
      <c r="E9" t="s">
        <v>306</v>
      </c>
      <c r="F9" t="s">
        <v>95</v>
      </c>
      <c r="G9" t="s">
        <v>315</v>
      </c>
      <c r="H9" t="s">
        <v>56</v>
      </c>
      <c r="I9" t="s">
        <v>54</v>
      </c>
      <c r="J9" t="s">
        <v>306</v>
      </c>
      <c r="K9" t="s">
        <v>95</v>
      </c>
      <c r="L9" t="s">
        <v>65</v>
      </c>
      <c r="M9" t="s">
        <v>308</v>
      </c>
      <c r="N9" t="s">
        <v>216</v>
      </c>
      <c r="O9" t="s">
        <v>309</v>
      </c>
      <c r="P9">
        <v>2001</v>
      </c>
      <c r="Q9">
        <v>238</v>
      </c>
      <c r="R9" t="s">
        <v>277</v>
      </c>
      <c r="S9" t="s">
        <v>325</v>
      </c>
      <c r="T9">
        <v>2</v>
      </c>
      <c r="U9">
        <v>0</v>
      </c>
    </row>
    <row r="10" spans="1:32" x14ac:dyDescent="0.25">
      <c r="A10" t="s">
        <v>305</v>
      </c>
      <c r="B10">
        <v>2002</v>
      </c>
      <c r="C10" t="s">
        <v>53</v>
      </c>
      <c r="D10" t="s">
        <v>94</v>
      </c>
      <c r="E10" t="s">
        <v>306</v>
      </c>
      <c r="F10" t="s">
        <v>95</v>
      </c>
      <c r="G10" t="s">
        <v>315</v>
      </c>
      <c r="H10" t="s">
        <v>56</v>
      </c>
      <c r="I10" t="s">
        <v>54</v>
      </c>
      <c r="J10" t="s">
        <v>306</v>
      </c>
      <c r="K10" t="s">
        <v>95</v>
      </c>
      <c r="L10" t="s">
        <v>65</v>
      </c>
      <c r="M10" t="s">
        <v>308</v>
      </c>
      <c r="N10" t="s">
        <v>216</v>
      </c>
      <c r="O10" t="s">
        <v>309</v>
      </c>
      <c r="P10">
        <v>2001</v>
      </c>
      <c r="Q10">
        <v>31</v>
      </c>
      <c r="R10" t="s">
        <v>326</v>
      </c>
      <c r="S10" t="s">
        <v>327</v>
      </c>
      <c r="T10">
        <v>3</v>
      </c>
      <c r="U10">
        <v>0</v>
      </c>
    </row>
    <row r="11" spans="1:32" x14ac:dyDescent="0.25">
      <c r="A11" t="s">
        <v>305</v>
      </c>
      <c r="B11">
        <v>2002</v>
      </c>
      <c r="C11" t="s">
        <v>53</v>
      </c>
      <c r="D11" t="s">
        <v>94</v>
      </c>
      <c r="E11" t="s">
        <v>55</v>
      </c>
      <c r="F11" t="s">
        <v>95</v>
      </c>
      <c r="G11" t="s">
        <v>328</v>
      </c>
      <c r="H11" t="s">
        <v>59</v>
      </c>
      <c r="I11" t="s">
        <v>54</v>
      </c>
      <c r="J11" t="s">
        <v>306</v>
      </c>
      <c r="K11" t="s">
        <v>95</v>
      </c>
      <c r="L11" t="s">
        <v>65</v>
      </c>
      <c r="M11" t="s">
        <v>308</v>
      </c>
      <c r="N11" t="s">
        <v>57</v>
      </c>
      <c r="O11" t="s">
        <v>309</v>
      </c>
      <c r="P11">
        <v>2001</v>
      </c>
      <c r="Q11">
        <v>3</v>
      </c>
      <c r="R11" t="s">
        <v>329</v>
      </c>
      <c r="S11" t="s">
        <v>330</v>
      </c>
      <c r="T11">
        <v>3</v>
      </c>
      <c r="U11">
        <v>2</v>
      </c>
      <c r="V11">
        <v>247</v>
      </c>
      <c r="W11">
        <v>98</v>
      </c>
      <c r="X11">
        <v>176</v>
      </c>
      <c r="Y11">
        <v>120</v>
      </c>
      <c r="Z11">
        <v>0</v>
      </c>
      <c r="AA11">
        <v>0</v>
      </c>
      <c r="AB11">
        <v>423</v>
      </c>
      <c r="AC11">
        <v>218</v>
      </c>
      <c r="AD11">
        <v>0.66</v>
      </c>
      <c r="AE11">
        <v>641</v>
      </c>
      <c r="AF11">
        <v>213.667</v>
      </c>
    </row>
    <row r="12" spans="1:32" x14ac:dyDescent="0.25">
      <c r="A12" t="s">
        <v>305</v>
      </c>
      <c r="B12">
        <v>2002</v>
      </c>
      <c r="C12" t="s">
        <v>53</v>
      </c>
      <c r="D12" t="s">
        <v>94</v>
      </c>
      <c r="E12" t="s">
        <v>306</v>
      </c>
      <c r="F12" t="s">
        <v>95</v>
      </c>
      <c r="G12" t="s">
        <v>315</v>
      </c>
      <c r="H12" t="s">
        <v>59</v>
      </c>
      <c r="I12" t="s">
        <v>54</v>
      </c>
      <c r="J12" t="s">
        <v>306</v>
      </c>
      <c r="K12" t="s">
        <v>95</v>
      </c>
      <c r="L12" t="s">
        <v>65</v>
      </c>
      <c r="M12" t="s">
        <v>308</v>
      </c>
      <c r="N12" t="s">
        <v>57</v>
      </c>
      <c r="O12" t="s">
        <v>309</v>
      </c>
      <c r="P12">
        <v>2001</v>
      </c>
      <c r="Q12">
        <v>41</v>
      </c>
      <c r="R12" t="s">
        <v>331</v>
      </c>
      <c r="S12" t="s">
        <v>332</v>
      </c>
      <c r="T12">
        <v>3</v>
      </c>
      <c r="U12">
        <v>2</v>
      </c>
      <c r="V12">
        <v>22</v>
      </c>
      <c r="W12">
        <v>0</v>
      </c>
      <c r="X12">
        <v>35</v>
      </c>
      <c r="Y12">
        <v>0</v>
      </c>
      <c r="Z12">
        <v>0</v>
      </c>
      <c r="AA12">
        <v>0</v>
      </c>
      <c r="AB12">
        <v>57</v>
      </c>
      <c r="AC12">
        <v>0</v>
      </c>
      <c r="AD12">
        <v>1</v>
      </c>
      <c r="AE12">
        <v>57</v>
      </c>
      <c r="AF12">
        <v>19</v>
      </c>
    </row>
    <row r="13" spans="1:32" x14ac:dyDescent="0.25">
      <c r="A13" t="s">
        <v>305</v>
      </c>
      <c r="B13">
        <v>2002</v>
      </c>
      <c r="C13" t="s">
        <v>53</v>
      </c>
      <c r="D13" t="s">
        <v>94</v>
      </c>
      <c r="E13" t="s">
        <v>306</v>
      </c>
      <c r="F13" t="s">
        <v>95</v>
      </c>
      <c r="G13" t="s">
        <v>315</v>
      </c>
      <c r="H13" t="s">
        <v>56</v>
      </c>
      <c r="I13" t="s">
        <v>54</v>
      </c>
      <c r="J13" t="s">
        <v>306</v>
      </c>
      <c r="K13" t="s">
        <v>95</v>
      </c>
      <c r="L13" t="s">
        <v>65</v>
      </c>
      <c r="M13" t="s">
        <v>308</v>
      </c>
      <c r="N13" t="s">
        <v>57</v>
      </c>
      <c r="O13" t="s">
        <v>309</v>
      </c>
      <c r="P13">
        <v>2001</v>
      </c>
      <c r="Q13">
        <v>43</v>
      </c>
      <c r="R13" t="s">
        <v>226</v>
      </c>
      <c r="S13" t="s">
        <v>333</v>
      </c>
      <c r="T13">
        <v>3</v>
      </c>
      <c r="U13">
        <v>3</v>
      </c>
      <c r="V13">
        <v>296</v>
      </c>
      <c r="W13">
        <v>26</v>
      </c>
      <c r="X13">
        <v>111</v>
      </c>
      <c r="Y13">
        <v>24</v>
      </c>
      <c r="Z13">
        <v>235</v>
      </c>
      <c r="AA13">
        <v>47</v>
      </c>
      <c r="AB13">
        <v>642</v>
      </c>
      <c r="AC13">
        <v>97</v>
      </c>
      <c r="AD13">
        <v>0.86899999999999999</v>
      </c>
      <c r="AE13">
        <v>739</v>
      </c>
      <c r="AF13">
        <v>246.333</v>
      </c>
    </row>
    <row r="14" spans="1:32" x14ac:dyDescent="0.25">
      <c r="A14" t="s">
        <v>305</v>
      </c>
      <c r="B14">
        <v>2002</v>
      </c>
      <c r="C14" t="s">
        <v>53</v>
      </c>
      <c r="D14" t="s">
        <v>94</v>
      </c>
      <c r="E14" t="s">
        <v>306</v>
      </c>
      <c r="F14" t="s">
        <v>95</v>
      </c>
      <c r="G14" t="s">
        <v>315</v>
      </c>
      <c r="H14" t="s">
        <v>56</v>
      </c>
      <c r="I14" t="s">
        <v>54</v>
      </c>
      <c r="J14" t="s">
        <v>306</v>
      </c>
      <c r="K14" t="s">
        <v>95</v>
      </c>
      <c r="L14" t="s">
        <v>65</v>
      </c>
      <c r="M14" t="s">
        <v>308</v>
      </c>
      <c r="N14" t="s">
        <v>57</v>
      </c>
      <c r="O14" t="s">
        <v>309</v>
      </c>
      <c r="P14">
        <v>2001</v>
      </c>
      <c r="Q14">
        <v>46</v>
      </c>
      <c r="R14" t="s">
        <v>334</v>
      </c>
      <c r="S14" t="s">
        <v>335</v>
      </c>
      <c r="T14">
        <v>3</v>
      </c>
      <c r="U14">
        <v>2</v>
      </c>
      <c r="V14">
        <v>164</v>
      </c>
      <c r="W14">
        <v>6</v>
      </c>
      <c r="X14">
        <v>118</v>
      </c>
      <c r="Y14">
        <v>14</v>
      </c>
      <c r="Z14">
        <v>0</v>
      </c>
      <c r="AA14">
        <v>0</v>
      </c>
      <c r="AB14">
        <v>282</v>
      </c>
      <c r="AC14">
        <v>20</v>
      </c>
      <c r="AD14">
        <v>0.93400000000000005</v>
      </c>
      <c r="AE14">
        <v>302</v>
      </c>
      <c r="AF14">
        <v>100.667</v>
      </c>
    </row>
    <row r="15" spans="1:32" x14ac:dyDescent="0.25">
      <c r="A15" t="s">
        <v>305</v>
      </c>
      <c r="B15">
        <v>2002</v>
      </c>
      <c r="C15" t="s">
        <v>53</v>
      </c>
      <c r="D15" t="s">
        <v>94</v>
      </c>
      <c r="E15" t="s">
        <v>306</v>
      </c>
      <c r="F15" t="s">
        <v>95</v>
      </c>
      <c r="G15" t="s">
        <v>315</v>
      </c>
      <c r="H15" t="s">
        <v>56</v>
      </c>
      <c r="I15" t="s">
        <v>54</v>
      </c>
      <c r="J15" t="s">
        <v>306</v>
      </c>
      <c r="K15" t="s">
        <v>95</v>
      </c>
      <c r="L15" t="s">
        <v>65</v>
      </c>
      <c r="M15" t="s">
        <v>308</v>
      </c>
      <c r="N15" t="s">
        <v>57</v>
      </c>
      <c r="O15" t="s">
        <v>309</v>
      </c>
      <c r="P15">
        <v>2001</v>
      </c>
      <c r="Q15">
        <v>47</v>
      </c>
      <c r="R15" t="s">
        <v>336</v>
      </c>
      <c r="S15" t="s">
        <v>337</v>
      </c>
      <c r="T15">
        <v>3</v>
      </c>
      <c r="U15">
        <v>3</v>
      </c>
      <c r="V15">
        <v>8</v>
      </c>
      <c r="W15">
        <v>0</v>
      </c>
      <c r="X15">
        <v>6</v>
      </c>
      <c r="Y15">
        <v>17</v>
      </c>
      <c r="Z15">
        <v>36</v>
      </c>
      <c r="AA15">
        <v>20</v>
      </c>
      <c r="AB15">
        <v>50</v>
      </c>
      <c r="AC15">
        <v>37</v>
      </c>
      <c r="AD15">
        <v>0.57499999999999996</v>
      </c>
      <c r="AE15">
        <v>87</v>
      </c>
      <c r="AF15">
        <v>29</v>
      </c>
    </row>
    <row r="16" spans="1:32" x14ac:dyDescent="0.25">
      <c r="A16" t="s">
        <v>305</v>
      </c>
      <c r="B16">
        <v>2002</v>
      </c>
      <c r="C16" t="s">
        <v>53</v>
      </c>
      <c r="D16" t="s">
        <v>94</v>
      </c>
      <c r="E16" t="s">
        <v>55</v>
      </c>
      <c r="F16" t="s">
        <v>95</v>
      </c>
      <c r="G16" t="s">
        <v>328</v>
      </c>
      <c r="H16" t="s">
        <v>56</v>
      </c>
      <c r="I16" t="s">
        <v>54</v>
      </c>
      <c r="J16" t="s">
        <v>306</v>
      </c>
      <c r="K16" t="s">
        <v>95</v>
      </c>
      <c r="L16" t="s">
        <v>65</v>
      </c>
      <c r="M16" t="s">
        <v>308</v>
      </c>
      <c r="N16" t="s">
        <v>57</v>
      </c>
      <c r="O16" t="s">
        <v>309</v>
      </c>
      <c r="P16">
        <v>2001</v>
      </c>
      <c r="Q16">
        <v>5</v>
      </c>
      <c r="R16" t="s">
        <v>329</v>
      </c>
      <c r="S16" t="s">
        <v>338</v>
      </c>
      <c r="T16">
        <v>3</v>
      </c>
      <c r="U16">
        <v>2</v>
      </c>
      <c r="V16">
        <v>109</v>
      </c>
      <c r="W16">
        <v>45</v>
      </c>
      <c r="X16">
        <v>128</v>
      </c>
      <c r="Y16">
        <v>55</v>
      </c>
      <c r="Z16">
        <v>0</v>
      </c>
      <c r="AA16">
        <v>0</v>
      </c>
      <c r="AB16">
        <v>237</v>
      </c>
      <c r="AC16">
        <v>100</v>
      </c>
      <c r="AD16">
        <v>0.70299999999999996</v>
      </c>
      <c r="AE16">
        <v>337</v>
      </c>
      <c r="AF16">
        <v>112.333</v>
      </c>
    </row>
    <row r="17" spans="1:32" x14ac:dyDescent="0.25">
      <c r="A17" t="s">
        <v>305</v>
      </c>
      <c r="B17">
        <v>2002</v>
      </c>
      <c r="C17" t="s">
        <v>53</v>
      </c>
      <c r="D17" t="s">
        <v>94</v>
      </c>
      <c r="E17" t="s">
        <v>55</v>
      </c>
      <c r="F17" t="s">
        <v>95</v>
      </c>
      <c r="G17" t="s">
        <v>339</v>
      </c>
      <c r="H17" t="s">
        <v>64</v>
      </c>
      <c r="I17" t="s">
        <v>54</v>
      </c>
      <c r="J17" t="s">
        <v>306</v>
      </c>
      <c r="K17" t="s">
        <v>95</v>
      </c>
      <c r="L17" t="s">
        <v>65</v>
      </c>
      <c r="M17" t="s">
        <v>308</v>
      </c>
      <c r="N17" t="s">
        <v>216</v>
      </c>
      <c r="O17" t="s">
        <v>309</v>
      </c>
      <c r="P17">
        <v>2001</v>
      </c>
      <c r="Q17">
        <v>75</v>
      </c>
      <c r="R17" t="s">
        <v>340</v>
      </c>
      <c r="S17" t="s">
        <v>341</v>
      </c>
      <c r="T17">
        <v>3</v>
      </c>
      <c r="U17">
        <v>0</v>
      </c>
    </row>
    <row r="18" spans="1:32" x14ac:dyDescent="0.25">
      <c r="A18" t="s">
        <v>305</v>
      </c>
      <c r="B18">
        <v>2002</v>
      </c>
      <c r="C18" t="s">
        <v>53</v>
      </c>
      <c r="D18" t="s">
        <v>94</v>
      </c>
      <c r="E18" t="s">
        <v>306</v>
      </c>
      <c r="F18" t="s">
        <v>95</v>
      </c>
      <c r="G18" t="s">
        <v>311</v>
      </c>
      <c r="H18" t="s">
        <v>56</v>
      </c>
      <c r="I18" t="s">
        <v>54</v>
      </c>
      <c r="J18" t="s">
        <v>306</v>
      </c>
      <c r="K18" t="s">
        <v>95</v>
      </c>
      <c r="L18" t="s">
        <v>307</v>
      </c>
      <c r="M18" t="s">
        <v>308</v>
      </c>
      <c r="N18" t="s">
        <v>57</v>
      </c>
      <c r="O18" t="s">
        <v>309</v>
      </c>
      <c r="P18">
        <v>2001</v>
      </c>
      <c r="Q18" t="s">
        <v>342</v>
      </c>
      <c r="R18">
        <v>50</v>
      </c>
      <c r="S18" t="s">
        <v>343</v>
      </c>
      <c r="T18">
        <v>3</v>
      </c>
      <c r="U18">
        <v>2</v>
      </c>
      <c r="V18">
        <v>0</v>
      </c>
      <c r="W18">
        <v>4</v>
      </c>
      <c r="X18">
        <v>0</v>
      </c>
      <c r="Y18">
        <v>0</v>
      </c>
      <c r="Z18">
        <v>0</v>
      </c>
      <c r="AA18">
        <v>0</v>
      </c>
      <c r="AB18">
        <v>0</v>
      </c>
      <c r="AC18">
        <v>4</v>
      </c>
      <c r="AD18">
        <v>0</v>
      </c>
      <c r="AE18">
        <v>4</v>
      </c>
      <c r="AF18">
        <v>1.333</v>
      </c>
    </row>
    <row r="19" spans="1:32" x14ac:dyDescent="0.25">
      <c r="A19" t="s">
        <v>305</v>
      </c>
      <c r="B19">
        <v>2002</v>
      </c>
      <c r="C19" t="s">
        <v>53</v>
      </c>
      <c r="D19" t="s">
        <v>94</v>
      </c>
      <c r="E19" t="s">
        <v>55</v>
      </c>
      <c r="F19" t="s">
        <v>95</v>
      </c>
      <c r="G19" t="s">
        <v>328</v>
      </c>
      <c r="H19" t="s">
        <v>56</v>
      </c>
      <c r="I19" t="s">
        <v>54</v>
      </c>
      <c r="J19" t="s">
        <v>306</v>
      </c>
      <c r="K19" t="s">
        <v>95</v>
      </c>
      <c r="L19" t="s">
        <v>65</v>
      </c>
      <c r="M19" t="s">
        <v>308</v>
      </c>
      <c r="N19" t="s">
        <v>216</v>
      </c>
      <c r="O19" t="s">
        <v>309</v>
      </c>
      <c r="P19">
        <v>2001</v>
      </c>
      <c r="Q19" t="s">
        <v>342</v>
      </c>
      <c r="R19" t="s">
        <v>344</v>
      </c>
      <c r="S19" t="s">
        <v>345</v>
      </c>
      <c r="T19">
        <v>1</v>
      </c>
      <c r="U19">
        <v>0</v>
      </c>
    </row>
    <row r="20" spans="1:32" x14ac:dyDescent="0.25">
      <c r="A20" t="s">
        <v>305</v>
      </c>
      <c r="B20">
        <v>2002</v>
      </c>
      <c r="C20" t="s">
        <v>53</v>
      </c>
      <c r="D20" t="s">
        <v>94</v>
      </c>
      <c r="E20" t="s">
        <v>306</v>
      </c>
      <c r="F20" t="s">
        <v>95</v>
      </c>
      <c r="G20" t="s">
        <v>311</v>
      </c>
      <c r="H20" t="s">
        <v>56</v>
      </c>
      <c r="I20" t="s">
        <v>54</v>
      </c>
      <c r="J20" t="s">
        <v>306</v>
      </c>
      <c r="K20" t="s">
        <v>95</v>
      </c>
      <c r="L20" t="s">
        <v>307</v>
      </c>
      <c r="M20" t="s">
        <v>308</v>
      </c>
      <c r="N20" t="s">
        <v>57</v>
      </c>
      <c r="O20" t="s">
        <v>309</v>
      </c>
      <c r="P20">
        <v>2001</v>
      </c>
      <c r="Q20" t="s">
        <v>346</v>
      </c>
      <c r="R20">
        <v>51</v>
      </c>
      <c r="S20" t="s">
        <v>347</v>
      </c>
      <c r="T20">
        <v>3</v>
      </c>
      <c r="U20">
        <v>3</v>
      </c>
      <c r="V20">
        <v>208</v>
      </c>
      <c r="W20">
        <v>34</v>
      </c>
      <c r="X20">
        <v>91</v>
      </c>
      <c r="Y20">
        <v>23</v>
      </c>
      <c r="Z20">
        <v>106</v>
      </c>
      <c r="AA20">
        <v>40</v>
      </c>
      <c r="AB20">
        <v>405</v>
      </c>
      <c r="AC20">
        <v>97</v>
      </c>
      <c r="AD20">
        <v>0.80700000000000005</v>
      </c>
      <c r="AE20">
        <v>502</v>
      </c>
      <c r="AF20">
        <v>167.333</v>
      </c>
    </row>
    <row r="21" spans="1:32" x14ac:dyDescent="0.25">
      <c r="A21" t="s">
        <v>305</v>
      </c>
      <c r="B21">
        <v>2002</v>
      </c>
      <c r="C21" t="s">
        <v>53</v>
      </c>
      <c r="D21" t="s">
        <v>94</v>
      </c>
      <c r="E21" t="s">
        <v>306</v>
      </c>
      <c r="F21" t="s">
        <v>95</v>
      </c>
      <c r="G21" t="s">
        <v>315</v>
      </c>
      <c r="H21" t="s">
        <v>56</v>
      </c>
      <c r="I21" t="s">
        <v>94</v>
      </c>
      <c r="J21" t="s">
        <v>306</v>
      </c>
      <c r="K21" t="s">
        <v>95</v>
      </c>
      <c r="L21" s="146" t="s">
        <v>315</v>
      </c>
      <c r="M21" t="s">
        <v>349</v>
      </c>
      <c r="N21" t="s">
        <v>60</v>
      </c>
      <c r="O21" t="s">
        <v>363</v>
      </c>
      <c r="P21">
        <v>2000</v>
      </c>
      <c r="Q21" t="s">
        <v>364</v>
      </c>
      <c r="R21">
        <v>34</v>
      </c>
      <c r="S21" t="s">
        <v>365</v>
      </c>
      <c r="T21">
        <v>3</v>
      </c>
      <c r="U21">
        <v>1</v>
      </c>
      <c r="V21">
        <v>26</v>
      </c>
      <c r="W21">
        <v>3</v>
      </c>
      <c r="X21">
        <v>0</v>
      </c>
      <c r="Y21">
        <v>0</v>
      </c>
      <c r="Z21">
        <v>0</v>
      </c>
      <c r="AA21">
        <v>0</v>
      </c>
      <c r="AB21">
        <v>26</v>
      </c>
      <c r="AC21">
        <v>3</v>
      </c>
      <c r="AD21">
        <v>0.89700000000000002</v>
      </c>
      <c r="AE21">
        <v>29</v>
      </c>
      <c r="AF21">
        <v>9.6669999999999998</v>
      </c>
    </row>
    <row r="22" spans="1:32" x14ac:dyDescent="0.25">
      <c r="A22" t="s">
        <v>305</v>
      </c>
      <c r="B22">
        <v>2002</v>
      </c>
      <c r="C22" t="s">
        <v>53</v>
      </c>
      <c r="D22" t="s">
        <v>94</v>
      </c>
      <c r="E22" t="s">
        <v>306</v>
      </c>
      <c r="F22" t="s">
        <v>95</v>
      </c>
      <c r="G22" t="s">
        <v>315</v>
      </c>
      <c r="H22" t="s">
        <v>56</v>
      </c>
      <c r="I22" t="s">
        <v>94</v>
      </c>
      <c r="J22" t="s">
        <v>306</v>
      </c>
      <c r="K22" t="s">
        <v>95</v>
      </c>
      <c r="L22" t="s">
        <v>315</v>
      </c>
      <c r="M22" t="s">
        <v>349</v>
      </c>
      <c r="N22" t="s">
        <v>60</v>
      </c>
      <c r="O22" t="s">
        <v>363</v>
      </c>
      <c r="P22">
        <v>2000</v>
      </c>
      <c r="Q22" t="s">
        <v>366</v>
      </c>
      <c r="R22">
        <v>22</v>
      </c>
      <c r="S22" t="s">
        <v>367</v>
      </c>
      <c r="T22">
        <v>3</v>
      </c>
      <c r="U22">
        <v>3</v>
      </c>
      <c r="V22">
        <v>193</v>
      </c>
      <c r="W22">
        <v>5</v>
      </c>
      <c r="X22">
        <v>163</v>
      </c>
      <c r="Y22">
        <v>3</v>
      </c>
      <c r="Z22">
        <v>16</v>
      </c>
      <c r="AA22">
        <v>2</v>
      </c>
      <c r="AB22">
        <v>372</v>
      </c>
      <c r="AC22">
        <v>10</v>
      </c>
      <c r="AD22">
        <v>0.97399999999999998</v>
      </c>
      <c r="AE22">
        <v>382</v>
      </c>
      <c r="AF22">
        <v>127.333</v>
      </c>
    </row>
    <row r="23" spans="1:32" x14ac:dyDescent="0.25">
      <c r="A23" t="s">
        <v>305</v>
      </c>
      <c r="B23">
        <v>2002</v>
      </c>
      <c r="C23" t="s">
        <v>53</v>
      </c>
      <c r="D23" t="s">
        <v>94</v>
      </c>
      <c r="E23" t="s">
        <v>306</v>
      </c>
      <c r="F23" t="s">
        <v>95</v>
      </c>
      <c r="G23" t="s">
        <v>315</v>
      </c>
      <c r="H23" t="s">
        <v>56</v>
      </c>
      <c r="I23" t="s">
        <v>94</v>
      </c>
      <c r="J23" t="s">
        <v>306</v>
      </c>
      <c r="K23" t="s">
        <v>95</v>
      </c>
      <c r="L23" t="s">
        <v>315</v>
      </c>
      <c r="M23" t="s">
        <v>349</v>
      </c>
      <c r="N23" t="s">
        <v>60</v>
      </c>
      <c r="O23" t="s">
        <v>363</v>
      </c>
      <c r="P23">
        <v>2000</v>
      </c>
      <c r="Q23" t="s">
        <v>368</v>
      </c>
      <c r="R23">
        <v>35</v>
      </c>
      <c r="S23" t="s">
        <v>369</v>
      </c>
      <c r="T23">
        <v>3</v>
      </c>
      <c r="U23">
        <v>3</v>
      </c>
      <c r="V23">
        <v>377</v>
      </c>
      <c r="W23">
        <v>44</v>
      </c>
      <c r="X23">
        <v>67</v>
      </c>
      <c r="Y23">
        <v>22</v>
      </c>
      <c r="Z23">
        <v>269</v>
      </c>
      <c r="AA23">
        <v>17</v>
      </c>
      <c r="AB23">
        <v>713</v>
      </c>
      <c r="AC23">
        <v>83</v>
      </c>
      <c r="AD23">
        <v>0.89600000000000002</v>
      </c>
      <c r="AE23">
        <v>796</v>
      </c>
      <c r="AF23">
        <v>265.33300000000003</v>
      </c>
    </row>
    <row r="24" spans="1:32" x14ac:dyDescent="0.25">
      <c r="A24" t="s">
        <v>305</v>
      </c>
      <c r="B24">
        <v>2002</v>
      </c>
      <c r="C24" t="s">
        <v>53</v>
      </c>
      <c r="D24" t="s">
        <v>94</v>
      </c>
      <c r="E24" t="s">
        <v>306</v>
      </c>
      <c r="F24" t="s">
        <v>95</v>
      </c>
      <c r="G24" t="s">
        <v>315</v>
      </c>
      <c r="H24" t="s">
        <v>56</v>
      </c>
      <c r="I24" t="s">
        <v>94</v>
      </c>
      <c r="J24" t="s">
        <v>306</v>
      </c>
      <c r="K24" t="s">
        <v>95</v>
      </c>
      <c r="L24" t="s">
        <v>315</v>
      </c>
      <c r="M24" t="s">
        <v>349</v>
      </c>
      <c r="N24" t="s">
        <v>60</v>
      </c>
      <c r="O24" t="s">
        <v>363</v>
      </c>
      <c r="P24">
        <v>2000</v>
      </c>
      <c r="Q24" t="s">
        <v>370</v>
      </c>
      <c r="R24">
        <v>61</v>
      </c>
      <c r="S24" t="s">
        <v>371</v>
      </c>
      <c r="T24">
        <v>3</v>
      </c>
      <c r="U24">
        <v>3</v>
      </c>
      <c r="V24">
        <v>64</v>
      </c>
      <c r="W24">
        <v>0</v>
      </c>
      <c r="X24">
        <v>75</v>
      </c>
      <c r="Y24">
        <v>8</v>
      </c>
      <c r="Z24">
        <v>154</v>
      </c>
      <c r="AA24">
        <v>7</v>
      </c>
      <c r="AB24">
        <v>293</v>
      </c>
      <c r="AC24">
        <v>15</v>
      </c>
      <c r="AD24">
        <v>0.95099999999999996</v>
      </c>
      <c r="AE24">
        <v>308</v>
      </c>
      <c r="AF24">
        <v>102.667</v>
      </c>
    </row>
    <row r="25" spans="1:32" x14ac:dyDescent="0.25">
      <c r="A25" t="s">
        <v>305</v>
      </c>
      <c r="B25">
        <v>2002</v>
      </c>
      <c r="C25" t="s">
        <v>53</v>
      </c>
      <c r="D25" t="s">
        <v>54</v>
      </c>
      <c r="E25" t="s">
        <v>306</v>
      </c>
      <c r="F25" t="s">
        <v>95</v>
      </c>
      <c r="G25" t="s">
        <v>65</v>
      </c>
      <c r="H25" t="s">
        <v>56</v>
      </c>
      <c r="I25" t="s">
        <v>94</v>
      </c>
      <c r="J25" t="s">
        <v>306</v>
      </c>
      <c r="K25" t="s">
        <v>95</v>
      </c>
      <c r="L25" t="s">
        <v>311</v>
      </c>
      <c r="M25" t="s">
        <v>312</v>
      </c>
      <c r="N25" t="s">
        <v>216</v>
      </c>
      <c r="O25" t="s">
        <v>313</v>
      </c>
      <c r="P25">
        <v>2001</v>
      </c>
      <c r="Q25" t="s">
        <v>374</v>
      </c>
      <c r="R25">
        <v>212</v>
      </c>
      <c r="S25" t="s">
        <v>375</v>
      </c>
      <c r="T25">
        <v>3</v>
      </c>
      <c r="U25">
        <v>3</v>
      </c>
      <c r="V25">
        <v>306</v>
      </c>
      <c r="W25">
        <v>52</v>
      </c>
      <c r="X25">
        <v>7</v>
      </c>
      <c r="Y25">
        <v>1</v>
      </c>
      <c r="Z25">
        <v>19</v>
      </c>
      <c r="AA25">
        <v>13</v>
      </c>
      <c r="AB25">
        <v>332</v>
      </c>
      <c r="AC25">
        <v>66</v>
      </c>
      <c r="AD25">
        <v>0.83399999999999996</v>
      </c>
      <c r="AE25">
        <v>398</v>
      </c>
      <c r="AF25">
        <v>132.667</v>
      </c>
    </row>
    <row r="26" spans="1:32" x14ac:dyDescent="0.25">
      <c r="A26" t="s">
        <v>305</v>
      </c>
      <c r="B26">
        <v>2002</v>
      </c>
      <c r="C26" t="s">
        <v>53</v>
      </c>
      <c r="D26" t="s">
        <v>54</v>
      </c>
      <c r="E26" t="s">
        <v>306</v>
      </c>
      <c r="F26" t="s">
        <v>95</v>
      </c>
      <c r="G26" t="s">
        <v>65</v>
      </c>
      <c r="H26" t="s">
        <v>56</v>
      </c>
      <c r="I26" t="s">
        <v>94</v>
      </c>
      <c r="J26" t="s">
        <v>306</v>
      </c>
      <c r="K26" t="s">
        <v>95</v>
      </c>
      <c r="L26" t="s">
        <v>311</v>
      </c>
      <c r="M26" t="s">
        <v>312</v>
      </c>
      <c r="N26" t="s">
        <v>216</v>
      </c>
      <c r="O26" t="s">
        <v>313</v>
      </c>
      <c r="P26">
        <v>2001</v>
      </c>
      <c r="Q26" t="s">
        <v>376</v>
      </c>
      <c r="R26">
        <v>211</v>
      </c>
      <c r="S26" t="s">
        <v>377</v>
      </c>
      <c r="T26">
        <v>3</v>
      </c>
      <c r="U26">
        <v>3</v>
      </c>
      <c r="V26">
        <v>267</v>
      </c>
      <c r="W26">
        <v>72</v>
      </c>
      <c r="X26">
        <v>53</v>
      </c>
      <c r="Y26">
        <v>14</v>
      </c>
      <c r="Z26">
        <v>3</v>
      </c>
      <c r="AA26">
        <v>2</v>
      </c>
      <c r="AB26">
        <v>323</v>
      </c>
      <c r="AC26">
        <v>88</v>
      </c>
      <c r="AD26">
        <v>0.78600000000000003</v>
      </c>
      <c r="AE26">
        <v>411</v>
      </c>
      <c r="AF26">
        <v>137</v>
      </c>
    </row>
    <row r="27" spans="1:32" x14ac:dyDescent="0.25">
      <c r="A27" t="s">
        <v>305</v>
      </c>
      <c r="B27">
        <v>2002</v>
      </c>
      <c r="C27" t="s">
        <v>62</v>
      </c>
      <c r="D27" t="s">
        <v>94</v>
      </c>
      <c r="E27" t="s">
        <v>55</v>
      </c>
      <c r="F27" t="s">
        <v>95</v>
      </c>
      <c r="G27" t="s">
        <v>339</v>
      </c>
      <c r="H27" t="s">
        <v>56</v>
      </c>
      <c r="I27" t="s">
        <v>216</v>
      </c>
      <c r="J27" t="s">
        <v>378</v>
      </c>
      <c r="K27" t="s">
        <v>95</v>
      </c>
      <c r="L27" t="s">
        <v>65</v>
      </c>
      <c r="M27" t="s">
        <v>288</v>
      </c>
      <c r="N27" t="s">
        <v>216</v>
      </c>
      <c r="O27" t="s">
        <v>379</v>
      </c>
      <c r="P27">
        <v>2001</v>
      </c>
      <c r="Q27" t="s">
        <v>380</v>
      </c>
      <c r="R27" t="s">
        <v>381</v>
      </c>
      <c r="S27" t="s">
        <v>382</v>
      </c>
      <c r="T27">
        <v>3</v>
      </c>
      <c r="U27">
        <v>3</v>
      </c>
      <c r="V27">
        <v>131</v>
      </c>
      <c r="W27">
        <v>201</v>
      </c>
      <c r="X27">
        <v>312</v>
      </c>
      <c r="Y27">
        <v>17</v>
      </c>
      <c r="Z27">
        <v>240</v>
      </c>
      <c r="AA27">
        <v>11</v>
      </c>
      <c r="AB27">
        <v>683</v>
      </c>
      <c r="AC27">
        <v>229</v>
      </c>
      <c r="AD27">
        <v>0.749</v>
      </c>
      <c r="AE27">
        <v>912</v>
      </c>
      <c r="AF27">
        <v>304</v>
      </c>
    </row>
    <row r="28" spans="1:32" x14ac:dyDescent="0.25">
      <c r="A28" t="s">
        <v>305</v>
      </c>
      <c r="B28">
        <v>2002</v>
      </c>
      <c r="C28" t="s">
        <v>62</v>
      </c>
      <c r="D28" t="s">
        <v>94</v>
      </c>
      <c r="E28" t="s">
        <v>55</v>
      </c>
      <c r="F28" t="s">
        <v>95</v>
      </c>
      <c r="G28" t="s">
        <v>339</v>
      </c>
      <c r="H28" t="s">
        <v>56</v>
      </c>
      <c r="I28" t="s">
        <v>216</v>
      </c>
      <c r="J28" t="s">
        <v>378</v>
      </c>
      <c r="K28" t="s">
        <v>95</v>
      </c>
      <c r="L28" t="s">
        <v>65</v>
      </c>
      <c r="M28" t="s">
        <v>288</v>
      </c>
      <c r="N28" t="s">
        <v>216</v>
      </c>
      <c r="O28" t="s">
        <v>379</v>
      </c>
      <c r="P28">
        <v>2001</v>
      </c>
      <c r="Q28" t="s">
        <v>383</v>
      </c>
      <c r="R28" t="s">
        <v>384</v>
      </c>
      <c r="S28" t="s">
        <v>385</v>
      </c>
      <c r="T28">
        <v>2</v>
      </c>
      <c r="U28">
        <v>2</v>
      </c>
      <c r="V28">
        <v>28</v>
      </c>
      <c r="W28">
        <v>16</v>
      </c>
      <c r="X28">
        <v>59</v>
      </c>
      <c r="Y28">
        <v>51</v>
      </c>
      <c r="Z28" t="s">
        <v>18</v>
      </c>
      <c r="AA28" t="s">
        <v>18</v>
      </c>
      <c r="AB28">
        <v>87</v>
      </c>
      <c r="AC28">
        <v>67</v>
      </c>
      <c r="AD28">
        <v>0.56499999999999995</v>
      </c>
      <c r="AE28">
        <v>154</v>
      </c>
      <c r="AF28">
        <v>77</v>
      </c>
    </row>
    <row r="29" spans="1:32" x14ac:dyDescent="0.25">
      <c r="A29" t="s">
        <v>305</v>
      </c>
      <c r="B29">
        <v>2002</v>
      </c>
      <c r="C29" t="s">
        <v>53</v>
      </c>
      <c r="D29" t="s">
        <v>54</v>
      </c>
      <c r="E29" t="s">
        <v>306</v>
      </c>
      <c r="F29" t="s">
        <v>95</v>
      </c>
      <c r="G29" t="s">
        <v>386</v>
      </c>
      <c r="H29" t="s">
        <v>59</v>
      </c>
      <c r="I29" t="s">
        <v>54</v>
      </c>
      <c r="J29" t="s">
        <v>306</v>
      </c>
      <c r="K29" t="s">
        <v>95</v>
      </c>
      <c r="L29" t="s">
        <v>307</v>
      </c>
      <c r="M29" t="s">
        <v>278</v>
      </c>
      <c r="N29" t="s">
        <v>60</v>
      </c>
      <c r="O29" t="s">
        <v>363</v>
      </c>
      <c r="P29">
        <v>2001</v>
      </c>
      <c r="Q29" t="s">
        <v>387</v>
      </c>
      <c r="R29" t="s">
        <v>388</v>
      </c>
      <c r="S29" t="s">
        <v>389</v>
      </c>
      <c r="T29">
        <v>3</v>
      </c>
      <c r="U29">
        <v>1</v>
      </c>
      <c r="V29">
        <v>184</v>
      </c>
      <c r="W29">
        <v>116</v>
      </c>
      <c r="X29">
        <v>0</v>
      </c>
      <c r="Y29">
        <v>0</v>
      </c>
      <c r="Z29">
        <v>0</v>
      </c>
      <c r="AA29" t="s">
        <v>18</v>
      </c>
      <c r="AB29">
        <v>184</v>
      </c>
      <c r="AC29">
        <v>116</v>
      </c>
      <c r="AD29">
        <v>0.61299999999999999</v>
      </c>
      <c r="AE29">
        <v>300</v>
      </c>
      <c r="AF29">
        <v>100</v>
      </c>
    </row>
    <row r="30" spans="1:32" x14ac:dyDescent="0.25">
      <c r="A30" t="s">
        <v>305</v>
      </c>
      <c r="B30">
        <v>2002</v>
      </c>
      <c r="C30" t="s">
        <v>53</v>
      </c>
      <c r="D30" t="s">
        <v>54</v>
      </c>
      <c r="E30" t="s">
        <v>306</v>
      </c>
      <c r="F30" t="s">
        <v>95</v>
      </c>
      <c r="G30" t="s">
        <v>386</v>
      </c>
      <c r="H30" t="s">
        <v>59</v>
      </c>
      <c r="I30" t="s">
        <v>54</v>
      </c>
      <c r="J30" t="s">
        <v>306</v>
      </c>
      <c r="K30" t="s">
        <v>95</v>
      </c>
      <c r="L30" t="s">
        <v>307</v>
      </c>
      <c r="M30" t="s">
        <v>278</v>
      </c>
      <c r="N30" t="s">
        <v>60</v>
      </c>
      <c r="O30" t="s">
        <v>363</v>
      </c>
      <c r="P30">
        <v>2001</v>
      </c>
      <c r="Q30" t="s">
        <v>390</v>
      </c>
      <c r="R30" t="s">
        <v>391</v>
      </c>
      <c r="S30" t="s">
        <v>392</v>
      </c>
      <c r="T30">
        <v>2</v>
      </c>
      <c r="U30">
        <v>1</v>
      </c>
      <c r="V30">
        <v>154</v>
      </c>
      <c r="W30">
        <v>55</v>
      </c>
      <c r="X30" t="s">
        <v>18</v>
      </c>
      <c r="Y30" t="s">
        <v>18</v>
      </c>
      <c r="Z30" t="s">
        <v>18</v>
      </c>
      <c r="AA30" t="s">
        <v>18</v>
      </c>
      <c r="AB30">
        <v>154</v>
      </c>
      <c r="AC30">
        <v>55</v>
      </c>
      <c r="AD30">
        <v>0.73699999999999999</v>
      </c>
      <c r="AE30">
        <v>209</v>
      </c>
      <c r="AF30">
        <v>104.5</v>
      </c>
    </row>
    <row r="31" spans="1:32" x14ac:dyDescent="0.25">
      <c r="A31" t="s">
        <v>305</v>
      </c>
      <c r="B31">
        <v>2002</v>
      </c>
      <c r="C31" t="s">
        <v>53</v>
      </c>
      <c r="D31" t="s">
        <v>54</v>
      </c>
      <c r="E31" t="s">
        <v>306</v>
      </c>
      <c r="F31" t="s">
        <v>95</v>
      </c>
      <c r="G31" t="s">
        <v>386</v>
      </c>
      <c r="H31" t="s">
        <v>59</v>
      </c>
      <c r="I31" t="s">
        <v>54</v>
      </c>
      <c r="J31" t="s">
        <v>306</v>
      </c>
      <c r="K31" t="s">
        <v>95</v>
      </c>
      <c r="L31" t="s">
        <v>307</v>
      </c>
      <c r="M31" t="s">
        <v>278</v>
      </c>
      <c r="N31" t="s">
        <v>60</v>
      </c>
      <c r="O31" t="s">
        <v>363</v>
      </c>
      <c r="P31">
        <v>2001</v>
      </c>
      <c r="Q31" t="s">
        <v>393</v>
      </c>
      <c r="R31" t="s">
        <v>394</v>
      </c>
      <c r="S31" t="s">
        <v>395</v>
      </c>
      <c r="T31">
        <v>3</v>
      </c>
      <c r="U31">
        <v>3</v>
      </c>
      <c r="V31">
        <v>277</v>
      </c>
      <c r="W31">
        <v>11</v>
      </c>
      <c r="X31">
        <v>181</v>
      </c>
      <c r="Y31">
        <v>22</v>
      </c>
      <c r="Z31">
        <v>230</v>
      </c>
      <c r="AA31">
        <v>16</v>
      </c>
      <c r="AB31">
        <v>688</v>
      </c>
      <c r="AC31">
        <v>49</v>
      </c>
      <c r="AD31">
        <v>0.93400000000000005</v>
      </c>
      <c r="AE31">
        <v>737</v>
      </c>
      <c r="AF31">
        <v>245.667</v>
      </c>
    </row>
    <row r="32" spans="1:32" x14ac:dyDescent="0.25">
      <c r="A32" t="s">
        <v>305</v>
      </c>
      <c r="B32">
        <v>2002</v>
      </c>
      <c r="C32" t="s">
        <v>62</v>
      </c>
      <c r="D32" t="s">
        <v>216</v>
      </c>
      <c r="E32" t="s">
        <v>378</v>
      </c>
      <c r="F32" t="s">
        <v>95</v>
      </c>
      <c r="G32" t="s">
        <v>65</v>
      </c>
      <c r="H32" t="s">
        <v>59</v>
      </c>
      <c r="I32" t="s">
        <v>54</v>
      </c>
      <c r="J32" t="s">
        <v>306</v>
      </c>
      <c r="K32" t="s">
        <v>95</v>
      </c>
      <c r="L32" t="s">
        <v>65</v>
      </c>
      <c r="M32" t="s">
        <v>257</v>
      </c>
      <c r="N32" t="s">
        <v>216</v>
      </c>
      <c r="O32" t="s">
        <v>396</v>
      </c>
      <c r="P32">
        <v>2001</v>
      </c>
      <c r="Q32" t="s">
        <v>397</v>
      </c>
      <c r="R32">
        <v>144.80000000000001</v>
      </c>
      <c r="S32" t="s">
        <v>398</v>
      </c>
      <c r="T32">
        <v>3</v>
      </c>
      <c r="U32">
        <v>3</v>
      </c>
      <c r="V32">
        <v>77</v>
      </c>
      <c r="W32">
        <v>81</v>
      </c>
      <c r="X32">
        <v>2</v>
      </c>
      <c r="Y32">
        <v>7</v>
      </c>
      <c r="Z32">
        <v>54</v>
      </c>
      <c r="AA32">
        <v>267</v>
      </c>
      <c r="AB32">
        <v>133</v>
      </c>
      <c r="AC32">
        <v>355</v>
      </c>
      <c r="AD32">
        <v>0.27300000000000002</v>
      </c>
      <c r="AE32">
        <v>488</v>
      </c>
      <c r="AF32">
        <v>162.667</v>
      </c>
    </row>
    <row r="33" spans="1:32" x14ac:dyDescent="0.25">
      <c r="A33" t="s">
        <v>305</v>
      </c>
      <c r="B33">
        <v>2002</v>
      </c>
      <c r="C33" t="s">
        <v>62</v>
      </c>
      <c r="D33" t="s">
        <v>216</v>
      </c>
      <c r="E33" t="s">
        <v>378</v>
      </c>
      <c r="F33" t="s">
        <v>95</v>
      </c>
      <c r="G33" t="s">
        <v>65</v>
      </c>
      <c r="H33" t="s">
        <v>59</v>
      </c>
      <c r="I33" t="s">
        <v>54</v>
      </c>
      <c r="J33" t="s">
        <v>306</v>
      </c>
      <c r="K33" t="s">
        <v>95</v>
      </c>
      <c r="L33" t="s">
        <v>65</v>
      </c>
      <c r="M33" t="s">
        <v>257</v>
      </c>
      <c r="N33" t="s">
        <v>216</v>
      </c>
      <c r="O33" t="s">
        <v>396</v>
      </c>
      <c r="P33">
        <v>2001</v>
      </c>
      <c r="Q33" t="s">
        <v>399</v>
      </c>
      <c r="R33" t="s">
        <v>400</v>
      </c>
      <c r="S33" t="s">
        <v>401</v>
      </c>
      <c r="T33">
        <v>2</v>
      </c>
      <c r="U33">
        <v>2</v>
      </c>
      <c r="V33">
        <v>9</v>
      </c>
      <c r="W33">
        <v>11</v>
      </c>
      <c r="X33">
        <v>3</v>
      </c>
      <c r="Y33">
        <v>2</v>
      </c>
      <c r="Z33" t="s">
        <v>18</v>
      </c>
      <c r="AA33" t="s">
        <v>18</v>
      </c>
      <c r="AB33">
        <v>12</v>
      </c>
      <c r="AC33">
        <v>13</v>
      </c>
      <c r="AD33">
        <v>0.48</v>
      </c>
      <c r="AE33">
        <v>25</v>
      </c>
      <c r="AF33">
        <v>12.5</v>
      </c>
    </row>
    <row r="34" spans="1:32" x14ac:dyDescent="0.25">
      <c r="A34" t="s">
        <v>305</v>
      </c>
      <c r="B34">
        <v>2002</v>
      </c>
      <c r="C34" t="s">
        <v>62</v>
      </c>
      <c r="D34" t="s">
        <v>216</v>
      </c>
      <c r="E34" t="s">
        <v>378</v>
      </c>
      <c r="F34" t="s">
        <v>95</v>
      </c>
      <c r="G34" t="s">
        <v>65</v>
      </c>
      <c r="H34" t="s">
        <v>59</v>
      </c>
      <c r="I34" t="s">
        <v>54</v>
      </c>
      <c r="J34" t="s">
        <v>306</v>
      </c>
      <c r="K34" t="s">
        <v>95</v>
      </c>
      <c r="L34" t="s">
        <v>65</v>
      </c>
      <c r="M34" t="s">
        <v>257</v>
      </c>
      <c r="N34" t="s">
        <v>216</v>
      </c>
      <c r="O34" t="s">
        <v>396</v>
      </c>
      <c r="P34">
        <v>2001</v>
      </c>
      <c r="Q34" t="s">
        <v>402</v>
      </c>
      <c r="R34">
        <v>0.3</v>
      </c>
      <c r="S34" t="s">
        <v>403</v>
      </c>
      <c r="T34">
        <v>2</v>
      </c>
      <c r="U34">
        <v>2</v>
      </c>
      <c r="V34">
        <v>153</v>
      </c>
      <c r="W34">
        <v>77</v>
      </c>
      <c r="X34">
        <v>181</v>
      </c>
      <c r="Y34">
        <v>116</v>
      </c>
      <c r="Z34" t="s">
        <v>18</v>
      </c>
      <c r="AA34" t="s">
        <v>18</v>
      </c>
      <c r="AB34">
        <v>334</v>
      </c>
      <c r="AC34">
        <v>193</v>
      </c>
      <c r="AD34">
        <v>0.63400000000000001</v>
      </c>
      <c r="AE34">
        <v>527</v>
      </c>
      <c r="AF34">
        <v>263.5</v>
      </c>
    </row>
    <row r="35" spans="1:32" x14ac:dyDescent="0.25">
      <c r="A35" t="s">
        <v>305</v>
      </c>
      <c r="B35">
        <v>2002</v>
      </c>
      <c r="C35" t="s">
        <v>62</v>
      </c>
      <c r="D35" t="s">
        <v>216</v>
      </c>
      <c r="E35" t="s">
        <v>378</v>
      </c>
      <c r="F35" t="s">
        <v>95</v>
      </c>
      <c r="G35" t="s">
        <v>65</v>
      </c>
      <c r="H35" t="s">
        <v>59</v>
      </c>
      <c r="I35" t="s">
        <v>54</v>
      </c>
      <c r="J35" t="s">
        <v>306</v>
      </c>
      <c r="K35" t="s">
        <v>95</v>
      </c>
      <c r="L35" t="s">
        <v>65</v>
      </c>
      <c r="M35" t="s">
        <v>257</v>
      </c>
      <c r="N35" t="s">
        <v>216</v>
      </c>
      <c r="O35" t="s">
        <v>396</v>
      </c>
      <c r="P35">
        <v>2001</v>
      </c>
      <c r="Q35" t="s">
        <v>404</v>
      </c>
      <c r="R35">
        <v>0.6</v>
      </c>
      <c r="S35" t="s">
        <v>405</v>
      </c>
      <c r="T35">
        <v>3</v>
      </c>
      <c r="U35">
        <v>3</v>
      </c>
      <c r="V35">
        <v>302</v>
      </c>
      <c r="W35">
        <v>164</v>
      </c>
      <c r="X35">
        <v>97</v>
      </c>
      <c r="Y35">
        <v>32</v>
      </c>
      <c r="Z35">
        <v>13</v>
      </c>
      <c r="AA35">
        <v>4</v>
      </c>
      <c r="AB35">
        <v>412</v>
      </c>
      <c r="AC35">
        <v>200</v>
      </c>
      <c r="AD35">
        <v>0.67300000000000004</v>
      </c>
      <c r="AE35">
        <v>612</v>
      </c>
      <c r="AF35">
        <v>204</v>
      </c>
    </row>
    <row r="36" spans="1:32" x14ac:dyDescent="0.25">
      <c r="A36" t="s">
        <v>305</v>
      </c>
      <c r="B36">
        <v>2002</v>
      </c>
      <c r="C36" t="s">
        <v>53</v>
      </c>
      <c r="D36" t="s">
        <v>54</v>
      </c>
      <c r="E36" t="s">
        <v>306</v>
      </c>
      <c r="F36" t="s">
        <v>95</v>
      </c>
      <c r="G36" t="s">
        <v>386</v>
      </c>
      <c r="H36" t="s">
        <v>59</v>
      </c>
      <c r="I36" t="s">
        <v>54</v>
      </c>
      <c r="J36" t="s">
        <v>306</v>
      </c>
      <c r="K36" t="s">
        <v>95</v>
      </c>
      <c r="L36" t="s">
        <v>307</v>
      </c>
      <c r="M36" t="s">
        <v>278</v>
      </c>
      <c r="N36" t="s">
        <v>60</v>
      </c>
      <c r="O36" t="s">
        <v>363</v>
      </c>
      <c r="P36">
        <v>2001</v>
      </c>
      <c r="Q36" t="s">
        <v>406</v>
      </c>
      <c r="R36" t="s">
        <v>407</v>
      </c>
      <c r="S36" t="s">
        <v>408</v>
      </c>
      <c r="T36">
        <v>1</v>
      </c>
      <c r="U36">
        <v>0</v>
      </c>
      <c r="V36">
        <v>0</v>
      </c>
      <c r="W36">
        <v>0</v>
      </c>
      <c r="X36" t="s">
        <v>18</v>
      </c>
      <c r="Y36" t="s">
        <v>18</v>
      </c>
      <c r="Z36" t="s">
        <v>18</v>
      </c>
      <c r="AA36" t="s">
        <v>18</v>
      </c>
      <c r="AB36">
        <v>0</v>
      </c>
      <c r="AC36">
        <v>0</v>
      </c>
    </row>
    <row r="37" spans="1:32" x14ac:dyDescent="0.25">
      <c r="A37" t="s">
        <v>305</v>
      </c>
      <c r="B37">
        <v>2002</v>
      </c>
      <c r="C37" t="s">
        <v>53</v>
      </c>
      <c r="D37" t="s">
        <v>54</v>
      </c>
      <c r="E37" t="s">
        <v>306</v>
      </c>
      <c r="F37" t="s">
        <v>95</v>
      </c>
      <c r="G37" t="s">
        <v>386</v>
      </c>
      <c r="H37" t="s">
        <v>59</v>
      </c>
      <c r="I37" t="s">
        <v>54</v>
      </c>
      <c r="J37" t="s">
        <v>306</v>
      </c>
      <c r="K37" t="s">
        <v>95</v>
      </c>
      <c r="L37" t="s">
        <v>307</v>
      </c>
      <c r="M37" t="s">
        <v>278</v>
      </c>
      <c r="N37" t="s">
        <v>60</v>
      </c>
      <c r="O37" t="s">
        <v>363</v>
      </c>
      <c r="P37">
        <v>2001</v>
      </c>
      <c r="Q37" t="s">
        <v>409</v>
      </c>
      <c r="R37" t="s">
        <v>394</v>
      </c>
      <c r="S37" t="s">
        <v>410</v>
      </c>
      <c r="T37">
        <v>1</v>
      </c>
      <c r="U37">
        <v>1</v>
      </c>
      <c r="V37">
        <v>209</v>
      </c>
      <c r="W37">
        <v>17</v>
      </c>
      <c r="X37" t="s">
        <v>18</v>
      </c>
      <c r="Y37" t="s">
        <v>18</v>
      </c>
      <c r="Z37" t="s">
        <v>18</v>
      </c>
      <c r="AA37" t="s">
        <v>18</v>
      </c>
      <c r="AB37">
        <v>209</v>
      </c>
      <c r="AC37">
        <v>17</v>
      </c>
      <c r="AD37">
        <v>0.92500000000000004</v>
      </c>
      <c r="AE37">
        <v>226</v>
      </c>
      <c r="AF37">
        <v>226</v>
      </c>
    </row>
    <row r="38" spans="1:32" x14ac:dyDescent="0.25">
      <c r="A38" t="s">
        <v>305</v>
      </c>
      <c r="B38">
        <v>2002</v>
      </c>
      <c r="C38" t="s">
        <v>53</v>
      </c>
      <c r="D38" t="s">
        <v>54</v>
      </c>
      <c r="E38" t="s">
        <v>306</v>
      </c>
      <c r="F38" t="s">
        <v>95</v>
      </c>
      <c r="G38" t="s">
        <v>386</v>
      </c>
      <c r="H38" t="s">
        <v>59</v>
      </c>
      <c r="I38" t="s">
        <v>54</v>
      </c>
      <c r="J38" t="s">
        <v>306</v>
      </c>
      <c r="K38" t="s">
        <v>95</v>
      </c>
      <c r="L38" t="s">
        <v>307</v>
      </c>
      <c r="M38" t="s">
        <v>278</v>
      </c>
      <c r="N38" t="s">
        <v>60</v>
      </c>
      <c r="O38" t="s">
        <v>363</v>
      </c>
      <c r="P38">
        <v>2001</v>
      </c>
      <c r="Q38" t="s">
        <v>411</v>
      </c>
      <c r="R38" t="s">
        <v>412</v>
      </c>
      <c r="S38" t="s">
        <v>413</v>
      </c>
      <c r="T38">
        <v>2</v>
      </c>
      <c r="U38">
        <v>2</v>
      </c>
      <c r="V38">
        <v>257</v>
      </c>
      <c r="W38">
        <v>30</v>
      </c>
      <c r="X38">
        <v>277</v>
      </c>
      <c r="Y38">
        <v>16</v>
      </c>
      <c r="Z38" t="s">
        <v>18</v>
      </c>
      <c r="AA38" t="s">
        <v>18</v>
      </c>
      <c r="AB38">
        <v>534</v>
      </c>
      <c r="AC38">
        <v>46</v>
      </c>
      <c r="AD38">
        <v>0.92100000000000004</v>
      </c>
      <c r="AE38">
        <v>580</v>
      </c>
      <c r="AF38">
        <v>290</v>
      </c>
    </row>
    <row r="39" spans="1:32" x14ac:dyDescent="0.25">
      <c r="A39" t="s">
        <v>305</v>
      </c>
      <c r="B39">
        <v>2002</v>
      </c>
      <c r="C39" t="s">
        <v>53</v>
      </c>
      <c r="D39" t="s">
        <v>54</v>
      </c>
      <c r="E39" t="s">
        <v>306</v>
      </c>
      <c r="F39" t="s">
        <v>95</v>
      </c>
      <c r="G39" t="s">
        <v>386</v>
      </c>
      <c r="H39" t="s">
        <v>59</v>
      </c>
      <c r="I39" t="s">
        <v>54</v>
      </c>
      <c r="J39" t="s">
        <v>306</v>
      </c>
      <c r="K39" t="s">
        <v>95</v>
      </c>
      <c r="L39" t="s">
        <v>307</v>
      </c>
      <c r="M39" t="s">
        <v>278</v>
      </c>
      <c r="N39" t="s">
        <v>60</v>
      </c>
      <c r="O39" t="s">
        <v>363</v>
      </c>
      <c r="P39">
        <v>2001</v>
      </c>
      <c r="Q39" t="s">
        <v>414</v>
      </c>
      <c r="R39" t="s">
        <v>336</v>
      </c>
      <c r="S39" t="s">
        <v>415</v>
      </c>
      <c r="T39">
        <v>3</v>
      </c>
      <c r="U39">
        <v>3</v>
      </c>
      <c r="V39">
        <v>616</v>
      </c>
      <c r="W39">
        <v>54</v>
      </c>
      <c r="X39">
        <v>125</v>
      </c>
      <c r="Y39">
        <v>0</v>
      </c>
      <c r="Z39">
        <v>448</v>
      </c>
      <c r="AA39">
        <v>3</v>
      </c>
      <c r="AB39">
        <v>1189</v>
      </c>
      <c r="AC39">
        <v>57</v>
      </c>
      <c r="AD39">
        <v>0.95399999999999996</v>
      </c>
      <c r="AE39">
        <v>1246</v>
      </c>
      <c r="AF39">
        <v>415.33300000000003</v>
      </c>
    </row>
    <row r="40" spans="1:32" x14ac:dyDescent="0.25">
      <c r="A40" t="s">
        <v>305</v>
      </c>
      <c r="B40">
        <v>2002</v>
      </c>
      <c r="C40" t="s">
        <v>80</v>
      </c>
      <c r="D40" t="s">
        <v>94</v>
      </c>
      <c r="E40" t="s">
        <v>306</v>
      </c>
      <c r="F40" t="s">
        <v>95</v>
      </c>
      <c r="G40" t="s">
        <v>315</v>
      </c>
      <c r="H40" t="s">
        <v>56</v>
      </c>
      <c r="I40" t="s">
        <v>296</v>
      </c>
      <c r="J40" t="s">
        <v>306</v>
      </c>
      <c r="K40" t="s">
        <v>95</v>
      </c>
      <c r="L40" t="s">
        <v>65</v>
      </c>
      <c r="M40" t="s">
        <v>416</v>
      </c>
      <c r="N40" t="s">
        <v>216</v>
      </c>
      <c r="O40" t="s">
        <v>417</v>
      </c>
      <c r="P40">
        <v>2001</v>
      </c>
      <c r="Q40">
        <v>119</v>
      </c>
      <c r="R40" t="s">
        <v>418</v>
      </c>
      <c r="S40" t="s">
        <v>419</v>
      </c>
      <c r="T40">
        <v>3</v>
      </c>
      <c r="U40">
        <v>3</v>
      </c>
      <c r="V40">
        <v>18</v>
      </c>
      <c r="W40">
        <v>45</v>
      </c>
      <c r="X40">
        <v>0</v>
      </c>
      <c r="Y40">
        <v>5</v>
      </c>
      <c r="Z40">
        <v>1</v>
      </c>
      <c r="AA40">
        <v>2</v>
      </c>
      <c r="AB40">
        <v>19</v>
      </c>
      <c r="AC40">
        <v>52</v>
      </c>
      <c r="AD40">
        <v>0.26800000000000002</v>
      </c>
      <c r="AE40">
        <v>71</v>
      </c>
      <c r="AF40">
        <v>23.667000000000002</v>
      </c>
    </row>
    <row r="41" spans="1:32" x14ac:dyDescent="0.25">
      <c r="A41" t="s">
        <v>305</v>
      </c>
      <c r="B41">
        <v>2002</v>
      </c>
      <c r="C41" t="s">
        <v>80</v>
      </c>
      <c r="D41" t="s">
        <v>54</v>
      </c>
      <c r="E41" t="s">
        <v>306</v>
      </c>
      <c r="F41" t="s">
        <v>95</v>
      </c>
      <c r="G41" t="s">
        <v>65</v>
      </c>
      <c r="H41" t="s">
        <v>64</v>
      </c>
      <c r="I41" t="s">
        <v>296</v>
      </c>
      <c r="J41" t="s">
        <v>306</v>
      </c>
      <c r="K41" t="s">
        <v>95</v>
      </c>
      <c r="L41" t="s">
        <v>65</v>
      </c>
      <c r="M41" t="s">
        <v>420</v>
      </c>
      <c r="N41" t="s">
        <v>216</v>
      </c>
      <c r="O41" t="s">
        <v>421</v>
      </c>
      <c r="P41">
        <v>2001</v>
      </c>
      <c r="Q41">
        <v>4.24</v>
      </c>
      <c r="R41" t="s">
        <v>422</v>
      </c>
      <c r="S41" t="s">
        <v>423</v>
      </c>
      <c r="T41">
        <v>3</v>
      </c>
      <c r="U41">
        <v>3</v>
      </c>
      <c r="V41">
        <v>0</v>
      </c>
      <c r="W41">
        <v>69</v>
      </c>
      <c r="X41">
        <v>0</v>
      </c>
      <c r="Y41">
        <v>29</v>
      </c>
      <c r="Z41">
        <v>0</v>
      </c>
      <c r="AA41">
        <v>17</v>
      </c>
      <c r="AB41">
        <v>0</v>
      </c>
      <c r="AC41">
        <v>115</v>
      </c>
      <c r="AD41">
        <v>0</v>
      </c>
      <c r="AE41">
        <v>115</v>
      </c>
      <c r="AF41">
        <v>38.332999999999998</v>
      </c>
    </row>
    <row r="42" spans="1:32" x14ac:dyDescent="0.25">
      <c r="A42" t="s">
        <v>305</v>
      </c>
      <c r="B42">
        <v>2002</v>
      </c>
      <c r="C42" t="s">
        <v>62</v>
      </c>
      <c r="D42" t="s">
        <v>54</v>
      </c>
      <c r="E42" t="s">
        <v>306</v>
      </c>
      <c r="F42" t="s">
        <v>95</v>
      </c>
      <c r="G42" t="s">
        <v>386</v>
      </c>
      <c r="H42" t="s">
        <v>59</v>
      </c>
      <c r="I42" t="s">
        <v>54</v>
      </c>
      <c r="J42" t="s">
        <v>306</v>
      </c>
      <c r="K42" t="s">
        <v>95</v>
      </c>
      <c r="L42" t="s">
        <v>307</v>
      </c>
      <c r="M42" t="s">
        <v>278</v>
      </c>
      <c r="N42" t="s">
        <v>60</v>
      </c>
      <c r="O42" t="s">
        <v>363</v>
      </c>
      <c r="P42">
        <v>2001</v>
      </c>
      <c r="Q42" t="s">
        <v>424</v>
      </c>
      <c r="R42" t="s">
        <v>425</v>
      </c>
      <c r="S42" t="s">
        <v>426</v>
      </c>
      <c r="T42">
        <v>3</v>
      </c>
      <c r="U42">
        <v>3</v>
      </c>
      <c r="V42">
        <v>206</v>
      </c>
      <c r="W42">
        <v>65</v>
      </c>
      <c r="X42">
        <v>72</v>
      </c>
      <c r="Y42">
        <v>7</v>
      </c>
      <c r="Z42">
        <v>123</v>
      </c>
      <c r="AA42">
        <v>39</v>
      </c>
      <c r="AB42">
        <v>401</v>
      </c>
      <c r="AC42">
        <v>111</v>
      </c>
      <c r="AD42">
        <v>0.78300000000000003</v>
      </c>
      <c r="AE42">
        <v>512</v>
      </c>
      <c r="AF42">
        <v>170.667</v>
      </c>
    </row>
    <row r="43" spans="1:32" x14ac:dyDescent="0.25">
      <c r="A43" t="s">
        <v>305</v>
      </c>
      <c r="B43">
        <v>2002</v>
      </c>
      <c r="C43" t="s">
        <v>80</v>
      </c>
      <c r="D43" t="s">
        <v>296</v>
      </c>
      <c r="E43" t="s">
        <v>427</v>
      </c>
      <c r="F43" t="s">
        <v>95</v>
      </c>
      <c r="G43" t="s">
        <v>65</v>
      </c>
      <c r="H43" t="s">
        <v>56</v>
      </c>
      <c r="I43" t="s">
        <v>296</v>
      </c>
      <c r="J43" t="s">
        <v>306</v>
      </c>
      <c r="K43" t="s">
        <v>95</v>
      </c>
      <c r="L43" t="s">
        <v>65</v>
      </c>
      <c r="M43" t="s">
        <v>428</v>
      </c>
      <c r="N43" t="s">
        <v>216</v>
      </c>
      <c r="O43" t="s">
        <v>429</v>
      </c>
      <c r="P43">
        <v>2001</v>
      </c>
      <c r="Q43" t="s">
        <v>430</v>
      </c>
      <c r="R43" t="s">
        <v>431</v>
      </c>
      <c r="S43" t="s">
        <v>432</v>
      </c>
      <c r="T43">
        <v>3</v>
      </c>
      <c r="U43">
        <v>3</v>
      </c>
      <c r="V43">
        <v>238</v>
      </c>
      <c r="W43">
        <v>40</v>
      </c>
      <c r="X43">
        <v>163</v>
      </c>
      <c r="Y43">
        <v>98</v>
      </c>
      <c r="Z43">
        <v>158</v>
      </c>
      <c r="AA43">
        <v>35</v>
      </c>
      <c r="AB43">
        <v>559</v>
      </c>
      <c r="AC43">
        <v>173</v>
      </c>
      <c r="AD43">
        <v>0.76400000000000001</v>
      </c>
      <c r="AE43">
        <v>732</v>
      </c>
      <c r="AF43">
        <v>244</v>
      </c>
    </row>
    <row r="44" spans="1:32" x14ac:dyDescent="0.25">
      <c r="A44" t="s">
        <v>305</v>
      </c>
      <c r="B44">
        <v>2002</v>
      </c>
      <c r="C44" t="s">
        <v>80</v>
      </c>
      <c r="D44" t="s">
        <v>296</v>
      </c>
      <c r="E44" t="s">
        <v>427</v>
      </c>
      <c r="F44" t="s">
        <v>95</v>
      </c>
      <c r="G44" t="s">
        <v>65</v>
      </c>
      <c r="H44" t="s">
        <v>56</v>
      </c>
      <c r="I44" t="s">
        <v>296</v>
      </c>
      <c r="J44" t="s">
        <v>306</v>
      </c>
      <c r="K44" t="s">
        <v>95</v>
      </c>
      <c r="L44" t="s">
        <v>65</v>
      </c>
      <c r="M44" t="s">
        <v>428</v>
      </c>
      <c r="N44" t="s">
        <v>216</v>
      </c>
      <c r="O44" t="s">
        <v>429</v>
      </c>
      <c r="P44">
        <v>2001</v>
      </c>
      <c r="Q44" t="s">
        <v>433</v>
      </c>
      <c r="R44" t="s">
        <v>434</v>
      </c>
      <c r="S44" t="s">
        <v>435</v>
      </c>
      <c r="T44">
        <v>3</v>
      </c>
      <c r="U44">
        <v>3</v>
      </c>
      <c r="V44">
        <v>261</v>
      </c>
      <c r="W44">
        <v>150</v>
      </c>
      <c r="X44">
        <v>40</v>
      </c>
      <c r="Y44">
        <v>33</v>
      </c>
      <c r="Z44">
        <v>15</v>
      </c>
      <c r="AA44">
        <v>12</v>
      </c>
      <c r="AB44">
        <v>316</v>
      </c>
      <c r="AC44">
        <v>195</v>
      </c>
      <c r="AD44">
        <v>0.61799999999999999</v>
      </c>
      <c r="AE44">
        <v>511</v>
      </c>
      <c r="AF44">
        <v>170.333</v>
      </c>
    </row>
    <row r="45" spans="1:32" x14ac:dyDescent="0.25">
      <c r="A45" t="s">
        <v>305</v>
      </c>
      <c r="B45">
        <v>2002</v>
      </c>
      <c r="C45" t="s">
        <v>80</v>
      </c>
      <c r="D45" t="s">
        <v>296</v>
      </c>
      <c r="E45" t="s">
        <v>427</v>
      </c>
      <c r="F45" t="s">
        <v>95</v>
      </c>
      <c r="G45" t="s">
        <v>65</v>
      </c>
      <c r="H45" t="s">
        <v>56</v>
      </c>
      <c r="I45" t="s">
        <v>296</v>
      </c>
      <c r="J45" t="s">
        <v>306</v>
      </c>
      <c r="K45" t="s">
        <v>95</v>
      </c>
      <c r="L45" t="s">
        <v>65</v>
      </c>
      <c r="M45" t="s">
        <v>428</v>
      </c>
      <c r="N45" t="s">
        <v>216</v>
      </c>
      <c r="O45" t="s">
        <v>429</v>
      </c>
      <c r="P45">
        <v>2001</v>
      </c>
      <c r="Q45" t="s">
        <v>436</v>
      </c>
      <c r="R45">
        <v>5.7</v>
      </c>
      <c r="S45" t="s">
        <v>437</v>
      </c>
      <c r="T45">
        <v>3</v>
      </c>
      <c r="U45">
        <v>3</v>
      </c>
      <c r="V45">
        <v>114</v>
      </c>
      <c r="W45">
        <v>38</v>
      </c>
      <c r="X45">
        <v>3</v>
      </c>
      <c r="Y45">
        <v>4</v>
      </c>
      <c r="Z45">
        <v>59</v>
      </c>
      <c r="AA45">
        <v>14</v>
      </c>
      <c r="AB45">
        <v>176</v>
      </c>
      <c r="AC45">
        <v>56</v>
      </c>
      <c r="AD45">
        <v>0.75900000000000001</v>
      </c>
      <c r="AE45">
        <v>232</v>
      </c>
      <c r="AF45">
        <v>77.332999999999998</v>
      </c>
    </row>
    <row r="46" spans="1:32" x14ac:dyDescent="0.25">
      <c r="A46" t="s">
        <v>305</v>
      </c>
      <c r="B46">
        <v>2002</v>
      </c>
      <c r="C46" t="s">
        <v>80</v>
      </c>
      <c r="D46" t="s">
        <v>296</v>
      </c>
      <c r="E46" t="s">
        <v>427</v>
      </c>
      <c r="F46" t="s">
        <v>95</v>
      </c>
      <c r="G46" t="s">
        <v>65</v>
      </c>
      <c r="H46" t="s">
        <v>56</v>
      </c>
      <c r="I46" t="s">
        <v>296</v>
      </c>
      <c r="J46" t="s">
        <v>306</v>
      </c>
      <c r="K46" t="s">
        <v>95</v>
      </c>
      <c r="L46" t="s">
        <v>65</v>
      </c>
      <c r="M46" t="s">
        <v>428</v>
      </c>
      <c r="N46" t="s">
        <v>216</v>
      </c>
      <c r="O46" t="s">
        <v>429</v>
      </c>
      <c r="P46">
        <v>2001</v>
      </c>
      <c r="Q46" t="s">
        <v>438</v>
      </c>
      <c r="R46" t="s">
        <v>439</v>
      </c>
      <c r="S46" t="s">
        <v>440</v>
      </c>
      <c r="T46">
        <v>3</v>
      </c>
      <c r="U46">
        <v>2</v>
      </c>
      <c r="V46">
        <v>145</v>
      </c>
      <c r="W46">
        <v>123</v>
      </c>
      <c r="X46">
        <v>22</v>
      </c>
      <c r="Y46">
        <v>23</v>
      </c>
      <c r="Z46">
        <v>0</v>
      </c>
      <c r="AA46">
        <v>0</v>
      </c>
      <c r="AB46">
        <v>167</v>
      </c>
      <c r="AC46">
        <v>146</v>
      </c>
      <c r="AD46">
        <v>0.53400000000000003</v>
      </c>
      <c r="AE46">
        <v>313</v>
      </c>
      <c r="AF46">
        <v>104.333</v>
      </c>
    </row>
    <row r="47" spans="1:32" x14ac:dyDescent="0.25">
      <c r="A47" t="s">
        <v>305</v>
      </c>
      <c r="B47">
        <v>2002</v>
      </c>
      <c r="C47" t="s">
        <v>80</v>
      </c>
      <c r="D47" t="s">
        <v>296</v>
      </c>
      <c r="E47" t="s">
        <v>427</v>
      </c>
      <c r="F47" t="s">
        <v>95</v>
      </c>
      <c r="G47" t="s">
        <v>65</v>
      </c>
      <c r="H47" t="s">
        <v>59</v>
      </c>
      <c r="I47" t="s">
        <v>54</v>
      </c>
      <c r="J47" t="s">
        <v>306</v>
      </c>
      <c r="K47" t="s">
        <v>95</v>
      </c>
      <c r="L47" t="s">
        <v>65</v>
      </c>
      <c r="M47" t="s">
        <v>441</v>
      </c>
      <c r="N47" t="s">
        <v>216</v>
      </c>
      <c r="O47" t="s">
        <v>421</v>
      </c>
      <c r="P47">
        <v>2001</v>
      </c>
      <c r="Q47" t="s">
        <v>442</v>
      </c>
      <c r="R47" t="s">
        <v>443</v>
      </c>
      <c r="S47" t="s">
        <v>444</v>
      </c>
      <c r="T47">
        <v>3</v>
      </c>
      <c r="U47">
        <v>3</v>
      </c>
      <c r="V47">
        <v>429</v>
      </c>
      <c r="W47">
        <v>61</v>
      </c>
      <c r="X47">
        <v>12</v>
      </c>
      <c r="Y47">
        <v>1</v>
      </c>
      <c r="Z47">
        <v>99</v>
      </c>
      <c r="AA47">
        <v>31</v>
      </c>
      <c r="AB47">
        <v>540</v>
      </c>
      <c r="AC47">
        <v>93</v>
      </c>
      <c r="AD47">
        <v>0.85299999999999998</v>
      </c>
      <c r="AE47">
        <v>633</v>
      </c>
      <c r="AF47">
        <v>211</v>
      </c>
    </row>
    <row r="48" spans="1:32" x14ac:dyDescent="0.25">
      <c r="A48" t="s">
        <v>305</v>
      </c>
      <c r="B48">
        <v>2002</v>
      </c>
      <c r="C48" t="s">
        <v>80</v>
      </c>
      <c r="D48" t="s">
        <v>296</v>
      </c>
      <c r="E48" t="s">
        <v>427</v>
      </c>
      <c r="F48" t="s">
        <v>95</v>
      </c>
      <c r="G48" t="s">
        <v>65</v>
      </c>
      <c r="H48" t="s">
        <v>59</v>
      </c>
      <c r="I48" t="s">
        <v>54</v>
      </c>
      <c r="J48" t="s">
        <v>306</v>
      </c>
      <c r="K48" t="s">
        <v>95</v>
      </c>
      <c r="L48" t="s">
        <v>65</v>
      </c>
      <c r="M48" t="s">
        <v>441</v>
      </c>
      <c r="N48" t="s">
        <v>216</v>
      </c>
      <c r="O48" t="s">
        <v>421</v>
      </c>
      <c r="P48">
        <v>2001</v>
      </c>
      <c r="Q48" t="s">
        <v>445</v>
      </c>
      <c r="R48" t="s">
        <v>446</v>
      </c>
      <c r="S48" t="s">
        <v>447</v>
      </c>
      <c r="T48">
        <v>3</v>
      </c>
      <c r="U48">
        <v>2</v>
      </c>
      <c r="V48">
        <v>93</v>
      </c>
      <c r="W48">
        <v>10</v>
      </c>
      <c r="X48">
        <v>9</v>
      </c>
      <c r="Y48">
        <v>4</v>
      </c>
      <c r="Z48">
        <v>0</v>
      </c>
      <c r="AA48">
        <v>0</v>
      </c>
      <c r="AB48">
        <v>102</v>
      </c>
      <c r="AC48">
        <v>14</v>
      </c>
      <c r="AD48">
        <v>0.879</v>
      </c>
      <c r="AE48">
        <v>116</v>
      </c>
      <c r="AF48">
        <v>38.667000000000002</v>
      </c>
    </row>
    <row r="49" spans="1:32" x14ac:dyDescent="0.25">
      <c r="A49" t="s">
        <v>305</v>
      </c>
      <c r="B49">
        <v>2002</v>
      </c>
      <c r="C49" t="s">
        <v>80</v>
      </c>
      <c r="D49" t="s">
        <v>296</v>
      </c>
      <c r="E49" t="s">
        <v>427</v>
      </c>
      <c r="F49" t="s">
        <v>95</v>
      </c>
      <c r="G49" t="s">
        <v>65</v>
      </c>
      <c r="H49" t="s">
        <v>59</v>
      </c>
      <c r="I49" t="s">
        <v>54</v>
      </c>
      <c r="J49" t="s">
        <v>306</v>
      </c>
      <c r="K49" t="s">
        <v>95</v>
      </c>
      <c r="L49" t="s">
        <v>65</v>
      </c>
      <c r="M49" t="s">
        <v>441</v>
      </c>
      <c r="N49" t="s">
        <v>216</v>
      </c>
      <c r="O49" t="s">
        <v>421</v>
      </c>
      <c r="P49">
        <v>2001</v>
      </c>
      <c r="Q49" t="s">
        <v>448</v>
      </c>
      <c r="R49" t="s">
        <v>449</v>
      </c>
      <c r="S49" t="s">
        <v>450</v>
      </c>
      <c r="T49">
        <v>3</v>
      </c>
      <c r="U49">
        <v>3</v>
      </c>
      <c r="V49">
        <v>172</v>
      </c>
      <c r="W49">
        <v>46</v>
      </c>
      <c r="X49">
        <v>131</v>
      </c>
      <c r="Y49">
        <v>25</v>
      </c>
      <c r="Z49">
        <v>299</v>
      </c>
      <c r="AA49">
        <v>79</v>
      </c>
      <c r="AB49">
        <v>602</v>
      </c>
      <c r="AC49">
        <v>150</v>
      </c>
      <c r="AD49">
        <v>0.80100000000000005</v>
      </c>
      <c r="AE49">
        <v>752</v>
      </c>
      <c r="AF49">
        <v>250.667</v>
      </c>
    </row>
    <row r="50" spans="1:32" x14ac:dyDescent="0.25">
      <c r="A50" t="s">
        <v>305</v>
      </c>
      <c r="B50">
        <v>2002</v>
      </c>
      <c r="C50" t="s">
        <v>80</v>
      </c>
      <c r="D50" t="s">
        <v>296</v>
      </c>
      <c r="E50" t="s">
        <v>427</v>
      </c>
      <c r="F50" t="s">
        <v>95</v>
      </c>
      <c r="G50" t="s">
        <v>65</v>
      </c>
      <c r="H50" t="s">
        <v>56</v>
      </c>
      <c r="I50" t="s">
        <v>54</v>
      </c>
      <c r="J50" t="s">
        <v>306</v>
      </c>
      <c r="K50" t="s">
        <v>95</v>
      </c>
      <c r="L50" t="s">
        <v>65</v>
      </c>
      <c r="M50" t="s">
        <v>441</v>
      </c>
      <c r="N50" t="s">
        <v>216</v>
      </c>
      <c r="O50" t="s">
        <v>421</v>
      </c>
      <c r="P50">
        <v>2001</v>
      </c>
      <c r="Q50" t="s">
        <v>451</v>
      </c>
      <c r="R50" t="s">
        <v>452</v>
      </c>
      <c r="S50" t="s">
        <v>453</v>
      </c>
      <c r="T50">
        <v>3</v>
      </c>
      <c r="U50">
        <v>3</v>
      </c>
      <c r="V50">
        <v>124</v>
      </c>
      <c r="W50">
        <v>48</v>
      </c>
      <c r="X50">
        <v>96</v>
      </c>
      <c r="Y50">
        <v>48</v>
      </c>
      <c r="Z50">
        <v>168</v>
      </c>
      <c r="AA50">
        <v>51</v>
      </c>
      <c r="AB50">
        <v>388</v>
      </c>
      <c r="AC50">
        <v>147</v>
      </c>
      <c r="AD50">
        <v>0.72499999999999998</v>
      </c>
      <c r="AE50">
        <v>535</v>
      </c>
      <c r="AF50">
        <v>178.333</v>
      </c>
    </row>
    <row r="51" spans="1:32" x14ac:dyDescent="0.25">
      <c r="A51" t="s">
        <v>305</v>
      </c>
      <c r="B51">
        <v>2002</v>
      </c>
      <c r="C51" t="s">
        <v>80</v>
      </c>
      <c r="D51" t="s">
        <v>296</v>
      </c>
      <c r="E51" t="s">
        <v>427</v>
      </c>
      <c r="F51" t="s">
        <v>95</v>
      </c>
      <c r="G51" t="s">
        <v>65</v>
      </c>
      <c r="H51" t="s">
        <v>56</v>
      </c>
      <c r="I51" t="s">
        <v>296</v>
      </c>
      <c r="J51" t="s">
        <v>306</v>
      </c>
      <c r="K51" t="s">
        <v>95</v>
      </c>
      <c r="L51" t="s">
        <v>65</v>
      </c>
      <c r="M51" t="s">
        <v>428</v>
      </c>
      <c r="N51" t="s">
        <v>216</v>
      </c>
      <c r="O51" t="s">
        <v>429</v>
      </c>
      <c r="P51">
        <v>2001</v>
      </c>
      <c r="Q51" t="s">
        <v>454</v>
      </c>
      <c r="R51" t="s">
        <v>455</v>
      </c>
      <c r="S51" t="s">
        <v>456</v>
      </c>
      <c r="T51">
        <v>1</v>
      </c>
      <c r="U51">
        <v>1</v>
      </c>
      <c r="V51">
        <v>60</v>
      </c>
      <c r="W51">
        <v>79</v>
      </c>
      <c r="X51" t="s">
        <v>18</v>
      </c>
      <c r="Y51" t="s">
        <v>18</v>
      </c>
      <c r="Z51" t="s">
        <v>18</v>
      </c>
      <c r="AA51" t="s">
        <v>18</v>
      </c>
      <c r="AB51">
        <v>60</v>
      </c>
      <c r="AC51">
        <v>79</v>
      </c>
      <c r="AD51">
        <v>0.432</v>
      </c>
      <c r="AE51">
        <v>139</v>
      </c>
      <c r="AF51">
        <v>139</v>
      </c>
    </row>
    <row r="52" spans="1:32" x14ac:dyDescent="0.25">
      <c r="A52" t="s">
        <v>305</v>
      </c>
      <c r="B52">
        <v>2002</v>
      </c>
      <c r="C52" t="s">
        <v>80</v>
      </c>
      <c r="D52" t="s">
        <v>296</v>
      </c>
      <c r="E52" t="s">
        <v>427</v>
      </c>
      <c r="F52" t="s">
        <v>95</v>
      </c>
      <c r="G52" t="s">
        <v>65</v>
      </c>
      <c r="H52" t="s">
        <v>59</v>
      </c>
      <c r="I52" t="s">
        <v>296</v>
      </c>
      <c r="J52" t="s">
        <v>306</v>
      </c>
      <c r="K52" t="s">
        <v>95</v>
      </c>
      <c r="L52" t="s">
        <v>65</v>
      </c>
      <c r="M52" t="s">
        <v>428</v>
      </c>
      <c r="N52" t="s">
        <v>216</v>
      </c>
      <c r="O52" t="s">
        <v>429</v>
      </c>
      <c r="P52">
        <v>2001</v>
      </c>
      <c r="Q52" t="s">
        <v>457</v>
      </c>
      <c r="R52" t="s">
        <v>458</v>
      </c>
      <c r="S52" t="s">
        <v>459</v>
      </c>
      <c r="T52">
        <v>3</v>
      </c>
      <c r="U52">
        <v>3</v>
      </c>
      <c r="V52">
        <v>210</v>
      </c>
      <c r="W52">
        <v>138</v>
      </c>
      <c r="X52">
        <v>112</v>
      </c>
      <c r="Y52">
        <v>53</v>
      </c>
      <c r="Z52">
        <v>74</v>
      </c>
      <c r="AA52">
        <v>33</v>
      </c>
      <c r="AB52">
        <v>396</v>
      </c>
      <c r="AC52">
        <v>224</v>
      </c>
      <c r="AD52">
        <v>0.63900000000000001</v>
      </c>
      <c r="AE52">
        <v>620</v>
      </c>
      <c r="AF52">
        <v>206.667</v>
      </c>
    </row>
    <row r="53" spans="1:32" x14ac:dyDescent="0.25">
      <c r="A53" t="s">
        <v>305</v>
      </c>
      <c r="B53">
        <v>2002</v>
      </c>
      <c r="C53" t="s">
        <v>80</v>
      </c>
      <c r="D53" t="s">
        <v>296</v>
      </c>
      <c r="E53" t="s">
        <v>427</v>
      </c>
      <c r="F53" t="s">
        <v>95</v>
      </c>
      <c r="G53" t="s">
        <v>65</v>
      </c>
      <c r="H53" t="s">
        <v>59</v>
      </c>
      <c r="I53" t="s">
        <v>296</v>
      </c>
      <c r="J53" t="s">
        <v>306</v>
      </c>
      <c r="K53" t="s">
        <v>95</v>
      </c>
      <c r="L53" t="s">
        <v>65</v>
      </c>
      <c r="M53" t="s">
        <v>428</v>
      </c>
      <c r="N53" t="s">
        <v>216</v>
      </c>
      <c r="O53" t="s">
        <v>429</v>
      </c>
      <c r="P53">
        <v>2001</v>
      </c>
      <c r="Q53" t="s">
        <v>460</v>
      </c>
      <c r="R53" t="s">
        <v>431</v>
      </c>
      <c r="S53" t="s">
        <v>461</v>
      </c>
      <c r="T53">
        <v>3</v>
      </c>
      <c r="U53">
        <v>3</v>
      </c>
      <c r="V53">
        <v>40</v>
      </c>
      <c r="W53">
        <v>19</v>
      </c>
      <c r="X53">
        <v>126</v>
      </c>
      <c r="Y53">
        <v>82</v>
      </c>
      <c r="Z53">
        <v>95</v>
      </c>
      <c r="AA53">
        <v>37</v>
      </c>
      <c r="AB53">
        <v>261</v>
      </c>
      <c r="AC53">
        <v>138</v>
      </c>
      <c r="AD53">
        <v>0.65400000000000003</v>
      </c>
      <c r="AE53">
        <v>399</v>
      </c>
      <c r="AF53">
        <v>133</v>
      </c>
    </row>
    <row r="54" spans="1:32" x14ac:dyDescent="0.25">
      <c r="A54" t="s">
        <v>305</v>
      </c>
      <c r="B54">
        <v>2002</v>
      </c>
      <c r="C54" t="s">
        <v>80</v>
      </c>
      <c r="D54" t="s">
        <v>296</v>
      </c>
      <c r="E54" t="s">
        <v>427</v>
      </c>
      <c r="F54" t="s">
        <v>95</v>
      </c>
      <c r="G54" t="s">
        <v>65</v>
      </c>
      <c r="H54" t="s">
        <v>56</v>
      </c>
      <c r="I54" t="s">
        <v>296</v>
      </c>
      <c r="J54" t="s">
        <v>306</v>
      </c>
      <c r="K54" t="s">
        <v>95</v>
      </c>
      <c r="L54" t="s">
        <v>65</v>
      </c>
      <c r="M54" t="s">
        <v>428</v>
      </c>
      <c r="N54" t="s">
        <v>216</v>
      </c>
      <c r="O54" t="s">
        <v>429</v>
      </c>
      <c r="P54">
        <v>2001</v>
      </c>
      <c r="Q54" t="s">
        <v>462</v>
      </c>
      <c r="R54" t="s">
        <v>463</v>
      </c>
      <c r="S54" t="s">
        <v>464</v>
      </c>
      <c r="T54">
        <v>3</v>
      </c>
      <c r="U54">
        <v>3</v>
      </c>
      <c r="V54">
        <v>399</v>
      </c>
      <c r="W54">
        <v>44</v>
      </c>
      <c r="X54">
        <v>160</v>
      </c>
      <c r="Y54">
        <v>136</v>
      </c>
      <c r="Z54">
        <v>2</v>
      </c>
      <c r="AA54">
        <v>1</v>
      </c>
      <c r="AB54">
        <v>561</v>
      </c>
      <c r="AC54">
        <v>181</v>
      </c>
      <c r="AD54">
        <v>0.75600000000000001</v>
      </c>
      <c r="AE54">
        <v>742</v>
      </c>
      <c r="AF54">
        <v>247.333</v>
      </c>
    </row>
    <row r="55" spans="1:32" x14ac:dyDescent="0.25">
      <c r="A55" t="s">
        <v>305</v>
      </c>
      <c r="B55">
        <v>2002</v>
      </c>
      <c r="C55" t="s">
        <v>80</v>
      </c>
      <c r="D55" t="s">
        <v>296</v>
      </c>
      <c r="E55" t="s">
        <v>427</v>
      </c>
      <c r="F55" t="s">
        <v>95</v>
      </c>
      <c r="G55" t="s">
        <v>65</v>
      </c>
      <c r="H55" t="s">
        <v>59</v>
      </c>
      <c r="I55" t="s">
        <v>54</v>
      </c>
      <c r="J55" t="s">
        <v>306</v>
      </c>
      <c r="K55" t="s">
        <v>95</v>
      </c>
      <c r="L55" t="s">
        <v>65</v>
      </c>
      <c r="M55" t="s">
        <v>441</v>
      </c>
      <c r="N55" t="s">
        <v>216</v>
      </c>
      <c r="O55" t="s">
        <v>421</v>
      </c>
      <c r="P55">
        <v>2001</v>
      </c>
      <c r="Q55" t="s">
        <v>465</v>
      </c>
      <c r="R55" t="s">
        <v>443</v>
      </c>
      <c r="S55" t="s">
        <v>466</v>
      </c>
      <c r="T55">
        <v>3</v>
      </c>
      <c r="U55">
        <v>2</v>
      </c>
      <c r="V55">
        <v>0</v>
      </c>
      <c r="W55">
        <v>0</v>
      </c>
      <c r="X55">
        <v>13</v>
      </c>
      <c r="Y55">
        <v>1</v>
      </c>
      <c r="Z55">
        <v>4</v>
      </c>
      <c r="AA55">
        <v>7</v>
      </c>
      <c r="AB55">
        <v>17</v>
      </c>
      <c r="AC55">
        <v>8</v>
      </c>
      <c r="AD55">
        <v>0.68</v>
      </c>
      <c r="AE55">
        <v>25</v>
      </c>
      <c r="AF55">
        <v>8.3330000000000002</v>
      </c>
    </row>
    <row r="56" spans="1:32" x14ac:dyDescent="0.25">
      <c r="A56" t="s">
        <v>305</v>
      </c>
      <c r="B56">
        <v>2002</v>
      </c>
      <c r="C56" t="s">
        <v>80</v>
      </c>
      <c r="D56" t="s">
        <v>296</v>
      </c>
      <c r="E56" t="s">
        <v>427</v>
      </c>
      <c r="F56" t="s">
        <v>95</v>
      </c>
      <c r="G56" t="s">
        <v>65</v>
      </c>
      <c r="H56" t="s">
        <v>59</v>
      </c>
      <c r="I56" t="s">
        <v>54</v>
      </c>
      <c r="J56" t="s">
        <v>306</v>
      </c>
      <c r="K56" t="s">
        <v>95</v>
      </c>
      <c r="L56" t="s">
        <v>65</v>
      </c>
      <c r="M56" t="s">
        <v>441</v>
      </c>
      <c r="N56" t="s">
        <v>216</v>
      </c>
      <c r="O56" t="s">
        <v>421</v>
      </c>
      <c r="P56">
        <v>2001</v>
      </c>
      <c r="Q56" t="s">
        <v>467</v>
      </c>
      <c r="R56" t="s">
        <v>468</v>
      </c>
      <c r="S56" t="s">
        <v>469</v>
      </c>
      <c r="T56">
        <v>3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25">
      <c r="A57" t="s">
        <v>305</v>
      </c>
      <c r="B57">
        <v>2002</v>
      </c>
      <c r="C57" t="s">
        <v>80</v>
      </c>
      <c r="D57" t="s">
        <v>296</v>
      </c>
      <c r="E57" t="s">
        <v>427</v>
      </c>
      <c r="F57" t="s">
        <v>95</v>
      </c>
      <c r="G57" t="s">
        <v>65</v>
      </c>
      <c r="H57" t="s">
        <v>59</v>
      </c>
      <c r="I57" t="s">
        <v>54</v>
      </c>
      <c r="J57" t="s">
        <v>306</v>
      </c>
      <c r="K57" t="s">
        <v>95</v>
      </c>
      <c r="L57" t="s">
        <v>307</v>
      </c>
      <c r="M57" t="s">
        <v>441</v>
      </c>
      <c r="N57" t="s">
        <v>216</v>
      </c>
      <c r="O57" t="s">
        <v>421</v>
      </c>
      <c r="P57">
        <v>2001</v>
      </c>
      <c r="Q57" t="s">
        <v>470</v>
      </c>
      <c r="R57">
        <v>136</v>
      </c>
      <c r="S57" t="s">
        <v>471</v>
      </c>
      <c r="T57">
        <v>3</v>
      </c>
      <c r="U57">
        <v>3</v>
      </c>
      <c r="V57">
        <v>235</v>
      </c>
      <c r="W57">
        <v>158</v>
      </c>
      <c r="X57">
        <v>140</v>
      </c>
      <c r="Y57">
        <v>82</v>
      </c>
      <c r="Z57">
        <v>5</v>
      </c>
      <c r="AA57">
        <v>3</v>
      </c>
      <c r="AB57">
        <v>380</v>
      </c>
      <c r="AC57">
        <v>243</v>
      </c>
      <c r="AD57">
        <v>0.61</v>
      </c>
      <c r="AE57">
        <v>623</v>
      </c>
      <c r="AF57">
        <v>207.667</v>
      </c>
    </row>
    <row r="58" spans="1:32" x14ac:dyDescent="0.25">
      <c r="A58" t="s">
        <v>305</v>
      </c>
      <c r="B58">
        <v>2002</v>
      </c>
      <c r="C58" t="s">
        <v>80</v>
      </c>
      <c r="D58" t="s">
        <v>296</v>
      </c>
      <c r="E58" t="s">
        <v>427</v>
      </c>
      <c r="F58" t="s">
        <v>95</v>
      </c>
      <c r="G58" t="s">
        <v>65</v>
      </c>
      <c r="H58" t="s">
        <v>59</v>
      </c>
      <c r="I58" t="s">
        <v>54</v>
      </c>
      <c r="J58" t="s">
        <v>306</v>
      </c>
      <c r="K58" t="s">
        <v>95</v>
      </c>
      <c r="L58" t="s">
        <v>307</v>
      </c>
      <c r="M58" t="s">
        <v>441</v>
      </c>
      <c r="N58" t="s">
        <v>216</v>
      </c>
      <c r="O58" t="s">
        <v>421</v>
      </c>
      <c r="P58">
        <v>2001</v>
      </c>
      <c r="Q58" t="s">
        <v>472</v>
      </c>
      <c r="R58">
        <v>135</v>
      </c>
      <c r="S58" t="s">
        <v>473</v>
      </c>
      <c r="T58">
        <v>3</v>
      </c>
      <c r="U58">
        <v>2</v>
      </c>
      <c r="V58">
        <v>210</v>
      </c>
      <c r="W58">
        <v>131</v>
      </c>
      <c r="X58">
        <v>163</v>
      </c>
      <c r="Y58">
        <v>113</v>
      </c>
      <c r="Z58">
        <v>0</v>
      </c>
      <c r="AA58">
        <v>0</v>
      </c>
      <c r="AB58">
        <v>373</v>
      </c>
      <c r="AC58">
        <v>244</v>
      </c>
      <c r="AD58">
        <v>0.60499999999999998</v>
      </c>
      <c r="AE58">
        <v>617</v>
      </c>
      <c r="AF58">
        <v>205.667</v>
      </c>
    </row>
    <row r="59" spans="1:32" x14ac:dyDescent="0.25">
      <c r="A59" t="s">
        <v>305</v>
      </c>
      <c r="B59">
        <v>2002</v>
      </c>
      <c r="C59" t="s">
        <v>80</v>
      </c>
      <c r="D59" t="s">
        <v>296</v>
      </c>
      <c r="E59" t="s">
        <v>427</v>
      </c>
      <c r="F59" t="s">
        <v>95</v>
      </c>
      <c r="G59" t="s">
        <v>65</v>
      </c>
      <c r="H59" t="s">
        <v>56</v>
      </c>
      <c r="I59" t="s">
        <v>296</v>
      </c>
      <c r="J59" t="s">
        <v>306</v>
      </c>
      <c r="K59" t="s">
        <v>95</v>
      </c>
      <c r="L59" t="s">
        <v>65</v>
      </c>
      <c r="M59" t="s">
        <v>428</v>
      </c>
      <c r="N59" t="s">
        <v>216</v>
      </c>
      <c r="O59" t="s">
        <v>429</v>
      </c>
      <c r="P59">
        <v>2001</v>
      </c>
      <c r="Q59" t="s">
        <v>474</v>
      </c>
      <c r="R59" t="s">
        <v>418</v>
      </c>
      <c r="S59" t="s">
        <v>475</v>
      </c>
      <c r="T59">
        <v>3</v>
      </c>
      <c r="U59">
        <v>3</v>
      </c>
      <c r="V59">
        <v>301</v>
      </c>
      <c r="W59">
        <v>32</v>
      </c>
      <c r="X59">
        <v>87</v>
      </c>
      <c r="Y59">
        <v>2</v>
      </c>
      <c r="Z59">
        <v>2</v>
      </c>
      <c r="AA59">
        <v>27</v>
      </c>
      <c r="AB59">
        <v>390</v>
      </c>
      <c r="AC59">
        <v>61</v>
      </c>
      <c r="AD59">
        <v>0.86499999999999999</v>
      </c>
      <c r="AE59">
        <v>451</v>
      </c>
      <c r="AF59">
        <v>150.333</v>
      </c>
    </row>
    <row r="60" spans="1:32" x14ac:dyDescent="0.25">
      <c r="A60" t="s">
        <v>305</v>
      </c>
      <c r="B60">
        <v>2002</v>
      </c>
      <c r="C60" t="s">
        <v>80</v>
      </c>
      <c r="D60" t="s">
        <v>296</v>
      </c>
      <c r="E60" t="s">
        <v>427</v>
      </c>
      <c r="F60" t="s">
        <v>95</v>
      </c>
      <c r="G60" t="s">
        <v>65</v>
      </c>
      <c r="H60" t="s">
        <v>59</v>
      </c>
      <c r="I60" t="s">
        <v>54</v>
      </c>
      <c r="J60" t="s">
        <v>306</v>
      </c>
      <c r="K60" t="s">
        <v>95</v>
      </c>
      <c r="L60" t="s">
        <v>65</v>
      </c>
      <c r="M60" t="s">
        <v>441</v>
      </c>
      <c r="N60" t="s">
        <v>216</v>
      </c>
      <c r="O60" t="s">
        <v>421</v>
      </c>
      <c r="P60">
        <v>2001</v>
      </c>
      <c r="Q60" t="s">
        <v>476</v>
      </c>
      <c r="R60" t="s">
        <v>477</v>
      </c>
      <c r="S60" t="s">
        <v>478</v>
      </c>
      <c r="T60">
        <v>3</v>
      </c>
      <c r="U60">
        <v>3</v>
      </c>
      <c r="V60">
        <v>229</v>
      </c>
      <c r="W60">
        <v>100</v>
      </c>
      <c r="X60">
        <v>251</v>
      </c>
      <c r="Y60">
        <v>153</v>
      </c>
      <c r="Z60">
        <v>77</v>
      </c>
      <c r="AA60">
        <v>34</v>
      </c>
      <c r="AB60">
        <v>557</v>
      </c>
      <c r="AC60">
        <v>287</v>
      </c>
      <c r="AD60">
        <v>0.66</v>
      </c>
      <c r="AE60">
        <v>844</v>
      </c>
      <c r="AF60">
        <v>281.33300000000003</v>
      </c>
    </row>
    <row r="61" spans="1:32" x14ac:dyDescent="0.25">
      <c r="A61" t="s">
        <v>305</v>
      </c>
      <c r="B61">
        <v>2002</v>
      </c>
      <c r="C61" t="s">
        <v>80</v>
      </c>
      <c r="D61" t="s">
        <v>296</v>
      </c>
      <c r="E61" t="s">
        <v>427</v>
      </c>
      <c r="F61" t="s">
        <v>95</v>
      </c>
      <c r="G61" t="s">
        <v>65</v>
      </c>
      <c r="H61" t="s">
        <v>59</v>
      </c>
      <c r="I61" t="s">
        <v>54</v>
      </c>
      <c r="J61" t="s">
        <v>306</v>
      </c>
      <c r="K61" t="s">
        <v>95</v>
      </c>
      <c r="L61" t="s">
        <v>65</v>
      </c>
      <c r="M61" t="s">
        <v>441</v>
      </c>
      <c r="N61" t="s">
        <v>216</v>
      </c>
      <c r="O61" t="s">
        <v>421</v>
      </c>
      <c r="P61">
        <v>2001</v>
      </c>
      <c r="Q61" t="s">
        <v>479</v>
      </c>
      <c r="R61" t="s">
        <v>480</v>
      </c>
      <c r="S61" t="s">
        <v>481</v>
      </c>
      <c r="T61">
        <v>3</v>
      </c>
      <c r="U61">
        <v>2</v>
      </c>
      <c r="V61">
        <v>100</v>
      </c>
      <c r="W61">
        <v>5</v>
      </c>
      <c r="X61">
        <v>191</v>
      </c>
      <c r="Y61">
        <v>26</v>
      </c>
      <c r="Z61">
        <v>0</v>
      </c>
      <c r="AA61">
        <v>0</v>
      </c>
      <c r="AB61">
        <v>291</v>
      </c>
      <c r="AC61">
        <v>31</v>
      </c>
      <c r="AD61">
        <v>0.90400000000000003</v>
      </c>
      <c r="AE61">
        <v>322</v>
      </c>
      <c r="AF61">
        <v>107.333</v>
      </c>
    </row>
    <row r="62" spans="1:32" x14ac:dyDescent="0.25">
      <c r="A62" t="s">
        <v>305</v>
      </c>
      <c r="B62">
        <v>2002</v>
      </c>
      <c r="C62" t="s">
        <v>80</v>
      </c>
      <c r="D62" t="s">
        <v>296</v>
      </c>
      <c r="E62" t="s">
        <v>427</v>
      </c>
      <c r="F62" t="s">
        <v>95</v>
      </c>
      <c r="G62" t="s">
        <v>65</v>
      </c>
      <c r="H62" t="s">
        <v>59</v>
      </c>
      <c r="I62" t="s">
        <v>54</v>
      </c>
      <c r="J62" t="s">
        <v>306</v>
      </c>
      <c r="K62" t="s">
        <v>95</v>
      </c>
      <c r="L62" t="s">
        <v>65</v>
      </c>
      <c r="M62" t="s">
        <v>441</v>
      </c>
      <c r="N62" t="s">
        <v>216</v>
      </c>
      <c r="O62" t="s">
        <v>421</v>
      </c>
      <c r="P62">
        <v>2001</v>
      </c>
      <c r="Q62" t="s">
        <v>482</v>
      </c>
      <c r="R62" t="s">
        <v>483</v>
      </c>
      <c r="S62" t="s">
        <v>484</v>
      </c>
      <c r="T62">
        <v>3</v>
      </c>
      <c r="U62">
        <v>3</v>
      </c>
      <c r="V62">
        <v>203</v>
      </c>
      <c r="W62">
        <v>100</v>
      </c>
      <c r="X62">
        <v>8</v>
      </c>
      <c r="Y62">
        <v>0</v>
      </c>
      <c r="Z62">
        <v>7</v>
      </c>
      <c r="AA62">
        <v>0</v>
      </c>
      <c r="AB62">
        <v>218</v>
      </c>
      <c r="AC62">
        <v>100</v>
      </c>
      <c r="AD62">
        <v>0.68600000000000005</v>
      </c>
      <c r="AE62">
        <v>318</v>
      </c>
      <c r="AF62">
        <v>106</v>
      </c>
    </row>
    <row r="63" spans="1:32" x14ac:dyDescent="0.25">
      <c r="A63" t="s">
        <v>305</v>
      </c>
      <c r="B63">
        <v>2002</v>
      </c>
      <c r="C63" t="s">
        <v>80</v>
      </c>
      <c r="D63" t="s">
        <v>296</v>
      </c>
      <c r="E63" t="s">
        <v>427</v>
      </c>
      <c r="F63" t="s">
        <v>95</v>
      </c>
      <c r="G63" t="s">
        <v>65</v>
      </c>
      <c r="H63" t="s">
        <v>59</v>
      </c>
      <c r="I63" t="s">
        <v>54</v>
      </c>
      <c r="J63" t="s">
        <v>306</v>
      </c>
      <c r="K63" t="s">
        <v>95</v>
      </c>
      <c r="L63" t="s">
        <v>65</v>
      </c>
      <c r="M63" t="s">
        <v>441</v>
      </c>
      <c r="N63" t="s">
        <v>216</v>
      </c>
      <c r="O63" t="s">
        <v>421</v>
      </c>
      <c r="P63">
        <v>2001</v>
      </c>
      <c r="Q63" t="s">
        <v>485</v>
      </c>
      <c r="R63" t="s">
        <v>480</v>
      </c>
      <c r="S63" t="s">
        <v>486</v>
      </c>
      <c r="T63">
        <v>3</v>
      </c>
      <c r="U63">
        <v>2</v>
      </c>
      <c r="V63">
        <v>305</v>
      </c>
      <c r="W63">
        <v>27</v>
      </c>
      <c r="X63">
        <v>0</v>
      </c>
      <c r="Y63">
        <v>0</v>
      </c>
      <c r="Z63">
        <v>247</v>
      </c>
      <c r="AA63">
        <v>24</v>
      </c>
      <c r="AB63">
        <v>552</v>
      </c>
      <c r="AC63">
        <v>51</v>
      </c>
      <c r="AD63">
        <v>0.91500000000000004</v>
      </c>
      <c r="AE63">
        <v>603</v>
      </c>
      <c r="AF63">
        <v>201</v>
      </c>
    </row>
    <row r="64" spans="1:32" x14ac:dyDescent="0.25">
      <c r="A64" t="s">
        <v>305</v>
      </c>
      <c r="B64">
        <v>2002</v>
      </c>
      <c r="C64" t="s">
        <v>62</v>
      </c>
      <c r="D64" t="s">
        <v>54</v>
      </c>
      <c r="E64" t="s">
        <v>306</v>
      </c>
      <c r="F64" t="s">
        <v>95</v>
      </c>
      <c r="G64" t="s">
        <v>386</v>
      </c>
      <c r="H64" t="s">
        <v>59</v>
      </c>
      <c r="I64" t="s">
        <v>54</v>
      </c>
      <c r="J64" t="s">
        <v>306</v>
      </c>
      <c r="K64" t="s">
        <v>95</v>
      </c>
      <c r="L64" t="s">
        <v>307</v>
      </c>
      <c r="M64" t="s">
        <v>278</v>
      </c>
      <c r="N64" t="s">
        <v>60</v>
      </c>
      <c r="O64" t="s">
        <v>363</v>
      </c>
      <c r="P64">
        <v>2001</v>
      </c>
      <c r="Q64" t="s">
        <v>487</v>
      </c>
      <c r="R64" t="s">
        <v>488</v>
      </c>
      <c r="S64" t="s">
        <v>489</v>
      </c>
      <c r="T64">
        <v>2</v>
      </c>
      <c r="U64">
        <v>0</v>
      </c>
      <c r="V64">
        <v>0</v>
      </c>
      <c r="W64">
        <v>0</v>
      </c>
      <c r="X64">
        <v>0</v>
      </c>
      <c r="Y64">
        <v>0</v>
      </c>
      <c r="Z64" t="s">
        <v>18</v>
      </c>
      <c r="AA64" t="s">
        <v>18</v>
      </c>
      <c r="AB64">
        <v>0</v>
      </c>
      <c r="AC64">
        <v>0</v>
      </c>
    </row>
    <row r="65" spans="1:32" x14ac:dyDescent="0.25">
      <c r="A65" t="s">
        <v>305</v>
      </c>
      <c r="B65">
        <v>2002</v>
      </c>
      <c r="C65" t="s">
        <v>62</v>
      </c>
      <c r="D65" t="s">
        <v>54</v>
      </c>
      <c r="E65" t="s">
        <v>306</v>
      </c>
      <c r="F65" t="s">
        <v>95</v>
      </c>
      <c r="G65" t="s">
        <v>386</v>
      </c>
      <c r="H65" t="s">
        <v>59</v>
      </c>
      <c r="I65" t="s">
        <v>54</v>
      </c>
      <c r="J65" t="s">
        <v>306</v>
      </c>
      <c r="K65" t="s">
        <v>95</v>
      </c>
      <c r="L65" t="s">
        <v>307</v>
      </c>
      <c r="M65" t="s">
        <v>278</v>
      </c>
      <c r="N65" t="s">
        <v>60</v>
      </c>
      <c r="O65" t="s">
        <v>363</v>
      </c>
      <c r="P65">
        <v>2001</v>
      </c>
      <c r="Q65" t="s">
        <v>490</v>
      </c>
      <c r="R65" t="s">
        <v>491</v>
      </c>
      <c r="S65" t="s">
        <v>492</v>
      </c>
      <c r="T65">
        <v>3</v>
      </c>
      <c r="U65">
        <v>3</v>
      </c>
      <c r="V65">
        <v>58</v>
      </c>
      <c r="W65">
        <v>15</v>
      </c>
      <c r="X65">
        <v>7</v>
      </c>
      <c r="Y65">
        <v>3</v>
      </c>
      <c r="Z65">
        <v>55</v>
      </c>
      <c r="AA65">
        <v>20</v>
      </c>
      <c r="AB65">
        <v>120</v>
      </c>
      <c r="AC65">
        <v>38</v>
      </c>
      <c r="AD65">
        <v>0.75900000000000001</v>
      </c>
      <c r="AE65">
        <v>158</v>
      </c>
      <c r="AF65">
        <v>52.667000000000002</v>
      </c>
    </row>
    <row r="66" spans="1:32" x14ac:dyDescent="0.25">
      <c r="A66" t="s">
        <v>305</v>
      </c>
      <c r="B66">
        <v>2002</v>
      </c>
      <c r="C66" t="s">
        <v>80</v>
      </c>
      <c r="D66" t="s">
        <v>54</v>
      </c>
      <c r="E66" t="s">
        <v>306</v>
      </c>
      <c r="F66" t="s">
        <v>95</v>
      </c>
      <c r="G66" t="s">
        <v>65</v>
      </c>
      <c r="H66" t="s">
        <v>56</v>
      </c>
      <c r="I66" t="s">
        <v>296</v>
      </c>
      <c r="J66" t="s">
        <v>306</v>
      </c>
      <c r="K66" t="s">
        <v>95</v>
      </c>
      <c r="L66" t="s">
        <v>65</v>
      </c>
      <c r="M66" t="s">
        <v>420</v>
      </c>
      <c r="N66" t="s">
        <v>216</v>
      </c>
      <c r="O66" t="s">
        <v>421</v>
      </c>
      <c r="P66">
        <v>2001</v>
      </c>
      <c r="Q66" t="s">
        <v>493</v>
      </c>
      <c r="R66" t="s">
        <v>494</v>
      </c>
      <c r="S66" t="s">
        <v>495</v>
      </c>
      <c r="T66">
        <v>3</v>
      </c>
      <c r="U66">
        <v>2</v>
      </c>
      <c r="V66">
        <v>457</v>
      </c>
      <c r="W66">
        <v>26</v>
      </c>
      <c r="X66">
        <v>86</v>
      </c>
      <c r="Y66">
        <v>34</v>
      </c>
      <c r="Z66">
        <v>0</v>
      </c>
      <c r="AA66">
        <v>0</v>
      </c>
      <c r="AB66">
        <v>543</v>
      </c>
      <c r="AC66">
        <v>60</v>
      </c>
      <c r="AD66">
        <v>0.9</v>
      </c>
      <c r="AE66">
        <v>603</v>
      </c>
      <c r="AF66">
        <v>201</v>
      </c>
    </row>
    <row r="67" spans="1:32" x14ac:dyDescent="0.25">
      <c r="A67" t="s">
        <v>305</v>
      </c>
      <c r="B67">
        <v>2002</v>
      </c>
      <c r="C67" t="s">
        <v>80</v>
      </c>
      <c r="D67" t="s">
        <v>54</v>
      </c>
      <c r="E67" t="s">
        <v>306</v>
      </c>
      <c r="F67" t="s">
        <v>95</v>
      </c>
      <c r="G67" t="s">
        <v>65</v>
      </c>
      <c r="H67" t="s">
        <v>64</v>
      </c>
      <c r="I67" t="s">
        <v>296</v>
      </c>
      <c r="J67" t="s">
        <v>306</v>
      </c>
      <c r="K67" t="s">
        <v>95</v>
      </c>
      <c r="L67" t="s">
        <v>65</v>
      </c>
      <c r="M67" t="s">
        <v>420</v>
      </c>
      <c r="N67" t="s">
        <v>216</v>
      </c>
      <c r="O67" t="s">
        <v>421</v>
      </c>
      <c r="P67">
        <v>2001</v>
      </c>
      <c r="Q67" t="s">
        <v>496</v>
      </c>
      <c r="R67" t="s">
        <v>497</v>
      </c>
      <c r="S67" t="s">
        <v>498</v>
      </c>
      <c r="T67">
        <v>3</v>
      </c>
      <c r="U67">
        <v>3</v>
      </c>
      <c r="V67">
        <v>68</v>
      </c>
      <c r="W67">
        <v>42</v>
      </c>
      <c r="X67">
        <v>102</v>
      </c>
      <c r="Y67">
        <v>82</v>
      </c>
      <c r="Z67">
        <v>0</v>
      </c>
      <c r="AA67">
        <v>237</v>
      </c>
      <c r="AB67">
        <v>170</v>
      </c>
      <c r="AC67">
        <v>361</v>
      </c>
      <c r="AD67">
        <v>0.32</v>
      </c>
      <c r="AE67">
        <v>531</v>
      </c>
      <c r="AF67">
        <v>177</v>
      </c>
    </row>
    <row r="68" spans="1:32" x14ac:dyDescent="0.25">
      <c r="A68" t="s">
        <v>305</v>
      </c>
      <c r="B68">
        <v>2002</v>
      </c>
      <c r="C68" t="s">
        <v>80</v>
      </c>
      <c r="D68" t="s">
        <v>54</v>
      </c>
      <c r="E68" t="s">
        <v>306</v>
      </c>
      <c r="F68" t="s">
        <v>95</v>
      </c>
      <c r="G68" t="s">
        <v>65</v>
      </c>
      <c r="H68" t="s">
        <v>59</v>
      </c>
      <c r="I68" t="s">
        <v>296</v>
      </c>
      <c r="J68" t="s">
        <v>306</v>
      </c>
      <c r="K68" t="s">
        <v>95</v>
      </c>
      <c r="L68" t="s">
        <v>65</v>
      </c>
      <c r="M68" t="s">
        <v>420</v>
      </c>
      <c r="N68" t="s">
        <v>216</v>
      </c>
      <c r="O68" t="s">
        <v>421</v>
      </c>
      <c r="P68">
        <v>2001</v>
      </c>
      <c r="Q68" t="s">
        <v>499</v>
      </c>
      <c r="R68" t="s">
        <v>500</v>
      </c>
      <c r="S68" t="s">
        <v>501</v>
      </c>
      <c r="T68">
        <v>3</v>
      </c>
      <c r="U68">
        <v>3</v>
      </c>
      <c r="V68">
        <v>0</v>
      </c>
      <c r="W68">
        <v>2</v>
      </c>
      <c r="X68">
        <v>0</v>
      </c>
      <c r="Y68">
        <v>5</v>
      </c>
      <c r="Z68">
        <v>0</v>
      </c>
      <c r="AA68">
        <v>8</v>
      </c>
      <c r="AB68">
        <v>0</v>
      </c>
      <c r="AC68">
        <v>15</v>
      </c>
      <c r="AD68">
        <v>0</v>
      </c>
      <c r="AE68">
        <v>15</v>
      </c>
      <c r="AF68">
        <v>5</v>
      </c>
    </row>
    <row r="69" spans="1:32" x14ac:dyDescent="0.25">
      <c r="A69" t="s">
        <v>305</v>
      </c>
      <c r="B69">
        <v>2002</v>
      </c>
      <c r="C69" t="s">
        <v>80</v>
      </c>
      <c r="D69" t="s">
        <v>54</v>
      </c>
      <c r="E69" t="s">
        <v>306</v>
      </c>
      <c r="F69" t="s">
        <v>95</v>
      </c>
      <c r="G69" t="s">
        <v>65</v>
      </c>
      <c r="H69" t="s">
        <v>59</v>
      </c>
      <c r="I69" t="s">
        <v>296</v>
      </c>
      <c r="J69" t="s">
        <v>306</v>
      </c>
      <c r="K69" t="s">
        <v>95</v>
      </c>
      <c r="L69" t="s">
        <v>65</v>
      </c>
      <c r="M69" t="s">
        <v>420</v>
      </c>
      <c r="N69" t="s">
        <v>216</v>
      </c>
      <c r="O69" t="s">
        <v>421</v>
      </c>
      <c r="P69">
        <v>2001</v>
      </c>
      <c r="Q69" t="s">
        <v>502</v>
      </c>
      <c r="R69" t="s">
        <v>503</v>
      </c>
      <c r="S69" t="s">
        <v>504</v>
      </c>
      <c r="T69">
        <v>3</v>
      </c>
      <c r="U69">
        <v>3</v>
      </c>
      <c r="V69">
        <v>331</v>
      </c>
      <c r="W69">
        <v>24</v>
      </c>
      <c r="X69">
        <v>66</v>
      </c>
      <c r="Y69">
        <v>8</v>
      </c>
      <c r="Z69">
        <v>104</v>
      </c>
      <c r="AA69">
        <v>9</v>
      </c>
      <c r="AB69">
        <v>501</v>
      </c>
      <c r="AC69">
        <v>41</v>
      </c>
      <c r="AD69">
        <v>0.92400000000000004</v>
      </c>
      <c r="AE69">
        <v>542</v>
      </c>
      <c r="AF69">
        <v>180.667</v>
      </c>
    </row>
    <row r="70" spans="1:32" x14ac:dyDescent="0.25">
      <c r="A70" t="s">
        <v>305</v>
      </c>
      <c r="B70">
        <v>2002</v>
      </c>
      <c r="C70" t="s">
        <v>80</v>
      </c>
      <c r="D70" t="s">
        <v>54</v>
      </c>
      <c r="E70" t="s">
        <v>306</v>
      </c>
      <c r="F70" t="s">
        <v>95</v>
      </c>
      <c r="G70" t="s">
        <v>65</v>
      </c>
      <c r="H70" t="s">
        <v>59</v>
      </c>
      <c r="I70" t="s">
        <v>296</v>
      </c>
      <c r="J70" t="s">
        <v>306</v>
      </c>
      <c r="K70" t="s">
        <v>95</v>
      </c>
      <c r="L70" t="s">
        <v>65</v>
      </c>
      <c r="M70" t="s">
        <v>420</v>
      </c>
      <c r="N70" t="s">
        <v>216</v>
      </c>
      <c r="O70" t="s">
        <v>421</v>
      </c>
      <c r="P70">
        <v>2001</v>
      </c>
      <c r="Q70" t="s">
        <v>505</v>
      </c>
      <c r="R70" t="s">
        <v>503</v>
      </c>
      <c r="S70" t="s">
        <v>506</v>
      </c>
      <c r="T70">
        <v>3</v>
      </c>
      <c r="U70">
        <v>3</v>
      </c>
      <c r="V70">
        <v>657</v>
      </c>
      <c r="W70">
        <v>147</v>
      </c>
      <c r="X70">
        <v>91</v>
      </c>
      <c r="Y70">
        <v>10</v>
      </c>
      <c r="Z70">
        <v>79</v>
      </c>
      <c r="AA70">
        <v>2</v>
      </c>
      <c r="AB70">
        <v>827</v>
      </c>
      <c r="AC70">
        <v>159</v>
      </c>
      <c r="AD70">
        <v>0.83899999999999997</v>
      </c>
      <c r="AE70">
        <v>986</v>
      </c>
      <c r="AF70">
        <v>328.66699999999997</v>
      </c>
    </row>
    <row r="71" spans="1:32" x14ac:dyDescent="0.25">
      <c r="A71" t="s">
        <v>305</v>
      </c>
      <c r="B71">
        <v>2002</v>
      </c>
      <c r="C71" t="s">
        <v>80</v>
      </c>
      <c r="D71" t="s">
        <v>54</v>
      </c>
      <c r="E71" t="s">
        <v>306</v>
      </c>
      <c r="F71" t="s">
        <v>95</v>
      </c>
      <c r="G71" t="s">
        <v>65</v>
      </c>
      <c r="H71" t="s">
        <v>59</v>
      </c>
      <c r="I71" t="s">
        <v>296</v>
      </c>
      <c r="J71" t="s">
        <v>306</v>
      </c>
      <c r="K71" t="s">
        <v>95</v>
      </c>
      <c r="L71" t="s">
        <v>65</v>
      </c>
      <c r="M71" t="s">
        <v>420</v>
      </c>
      <c r="N71" t="s">
        <v>216</v>
      </c>
      <c r="O71" t="s">
        <v>421</v>
      </c>
      <c r="P71">
        <v>2001</v>
      </c>
      <c r="Q71" t="s">
        <v>507</v>
      </c>
      <c r="R71" t="s">
        <v>500</v>
      </c>
      <c r="S71" t="s">
        <v>508</v>
      </c>
      <c r="T71">
        <v>3</v>
      </c>
      <c r="U71">
        <v>2</v>
      </c>
      <c r="V71">
        <v>0</v>
      </c>
      <c r="W71">
        <v>4</v>
      </c>
      <c r="X71">
        <v>0</v>
      </c>
      <c r="Y71">
        <v>2</v>
      </c>
      <c r="Z71">
        <v>0</v>
      </c>
      <c r="AA71">
        <v>0</v>
      </c>
      <c r="AB71">
        <v>0</v>
      </c>
      <c r="AC71">
        <v>6</v>
      </c>
      <c r="AD71">
        <v>0</v>
      </c>
      <c r="AE71">
        <v>6</v>
      </c>
      <c r="AF71">
        <v>2</v>
      </c>
    </row>
    <row r="72" spans="1:32" x14ac:dyDescent="0.25">
      <c r="A72" t="s">
        <v>305</v>
      </c>
      <c r="B72">
        <v>2002</v>
      </c>
      <c r="C72" t="s">
        <v>80</v>
      </c>
      <c r="D72" t="s">
        <v>54</v>
      </c>
      <c r="E72" t="s">
        <v>306</v>
      </c>
      <c r="F72" t="s">
        <v>95</v>
      </c>
      <c r="G72" t="s">
        <v>65</v>
      </c>
      <c r="H72" t="s">
        <v>59</v>
      </c>
      <c r="I72" t="s">
        <v>296</v>
      </c>
      <c r="J72" t="s">
        <v>306</v>
      </c>
      <c r="K72" t="s">
        <v>95</v>
      </c>
      <c r="L72" t="s">
        <v>65</v>
      </c>
      <c r="M72" t="s">
        <v>420</v>
      </c>
      <c r="N72" t="s">
        <v>216</v>
      </c>
      <c r="O72" t="s">
        <v>421</v>
      </c>
      <c r="P72">
        <v>2001</v>
      </c>
      <c r="Q72" t="s">
        <v>509</v>
      </c>
      <c r="R72" t="s">
        <v>422</v>
      </c>
      <c r="T72">
        <v>7</v>
      </c>
      <c r="U72">
        <v>4</v>
      </c>
      <c r="V72">
        <v>0</v>
      </c>
      <c r="W72">
        <v>134</v>
      </c>
      <c r="AB72">
        <v>0</v>
      </c>
      <c r="AC72">
        <v>134</v>
      </c>
      <c r="AD72">
        <v>0</v>
      </c>
      <c r="AE72">
        <v>134</v>
      </c>
      <c r="AF72">
        <v>33.5</v>
      </c>
    </row>
    <row r="73" spans="1:32" x14ac:dyDescent="0.25">
      <c r="AF73">
        <f>AVERAGE(Allopatric_Fertilities!AF122,Allopatric_Fertilities!AF123,Allopatric_Fertilities!AF124,Allopatric_Fertilities!AF125,Allopatric_Fertilities!AF126,Allopatric_Fertilities!AF127,Allopatric_Fertilities!AF128,Allopatric_Fertilities!AF129,Allopatric_Fertilities!AF130,Allopatric_Fertilities!AF131,Allopatric_Fertilities!AF132,Allopatric_Fertilities!AF133,Allopatric_Fertilities!AF134)</f>
        <v>0.33223725254696052</v>
      </c>
    </row>
    <row r="74" spans="1:32" x14ac:dyDescent="0.25">
      <c r="AF74">
        <f>AVERAGE(AF43,AF44,AF45,AF46,AF52,AF53,AF54,AF59)</f>
        <v>166.66650000000001</v>
      </c>
    </row>
  </sheetData>
  <autoFilter ref="A1:AF74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L203"/>
  <sheetViews>
    <sheetView tabSelected="1" zoomScale="90" zoomScaleNormal="90" workbookViewId="0">
      <pane ySplit="1" topLeftCell="A2" activePane="bottomLeft" state="frozen"/>
      <selection pane="bottomLeft" activeCell="L83" sqref="L83"/>
    </sheetView>
  </sheetViews>
  <sheetFormatPr baseColWidth="10" defaultColWidth="11.5703125" defaultRowHeight="15" x14ac:dyDescent="0.25"/>
  <cols>
    <col min="1" max="3" width="11.5703125" style="54"/>
    <col min="4" max="4" width="12.85546875" style="54" customWidth="1"/>
    <col min="5" max="6" width="11.5703125" style="54"/>
    <col min="7" max="7" width="16.42578125" style="54" customWidth="1"/>
    <col min="8" max="8" width="14" style="54" customWidth="1"/>
    <col min="9" max="9" width="10.140625" style="54" customWidth="1"/>
    <col min="10" max="10" width="13.5703125" style="54" customWidth="1"/>
    <col min="11" max="11" width="16.5703125" style="54" customWidth="1"/>
    <col min="12" max="12" width="18.85546875" style="54" customWidth="1"/>
    <col min="13" max="14" width="21" style="55" customWidth="1"/>
    <col min="15" max="15" width="9.7109375" style="54" customWidth="1"/>
    <col min="16" max="16" width="8.42578125" style="57" customWidth="1"/>
    <col min="17" max="17" width="7.85546875" style="54" customWidth="1"/>
    <col min="18" max="18" width="9.85546875" style="54" customWidth="1"/>
    <col min="19" max="19" width="8.140625" style="54" customWidth="1"/>
    <col min="20" max="20" width="7.5703125" style="54" customWidth="1"/>
    <col min="21" max="22" width="8.140625" style="54" customWidth="1"/>
    <col min="23" max="23" width="11" style="58" customWidth="1"/>
    <col min="24" max="24" width="4.85546875" style="54" customWidth="1"/>
    <col min="25" max="32" width="11.5703125" style="54"/>
    <col min="33" max="33" width="14.140625" style="58" customWidth="1"/>
    <col min="34" max="1026" width="11.5703125" style="54"/>
    <col min="1027" max="16384" width="11.5703125" style="60"/>
  </cols>
  <sheetData>
    <row r="1" spans="1:38" s="53" customFormat="1" ht="12.75" x14ac:dyDescent="0.2">
      <c r="A1" s="43" t="s">
        <v>19</v>
      </c>
      <c r="B1" s="43" t="s">
        <v>20</v>
      </c>
      <c r="C1" s="43" t="s">
        <v>21</v>
      </c>
      <c r="D1" s="44" t="s">
        <v>22</v>
      </c>
      <c r="E1" s="44" t="s">
        <v>23</v>
      </c>
      <c r="F1" s="44" t="s">
        <v>24</v>
      </c>
      <c r="G1" s="44" t="s">
        <v>25</v>
      </c>
      <c r="H1" s="44" t="s">
        <v>26</v>
      </c>
      <c r="I1" s="45" t="s">
        <v>27</v>
      </c>
      <c r="J1" s="45" t="s">
        <v>28</v>
      </c>
      <c r="K1" s="45" t="s">
        <v>24</v>
      </c>
      <c r="L1" s="45" t="s">
        <v>29</v>
      </c>
      <c r="M1" s="46" t="s">
        <v>30</v>
      </c>
      <c r="N1" s="46" t="s">
        <v>91</v>
      </c>
      <c r="O1" s="43" t="s">
        <v>32</v>
      </c>
      <c r="P1" s="47" t="s">
        <v>33</v>
      </c>
      <c r="Q1" s="43" t="s">
        <v>34</v>
      </c>
      <c r="R1" s="48" t="s">
        <v>35</v>
      </c>
      <c r="S1" s="43" t="s">
        <v>36</v>
      </c>
      <c r="T1" s="43" t="s">
        <v>4</v>
      </c>
      <c r="U1" s="49" t="s">
        <v>37</v>
      </c>
      <c r="V1" s="43" t="s">
        <v>38</v>
      </c>
      <c r="W1" s="50" t="s">
        <v>39</v>
      </c>
      <c r="X1" s="51" t="s">
        <v>40</v>
      </c>
      <c r="Y1" s="51" t="s">
        <v>41</v>
      </c>
      <c r="Z1" s="51" t="s">
        <v>42</v>
      </c>
      <c r="AA1" s="51" t="s">
        <v>43</v>
      </c>
      <c r="AB1" s="51" t="s">
        <v>44</v>
      </c>
      <c r="AC1" s="51" t="s">
        <v>45</v>
      </c>
      <c r="AD1" s="51" t="s">
        <v>46</v>
      </c>
      <c r="AE1" s="51" t="s">
        <v>47</v>
      </c>
      <c r="AF1" s="51" t="s">
        <v>48</v>
      </c>
      <c r="AG1" s="52" t="s">
        <v>49</v>
      </c>
      <c r="AH1" s="51" t="s">
        <v>50</v>
      </c>
      <c r="AI1" s="51" t="s">
        <v>51</v>
      </c>
      <c r="AJ1" s="51" t="s">
        <v>52</v>
      </c>
      <c r="AK1" s="51" t="s">
        <v>92</v>
      </c>
      <c r="AL1" s="51" t="s">
        <v>16</v>
      </c>
    </row>
    <row r="2" spans="1:38" x14ac:dyDescent="0.25">
      <c r="A2" s="54" t="s">
        <v>93</v>
      </c>
      <c r="B2" s="54">
        <v>2019</v>
      </c>
      <c r="C2" s="54" t="s">
        <v>53</v>
      </c>
      <c r="D2" s="54" t="s">
        <v>94</v>
      </c>
      <c r="E2" s="54" t="s">
        <v>55</v>
      </c>
      <c r="F2" s="54" t="s">
        <v>95</v>
      </c>
      <c r="G2" s="147" t="s">
        <v>96</v>
      </c>
      <c r="H2" s="54" t="s">
        <v>56</v>
      </c>
      <c r="I2" s="54" t="s">
        <v>54</v>
      </c>
      <c r="J2" s="54" t="s">
        <v>97</v>
      </c>
      <c r="K2" s="54" t="s">
        <v>95</v>
      </c>
      <c r="L2" s="54" t="s">
        <v>98</v>
      </c>
      <c r="M2" s="55" t="str">
        <f t="shared" ref="M2:M65" si="0">CONCATENATE(D2,"X",I2)</f>
        <v>graellsiiXelegans</v>
      </c>
      <c r="N2" s="55" t="str">
        <f>M2</f>
        <v>graellsiiXelegans</v>
      </c>
      <c r="O2" s="56">
        <v>43629</v>
      </c>
      <c r="P2" s="57" t="s">
        <v>99</v>
      </c>
      <c r="Q2" s="54" t="s">
        <v>100</v>
      </c>
      <c r="R2" s="54" t="str">
        <f t="shared" ref="R2:R65" si="1">CONCATENATE(P2,"X",Q2)</f>
        <v>A.12XB.1</v>
      </c>
      <c r="S2" s="54">
        <v>1</v>
      </c>
      <c r="T2" s="54">
        <v>1</v>
      </c>
      <c r="U2" s="54">
        <v>1</v>
      </c>
      <c r="V2" s="54">
        <v>1</v>
      </c>
      <c r="W2" s="58" t="s">
        <v>18</v>
      </c>
      <c r="X2" s="54" t="str">
        <f t="shared" ref="X2:X44" si="2">IF(V2=1,"Y","N")</f>
        <v>Y</v>
      </c>
      <c r="Y2" s="54">
        <v>3</v>
      </c>
      <c r="Z2" s="54">
        <v>3</v>
      </c>
      <c r="AA2" s="54">
        <v>343</v>
      </c>
      <c r="AB2" s="54">
        <v>5</v>
      </c>
      <c r="AC2" s="54">
        <v>266</v>
      </c>
      <c r="AD2" s="54">
        <v>12</v>
      </c>
      <c r="AE2" s="54">
        <v>20</v>
      </c>
      <c r="AF2" s="54">
        <v>0</v>
      </c>
      <c r="AG2" s="58" t="s">
        <v>18</v>
      </c>
      <c r="AH2" s="54">
        <f>AA2+AC2+AE2</f>
        <v>629</v>
      </c>
      <c r="AI2" s="54">
        <f>AB2+AD2+AF2</f>
        <v>17</v>
      </c>
      <c r="AJ2" s="54">
        <f>AH2+AI2</f>
        <v>646</v>
      </c>
      <c r="AK2" s="54">
        <f>AJ2/Y2</f>
        <v>215.33333333333334</v>
      </c>
      <c r="AL2" s="54">
        <f>AH2/AJ2</f>
        <v>0.97368421052631582</v>
      </c>
    </row>
    <row r="3" spans="1:38" x14ac:dyDescent="0.25">
      <c r="A3" s="54" t="s">
        <v>93</v>
      </c>
      <c r="B3" s="54">
        <v>2019</v>
      </c>
      <c r="C3" s="54" t="s">
        <v>53</v>
      </c>
      <c r="D3" s="54" t="s">
        <v>94</v>
      </c>
      <c r="E3" s="54" t="s">
        <v>55</v>
      </c>
      <c r="F3" s="54" t="s">
        <v>95</v>
      </c>
      <c r="G3" s="54" t="s">
        <v>96</v>
      </c>
      <c r="H3" s="54" t="s">
        <v>56</v>
      </c>
      <c r="I3" s="54" t="s">
        <v>54</v>
      </c>
      <c r="J3" s="54" t="s">
        <v>97</v>
      </c>
      <c r="K3" s="54" t="s">
        <v>95</v>
      </c>
      <c r="L3" s="54" t="s">
        <v>98</v>
      </c>
      <c r="M3" s="55" t="str">
        <f t="shared" si="0"/>
        <v>graellsiiXelegans</v>
      </c>
      <c r="N3" s="55" t="str">
        <f t="shared" ref="N3:N66" si="3">M3</f>
        <v>graellsiiXelegans</v>
      </c>
      <c r="O3" s="56">
        <v>43629</v>
      </c>
      <c r="P3" s="57" t="s">
        <v>99</v>
      </c>
      <c r="Q3" s="54" t="s">
        <v>100</v>
      </c>
      <c r="R3" s="54" t="str">
        <f t="shared" si="1"/>
        <v>A.12XB.1</v>
      </c>
      <c r="S3" s="54">
        <v>1</v>
      </c>
      <c r="T3" s="54">
        <v>0</v>
      </c>
      <c r="U3" s="54">
        <v>0</v>
      </c>
      <c r="V3" s="54">
        <v>0</v>
      </c>
      <c r="W3" s="58" t="s">
        <v>18</v>
      </c>
      <c r="X3" s="54" t="str">
        <f t="shared" si="2"/>
        <v>N</v>
      </c>
      <c r="Y3" s="54" t="str">
        <f t="shared" ref="Y3:AF3" si="4">IF($X3="N","NA","")</f>
        <v>NA</v>
      </c>
      <c r="Z3" s="54" t="str">
        <f t="shared" si="4"/>
        <v>NA</v>
      </c>
      <c r="AA3" s="54" t="str">
        <f t="shared" si="4"/>
        <v>NA</v>
      </c>
      <c r="AB3" s="54" t="str">
        <f t="shared" si="4"/>
        <v>NA</v>
      </c>
      <c r="AC3" s="54" t="str">
        <f t="shared" si="4"/>
        <v>NA</v>
      </c>
      <c r="AD3" s="54" t="str">
        <f t="shared" si="4"/>
        <v>NA</v>
      </c>
      <c r="AE3" s="54" t="str">
        <f t="shared" si="4"/>
        <v>NA</v>
      </c>
      <c r="AF3" s="54" t="str">
        <f t="shared" si="4"/>
        <v>NA</v>
      </c>
      <c r="AG3" s="58" t="s">
        <v>18</v>
      </c>
      <c r="AH3" s="54" t="s">
        <v>18</v>
      </c>
      <c r="AI3" s="54" t="s">
        <v>18</v>
      </c>
      <c r="AJ3" s="54" t="s">
        <v>18</v>
      </c>
      <c r="AK3" s="54" t="s">
        <v>18</v>
      </c>
      <c r="AL3" s="54" t="s">
        <v>18</v>
      </c>
    </row>
    <row r="4" spans="1:38" x14ac:dyDescent="0.25">
      <c r="A4" s="54" t="s">
        <v>93</v>
      </c>
      <c r="B4" s="54">
        <v>2019</v>
      </c>
      <c r="C4" s="54" t="s">
        <v>53</v>
      </c>
      <c r="D4" s="54" t="s">
        <v>94</v>
      </c>
      <c r="E4" s="54" t="s">
        <v>55</v>
      </c>
      <c r="F4" s="54" t="s">
        <v>95</v>
      </c>
      <c r="G4" s="54" t="s">
        <v>96</v>
      </c>
      <c r="H4" s="54" t="s">
        <v>59</v>
      </c>
      <c r="I4" s="54" t="s">
        <v>94</v>
      </c>
      <c r="J4" s="54" t="s">
        <v>55</v>
      </c>
      <c r="K4" s="54" t="s">
        <v>95</v>
      </c>
      <c r="L4" s="147" t="s">
        <v>96</v>
      </c>
      <c r="M4" s="55" t="str">
        <f t="shared" si="0"/>
        <v>graellsiiXgraellsii</v>
      </c>
      <c r="N4" s="55" t="str">
        <f t="shared" si="3"/>
        <v>graellsiiXgraellsii</v>
      </c>
      <c r="O4" s="56">
        <v>43629</v>
      </c>
      <c r="P4" s="57" t="s">
        <v>101</v>
      </c>
      <c r="Q4" s="54" t="s">
        <v>102</v>
      </c>
      <c r="R4" s="54" t="str">
        <f t="shared" si="1"/>
        <v>A.13XA.20</v>
      </c>
      <c r="S4" s="54">
        <v>1</v>
      </c>
      <c r="T4" s="54">
        <v>1</v>
      </c>
      <c r="U4" s="54">
        <v>1</v>
      </c>
      <c r="V4" s="54">
        <v>1</v>
      </c>
      <c r="W4" s="58" t="s">
        <v>18</v>
      </c>
      <c r="X4" s="54" t="str">
        <f t="shared" si="2"/>
        <v>Y</v>
      </c>
      <c r="Y4" s="54">
        <v>3</v>
      </c>
      <c r="Z4" s="54">
        <v>3</v>
      </c>
      <c r="AA4" s="54">
        <v>0</v>
      </c>
      <c r="AB4" s="54">
        <v>19</v>
      </c>
      <c r="AC4" s="54">
        <v>0</v>
      </c>
      <c r="AD4" s="54">
        <v>9</v>
      </c>
      <c r="AE4" s="54">
        <v>0</v>
      </c>
      <c r="AF4" s="54">
        <v>5</v>
      </c>
      <c r="AG4" s="58" t="s">
        <v>18</v>
      </c>
      <c r="AH4" s="54">
        <f t="shared" ref="AH4:AI46" si="5">AA4+AC4+AE4</f>
        <v>0</v>
      </c>
      <c r="AI4" s="54">
        <f t="shared" si="5"/>
        <v>33</v>
      </c>
      <c r="AJ4" s="54">
        <f t="shared" ref="AJ4:AJ64" si="6">AH4+AI4</f>
        <v>33</v>
      </c>
      <c r="AK4" s="54">
        <f t="shared" ref="AK4:AK64" si="7">AJ4/Y4</f>
        <v>11</v>
      </c>
      <c r="AL4" s="54">
        <f t="shared" ref="AL4:AL64" si="8">AH4/AJ4</f>
        <v>0</v>
      </c>
    </row>
    <row r="5" spans="1:38" x14ac:dyDescent="0.25">
      <c r="A5" s="54" t="s">
        <v>93</v>
      </c>
      <c r="B5" s="54">
        <v>2019</v>
      </c>
      <c r="C5" s="54" t="s">
        <v>53</v>
      </c>
      <c r="D5" s="54" t="s">
        <v>94</v>
      </c>
      <c r="E5" s="54" t="s">
        <v>55</v>
      </c>
      <c r="F5" s="54" t="s">
        <v>95</v>
      </c>
      <c r="G5" s="54" t="s">
        <v>96</v>
      </c>
      <c r="H5" s="54" t="s">
        <v>56</v>
      </c>
      <c r="I5" s="54" t="s">
        <v>54</v>
      </c>
      <c r="J5" s="54" t="s">
        <v>97</v>
      </c>
      <c r="K5" s="54" t="s">
        <v>95</v>
      </c>
      <c r="L5" s="54" t="s">
        <v>98</v>
      </c>
      <c r="M5" s="55" t="str">
        <f t="shared" si="0"/>
        <v>graellsiiXelegans</v>
      </c>
      <c r="N5" s="55" t="str">
        <f t="shared" si="3"/>
        <v>graellsiiXelegans</v>
      </c>
      <c r="O5" s="56">
        <v>43629</v>
      </c>
      <c r="P5" s="57" t="s">
        <v>103</v>
      </c>
      <c r="Q5" s="54" t="s">
        <v>100</v>
      </c>
      <c r="R5" s="54" t="str">
        <f t="shared" si="1"/>
        <v>A.14XB.1</v>
      </c>
      <c r="S5" s="54">
        <v>2</v>
      </c>
      <c r="T5" s="54">
        <v>0</v>
      </c>
      <c r="U5" s="54">
        <v>0</v>
      </c>
      <c r="V5" s="54">
        <v>0</v>
      </c>
      <c r="W5" s="58" t="s">
        <v>18</v>
      </c>
      <c r="X5" s="54" t="str">
        <f t="shared" si="2"/>
        <v>N</v>
      </c>
      <c r="Y5" s="54" t="str">
        <f t="shared" ref="Y5:AF8" si="9">IF($X5="N","NA","")</f>
        <v>NA</v>
      </c>
      <c r="Z5" s="54" t="str">
        <f t="shared" si="9"/>
        <v>NA</v>
      </c>
      <c r="AA5" s="54" t="str">
        <f t="shared" si="9"/>
        <v>NA</v>
      </c>
      <c r="AB5" s="54" t="str">
        <f t="shared" si="9"/>
        <v>NA</v>
      </c>
      <c r="AC5" s="54" t="str">
        <f t="shared" si="9"/>
        <v>NA</v>
      </c>
      <c r="AD5" s="54" t="str">
        <f t="shared" si="9"/>
        <v>NA</v>
      </c>
      <c r="AE5" s="54" t="str">
        <f t="shared" si="9"/>
        <v>NA</v>
      </c>
      <c r="AF5" s="54" t="str">
        <f t="shared" si="9"/>
        <v>NA</v>
      </c>
      <c r="AG5" s="58" t="s">
        <v>18</v>
      </c>
      <c r="AH5" s="54" t="s">
        <v>18</v>
      </c>
      <c r="AI5" s="54" t="s">
        <v>18</v>
      </c>
      <c r="AJ5" s="54" t="s">
        <v>18</v>
      </c>
      <c r="AK5" s="54" t="s">
        <v>18</v>
      </c>
      <c r="AL5" s="54" t="s">
        <v>18</v>
      </c>
    </row>
    <row r="6" spans="1:38" x14ac:dyDescent="0.25">
      <c r="A6" s="54" t="s">
        <v>93</v>
      </c>
      <c r="B6" s="54">
        <v>2019</v>
      </c>
      <c r="C6" s="54" t="s">
        <v>53</v>
      </c>
      <c r="D6" s="54" t="s">
        <v>94</v>
      </c>
      <c r="E6" s="54" t="s">
        <v>55</v>
      </c>
      <c r="F6" s="54" t="s">
        <v>95</v>
      </c>
      <c r="G6" s="54" t="s">
        <v>96</v>
      </c>
      <c r="H6" s="54" t="s">
        <v>56</v>
      </c>
      <c r="I6" s="54" t="s">
        <v>54</v>
      </c>
      <c r="J6" s="54" t="s">
        <v>97</v>
      </c>
      <c r="K6" s="54" t="s">
        <v>95</v>
      </c>
      <c r="L6" s="54" t="s">
        <v>98</v>
      </c>
      <c r="M6" s="55" t="str">
        <f t="shared" si="0"/>
        <v>graellsiiXelegans</v>
      </c>
      <c r="N6" s="55" t="str">
        <f t="shared" si="3"/>
        <v>graellsiiXelegans</v>
      </c>
      <c r="O6" s="56">
        <v>43629</v>
      </c>
      <c r="P6" s="57" t="s">
        <v>104</v>
      </c>
      <c r="Q6" s="54" t="s">
        <v>100</v>
      </c>
      <c r="R6" s="54" t="str">
        <f t="shared" si="1"/>
        <v>A.1XB.1</v>
      </c>
      <c r="S6" s="54">
        <v>1</v>
      </c>
      <c r="T6" s="54">
        <v>1</v>
      </c>
      <c r="U6" s="54">
        <v>0</v>
      </c>
      <c r="V6" s="54">
        <v>0</v>
      </c>
      <c r="W6" s="58" t="s">
        <v>18</v>
      </c>
      <c r="X6" s="54" t="str">
        <f t="shared" si="2"/>
        <v>N</v>
      </c>
      <c r="Y6" s="54" t="str">
        <f t="shared" si="9"/>
        <v>NA</v>
      </c>
      <c r="Z6" s="54" t="str">
        <f t="shared" si="9"/>
        <v>NA</v>
      </c>
      <c r="AA6" s="54" t="str">
        <f t="shared" si="9"/>
        <v>NA</v>
      </c>
      <c r="AB6" s="54" t="str">
        <f t="shared" si="9"/>
        <v>NA</v>
      </c>
      <c r="AC6" s="54" t="str">
        <f t="shared" si="9"/>
        <v>NA</v>
      </c>
      <c r="AD6" s="54" t="str">
        <f t="shared" si="9"/>
        <v>NA</v>
      </c>
      <c r="AE6" s="54" t="str">
        <f t="shared" si="9"/>
        <v>NA</v>
      </c>
      <c r="AF6" s="54" t="str">
        <f t="shared" si="9"/>
        <v>NA</v>
      </c>
      <c r="AG6" s="58" t="s">
        <v>18</v>
      </c>
      <c r="AH6" s="54" t="s">
        <v>18</v>
      </c>
      <c r="AI6" s="54" t="s">
        <v>18</v>
      </c>
      <c r="AJ6" s="54" t="s">
        <v>18</v>
      </c>
      <c r="AK6" s="54" t="s">
        <v>18</v>
      </c>
      <c r="AL6" s="54" t="s">
        <v>18</v>
      </c>
    </row>
    <row r="7" spans="1:38" x14ac:dyDescent="0.25">
      <c r="A7" s="54" t="s">
        <v>93</v>
      </c>
      <c r="B7" s="54">
        <v>2019</v>
      </c>
      <c r="C7" s="54" t="s">
        <v>53</v>
      </c>
      <c r="D7" s="54" t="s">
        <v>94</v>
      </c>
      <c r="E7" s="54" t="s">
        <v>55</v>
      </c>
      <c r="F7" s="54" t="s">
        <v>95</v>
      </c>
      <c r="G7" s="54" t="s">
        <v>96</v>
      </c>
      <c r="H7" s="54" t="s">
        <v>56</v>
      </c>
      <c r="I7" s="54" t="s">
        <v>54</v>
      </c>
      <c r="J7" s="54" t="s">
        <v>97</v>
      </c>
      <c r="K7" s="54" t="s">
        <v>95</v>
      </c>
      <c r="L7" s="54" t="s">
        <v>98</v>
      </c>
      <c r="M7" s="55" t="str">
        <f t="shared" si="0"/>
        <v>graellsiiXelegans</v>
      </c>
      <c r="N7" s="55" t="str">
        <f t="shared" si="3"/>
        <v>graellsiiXelegans</v>
      </c>
      <c r="O7" s="56">
        <v>43629</v>
      </c>
      <c r="P7" s="57" t="s">
        <v>104</v>
      </c>
      <c r="Q7" s="54" t="s">
        <v>105</v>
      </c>
      <c r="R7" s="54" t="str">
        <f t="shared" si="1"/>
        <v>A.1XB.2</v>
      </c>
      <c r="S7" s="54">
        <v>1</v>
      </c>
      <c r="T7" s="54">
        <v>1</v>
      </c>
      <c r="U7" s="54">
        <v>0</v>
      </c>
      <c r="V7" s="54">
        <v>0</v>
      </c>
      <c r="W7" s="58" t="s">
        <v>18</v>
      </c>
      <c r="X7" s="54" t="str">
        <f t="shared" si="2"/>
        <v>N</v>
      </c>
      <c r="Y7" s="54" t="str">
        <f t="shared" si="9"/>
        <v>NA</v>
      </c>
      <c r="Z7" s="54" t="str">
        <f t="shared" si="9"/>
        <v>NA</v>
      </c>
      <c r="AA7" s="54" t="str">
        <f t="shared" si="9"/>
        <v>NA</v>
      </c>
      <c r="AB7" s="54" t="str">
        <f t="shared" si="9"/>
        <v>NA</v>
      </c>
      <c r="AC7" s="54" t="str">
        <f t="shared" si="9"/>
        <v>NA</v>
      </c>
      <c r="AD7" s="54" t="str">
        <f t="shared" si="9"/>
        <v>NA</v>
      </c>
      <c r="AE7" s="54" t="str">
        <f t="shared" si="9"/>
        <v>NA</v>
      </c>
      <c r="AF7" s="54" t="str">
        <f t="shared" si="9"/>
        <v>NA</v>
      </c>
      <c r="AG7" s="58" t="s">
        <v>18</v>
      </c>
      <c r="AH7" s="54" t="s">
        <v>18</v>
      </c>
      <c r="AI7" s="54" t="s">
        <v>18</v>
      </c>
      <c r="AJ7" s="54" t="s">
        <v>18</v>
      </c>
      <c r="AK7" s="54" t="s">
        <v>18</v>
      </c>
      <c r="AL7" s="54" t="s">
        <v>18</v>
      </c>
    </row>
    <row r="8" spans="1:38" x14ac:dyDescent="0.25">
      <c r="A8" s="54" t="s">
        <v>93</v>
      </c>
      <c r="B8" s="54">
        <v>2019</v>
      </c>
      <c r="C8" s="54" t="s">
        <v>53</v>
      </c>
      <c r="D8" s="54" t="s">
        <v>94</v>
      </c>
      <c r="E8" s="54" t="s">
        <v>55</v>
      </c>
      <c r="F8" s="54" t="s">
        <v>95</v>
      </c>
      <c r="G8" s="54" t="s">
        <v>96</v>
      </c>
      <c r="H8" s="54" t="s">
        <v>59</v>
      </c>
      <c r="I8" s="54" t="s">
        <v>54</v>
      </c>
      <c r="J8" s="54" t="s">
        <v>97</v>
      </c>
      <c r="K8" s="54" t="s">
        <v>95</v>
      </c>
      <c r="L8" s="54" t="s">
        <v>98</v>
      </c>
      <c r="M8" s="55" t="str">
        <f t="shared" si="0"/>
        <v>graellsiiXelegans</v>
      </c>
      <c r="N8" s="55" t="str">
        <f t="shared" si="3"/>
        <v>graellsiiXelegans</v>
      </c>
      <c r="O8" s="56">
        <v>43629</v>
      </c>
      <c r="P8" s="57" t="s">
        <v>106</v>
      </c>
      <c r="Q8" s="54" t="s">
        <v>100</v>
      </c>
      <c r="R8" s="54" t="str">
        <f t="shared" si="1"/>
        <v>A.2XB.1</v>
      </c>
      <c r="S8" s="54">
        <v>4</v>
      </c>
      <c r="T8" s="54">
        <v>3</v>
      </c>
      <c r="U8" s="54">
        <v>0</v>
      </c>
      <c r="V8" s="54">
        <v>0</v>
      </c>
      <c r="W8" s="58" t="s">
        <v>18</v>
      </c>
      <c r="X8" s="54" t="str">
        <f t="shared" si="2"/>
        <v>N</v>
      </c>
      <c r="Y8" s="54" t="str">
        <f t="shared" si="9"/>
        <v>NA</v>
      </c>
      <c r="Z8" s="54" t="str">
        <f t="shared" si="9"/>
        <v>NA</v>
      </c>
      <c r="AA8" s="54" t="str">
        <f t="shared" si="9"/>
        <v>NA</v>
      </c>
      <c r="AB8" s="54" t="str">
        <f t="shared" si="9"/>
        <v>NA</v>
      </c>
      <c r="AC8" s="54" t="str">
        <f t="shared" si="9"/>
        <v>NA</v>
      </c>
      <c r="AD8" s="54" t="str">
        <f t="shared" si="9"/>
        <v>NA</v>
      </c>
      <c r="AE8" s="54" t="str">
        <f t="shared" si="9"/>
        <v>NA</v>
      </c>
      <c r="AF8" s="54" t="str">
        <f t="shared" si="9"/>
        <v>NA</v>
      </c>
      <c r="AG8" s="58" t="s">
        <v>18</v>
      </c>
      <c r="AH8" s="54" t="s">
        <v>18</v>
      </c>
      <c r="AI8" s="54" t="s">
        <v>18</v>
      </c>
      <c r="AJ8" s="54" t="s">
        <v>18</v>
      </c>
      <c r="AK8" s="54" t="s">
        <v>18</v>
      </c>
      <c r="AL8" s="54" t="s">
        <v>18</v>
      </c>
    </row>
    <row r="9" spans="1:38" x14ac:dyDescent="0.25">
      <c r="A9" s="54" t="s">
        <v>93</v>
      </c>
      <c r="B9" s="54">
        <v>2019</v>
      </c>
      <c r="C9" s="54" t="s">
        <v>53</v>
      </c>
      <c r="D9" s="54" t="s">
        <v>94</v>
      </c>
      <c r="E9" s="54" t="s">
        <v>55</v>
      </c>
      <c r="F9" s="54" t="s">
        <v>95</v>
      </c>
      <c r="G9" s="54" t="s">
        <v>96</v>
      </c>
      <c r="H9" s="54" t="s">
        <v>59</v>
      </c>
      <c r="I9" s="54" t="s">
        <v>54</v>
      </c>
      <c r="J9" s="54" t="s">
        <v>97</v>
      </c>
      <c r="K9" s="54" t="s">
        <v>95</v>
      </c>
      <c r="L9" s="54" t="s">
        <v>98</v>
      </c>
      <c r="M9" s="55" t="str">
        <f t="shared" si="0"/>
        <v>graellsiiXelegans</v>
      </c>
      <c r="N9" s="55" t="str">
        <f t="shared" si="3"/>
        <v>graellsiiXelegans</v>
      </c>
      <c r="O9" s="56">
        <v>43629</v>
      </c>
      <c r="P9" s="57" t="s">
        <v>106</v>
      </c>
      <c r="Q9" s="54" t="s">
        <v>107</v>
      </c>
      <c r="R9" s="54" t="str">
        <f t="shared" si="1"/>
        <v>A.2XB.3</v>
      </c>
      <c r="S9" s="54">
        <v>1</v>
      </c>
      <c r="T9" s="54">
        <v>1</v>
      </c>
      <c r="U9" s="54">
        <v>1</v>
      </c>
      <c r="V9" s="54">
        <v>1</v>
      </c>
      <c r="W9" s="58" t="s">
        <v>18</v>
      </c>
      <c r="X9" s="54" t="s">
        <v>63</v>
      </c>
      <c r="Y9" s="54">
        <v>0</v>
      </c>
      <c r="Z9" s="54" t="str">
        <f t="shared" ref="Z9:AF9" si="10">IF($Y9=0,"NA","")</f>
        <v>NA</v>
      </c>
      <c r="AA9" s="54" t="str">
        <f t="shared" si="10"/>
        <v>NA</v>
      </c>
      <c r="AB9" s="54" t="str">
        <f t="shared" si="10"/>
        <v>NA</v>
      </c>
      <c r="AC9" s="54" t="str">
        <f t="shared" si="10"/>
        <v>NA</v>
      </c>
      <c r="AD9" s="54" t="str">
        <f t="shared" si="10"/>
        <v>NA</v>
      </c>
      <c r="AE9" s="54" t="str">
        <f t="shared" si="10"/>
        <v>NA</v>
      </c>
      <c r="AF9" s="54" t="str">
        <f t="shared" si="10"/>
        <v>NA</v>
      </c>
      <c r="AG9" s="58" t="s">
        <v>18</v>
      </c>
      <c r="AH9" s="54" t="s">
        <v>18</v>
      </c>
      <c r="AI9" s="54" t="s">
        <v>18</v>
      </c>
      <c r="AJ9" s="54" t="s">
        <v>18</v>
      </c>
      <c r="AK9" s="54" t="s">
        <v>18</v>
      </c>
      <c r="AL9" s="54" t="s">
        <v>18</v>
      </c>
    </row>
    <row r="10" spans="1:38" x14ac:dyDescent="0.25">
      <c r="A10" s="54" t="s">
        <v>93</v>
      </c>
      <c r="B10" s="54">
        <v>2019</v>
      </c>
      <c r="C10" s="54" t="s">
        <v>53</v>
      </c>
      <c r="D10" s="54" t="s">
        <v>94</v>
      </c>
      <c r="E10" s="54" t="s">
        <v>55</v>
      </c>
      <c r="F10" s="54" t="s">
        <v>95</v>
      </c>
      <c r="G10" s="54" t="s">
        <v>96</v>
      </c>
      <c r="H10" s="54" t="s">
        <v>59</v>
      </c>
      <c r="I10" s="54" t="s">
        <v>54</v>
      </c>
      <c r="J10" s="54" t="s">
        <v>97</v>
      </c>
      <c r="K10" s="54" t="s">
        <v>95</v>
      </c>
      <c r="L10" s="54" t="s">
        <v>98</v>
      </c>
      <c r="M10" s="55" t="str">
        <f t="shared" si="0"/>
        <v>graellsiiXelegans</v>
      </c>
      <c r="N10" s="55" t="str">
        <f t="shared" si="3"/>
        <v>graellsiiXelegans</v>
      </c>
      <c r="O10" s="56">
        <v>43629</v>
      </c>
      <c r="P10" s="57" t="s">
        <v>106</v>
      </c>
      <c r="Q10" s="54" t="s">
        <v>108</v>
      </c>
      <c r="R10" s="54" t="str">
        <f t="shared" si="1"/>
        <v>A.2XB.6</v>
      </c>
      <c r="S10" s="54">
        <v>1</v>
      </c>
      <c r="T10" s="54">
        <v>1</v>
      </c>
      <c r="U10" s="54">
        <v>0</v>
      </c>
      <c r="V10" s="54">
        <v>0</v>
      </c>
      <c r="W10" s="58" t="s">
        <v>18</v>
      </c>
      <c r="X10" s="54" t="str">
        <f t="shared" si="2"/>
        <v>N</v>
      </c>
      <c r="Y10" s="54" t="str">
        <f t="shared" ref="Y10:AF13" si="11">IF($X10="N","NA","")</f>
        <v>NA</v>
      </c>
      <c r="Z10" s="54" t="str">
        <f t="shared" si="11"/>
        <v>NA</v>
      </c>
      <c r="AA10" s="54" t="str">
        <f t="shared" si="11"/>
        <v>NA</v>
      </c>
      <c r="AB10" s="54" t="str">
        <f t="shared" si="11"/>
        <v>NA</v>
      </c>
      <c r="AC10" s="54" t="str">
        <f t="shared" si="11"/>
        <v>NA</v>
      </c>
      <c r="AD10" s="54" t="str">
        <f t="shared" si="11"/>
        <v>NA</v>
      </c>
      <c r="AE10" s="54" t="str">
        <f t="shared" si="11"/>
        <v>NA</v>
      </c>
      <c r="AF10" s="54" t="str">
        <f t="shared" si="11"/>
        <v>NA</v>
      </c>
      <c r="AG10" s="58" t="s">
        <v>18</v>
      </c>
      <c r="AH10" s="54" t="s">
        <v>18</v>
      </c>
      <c r="AI10" s="54" t="s">
        <v>18</v>
      </c>
      <c r="AJ10" s="54" t="s">
        <v>18</v>
      </c>
      <c r="AK10" s="54" t="s">
        <v>18</v>
      </c>
      <c r="AL10" s="54" t="s">
        <v>18</v>
      </c>
    </row>
    <row r="11" spans="1:38" x14ac:dyDescent="0.25">
      <c r="A11" s="54" t="s">
        <v>93</v>
      </c>
      <c r="B11" s="54">
        <v>2019</v>
      </c>
      <c r="C11" s="54" t="s">
        <v>53</v>
      </c>
      <c r="D11" s="54" t="s">
        <v>94</v>
      </c>
      <c r="E11" s="54" t="s">
        <v>55</v>
      </c>
      <c r="F11" s="54" t="s">
        <v>95</v>
      </c>
      <c r="G11" s="54" t="s">
        <v>96</v>
      </c>
      <c r="H11" s="54" t="s">
        <v>59</v>
      </c>
      <c r="I11" s="54" t="s">
        <v>54</v>
      </c>
      <c r="J11" s="54" t="s">
        <v>97</v>
      </c>
      <c r="K11" s="54" t="s">
        <v>95</v>
      </c>
      <c r="L11" s="54" t="s">
        <v>98</v>
      </c>
      <c r="M11" s="55" t="str">
        <f t="shared" si="0"/>
        <v>graellsiiXelegans</v>
      </c>
      <c r="N11" s="55" t="str">
        <f t="shared" si="3"/>
        <v>graellsiiXelegans</v>
      </c>
      <c r="O11" s="56">
        <v>43629</v>
      </c>
      <c r="P11" s="57" t="s">
        <v>106</v>
      </c>
      <c r="Q11" s="54" t="s">
        <v>109</v>
      </c>
      <c r="R11" s="54" t="str">
        <f t="shared" si="1"/>
        <v>A.2XB.7</v>
      </c>
      <c r="S11" s="54">
        <v>3</v>
      </c>
      <c r="T11" s="54">
        <v>1</v>
      </c>
      <c r="U11" s="54">
        <v>1</v>
      </c>
      <c r="V11" s="54">
        <v>0</v>
      </c>
      <c r="W11" s="58" t="s">
        <v>18</v>
      </c>
      <c r="X11" s="54" t="str">
        <f t="shared" si="2"/>
        <v>N</v>
      </c>
      <c r="Y11" s="54" t="str">
        <f t="shared" si="11"/>
        <v>NA</v>
      </c>
      <c r="Z11" s="54" t="str">
        <f t="shared" si="11"/>
        <v>NA</v>
      </c>
      <c r="AA11" s="54" t="str">
        <f t="shared" si="11"/>
        <v>NA</v>
      </c>
      <c r="AB11" s="54" t="str">
        <f t="shared" si="11"/>
        <v>NA</v>
      </c>
      <c r="AC11" s="54" t="str">
        <f t="shared" si="11"/>
        <v>NA</v>
      </c>
      <c r="AD11" s="54" t="str">
        <f t="shared" si="11"/>
        <v>NA</v>
      </c>
      <c r="AE11" s="54" t="str">
        <f t="shared" si="11"/>
        <v>NA</v>
      </c>
      <c r="AF11" s="54" t="str">
        <f t="shared" si="11"/>
        <v>NA</v>
      </c>
      <c r="AG11" s="58" t="s">
        <v>18</v>
      </c>
      <c r="AH11" s="54" t="s">
        <v>18</v>
      </c>
      <c r="AI11" s="54" t="s">
        <v>18</v>
      </c>
      <c r="AJ11" s="54" t="s">
        <v>18</v>
      </c>
      <c r="AK11" s="54" t="s">
        <v>18</v>
      </c>
      <c r="AL11" s="54" t="s">
        <v>18</v>
      </c>
    </row>
    <row r="12" spans="1:38" x14ac:dyDescent="0.25">
      <c r="A12" s="54" t="s">
        <v>93</v>
      </c>
      <c r="B12" s="54">
        <v>2019</v>
      </c>
      <c r="C12" s="54" t="s">
        <v>53</v>
      </c>
      <c r="D12" s="54" t="s">
        <v>94</v>
      </c>
      <c r="E12" s="54" t="s">
        <v>55</v>
      </c>
      <c r="F12" s="54" t="s">
        <v>95</v>
      </c>
      <c r="G12" s="54" t="s">
        <v>96</v>
      </c>
      <c r="H12" s="54" t="s">
        <v>56</v>
      </c>
      <c r="I12" s="54" t="s">
        <v>54</v>
      </c>
      <c r="J12" s="54" t="s">
        <v>97</v>
      </c>
      <c r="K12" s="54" t="s">
        <v>95</v>
      </c>
      <c r="L12" s="54" t="s">
        <v>98</v>
      </c>
      <c r="M12" s="55" t="str">
        <f t="shared" si="0"/>
        <v>graellsiiXelegans</v>
      </c>
      <c r="N12" s="55" t="str">
        <f t="shared" si="3"/>
        <v>graellsiiXelegans</v>
      </c>
      <c r="O12" s="56">
        <v>43629</v>
      </c>
      <c r="P12" s="57" t="s">
        <v>110</v>
      </c>
      <c r="Q12" s="54" t="s">
        <v>100</v>
      </c>
      <c r="R12" s="54" t="str">
        <f t="shared" si="1"/>
        <v>A.3XB.1</v>
      </c>
      <c r="S12" s="54">
        <v>4</v>
      </c>
      <c r="T12" s="54">
        <v>1</v>
      </c>
      <c r="U12" s="54">
        <v>0</v>
      </c>
      <c r="V12" s="54">
        <v>0</v>
      </c>
      <c r="W12" s="58" t="s">
        <v>18</v>
      </c>
      <c r="X12" s="54" t="str">
        <f t="shared" si="2"/>
        <v>N</v>
      </c>
      <c r="Y12" s="54" t="str">
        <f t="shared" si="11"/>
        <v>NA</v>
      </c>
      <c r="Z12" s="54" t="str">
        <f t="shared" si="11"/>
        <v>NA</v>
      </c>
      <c r="AA12" s="54" t="str">
        <f t="shared" si="11"/>
        <v>NA</v>
      </c>
      <c r="AB12" s="54" t="str">
        <f t="shared" si="11"/>
        <v>NA</v>
      </c>
      <c r="AC12" s="54" t="str">
        <f t="shared" si="11"/>
        <v>NA</v>
      </c>
      <c r="AD12" s="54" t="str">
        <f t="shared" si="11"/>
        <v>NA</v>
      </c>
      <c r="AE12" s="54" t="str">
        <f t="shared" si="11"/>
        <v>NA</v>
      </c>
      <c r="AF12" s="54" t="str">
        <f t="shared" si="11"/>
        <v>NA</v>
      </c>
      <c r="AG12" s="58" t="s">
        <v>18</v>
      </c>
      <c r="AH12" s="54" t="s">
        <v>18</v>
      </c>
      <c r="AI12" s="54" t="s">
        <v>18</v>
      </c>
      <c r="AJ12" s="54" t="s">
        <v>18</v>
      </c>
      <c r="AK12" s="54" t="s">
        <v>18</v>
      </c>
      <c r="AL12" s="54" t="s">
        <v>18</v>
      </c>
    </row>
    <row r="13" spans="1:38" x14ac:dyDescent="0.25">
      <c r="A13" s="54" t="s">
        <v>93</v>
      </c>
      <c r="B13" s="54">
        <v>2019</v>
      </c>
      <c r="C13" s="54" t="s">
        <v>53</v>
      </c>
      <c r="D13" s="54" t="s">
        <v>94</v>
      </c>
      <c r="E13" s="54" t="s">
        <v>55</v>
      </c>
      <c r="F13" s="54" t="s">
        <v>95</v>
      </c>
      <c r="G13" s="54" t="s">
        <v>96</v>
      </c>
      <c r="H13" s="54" t="s">
        <v>56</v>
      </c>
      <c r="I13" s="54" t="s">
        <v>54</v>
      </c>
      <c r="J13" s="54" t="s">
        <v>97</v>
      </c>
      <c r="K13" s="54" t="s">
        <v>95</v>
      </c>
      <c r="L13" s="54" t="s">
        <v>98</v>
      </c>
      <c r="M13" s="55" t="str">
        <f t="shared" si="0"/>
        <v>graellsiiXelegans</v>
      </c>
      <c r="N13" s="55" t="str">
        <f t="shared" si="3"/>
        <v>graellsiiXelegans</v>
      </c>
      <c r="O13" s="56">
        <v>43629</v>
      </c>
      <c r="P13" s="57" t="s">
        <v>110</v>
      </c>
      <c r="Q13" s="54" t="s">
        <v>107</v>
      </c>
      <c r="R13" s="54" t="str">
        <f t="shared" si="1"/>
        <v>A.3XB.3</v>
      </c>
      <c r="S13" s="54">
        <v>2</v>
      </c>
      <c r="T13" s="54">
        <v>1</v>
      </c>
      <c r="U13" s="54">
        <v>0</v>
      </c>
      <c r="V13" s="54">
        <v>0</v>
      </c>
      <c r="W13" s="58" t="s">
        <v>18</v>
      </c>
      <c r="X13" s="54" t="str">
        <f t="shared" si="2"/>
        <v>N</v>
      </c>
      <c r="Y13" s="54" t="str">
        <f t="shared" si="11"/>
        <v>NA</v>
      </c>
      <c r="Z13" s="54" t="str">
        <f t="shared" si="11"/>
        <v>NA</v>
      </c>
      <c r="AA13" s="54" t="str">
        <f t="shared" si="11"/>
        <v>NA</v>
      </c>
      <c r="AB13" s="54" t="str">
        <f t="shared" si="11"/>
        <v>NA</v>
      </c>
      <c r="AC13" s="54" t="str">
        <f t="shared" si="11"/>
        <v>NA</v>
      </c>
      <c r="AD13" s="54" t="str">
        <f t="shared" si="11"/>
        <v>NA</v>
      </c>
      <c r="AE13" s="54" t="str">
        <f t="shared" si="11"/>
        <v>NA</v>
      </c>
      <c r="AF13" s="54" t="str">
        <f t="shared" si="11"/>
        <v>NA</v>
      </c>
      <c r="AG13" s="58" t="s">
        <v>18</v>
      </c>
      <c r="AH13" s="54" t="s">
        <v>18</v>
      </c>
      <c r="AI13" s="54" t="s">
        <v>18</v>
      </c>
      <c r="AJ13" s="54" t="s">
        <v>18</v>
      </c>
      <c r="AK13" s="54" t="s">
        <v>18</v>
      </c>
      <c r="AL13" s="54" t="s">
        <v>18</v>
      </c>
    </row>
    <row r="14" spans="1:38" x14ac:dyDescent="0.25">
      <c r="A14" s="54" t="s">
        <v>93</v>
      </c>
      <c r="B14" s="54">
        <v>2019</v>
      </c>
      <c r="C14" s="54" t="s">
        <v>53</v>
      </c>
      <c r="D14" s="54" t="s">
        <v>94</v>
      </c>
      <c r="E14" s="54" t="s">
        <v>55</v>
      </c>
      <c r="F14" s="54" t="s">
        <v>95</v>
      </c>
      <c r="G14" s="54" t="s">
        <v>96</v>
      </c>
      <c r="H14" s="54" t="s">
        <v>56</v>
      </c>
      <c r="I14" s="54" t="s">
        <v>54</v>
      </c>
      <c r="J14" s="54" t="s">
        <v>97</v>
      </c>
      <c r="K14" s="54" t="s">
        <v>95</v>
      </c>
      <c r="L14" s="54" t="s">
        <v>98</v>
      </c>
      <c r="M14" s="55" t="str">
        <f t="shared" si="0"/>
        <v>graellsiiXelegans</v>
      </c>
      <c r="N14" s="55" t="str">
        <f t="shared" si="3"/>
        <v>graellsiiXelegans</v>
      </c>
      <c r="O14" s="56">
        <v>43629</v>
      </c>
      <c r="P14" s="57" t="s">
        <v>110</v>
      </c>
      <c r="Q14" s="54" t="s">
        <v>108</v>
      </c>
      <c r="R14" s="54" t="str">
        <f t="shared" si="1"/>
        <v>A.3XB.6</v>
      </c>
      <c r="S14" s="54">
        <v>1</v>
      </c>
      <c r="T14" s="54">
        <v>1</v>
      </c>
      <c r="U14" s="54">
        <v>1</v>
      </c>
      <c r="V14" s="54">
        <v>1</v>
      </c>
      <c r="W14" s="58" t="s">
        <v>18</v>
      </c>
      <c r="X14" s="54" t="str">
        <f t="shared" si="2"/>
        <v>Y</v>
      </c>
      <c r="Y14" s="54">
        <v>3</v>
      </c>
      <c r="Z14" s="54">
        <v>3</v>
      </c>
      <c r="AA14" s="54">
        <v>388</v>
      </c>
      <c r="AB14" s="54">
        <v>2</v>
      </c>
      <c r="AC14" s="54">
        <v>9</v>
      </c>
      <c r="AD14" s="54">
        <v>1</v>
      </c>
      <c r="AE14" s="54">
        <v>138</v>
      </c>
      <c r="AF14" s="54">
        <v>0</v>
      </c>
      <c r="AG14" s="58" t="s">
        <v>18</v>
      </c>
      <c r="AH14" s="54">
        <f t="shared" si="5"/>
        <v>535</v>
      </c>
      <c r="AI14" s="54">
        <f t="shared" si="5"/>
        <v>3</v>
      </c>
      <c r="AJ14" s="54">
        <f t="shared" si="6"/>
        <v>538</v>
      </c>
      <c r="AK14" s="54">
        <f t="shared" si="7"/>
        <v>179.33333333333334</v>
      </c>
      <c r="AL14" s="54">
        <f t="shared" si="8"/>
        <v>0.99442379182156138</v>
      </c>
    </row>
    <row r="15" spans="1:38" x14ac:dyDescent="0.25">
      <c r="A15" s="54" t="s">
        <v>93</v>
      </c>
      <c r="B15" s="54">
        <v>2019</v>
      </c>
      <c r="C15" s="54" t="s">
        <v>53</v>
      </c>
      <c r="D15" s="54" t="s">
        <v>94</v>
      </c>
      <c r="E15" s="54" t="s">
        <v>55</v>
      </c>
      <c r="F15" s="54" t="s">
        <v>95</v>
      </c>
      <c r="G15" s="54" t="s">
        <v>96</v>
      </c>
      <c r="H15" s="54" t="s">
        <v>56</v>
      </c>
      <c r="I15" s="54" t="s">
        <v>94</v>
      </c>
      <c r="J15" s="54" t="s">
        <v>55</v>
      </c>
      <c r="K15" s="54" t="s">
        <v>95</v>
      </c>
      <c r="L15" s="54" t="s">
        <v>96</v>
      </c>
      <c r="M15" s="55" t="str">
        <f t="shared" si="0"/>
        <v>graellsiiXgraellsii</v>
      </c>
      <c r="N15" s="55" t="str">
        <f t="shared" si="3"/>
        <v>graellsiiXgraellsii</v>
      </c>
      <c r="O15" s="56">
        <v>43629</v>
      </c>
      <c r="P15" s="57" t="s">
        <v>111</v>
      </c>
      <c r="Q15" s="54" t="s">
        <v>112</v>
      </c>
      <c r="R15" s="54" t="str">
        <f t="shared" si="1"/>
        <v>A.4XA.22</v>
      </c>
      <c r="S15" s="54">
        <v>1</v>
      </c>
      <c r="T15" s="54">
        <v>1</v>
      </c>
      <c r="U15" s="54">
        <v>1</v>
      </c>
      <c r="V15" s="54">
        <v>1</v>
      </c>
      <c r="W15" s="58" t="s">
        <v>18</v>
      </c>
      <c r="X15" s="54" t="str">
        <f t="shared" si="2"/>
        <v>Y</v>
      </c>
      <c r="Y15" s="54">
        <v>3</v>
      </c>
      <c r="Z15" s="54">
        <v>3</v>
      </c>
      <c r="AA15" s="54">
        <v>6</v>
      </c>
      <c r="AB15" s="54">
        <v>0</v>
      </c>
      <c r="AC15" s="54">
        <v>10</v>
      </c>
      <c r="AD15" s="54">
        <v>1</v>
      </c>
      <c r="AE15" s="54">
        <v>81</v>
      </c>
      <c r="AF15" s="54">
        <v>2</v>
      </c>
      <c r="AG15" s="58" t="s">
        <v>18</v>
      </c>
      <c r="AH15" s="54">
        <f t="shared" si="5"/>
        <v>97</v>
      </c>
      <c r="AI15" s="54">
        <f t="shared" si="5"/>
        <v>3</v>
      </c>
      <c r="AJ15" s="54">
        <f t="shared" si="6"/>
        <v>100</v>
      </c>
      <c r="AK15" s="54">
        <f t="shared" si="7"/>
        <v>33.333333333333336</v>
      </c>
      <c r="AL15" s="54">
        <f t="shared" si="8"/>
        <v>0.97</v>
      </c>
    </row>
    <row r="16" spans="1:38" x14ac:dyDescent="0.25">
      <c r="A16" s="54" t="s">
        <v>93</v>
      </c>
      <c r="B16" s="54">
        <v>2019</v>
      </c>
      <c r="C16" s="54" t="s">
        <v>53</v>
      </c>
      <c r="D16" s="54" t="s">
        <v>94</v>
      </c>
      <c r="E16" s="54" t="s">
        <v>55</v>
      </c>
      <c r="F16" s="54" t="s">
        <v>95</v>
      </c>
      <c r="G16" s="54" t="s">
        <v>96</v>
      </c>
      <c r="H16" s="54" t="s">
        <v>56</v>
      </c>
      <c r="I16" s="54" t="s">
        <v>54</v>
      </c>
      <c r="J16" s="54" t="s">
        <v>97</v>
      </c>
      <c r="K16" s="54" t="s">
        <v>95</v>
      </c>
      <c r="L16" s="54" t="s">
        <v>98</v>
      </c>
      <c r="M16" s="55" t="str">
        <f t="shared" si="0"/>
        <v>graellsiiXelegans</v>
      </c>
      <c r="N16" s="55" t="str">
        <f t="shared" si="3"/>
        <v>graellsiiXelegans</v>
      </c>
      <c r="O16" s="56">
        <v>43629</v>
      </c>
      <c r="P16" s="57" t="s">
        <v>113</v>
      </c>
      <c r="Q16" s="54" t="s">
        <v>114</v>
      </c>
      <c r="R16" s="54" t="str">
        <f t="shared" si="1"/>
        <v>A.6XB.4</v>
      </c>
      <c r="S16" s="54">
        <v>1</v>
      </c>
      <c r="T16" s="54">
        <v>1</v>
      </c>
      <c r="U16" s="54">
        <v>1</v>
      </c>
      <c r="V16" s="54">
        <v>1</v>
      </c>
      <c r="W16" s="58" t="s">
        <v>18</v>
      </c>
      <c r="X16" s="54" t="s">
        <v>63</v>
      </c>
      <c r="Y16" s="54">
        <v>0</v>
      </c>
      <c r="Z16" s="54" t="str">
        <f t="shared" ref="Z16:AF16" si="12">IF($Y16=0,"NA","")</f>
        <v>NA</v>
      </c>
      <c r="AA16" s="54" t="str">
        <f t="shared" si="12"/>
        <v>NA</v>
      </c>
      <c r="AB16" s="54" t="str">
        <f t="shared" si="12"/>
        <v>NA</v>
      </c>
      <c r="AC16" s="54" t="str">
        <f t="shared" si="12"/>
        <v>NA</v>
      </c>
      <c r="AD16" s="54" t="str">
        <f t="shared" si="12"/>
        <v>NA</v>
      </c>
      <c r="AE16" s="54" t="str">
        <f t="shared" si="12"/>
        <v>NA</v>
      </c>
      <c r="AF16" s="54" t="str">
        <f t="shared" si="12"/>
        <v>NA</v>
      </c>
      <c r="AG16" s="58" t="s">
        <v>18</v>
      </c>
      <c r="AH16" s="54" t="s">
        <v>18</v>
      </c>
      <c r="AI16" s="54" t="s">
        <v>18</v>
      </c>
      <c r="AJ16" s="54" t="s">
        <v>18</v>
      </c>
      <c r="AK16" s="54" t="s">
        <v>18</v>
      </c>
      <c r="AL16" s="54" t="s">
        <v>18</v>
      </c>
    </row>
    <row r="17" spans="1:38" x14ac:dyDescent="0.25">
      <c r="A17" s="54" t="s">
        <v>93</v>
      </c>
      <c r="B17" s="54">
        <v>2019</v>
      </c>
      <c r="C17" s="54" t="s">
        <v>53</v>
      </c>
      <c r="D17" s="54" t="s">
        <v>94</v>
      </c>
      <c r="E17" s="54" t="s">
        <v>55</v>
      </c>
      <c r="F17" s="54" t="s">
        <v>95</v>
      </c>
      <c r="G17" s="54" t="s">
        <v>96</v>
      </c>
      <c r="H17" s="54" t="s">
        <v>56</v>
      </c>
      <c r="I17" s="54" t="s">
        <v>54</v>
      </c>
      <c r="J17" s="54" t="s">
        <v>97</v>
      </c>
      <c r="K17" s="54" t="s">
        <v>95</v>
      </c>
      <c r="L17" s="54" t="s">
        <v>98</v>
      </c>
      <c r="M17" s="55" t="str">
        <f t="shared" si="0"/>
        <v>graellsiiXelegans</v>
      </c>
      <c r="N17" s="55" t="str">
        <f t="shared" si="3"/>
        <v>graellsiiXelegans</v>
      </c>
      <c r="O17" s="56">
        <v>43629</v>
      </c>
      <c r="P17" s="57" t="s">
        <v>113</v>
      </c>
      <c r="Q17" s="54" t="s">
        <v>109</v>
      </c>
      <c r="R17" s="54" t="str">
        <f t="shared" si="1"/>
        <v>A.6XB.7</v>
      </c>
      <c r="S17" s="54">
        <v>1</v>
      </c>
      <c r="T17" s="54">
        <v>0</v>
      </c>
      <c r="U17" s="54">
        <v>0</v>
      </c>
      <c r="V17" s="54">
        <v>0</v>
      </c>
      <c r="W17" s="58" t="s">
        <v>18</v>
      </c>
      <c r="X17" s="54" t="str">
        <f t="shared" si="2"/>
        <v>N</v>
      </c>
      <c r="Y17" s="54" t="str">
        <f t="shared" ref="Y17:AF18" si="13">IF($X17="N","NA","")</f>
        <v>NA</v>
      </c>
      <c r="Z17" s="54" t="str">
        <f t="shared" si="13"/>
        <v>NA</v>
      </c>
      <c r="AA17" s="54" t="str">
        <f t="shared" si="13"/>
        <v>NA</v>
      </c>
      <c r="AB17" s="54" t="str">
        <f t="shared" si="13"/>
        <v>NA</v>
      </c>
      <c r="AC17" s="54" t="str">
        <f t="shared" si="13"/>
        <v>NA</v>
      </c>
      <c r="AD17" s="54" t="str">
        <f t="shared" si="13"/>
        <v>NA</v>
      </c>
      <c r="AE17" s="54" t="str">
        <f t="shared" si="13"/>
        <v>NA</v>
      </c>
      <c r="AF17" s="54" t="str">
        <f t="shared" si="13"/>
        <v>NA</v>
      </c>
      <c r="AG17" s="58" t="s">
        <v>18</v>
      </c>
      <c r="AH17" s="54" t="s">
        <v>18</v>
      </c>
      <c r="AI17" s="54" t="s">
        <v>18</v>
      </c>
      <c r="AJ17" s="54" t="s">
        <v>18</v>
      </c>
      <c r="AK17" s="54" t="s">
        <v>18</v>
      </c>
      <c r="AL17" s="54" t="s">
        <v>18</v>
      </c>
    </row>
    <row r="18" spans="1:38" x14ac:dyDescent="0.25">
      <c r="A18" s="54" t="s">
        <v>93</v>
      </c>
      <c r="B18" s="54">
        <v>2019</v>
      </c>
      <c r="C18" s="54" t="s">
        <v>53</v>
      </c>
      <c r="D18" s="54" t="s">
        <v>94</v>
      </c>
      <c r="E18" s="54" t="s">
        <v>55</v>
      </c>
      <c r="F18" s="54" t="s">
        <v>95</v>
      </c>
      <c r="G18" s="54" t="s">
        <v>96</v>
      </c>
      <c r="H18" s="54" t="s">
        <v>56</v>
      </c>
      <c r="I18" s="54" t="s">
        <v>54</v>
      </c>
      <c r="J18" s="54" t="s">
        <v>97</v>
      </c>
      <c r="K18" s="54" t="s">
        <v>95</v>
      </c>
      <c r="L18" s="54" t="s">
        <v>98</v>
      </c>
      <c r="M18" s="55" t="str">
        <f t="shared" si="0"/>
        <v>graellsiiXelegans</v>
      </c>
      <c r="N18" s="55" t="str">
        <f t="shared" si="3"/>
        <v>graellsiiXelegans</v>
      </c>
      <c r="O18" s="56">
        <v>43629</v>
      </c>
      <c r="P18" s="57" t="s">
        <v>113</v>
      </c>
      <c r="Q18" s="54" t="s">
        <v>115</v>
      </c>
      <c r="R18" s="54" t="str">
        <f t="shared" si="1"/>
        <v>A.6XB.9</v>
      </c>
      <c r="S18" s="54">
        <v>1</v>
      </c>
      <c r="T18" s="54">
        <v>0</v>
      </c>
      <c r="U18" s="54">
        <v>0</v>
      </c>
      <c r="V18" s="54">
        <v>0</v>
      </c>
      <c r="W18" s="58" t="s">
        <v>18</v>
      </c>
      <c r="X18" s="54" t="str">
        <f t="shared" si="2"/>
        <v>N</v>
      </c>
      <c r="Y18" s="54" t="str">
        <f t="shared" si="13"/>
        <v>NA</v>
      </c>
      <c r="Z18" s="54" t="str">
        <f t="shared" si="13"/>
        <v>NA</v>
      </c>
      <c r="AA18" s="54" t="str">
        <f t="shared" si="13"/>
        <v>NA</v>
      </c>
      <c r="AB18" s="54" t="str">
        <f t="shared" si="13"/>
        <v>NA</v>
      </c>
      <c r="AC18" s="54" t="str">
        <f t="shared" si="13"/>
        <v>NA</v>
      </c>
      <c r="AD18" s="54" t="str">
        <f t="shared" si="13"/>
        <v>NA</v>
      </c>
      <c r="AE18" s="54" t="str">
        <f t="shared" si="13"/>
        <v>NA</v>
      </c>
      <c r="AF18" s="54" t="str">
        <f t="shared" si="13"/>
        <v>NA</v>
      </c>
      <c r="AG18" s="58" t="s">
        <v>18</v>
      </c>
      <c r="AH18" s="54" t="s">
        <v>18</v>
      </c>
      <c r="AI18" s="54" t="s">
        <v>18</v>
      </c>
      <c r="AJ18" s="54" t="s">
        <v>18</v>
      </c>
      <c r="AK18" s="54" t="s">
        <v>18</v>
      </c>
      <c r="AL18" s="54" t="s">
        <v>18</v>
      </c>
    </row>
    <row r="19" spans="1:38" x14ac:dyDescent="0.25">
      <c r="A19" s="54" t="s">
        <v>93</v>
      </c>
      <c r="B19" s="54">
        <v>2019</v>
      </c>
      <c r="C19" s="54" t="s">
        <v>53</v>
      </c>
      <c r="D19" s="54" t="s">
        <v>94</v>
      </c>
      <c r="E19" s="54" t="s">
        <v>55</v>
      </c>
      <c r="F19" s="54" t="s">
        <v>95</v>
      </c>
      <c r="G19" s="54" t="s">
        <v>96</v>
      </c>
      <c r="H19" s="54" t="s">
        <v>56</v>
      </c>
      <c r="I19" s="54" t="s">
        <v>94</v>
      </c>
      <c r="J19" s="54" t="s">
        <v>55</v>
      </c>
      <c r="K19" s="54" t="s">
        <v>95</v>
      </c>
      <c r="L19" s="54" t="s">
        <v>96</v>
      </c>
      <c r="M19" s="55" t="str">
        <f t="shared" si="0"/>
        <v>graellsiiXgraellsii</v>
      </c>
      <c r="N19" s="55" t="str">
        <f t="shared" si="3"/>
        <v>graellsiiXgraellsii</v>
      </c>
      <c r="O19" s="56">
        <v>43629</v>
      </c>
      <c r="P19" s="57" t="s">
        <v>116</v>
      </c>
      <c r="Q19" s="54" t="s">
        <v>117</v>
      </c>
      <c r="R19" s="54" t="str">
        <f t="shared" si="1"/>
        <v>A.7XA.23</v>
      </c>
      <c r="S19" s="54">
        <v>1</v>
      </c>
      <c r="T19" s="54">
        <v>1</v>
      </c>
      <c r="U19" s="54">
        <v>1</v>
      </c>
      <c r="V19" s="54">
        <v>1</v>
      </c>
      <c r="W19" s="58" t="s">
        <v>18</v>
      </c>
      <c r="X19" s="54" t="str">
        <f t="shared" si="2"/>
        <v>Y</v>
      </c>
      <c r="Y19" s="54">
        <v>3</v>
      </c>
      <c r="Z19" s="54">
        <v>3</v>
      </c>
      <c r="AA19" s="54">
        <v>0</v>
      </c>
      <c r="AB19" s="54">
        <v>7</v>
      </c>
      <c r="AC19" s="54">
        <v>0</v>
      </c>
      <c r="AD19" s="54">
        <v>16</v>
      </c>
      <c r="AE19" s="54">
        <v>0</v>
      </c>
      <c r="AF19" s="54">
        <v>5</v>
      </c>
      <c r="AG19" s="58" t="s">
        <v>18</v>
      </c>
      <c r="AH19" s="54">
        <f t="shared" si="5"/>
        <v>0</v>
      </c>
      <c r="AI19" s="54">
        <f t="shared" si="5"/>
        <v>28</v>
      </c>
      <c r="AJ19" s="54">
        <f t="shared" si="6"/>
        <v>28</v>
      </c>
      <c r="AK19" s="54">
        <f t="shared" si="7"/>
        <v>9.3333333333333339</v>
      </c>
      <c r="AL19" s="54">
        <f t="shared" si="8"/>
        <v>0</v>
      </c>
    </row>
    <row r="20" spans="1:38" x14ac:dyDescent="0.25">
      <c r="A20" s="54" t="s">
        <v>93</v>
      </c>
      <c r="B20" s="54">
        <v>2019</v>
      </c>
      <c r="C20" s="54" t="s">
        <v>53</v>
      </c>
      <c r="D20" s="54" t="s">
        <v>94</v>
      </c>
      <c r="E20" s="54" t="s">
        <v>55</v>
      </c>
      <c r="F20" s="54" t="s">
        <v>95</v>
      </c>
      <c r="G20" s="54" t="s">
        <v>96</v>
      </c>
      <c r="H20" s="54" t="s">
        <v>64</v>
      </c>
      <c r="I20" s="54" t="s">
        <v>54</v>
      </c>
      <c r="J20" s="54" t="s">
        <v>97</v>
      </c>
      <c r="K20" s="54" t="s">
        <v>95</v>
      </c>
      <c r="L20" s="54" t="s">
        <v>98</v>
      </c>
      <c r="M20" s="55" t="str">
        <f t="shared" si="0"/>
        <v>graellsiiXelegans</v>
      </c>
      <c r="N20" s="55" t="str">
        <f t="shared" si="3"/>
        <v>graellsiiXelegans</v>
      </c>
      <c r="O20" s="56">
        <v>43629</v>
      </c>
      <c r="P20" s="57" t="s">
        <v>118</v>
      </c>
      <c r="Q20" s="54" t="s">
        <v>100</v>
      </c>
      <c r="R20" s="54" t="str">
        <f t="shared" si="1"/>
        <v>A.8XB.1</v>
      </c>
      <c r="S20" s="54">
        <v>2</v>
      </c>
      <c r="T20" s="54">
        <v>0</v>
      </c>
      <c r="U20" s="54">
        <v>0</v>
      </c>
      <c r="V20" s="54">
        <v>0</v>
      </c>
      <c r="W20" s="58" t="s">
        <v>18</v>
      </c>
      <c r="X20" s="54" t="str">
        <f t="shared" si="2"/>
        <v>N</v>
      </c>
      <c r="Y20" s="54" t="str">
        <f t="shared" ref="Y20:AF21" si="14">IF($X20="N","NA","")</f>
        <v>NA</v>
      </c>
      <c r="Z20" s="54" t="str">
        <f t="shared" si="14"/>
        <v>NA</v>
      </c>
      <c r="AA20" s="54" t="str">
        <f t="shared" si="14"/>
        <v>NA</v>
      </c>
      <c r="AB20" s="54" t="str">
        <f t="shared" si="14"/>
        <v>NA</v>
      </c>
      <c r="AC20" s="54" t="str">
        <f t="shared" si="14"/>
        <v>NA</v>
      </c>
      <c r="AD20" s="54" t="str">
        <f t="shared" si="14"/>
        <v>NA</v>
      </c>
      <c r="AE20" s="54" t="str">
        <f t="shared" si="14"/>
        <v>NA</v>
      </c>
      <c r="AF20" s="54" t="str">
        <f t="shared" si="14"/>
        <v>NA</v>
      </c>
      <c r="AG20" s="58" t="s">
        <v>18</v>
      </c>
      <c r="AH20" s="54" t="s">
        <v>18</v>
      </c>
      <c r="AI20" s="54" t="s">
        <v>18</v>
      </c>
      <c r="AJ20" s="54" t="s">
        <v>18</v>
      </c>
      <c r="AK20" s="54" t="s">
        <v>18</v>
      </c>
      <c r="AL20" s="54" t="s">
        <v>18</v>
      </c>
    </row>
    <row r="21" spans="1:38" x14ac:dyDescent="0.25">
      <c r="A21" s="54" t="s">
        <v>93</v>
      </c>
      <c r="B21" s="54">
        <v>2019</v>
      </c>
      <c r="C21" s="54" t="s">
        <v>53</v>
      </c>
      <c r="D21" s="54" t="s">
        <v>94</v>
      </c>
      <c r="E21" s="54" t="s">
        <v>55</v>
      </c>
      <c r="F21" s="54" t="s">
        <v>95</v>
      </c>
      <c r="G21" s="54" t="s">
        <v>96</v>
      </c>
      <c r="H21" s="54" t="s">
        <v>64</v>
      </c>
      <c r="I21" s="54" t="s">
        <v>54</v>
      </c>
      <c r="J21" s="54" t="s">
        <v>97</v>
      </c>
      <c r="K21" s="54" t="s">
        <v>95</v>
      </c>
      <c r="L21" s="54" t="s">
        <v>98</v>
      </c>
      <c r="M21" s="55" t="str">
        <f t="shared" si="0"/>
        <v>graellsiiXelegans</v>
      </c>
      <c r="N21" s="55" t="str">
        <f t="shared" si="3"/>
        <v>graellsiiXelegans</v>
      </c>
      <c r="O21" s="56">
        <v>43629</v>
      </c>
      <c r="P21" s="57" t="s">
        <v>118</v>
      </c>
      <c r="Q21" s="54" t="s">
        <v>109</v>
      </c>
      <c r="R21" s="54" t="str">
        <f t="shared" si="1"/>
        <v>A.8XB.7</v>
      </c>
      <c r="S21" s="54">
        <v>2</v>
      </c>
      <c r="T21" s="54">
        <v>0</v>
      </c>
      <c r="U21" s="54">
        <v>0</v>
      </c>
      <c r="V21" s="54">
        <v>0</v>
      </c>
      <c r="W21" s="58" t="s">
        <v>18</v>
      </c>
      <c r="X21" s="54" t="str">
        <f t="shared" si="2"/>
        <v>N</v>
      </c>
      <c r="Y21" s="54" t="str">
        <f t="shared" si="14"/>
        <v>NA</v>
      </c>
      <c r="Z21" s="54" t="str">
        <f t="shared" si="14"/>
        <v>NA</v>
      </c>
      <c r="AA21" s="54" t="str">
        <f t="shared" si="14"/>
        <v>NA</v>
      </c>
      <c r="AB21" s="54" t="str">
        <f t="shared" si="14"/>
        <v>NA</v>
      </c>
      <c r="AC21" s="54" t="str">
        <f t="shared" si="14"/>
        <v>NA</v>
      </c>
      <c r="AD21" s="54" t="str">
        <f t="shared" si="14"/>
        <v>NA</v>
      </c>
      <c r="AE21" s="54" t="str">
        <f t="shared" si="14"/>
        <v>NA</v>
      </c>
      <c r="AF21" s="54" t="str">
        <f t="shared" si="14"/>
        <v>NA</v>
      </c>
      <c r="AG21" s="58" t="s">
        <v>18</v>
      </c>
      <c r="AH21" s="54" t="s">
        <v>18</v>
      </c>
      <c r="AI21" s="54" t="s">
        <v>18</v>
      </c>
      <c r="AJ21" s="54" t="s">
        <v>18</v>
      </c>
      <c r="AK21" s="54" t="s">
        <v>18</v>
      </c>
      <c r="AL21" s="54" t="s">
        <v>18</v>
      </c>
    </row>
    <row r="22" spans="1:38" x14ac:dyDescent="0.25">
      <c r="A22" s="54" t="s">
        <v>93</v>
      </c>
      <c r="B22" s="54">
        <v>2019</v>
      </c>
      <c r="C22" s="54" t="s">
        <v>53</v>
      </c>
      <c r="D22" s="54" t="s">
        <v>94</v>
      </c>
      <c r="E22" s="54" t="s">
        <v>55</v>
      </c>
      <c r="F22" s="54" t="s">
        <v>95</v>
      </c>
      <c r="G22" s="54" t="s">
        <v>96</v>
      </c>
      <c r="H22" s="54" t="s">
        <v>64</v>
      </c>
      <c r="I22" s="54" t="s">
        <v>54</v>
      </c>
      <c r="J22" s="54" t="s">
        <v>97</v>
      </c>
      <c r="K22" s="54" t="s">
        <v>95</v>
      </c>
      <c r="L22" s="54" t="s">
        <v>98</v>
      </c>
      <c r="M22" s="55" t="str">
        <f t="shared" si="0"/>
        <v>graellsiiXelegans</v>
      </c>
      <c r="N22" s="55" t="str">
        <f t="shared" si="3"/>
        <v>graellsiiXelegans</v>
      </c>
      <c r="O22" s="56">
        <v>43629</v>
      </c>
      <c r="P22" s="57" t="s">
        <v>118</v>
      </c>
      <c r="Q22" s="54" t="s">
        <v>115</v>
      </c>
      <c r="R22" s="54" t="str">
        <f t="shared" si="1"/>
        <v>A.8XB.9</v>
      </c>
      <c r="S22" s="54">
        <v>1</v>
      </c>
      <c r="T22" s="54">
        <v>1</v>
      </c>
      <c r="U22" s="54">
        <v>1</v>
      </c>
      <c r="V22" s="54">
        <v>1</v>
      </c>
      <c r="W22" s="58" t="s">
        <v>18</v>
      </c>
      <c r="X22" s="54" t="str">
        <f t="shared" si="2"/>
        <v>Y</v>
      </c>
      <c r="Y22" s="54">
        <v>3</v>
      </c>
      <c r="Z22" s="54">
        <v>3</v>
      </c>
      <c r="AA22" s="54">
        <v>0</v>
      </c>
      <c r="AB22" s="54">
        <v>23</v>
      </c>
      <c r="AC22" s="54">
        <v>0</v>
      </c>
      <c r="AD22" s="54">
        <v>16</v>
      </c>
      <c r="AE22" s="54">
        <v>0</v>
      </c>
      <c r="AF22" s="54">
        <v>11</v>
      </c>
      <c r="AG22" s="58" t="s">
        <v>18</v>
      </c>
      <c r="AH22" s="54">
        <f t="shared" si="5"/>
        <v>0</v>
      </c>
      <c r="AI22" s="54">
        <f t="shared" si="5"/>
        <v>50</v>
      </c>
      <c r="AJ22" s="54">
        <f t="shared" si="6"/>
        <v>50</v>
      </c>
      <c r="AK22" s="54">
        <f t="shared" si="7"/>
        <v>16.666666666666668</v>
      </c>
      <c r="AL22" s="54">
        <f t="shared" si="8"/>
        <v>0</v>
      </c>
    </row>
    <row r="23" spans="1:38" x14ac:dyDescent="0.25">
      <c r="A23" s="54" t="s">
        <v>93</v>
      </c>
      <c r="B23" s="54">
        <v>2019</v>
      </c>
      <c r="C23" s="54" t="s">
        <v>53</v>
      </c>
      <c r="D23" s="54" t="s">
        <v>94</v>
      </c>
      <c r="E23" s="54" t="s">
        <v>55</v>
      </c>
      <c r="F23" s="54" t="s">
        <v>95</v>
      </c>
      <c r="G23" s="54" t="s">
        <v>96</v>
      </c>
      <c r="H23" s="54" t="s">
        <v>56</v>
      </c>
      <c r="I23" s="54" t="s">
        <v>94</v>
      </c>
      <c r="J23" s="54" t="s">
        <v>55</v>
      </c>
      <c r="K23" s="54" t="s">
        <v>95</v>
      </c>
      <c r="L23" s="54" t="s">
        <v>96</v>
      </c>
      <c r="M23" s="55" t="str">
        <f t="shared" si="0"/>
        <v>graellsiiXgraellsii</v>
      </c>
      <c r="N23" s="55" t="str">
        <f t="shared" si="3"/>
        <v>graellsiiXgraellsii</v>
      </c>
      <c r="O23" s="56">
        <v>43629</v>
      </c>
      <c r="P23" s="57" t="s">
        <v>119</v>
      </c>
      <c r="Q23" s="54" t="s">
        <v>120</v>
      </c>
      <c r="R23" s="54" t="str">
        <f t="shared" si="1"/>
        <v>A.9XA.21</v>
      </c>
      <c r="S23" s="54">
        <v>1</v>
      </c>
      <c r="T23" s="54">
        <v>1</v>
      </c>
      <c r="U23" s="54">
        <v>1</v>
      </c>
      <c r="V23" s="54">
        <v>1</v>
      </c>
      <c r="W23" s="58" t="s">
        <v>18</v>
      </c>
      <c r="X23" s="54" t="str">
        <f t="shared" si="2"/>
        <v>Y</v>
      </c>
      <c r="Y23" s="54">
        <v>3</v>
      </c>
      <c r="Z23" s="54">
        <v>3</v>
      </c>
      <c r="AA23" s="54">
        <v>101</v>
      </c>
      <c r="AB23" s="54">
        <v>3</v>
      </c>
      <c r="AC23" s="54">
        <v>104</v>
      </c>
      <c r="AD23" s="54">
        <v>2</v>
      </c>
      <c r="AE23" s="54">
        <v>227</v>
      </c>
      <c r="AF23" s="54">
        <v>3</v>
      </c>
      <c r="AG23" s="58" t="s">
        <v>18</v>
      </c>
      <c r="AH23" s="54">
        <f t="shared" si="5"/>
        <v>432</v>
      </c>
      <c r="AI23" s="54">
        <f t="shared" si="5"/>
        <v>8</v>
      </c>
      <c r="AJ23" s="54">
        <f t="shared" si="6"/>
        <v>440</v>
      </c>
      <c r="AK23" s="54">
        <f t="shared" si="7"/>
        <v>146.66666666666666</v>
      </c>
      <c r="AL23" s="54">
        <f t="shared" si="8"/>
        <v>0.98181818181818181</v>
      </c>
    </row>
    <row r="24" spans="1:38" x14ac:dyDescent="0.25">
      <c r="A24" s="54" t="s">
        <v>93</v>
      </c>
      <c r="B24" s="54">
        <v>2019</v>
      </c>
      <c r="C24" s="54" t="s">
        <v>53</v>
      </c>
      <c r="D24" s="54" t="s">
        <v>94</v>
      </c>
      <c r="E24" s="54" t="s">
        <v>55</v>
      </c>
      <c r="F24" s="54" t="s">
        <v>95</v>
      </c>
      <c r="G24" s="54" t="s">
        <v>96</v>
      </c>
      <c r="H24" s="54" t="s">
        <v>56</v>
      </c>
      <c r="I24" s="54" t="s">
        <v>54</v>
      </c>
      <c r="J24" s="54" t="s">
        <v>97</v>
      </c>
      <c r="K24" s="54" t="s">
        <v>95</v>
      </c>
      <c r="L24" s="54" t="s">
        <v>98</v>
      </c>
      <c r="M24" s="55" t="str">
        <f t="shared" si="0"/>
        <v>graellsiiXelegans</v>
      </c>
      <c r="N24" s="55" t="str">
        <f t="shared" si="3"/>
        <v>graellsiiXelegans</v>
      </c>
      <c r="O24" s="56">
        <v>43630</v>
      </c>
      <c r="P24" s="57" t="s">
        <v>121</v>
      </c>
      <c r="Q24" s="54" t="s">
        <v>122</v>
      </c>
      <c r="R24" s="54" t="str">
        <f t="shared" si="1"/>
        <v>A.11XB.22</v>
      </c>
      <c r="S24" s="54">
        <v>2</v>
      </c>
      <c r="T24" s="54">
        <v>1</v>
      </c>
      <c r="U24" s="54">
        <v>1</v>
      </c>
      <c r="V24" s="54">
        <v>1</v>
      </c>
      <c r="W24" s="58" t="s">
        <v>18</v>
      </c>
      <c r="X24" s="54" t="str">
        <f t="shared" si="2"/>
        <v>Y</v>
      </c>
      <c r="Y24" s="54">
        <v>3</v>
      </c>
      <c r="Z24" s="54">
        <v>3</v>
      </c>
      <c r="AA24" s="54">
        <v>152</v>
      </c>
      <c r="AB24" s="54">
        <v>22</v>
      </c>
      <c r="AC24" s="54">
        <v>187</v>
      </c>
      <c r="AD24" s="54">
        <v>39</v>
      </c>
      <c r="AE24" s="54">
        <v>207</v>
      </c>
      <c r="AF24" s="54">
        <v>55</v>
      </c>
      <c r="AG24" s="58" t="s">
        <v>18</v>
      </c>
      <c r="AH24" s="54">
        <f t="shared" si="5"/>
        <v>546</v>
      </c>
      <c r="AI24" s="54">
        <f t="shared" si="5"/>
        <v>116</v>
      </c>
      <c r="AJ24" s="54">
        <f t="shared" si="6"/>
        <v>662</v>
      </c>
      <c r="AK24" s="54">
        <f t="shared" si="7"/>
        <v>220.66666666666666</v>
      </c>
      <c r="AL24" s="54">
        <f t="shared" si="8"/>
        <v>0.82477341389728098</v>
      </c>
    </row>
    <row r="25" spans="1:38" x14ac:dyDescent="0.25">
      <c r="A25" s="54" t="s">
        <v>93</v>
      </c>
      <c r="B25" s="54">
        <v>2019</v>
      </c>
      <c r="C25" s="54" t="s">
        <v>53</v>
      </c>
      <c r="D25" s="54" t="s">
        <v>94</v>
      </c>
      <c r="E25" s="54" t="s">
        <v>55</v>
      </c>
      <c r="F25" s="54" t="s">
        <v>95</v>
      </c>
      <c r="G25" s="54" t="s">
        <v>96</v>
      </c>
      <c r="H25" s="54" t="s">
        <v>56</v>
      </c>
      <c r="I25" s="54" t="s">
        <v>54</v>
      </c>
      <c r="J25" s="54" t="s">
        <v>97</v>
      </c>
      <c r="K25" s="54" t="s">
        <v>95</v>
      </c>
      <c r="L25" s="54" t="s">
        <v>98</v>
      </c>
      <c r="M25" s="55" t="str">
        <f t="shared" si="0"/>
        <v>graellsiiXelegans</v>
      </c>
      <c r="N25" s="55" t="str">
        <f t="shared" si="3"/>
        <v>graellsiiXelegans</v>
      </c>
      <c r="O25" s="56">
        <v>43630</v>
      </c>
      <c r="P25" s="57" t="s">
        <v>103</v>
      </c>
      <c r="Q25" s="54" t="s">
        <v>123</v>
      </c>
      <c r="R25" s="54" t="str">
        <f t="shared" si="1"/>
        <v>A.14XB.25</v>
      </c>
      <c r="S25" s="54">
        <v>1</v>
      </c>
      <c r="T25" s="54">
        <v>1</v>
      </c>
      <c r="U25" s="54">
        <v>1</v>
      </c>
      <c r="V25" s="54">
        <v>1</v>
      </c>
      <c r="W25" s="58" t="s">
        <v>18</v>
      </c>
      <c r="X25" s="54" t="str">
        <f t="shared" si="2"/>
        <v>Y</v>
      </c>
      <c r="Y25" s="54">
        <v>3</v>
      </c>
      <c r="Z25" s="54">
        <v>2</v>
      </c>
      <c r="AA25" s="54">
        <v>101</v>
      </c>
      <c r="AB25" s="54">
        <v>9</v>
      </c>
      <c r="AC25" s="54">
        <v>192</v>
      </c>
      <c r="AD25" s="54">
        <v>22</v>
      </c>
      <c r="AE25" s="54">
        <v>0</v>
      </c>
      <c r="AF25" s="54">
        <v>0</v>
      </c>
      <c r="AG25" s="58" t="s">
        <v>18</v>
      </c>
      <c r="AH25" s="54">
        <f t="shared" si="5"/>
        <v>293</v>
      </c>
      <c r="AI25" s="54">
        <f t="shared" si="5"/>
        <v>31</v>
      </c>
      <c r="AJ25" s="54">
        <f t="shared" si="6"/>
        <v>324</v>
      </c>
      <c r="AK25" s="54">
        <f t="shared" si="7"/>
        <v>108</v>
      </c>
      <c r="AL25" s="54">
        <f t="shared" si="8"/>
        <v>0.90432098765432101</v>
      </c>
    </row>
    <row r="26" spans="1:38" x14ac:dyDescent="0.25">
      <c r="A26" s="54" t="s">
        <v>93</v>
      </c>
      <c r="B26" s="54">
        <v>2019</v>
      </c>
      <c r="C26" s="54" t="s">
        <v>53</v>
      </c>
      <c r="D26" s="54" t="s">
        <v>94</v>
      </c>
      <c r="E26" s="54" t="s">
        <v>55</v>
      </c>
      <c r="F26" s="54" t="s">
        <v>95</v>
      </c>
      <c r="G26" s="54" t="s">
        <v>96</v>
      </c>
      <c r="H26" s="54" t="s">
        <v>56</v>
      </c>
      <c r="I26" s="54" t="s">
        <v>54</v>
      </c>
      <c r="J26" s="54" t="s">
        <v>97</v>
      </c>
      <c r="K26" s="54" t="s">
        <v>95</v>
      </c>
      <c r="L26" s="54" t="s">
        <v>98</v>
      </c>
      <c r="M26" s="55" t="str">
        <f t="shared" si="0"/>
        <v>graellsiiXelegans</v>
      </c>
      <c r="N26" s="55" t="str">
        <f t="shared" si="3"/>
        <v>graellsiiXelegans</v>
      </c>
      <c r="O26" s="56">
        <v>43630</v>
      </c>
      <c r="P26" s="57" t="s">
        <v>124</v>
      </c>
      <c r="Q26" s="54" t="s">
        <v>123</v>
      </c>
      <c r="R26" s="54" t="str">
        <f t="shared" si="1"/>
        <v>A.5XB.25</v>
      </c>
      <c r="S26" s="54">
        <v>3</v>
      </c>
      <c r="T26" s="54">
        <v>0</v>
      </c>
      <c r="U26" s="54" t="s">
        <v>18</v>
      </c>
      <c r="V26" s="54">
        <v>0</v>
      </c>
      <c r="W26" s="58" t="s">
        <v>18</v>
      </c>
      <c r="X26" s="54" t="str">
        <f t="shared" si="2"/>
        <v>N</v>
      </c>
      <c r="Y26" s="54" t="str">
        <f t="shared" ref="Y26:AF26" si="15">IF($X26="N","NA","")</f>
        <v>NA</v>
      </c>
      <c r="Z26" s="54" t="str">
        <f t="shared" si="15"/>
        <v>NA</v>
      </c>
      <c r="AA26" s="54" t="str">
        <f t="shared" si="15"/>
        <v>NA</v>
      </c>
      <c r="AB26" s="54" t="str">
        <f t="shared" si="15"/>
        <v>NA</v>
      </c>
      <c r="AC26" s="54" t="str">
        <f t="shared" si="15"/>
        <v>NA</v>
      </c>
      <c r="AD26" s="54" t="str">
        <f t="shared" si="15"/>
        <v>NA</v>
      </c>
      <c r="AE26" s="54" t="str">
        <f t="shared" si="15"/>
        <v>NA</v>
      </c>
      <c r="AF26" s="54" t="str">
        <f t="shared" si="15"/>
        <v>NA</v>
      </c>
      <c r="AG26" s="58" t="s">
        <v>18</v>
      </c>
      <c r="AH26" s="54" t="s">
        <v>18</v>
      </c>
      <c r="AI26" s="54" t="s">
        <v>18</v>
      </c>
      <c r="AJ26" s="54" t="s">
        <v>18</v>
      </c>
      <c r="AK26" s="54" t="s">
        <v>18</v>
      </c>
      <c r="AL26" s="54" t="s">
        <v>18</v>
      </c>
    </row>
    <row r="27" spans="1:38" x14ac:dyDescent="0.25">
      <c r="A27" s="54" t="s">
        <v>93</v>
      </c>
      <c r="B27" s="54">
        <v>2019</v>
      </c>
      <c r="C27" s="54" t="s">
        <v>53</v>
      </c>
      <c r="D27" s="54" t="s">
        <v>54</v>
      </c>
      <c r="E27" s="54" t="s">
        <v>97</v>
      </c>
      <c r="F27" s="54" t="s">
        <v>95</v>
      </c>
      <c r="G27" s="54" t="s">
        <v>98</v>
      </c>
      <c r="H27" s="54" t="s">
        <v>59</v>
      </c>
      <c r="I27" s="54" t="s">
        <v>54</v>
      </c>
      <c r="J27" s="54" t="s">
        <v>97</v>
      </c>
      <c r="K27" s="54" t="s">
        <v>95</v>
      </c>
      <c r="L27" s="54" t="s">
        <v>98</v>
      </c>
      <c r="M27" s="55" t="str">
        <f t="shared" si="0"/>
        <v>elegansXelegans</v>
      </c>
      <c r="N27" s="55" t="str">
        <f t="shared" si="3"/>
        <v>elegansXelegans</v>
      </c>
      <c r="O27" s="56">
        <v>43630</v>
      </c>
      <c r="P27" s="57" t="s">
        <v>125</v>
      </c>
      <c r="Q27" s="54" t="s">
        <v>100</v>
      </c>
      <c r="R27" s="54" t="str">
        <f t="shared" si="1"/>
        <v>B.13XB.1</v>
      </c>
      <c r="S27" s="54">
        <v>1</v>
      </c>
      <c r="T27" s="54">
        <v>1</v>
      </c>
      <c r="U27" s="54">
        <v>2</v>
      </c>
      <c r="V27" s="54">
        <v>1</v>
      </c>
      <c r="W27" s="58" t="s">
        <v>18</v>
      </c>
      <c r="X27" s="54" t="str">
        <f t="shared" si="2"/>
        <v>Y</v>
      </c>
      <c r="Y27" s="54">
        <v>3</v>
      </c>
      <c r="Z27" s="54">
        <v>3</v>
      </c>
      <c r="AA27" s="54">
        <v>131</v>
      </c>
      <c r="AB27" s="54">
        <v>1</v>
      </c>
      <c r="AC27" s="54">
        <v>103</v>
      </c>
      <c r="AD27" s="54">
        <v>2</v>
      </c>
      <c r="AE27" s="54">
        <v>126</v>
      </c>
      <c r="AF27" s="54">
        <v>2</v>
      </c>
      <c r="AG27" s="58" t="s">
        <v>18</v>
      </c>
      <c r="AH27" s="54">
        <f t="shared" si="5"/>
        <v>360</v>
      </c>
      <c r="AI27" s="54">
        <f t="shared" si="5"/>
        <v>5</v>
      </c>
      <c r="AJ27" s="54">
        <f t="shared" si="6"/>
        <v>365</v>
      </c>
      <c r="AK27" s="54">
        <f t="shared" si="7"/>
        <v>121.66666666666667</v>
      </c>
      <c r="AL27" s="54">
        <f t="shared" si="8"/>
        <v>0.98630136986301364</v>
      </c>
    </row>
    <row r="28" spans="1:38" x14ac:dyDescent="0.25">
      <c r="A28" s="54" t="s">
        <v>93</v>
      </c>
      <c r="B28" s="54">
        <v>2019</v>
      </c>
      <c r="C28" s="54" t="s">
        <v>53</v>
      </c>
      <c r="D28" s="54" t="s">
        <v>54</v>
      </c>
      <c r="E28" s="54" t="s">
        <v>97</v>
      </c>
      <c r="F28" s="54" t="s">
        <v>95</v>
      </c>
      <c r="G28" s="54" t="s">
        <v>98</v>
      </c>
      <c r="H28" s="54" t="s">
        <v>59</v>
      </c>
      <c r="I28" s="54" t="s">
        <v>54</v>
      </c>
      <c r="J28" s="54" t="s">
        <v>97</v>
      </c>
      <c r="K28" s="54" t="s">
        <v>95</v>
      </c>
      <c r="L28" s="54" t="s">
        <v>98</v>
      </c>
      <c r="M28" s="55" t="str">
        <f t="shared" si="0"/>
        <v>elegansXelegans</v>
      </c>
      <c r="N28" s="55" t="str">
        <f t="shared" si="3"/>
        <v>elegansXelegans</v>
      </c>
      <c r="O28" s="56">
        <v>43630</v>
      </c>
      <c r="P28" s="57" t="s">
        <v>126</v>
      </c>
      <c r="Q28" s="54" t="s">
        <v>100</v>
      </c>
      <c r="R28" s="54" t="str">
        <f t="shared" si="1"/>
        <v>B.14XB.1</v>
      </c>
      <c r="S28" s="54">
        <v>1</v>
      </c>
      <c r="T28" s="54">
        <v>1</v>
      </c>
      <c r="U28" s="54">
        <v>1</v>
      </c>
      <c r="V28" s="54">
        <v>1</v>
      </c>
      <c r="W28" s="58" t="s">
        <v>18</v>
      </c>
      <c r="X28" s="54" t="s">
        <v>63</v>
      </c>
      <c r="Y28" s="54">
        <v>0</v>
      </c>
      <c r="Z28" s="54" t="str">
        <f t="shared" ref="Z28:AF28" si="16">IF($Y28=0,"NA","")</f>
        <v>NA</v>
      </c>
      <c r="AA28" s="54" t="str">
        <f t="shared" si="16"/>
        <v>NA</v>
      </c>
      <c r="AB28" s="54" t="str">
        <f t="shared" si="16"/>
        <v>NA</v>
      </c>
      <c r="AC28" s="54" t="str">
        <f t="shared" si="16"/>
        <v>NA</v>
      </c>
      <c r="AD28" s="54" t="str">
        <f t="shared" si="16"/>
        <v>NA</v>
      </c>
      <c r="AE28" s="54" t="str">
        <f t="shared" si="16"/>
        <v>NA</v>
      </c>
      <c r="AF28" s="54" t="str">
        <f t="shared" si="16"/>
        <v>NA</v>
      </c>
      <c r="AG28" s="58" t="s">
        <v>18</v>
      </c>
      <c r="AH28" s="54" t="s">
        <v>18</v>
      </c>
      <c r="AI28" s="54" t="s">
        <v>18</v>
      </c>
      <c r="AJ28" s="54" t="s">
        <v>18</v>
      </c>
      <c r="AK28" s="54" t="s">
        <v>18</v>
      </c>
      <c r="AL28" s="54" t="s">
        <v>18</v>
      </c>
    </row>
    <row r="29" spans="1:38" x14ac:dyDescent="0.25">
      <c r="A29" s="54" t="s">
        <v>93</v>
      </c>
      <c r="B29" s="54">
        <v>2019</v>
      </c>
      <c r="C29" s="54" t="s">
        <v>53</v>
      </c>
      <c r="D29" s="54" t="s">
        <v>54</v>
      </c>
      <c r="E29" s="54" t="s">
        <v>97</v>
      </c>
      <c r="F29" s="54" t="s">
        <v>95</v>
      </c>
      <c r="G29" s="54" t="s">
        <v>98</v>
      </c>
      <c r="H29" s="54" t="s">
        <v>59</v>
      </c>
      <c r="I29" s="54" t="s">
        <v>54</v>
      </c>
      <c r="J29" s="54" t="s">
        <v>97</v>
      </c>
      <c r="K29" s="54" t="s">
        <v>95</v>
      </c>
      <c r="L29" s="54" t="s">
        <v>98</v>
      </c>
      <c r="M29" s="55" t="str">
        <f t="shared" si="0"/>
        <v>elegansXelegans</v>
      </c>
      <c r="N29" s="55" t="str">
        <f t="shared" si="3"/>
        <v>elegansXelegans</v>
      </c>
      <c r="O29" s="56">
        <v>43630</v>
      </c>
      <c r="P29" s="57" t="s">
        <v>126</v>
      </c>
      <c r="Q29" s="54" t="s">
        <v>115</v>
      </c>
      <c r="R29" s="54" t="str">
        <f t="shared" si="1"/>
        <v>B.14XB.9</v>
      </c>
      <c r="S29" s="54">
        <v>1</v>
      </c>
      <c r="T29" s="54">
        <v>0</v>
      </c>
      <c r="U29" s="54">
        <v>0</v>
      </c>
      <c r="V29" s="54">
        <v>0</v>
      </c>
      <c r="W29" s="58" t="s">
        <v>18</v>
      </c>
      <c r="X29" s="54" t="str">
        <f t="shared" si="2"/>
        <v>N</v>
      </c>
      <c r="Y29" s="54" t="str">
        <f t="shared" ref="Y29:AF33" si="17">IF($X29="N","NA","")</f>
        <v>NA</v>
      </c>
      <c r="Z29" s="54" t="str">
        <f t="shared" si="17"/>
        <v>NA</v>
      </c>
      <c r="AA29" s="54" t="str">
        <f t="shared" si="17"/>
        <v>NA</v>
      </c>
      <c r="AB29" s="54" t="str">
        <f t="shared" si="17"/>
        <v>NA</v>
      </c>
      <c r="AC29" s="54" t="str">
        <f t="shared" si="17"/>
        <v>NA</v>
      </c>
      <c r="AD29" s="54" t="str">
        <f t="shared" si="17"/>
        <v>NA</v>
      </c>
      <c r="AE29" s="54" t="str">
        <f t="shared" si="17"/>
        <v>NA</v>
      </c>
      <c r="AF29" s="54" t="str">
        <f t="shared" si="17"/>
        <v>NA</v>
      </c>
      <c r="AG29" s="58" t="s">
        <v>18</v>
      </c>
      <c r="AH29" s="54" t="s">
        <v>18</v>
      </c>
      <c r="AI29" s="54" t="s">
        <v>18</v>
      </c>
      <c r="AJ29" s="54" t="s">
        <v>18</v>
      </c>
      <c r="AK29" s="54" t="s">
        <v>18</v>
      </c>
      <c r="AL29" s="54" t="s">
        <v>18</v>
      </c>
    </row>
    <row r="30" spans="1:38" x14ac:dyDescent="0.25">
      <c r="A30" s="54" t="s">
        <v>93</v>
      </c>
      <c r="B30" s="54">
        <v>2019</v>
      </c>
      <c r="C30" s="54" t="s">
        <v>53</v>
      </c>
      <c r="D30" s="54" t="s">
        <v>54</v>
      </c>
      <c r="E30" s="54" t="s">
        <v>97</v>
      </c>
      <c r="F30" s="54" t="s">
        <v>95</v>
      </c>
      <c r="G30" s="54" t="s">
        <v>98</v>
      </c>
      <c r="H30" s="54" t="s">
        <v>59</v>
      </c>
      <c r="I30" s="54" t="s">
        <v>54</v>
      </c>
      <c r="J30" s="54" t="s">
        <v>97</v>
      </c>
      <c r="K30" s="54" t="s">
        <v>95</v>
      </c>
      <c r="L30" s="54" t="s">
        <v>98</v>
      </c>
      <c r="M30" s="55" t="str">
        <f t="shared" si="0"/>
        <v>elegansXelegans</v>
      </c>
      <c r="N30" s="55" t="str">
        <f t="shared" si="3"/>
        <v>elegansXelegans</v>
      </c>
      <c r="O30" s="56">
        <v>43630</v>
      </c>
      <c r="P30" s="57" t="s">
        <v>127</v>
      </c>
      <c r="Q30" s="54" t="s">
        <v>100</v>
      </c>
      <c r="R30" s="54" t="str">
        <f t="shared" si="1"/>
        <v>B.15XB.1</v>
      </c>
      <c r="S30" s="54">
        <v>1</v>
      </c>
      <c r="T30" s="54">
        <v>1</v>
      </c>
      <c r="U30" s="54">
        <v>0</v>
      </c>
      <c r="V30" s="54">
        <v>0</v>
      </c>
      <c r="W30" s="58" t="s">
        <v>18</v>
      </c>
      <c r="X30" s="54" t="str">
        <f t="shared" si="2"/>
        <v>N</v>
      </c>
      <c r="Y30" s="54" t="str">
        <f t="shared" si="17"/>
        <v>NA</v>
      </c>
      <c r="Z30" s="54" t="str">
        <f t="shared" si="17"/>
        <v>NA</v>
      </c>
      <c r="AA30" s="54" t="str">
        <f t="shared" si="17"/>
        <v>NA</v>
      </c>
      <c r="AB30" s="54" t="str">
        <f t="shared" si="17"/>
        <v>NA</v>
      </c>
      <c r="AC30" s="54" t="str">
        <f t="shared" si="17"/>
        <v>NA</v>
      </c>
      <c r="AD30" s="54" t="str">
        <f t="shared" si="17"/>
        <v>NA</v>
      </c>
      <c r="AE30" s="54" t="str">
        <f t="shared" si="17"/>
        <v>NA</v>
      </c>
      <c r="AF30" s="54" t="str">
        <f t="shared" si="17"/>
        <v>NA</v>
      </c>
      <c r="AG30" s="58" t="s">
        <v>18</v>
      </c>
      <c r="AH30" s="54" t="s">
        <v>18</v>
      </c>
      <c r="AI30" s="54" t="s">
        <v>18</v>
      </c>
      <c r="AJ30" s="54" t="s">
        <v>18</v>
      </c>
      <c r="AK30" s="54" t="s">
        <v>18</v>
      </c>
      <c r="AL30" s="54" t="s">
        <v>18</v>
      </c>
    </row>
    <row r="31" spans="1:38" x14ac:dyDescent="0.25">
      <c r="A31" s="54" t="s">
        <v>93</v>
      </c>
      <c r="B31" s="54">
        <v>2019</v>
      </c>
      <c r="C31" s="54" t="s">
        <v>53</v>
      </c>
      <c r="D31" s="54" t="s">
        <v>54</v>
      </c>
      <c r="E31" s="54" t="s">
        <v>97</v>
      </c>
      <c r="F31" s="54" t="s">
        <v>95</v>
      </c>
      <c r="G31" s="54" t="s">
        <v>98</v>
      </c>
      <c r="H31" s="54" t="s">
        <v>56</v>
      </c>
      <c r="I31" s="54" t="s">
        <v>54</v>
      </c>
      <c r="J31" s="54" t="s">
        <v>97</v>
      </c>
      <c r="K31" s="54" t="s">
        <v>95</v>
      </c>
      <c r="L31" s="54" t="s">
        <v>98</v>
      </c>
      <c r="M31" s="55" t="str">
        <f t="shared" si="0"/>
        <v>elegansXelegans</v>
      </c>
      <c r="N31" s="55" t="str">
        <f t="shared" si="3"/>
        <v>elegansXelegans</v>
      </c>
      <c r="O31" s="56">
        <v>43630</v>
      </c>
      <c r="P31" s="57" t="s">
        <v>128</v>
      </c>
      <c r="Q31" s="54" t="s">
        <v>100</v>
      </c>
      <c r="R31" s="54" t="str">
        <f t="shared" si="1"/>
        <v>B.17XB.1</v>
      </c>
      <c r="S31" s="54">
        <v>1</v>
      </c>
      <c r="T31" s="54">
        <v>1</v>
      </c>
      <c r="U31" s="54">
        <v>0</v>
      </c>
      <c r="V31" s="54">
        <v>0</v>
      </c>
      <c r="W31" s="58" t="s">
        <v>18</v>
      </c>
      <c r="X31" s="54" t="str">
        <f t="shared" si="2"/>
        <v>N</v>
      </c>
      <c r="Y31" s="54" t="str">
        <f t="shared" si="17"/>
        <v>NA</v>
      </c>
      <c r="Z31" s="54" t="str">
        <f t="shared" si="17"/>
        <v>NA</v>
      </c>
      <c r="AA31" s="54" t="str">
        <f t="shared" si="17"/>
        <v>NA</v>
      </c>
      <c r="AB31" s="54" t="str">
        <f t="shared" si="17"/>
        <v>NA</v>
      </c>
      <c r="AC31" s="54" t="str">
        <f t="shared" si="17"/>
        <v>NA</v>
      </c>
      <c r="AD31" s="54" t="str">
        <f t="shared" si="17"/>
        <v>NA</v>
      </c>
      <c r="AE31" s="54" t="str">
        <f t="shared" si="17"/>
        <v>NA</v>
      </c>
      <c r="AF31" s="54" t="str">
        <f t="shared" si="17"/>
        <v>NA</v>
      </c>
      <c r="AG31" s="58" t="s">
        <v>18</v>
      </c>
      <c r="AH31" s="54" t="s">
        <v>18</v>
      </c>
      <c r="AI31" s="54" t="s">
        <v>18</v>
      </c>
      <c r="AJ31" s="54" t="s">
        <v>18</v>
      </c>
      <c r="AK31" s="54" t="s">
        <v>18</v>
      </c>
      <c r="AL31" s="54" t="s">
        <v>18</v>
      </c>
    </row>
    <row r="32" spans="1:38" x14ac:dyDescent="0.25">
      <c r="A32" s="54" t="s">
        <v>93</v>
      </c>
      <c r="B32" s="54">
        <v>2019</v>
      </c>
      <c r="C32" s="54" t="s">
        <v>53</v>
      </c>
      <c r="D32" s="54" t="s">
        <v>54</v>
      </c>
      <c r="E32" s="54" t="s">
        <v>97</v>
      </c>
      <c r="F32" s="54" t="s">
        <v>95</v>
      </c>
      <c r="G32" s="54" t="s">
        <v>98</v>
      </c>
      <c r="H32" s="54" t="s">
        <v>56</v>
      </c>
      <c r="I32" s="54" t="s">
        <v>54</v>
      </c>
      <c r="J32" s="54" t="s">
        <v>97</v>
      </c>
      <c r="K32" s="54" t="s">
        <v>95</v>
      </c>
      <c r="L32" s="54" t="s">
        <v>98</v>
      </c>
      <c r="M32" s="55" t="str">
        <f t="shared" si="0"/>
        <v>elegansXelegans</v>
      </c>
      <c r="N32" s="55" t="str">
        <f t="shared" si="3"/>
        <v>elegansXelegans</v>
      </c>
      <c r="O32" s="56">
        <v>43630</v>
      </c>
      <c r="P32" s="57" t="s">
        <v>128</v>
      </c>
      <c r="Q32" s="54" t="s">
        <v>100</v>
      </c>
      <c r="R32" s="54" t="str">
        <f t="shared" si="1"/>
        <v>B.17XB.1</v>
      </c>
      <c r="S32" s="54">
        <v>2</v>
      </c>
      <c r="T32" s="54">
        <v>1</v>
      </c>
      <c r="U32" s="54">
        <v>21</v>
      </c>
      <c r="V32" s="54">
        <v>0</v>
      </c>
      <c r="W32" s="58" t="s">
        <v>18</v>
      </c>
      <c r="X32" s="54" t="str">
        <f t="shared" si="2"/>
        <v>N</v>
      </c>
      <c r="Y32" s="54" t="str">
        <f t="shared" si="17"/>
        <v>NA</v>
      </c>
      <c r="Z32" s="54" t="str">
        <f t="shared" si="17"/>
        <v>NA</v>
      </c>
      <c r="AA32" s="54" t="str">
        <f t="shared" si="17"/>
        <v>NA</v>
      </c>
      <c r="AB32" s="54" t="str">
        <f t="shared" si="17"/>
        <v>NA</v>
      </c>
      <c r="AC32" s="54" t="str">
        <f t="shared" si="17"/>
        <v>NA</v>
      </c>
      <c r="AD32" s="54" t="str">
        <f t="shared" si="17"/>
        <v>NA</v>
      </c>
      <c r="AE32" s="54" t="str">
        <f t="shared" si="17"/>
        <v>NA</v>
      </c>
      <c r="AF32" s="54" t="str">
        <f t="shared" si="17"/>
        <v>NA</v>
      </c>
      <c r="AG32" s="58" t="s">
        <v>18</v>
      </c>
      <c r="AH32" s="54" t="s">
        <v>18</v>
      </c>
      <c r="AI32" s="54" t="s">
        <v>18</v>
      </c>
      <c r="AJ32" s="54" t="s">
        <v>18</v>
      </c>
      <c r="AK32" s="54" t="s">
        <v>18</v>
      </c>
      <c r="AL32" s="54" t="s">
        <v>18</v>
      </c>
    </row>
    <row r="33" spans="1:38" x14ac:dyDescent="0.25">
      <c r="A33" s="54" t="s">
        <v>93</v>
      </c>
      <c r="B33" s="54">
        <v>2019</v>
      </c>
      <c r="C33" s="54" t="s">
        <v>53</v>
      </c>
      <c r="D33" s="54" t="s">
        <v>54</v>
      </c>
      <c r="E33" s="54" t="s">
        <v>97</v>
      </c>
      <c r="F33" s="54" t="s">
        <v>95</v>
      </c>
      <c r="G33" s="54" t="s">
        <v>98</v>
      </c>
      <c r="H33" s="54" t="s">
        <v>56</v>
      </c>
      <c r="I33" s="54" t="s">
        <v>54</v>
      </c>
      <c r="J33" s="54" t="s">
        <v>97</v>
      </c>
      <c r="K33" s="54" t="s">
        <v>95</v>
      </c>
      <c r="L33" s="54" t="s">
        <v>98</v>
      </c>
      <c r="M33" s="55" t="str">
        <f t="shared" si="0"/>
        <v>elegansXelegans</v>
      </c>
      <c r="N33" s="55" t="str">
        <f t="shared" si="3"/>
        <v>elegansXelegans</v>
      </c>
      <c r="O33" s="56">
        <v>43630</v>
      </c>
      <c r="P33" s="57" t="s">
        <v>128</v>
      </c>
      <c r="Q33" s="54" t="s">
        <v>115</v>
      </c>
      <c r="R33" s="54" t="str">
        <f t="shared" si="1"/>
        <v>B.17XB.9</v>
      </c>
      <c r="S33" s="54">
        <v>5</v>
      </c>
      <c r="T33" s="54">
        <v>3</v>
      </c>
      <c r="U33" s="54">
        <v>13</v>
      </c>
      <c r="V33" s="54">
        <v>0</v>
      </c>
      <c r="W33" s="58" t="s">
        <v>18</v>
      </c>
      <c r="X33" s="54" t="str">
        <f t="shared" si="2"/>
        <v>N</v>
      </c>
      <c r="Y33" s="54" t="str">
        <f t="shared" si="17"/>
        <v>NA</v>
      </c>
      <c r="Z33" s="54" t="str">
        <f t="shared" si="17"/>
        <v>NA</v>
      </c>
      <c r="AA33" s="54" t="str">
        <f t="shared" si="17"/>
        <v>NA</v>
      </c>
      <c r="AB33" s="54" t="str">
        <f t="shared" si="17"/>
        <v>NA</v>
      </c>
      <c r="AC33" s="54" t="str">
        <f t="shared" si="17"/>
        <v>NA</v>
      </c>
      <c r="AD33" s="54" t="str">
        <f t="shared" si="17"/>
        <v>NA</v>
      </c>
      <c r="AE33" s="54" t="str">
        <f t="shared" si="17"/>
        <v>NA</v>
      </c>
      <c r="AF33" s="54" t="str">
        <f t="shared" si="17"/>
        <v>NA</v>
      </c>
      <c r="AG33" s="58" t="s">
        <v>18</v>
      </c>
      <c r="AH33" s="54" t="s">
        <v>18</v>
      </c>
      <c r="AI33" s="54" t="s">
        <v>18</v>
      </c>
      <c r="AJ33" s="54" t="s">
        <v>18</v>
      </c>
      <c r="AK33" s="54" t="s">
        <v>18</v>
      </c>
      <c r="AL33" s="54" t="s">
        <v>18</v>
      </c>
    </row>
    <row r="34" spans="1:38" x14ac:dyDescent="0.25">
      <c r="A34" s="54" t="s">
        <v>93</v>
      </c>
      <c r="B34" s="54">
        <v>2019</v>
      </c>
      <c r="C34" s="54" t="s">
        <v>53</v>
      </c>
      <c r="D34" s="54" t="s">
        <v>54</v>
      </c>
      <c r="E34" s="54" t="s">
        <v>97</v>
      </c>
      <c r="F34" s="54" t="s">
        <v>95</v>
      </c>
      <c r="G34" s="54" t="s">
        <v>98</v>
      </c>
      <c r="H34" s="54" t="s">
        <v>56</v>
      </c>
      <c r="I34" s="54" t="s">
        <v>54</v>
      </c>
      <c r="J34" s="54" t="s">
        <v>97</v>
      </c>
      <c r="K34" s="54" t="s">
        <v>95</v>
      </c>
      <c r="L34" s="54" t="s">
        <v>98</v>
      </c>
      <c r="M34" s="55" t="str">
        <f t="shared" si="0"/>
        <v>elegansXelegans</v>
      </c>
      <c r="N34" s="55" t="str">
        <f t="shared" si="3"/>
        <v>elegansXelegans</v>
      </c>
      <c r="O34" s="56">
        <v>43630</v>
      </c>
      <c r="P34" s="57" t="s">
        <v>129</v>
      </c>
      <c r="Q34" s="54" t="s">
        <v>115</v>
      </c>
      <c r="R34" s="54" t="str">
        <f t="shared" si="1"/>
        <v>B.18XB.9</v>
      </c>
      <c r="S34" s="54">
        <v>1</v>
      </c>
      <c r="T34" s="54">
        <v>1</v>
      </c>
      <c r="U34" s="54">
        <v>1</v>
      </c>
      <c r="V34" s="54">
        <v>1</v>
      </c>
      <c r="W34" s="58" t="s">
        <v>18</v>
      </c>
      <c r="X34" s="54" t="s">
        <v>63</v>
      </c>
      <c r="Y34" s="54">
        <v>0</v>
      </c>
      <c r="Z34" s="54" t="str">
        <f t="shared" ref="Z34:AF34" si="18">IF($Y34=0,"NA","")</f>
        <v>NA</v>
      </c>
      <c r="AA34" s="54" t="str">
        <f t="shared" si="18"/>
        <v>NA</v>
      </c>
      <c r="AB34" s="54" t="str">
        <f t="shared" si="18"/>
        <v>NA</v>
      </c>
      <c r="AC34" s="54" t="str">
        <f t="shared" si="18"/>
        <v>NA</v>
      </c>
      <c r="AD34" s="54" t="str">
        <f t="shared" si="18"/>
        <v>NA</v>
      </c>
      <c r="AE34" s="54" t="str">
        <f t="shared" si="18"/>
        <v>NA</v>
      </c>
      <c r="AF34" s="54" t="str">
        <f t="shared" si="18"/>
        <v>NA</v>
      </c>
      <c r="AG34" s="58" t="s">
        <v>18</v>
      </c>
      <c r="AH34" s="54" t="s">
        <v>18</v>
      </c>
      <c r="AI34" s="54" t="s">
        <v>18</v>
      </c>
      <c r="AJ34" s="54" t="s">
        <v>18</v>
      </c>
      <c r="AK34" s="54" t="s">
        <v>18</v>
      </c>
      <c r="AL34" s="54" t="s">
        <v>18</v>
      </c>
    </row>
    <row r="35" spans="1:38" x14ac:dyDescent="0.25">
      <c r="A35" s="54" t="s">
        <v>93</v>
      </c>
      <c r="B35" s="54">
        <v>2019</v>
      </c>
      <c r="C35" s="54" t="s">
        <v>53</v>
      </c>
      <c r="D35" s="54" t="s">
        <v>54</v>
      </c>
      <c r="E35" s="54" t="s">
        <v>97</v>
      </c>
      <c r="F35" s="54" t="s">
        <v>95</v>
      </c>
      <c r="G35" s="54" t="s">
        <v>98</v>
      </c>
      <c r="H35" s="54" t="s">
        <v>59</v>
      </c>
      <c r="I35" s="54" t="s">
        <v>54</v>
      </c>
      <c r="J35" s="54" t="s">
        <v>97</v>
      </c>
      <c r="K35" s="54" t="s">
        <v>95</v>
      </c>
      <c r="L35" s="54" t="s">
        <v>98</v>
      </c>
      <c r="M35" s="55" t="str">
        <f t="shared" si="0"/>
        <v>elegansXelegans</v>
      </c>
      <c r="N35" s="55" t="str">
        <f t="shared" si="3"/>
        <v>elegansXelegans</v>
      </c>
      <c r="O35" s="56">
        <v>43630</v>
      </c>
      <c r="P35" s="57" t="s">
        <v>130</v>
      </c>
      <c r="Q35" s="54" t="s">
        <v>100</v>
      </c>
      <c r="R35" s="54" t="str">
        <f t="shared" si="1"/>
        <v>B.19XB.1</v>
      </c>
      <c r="S35" s="54">
        <v>3</v>
      </c>
      <c r="T35" s="54">
        <v>2</v>
      </c>
      <c r="U35" s="54">
        <v>0</v>
      </c>
      <c r="V35" s="54">
        <v>0</v>
      </c>
      <c r="W35" s="58" t="s">
        <v>18</v>
      </c>
      <c r="X35" s="54" t="str">
        <f t="shared" si="2"/>
        <v>N</v>
      </c>
      <c r="Y35" s="54" t="str">
        <f t="shared" ref="Y35:AF44" si="19">IF($X35="N","NA","")</f>
        <v>NA</v>
      </c>
      <c r="Z35" s="54" t="str">
        <f t="shared" si="19"/>
        <v>NA</v>
      </c>
      <c r="AA35" s="54" t="str">
        <f t="shared" si="19"/>
        <v>NA</v>
      </c>
      <c r="AB35" s="54" t="str">
        <f t="shared" si="19"/>
        <v>NA</v>
      </c>
      <c r="AC35" s="54" t="str">
        <f t="shared" si="19"/>
        <v>NA</v>
      </c>
      <c r="AD35" s="54" t="str">
        <f t="shared" si="19"/>
        <v>NA</v>
      </c>
      <c r="AE35" s="54" t="str">
        <f t="shared" si="19"/>
        <v>NA</v>
      </c>
      <c r="AF35" s="54" t="str">
        <f t="shared" si="19"/>
        <v>NA</v>
      </c>
      <c r="AG35" s="58" t="s">
        <v>18</v>
      </c>
      <c r="AH35" s="54" t="s">
        <v>18</v>
      </c>
      <c r="AI35" s="54" t="s">
        <v>18</v>
      </c>
      <c r="AJ35" s="54" t="s">
        <v>18</v>
      </c>
      <c r="AK35" s="54" t="s">
        <v>18</v>
      </c>
      <c r="AL35" s="54" t="s">
        <v>18</v>
      </c>
    </row>
    <row r="36" spans="1:38" x14ac:dyDescent="0.25">
      <c r="A36" s="54" t="s">
        <v>93</v>
      </c>
      <c r="B36" s="54">
        <v>2019</v>
      </c>
      <c r="C36" s="54" t="s">
        <v>53</v>
      </c>
      <c r="D36" s="54" t="s">
        <v>54</v>
      </c>
      <c r="E36" s="54" t="s">
        <v>97</v>
      </c>
      <c r="F36" s="54" t="s">
        <v>95</v>
      </c>
      <c r="G36" s="54" t="s">
        <v>98</v>
      </c>
      <c r="H36" s="54" t="s">
        <v>59</v>
      </c>
      <c r="I36" s="54" t="s">
        <v>54</v>
      </c>
      <c r="J36" s="54" t="s">
        <v>97</v>
      </c>
      <c r="K36" s="54" t="s">
        <v>95</v>
      </c>
      <c r="L36" s="54" t="s">
        <v>98</v>
      </c>
      <c r="M36" s="55" t="str">
        <f t="shared" si="0"/>
        <v>elegansXelegans</v>
      </c>
      <c r="N36" s="55" t="str">
        <f t="shared" si="3"/>
        <v>elegansXelegans</v>
      </c>
      <c r="O36" s="56">
        <v>43630</v>
      </c>
      <c r="P36" s="57" t="s">
        <v>130</v>
      </c>
      <c r="Q36" s="54" t="s">
        <v>131</v>
      </c>
      <c r="R36" s="54" t="str">
        <f t="shared" si="1"/>
        <v>B.19XB.8</v>
      </c>
      <c r="S36" s="54">
        <v>1</v>
      </c>
      <c r="T36" s="54">
        <v>0</v>
      </c>
      <c r="U36" s="54">
        <v>2</v>
      </c>
      <c r="V36" s="54">
        <v>0</v>
      </c>
      <c r="W36" s="58" t="s">
        <v>18</v>
      </c>
      <c r="X36" s="54" t="str">
        <f t="shared" si="2"/>
        <v>N</v>
      </c>
      <c r="Y36" s="54" t="str">
        <f t="shared" si="19"/>
        <v>NA</v>
      </c>
      <c r="Z36" s="54" t="str">
        <f t="shared" si="19"/>
        <v>NA</v>
      </c>
      <c r="AA36" s="54" t="str">
        <f t="shared" si="19"/>
        <v>NA</v>
      </c>
      <c r="AB36" s="54" t="str">
        <f t="shared" si="19"/>
        <v>NA</v>
      </c>
      <c r="AC36" s="54" t="str">
        <f t="shared" si="19"/>
        <v>NA</v>
      </c>
      <c r="AD36" s="54" t="str">
        <f t="shared" si="19"/>
        <v>NA</v>
      </c>
      <c r="AE36" s="54" t="str">
        <f t="shared" si="19"/>
        <v>NA</v>
      </c>
      <c r="AF36" s="54" t="str">
        <f t="shared" si="19"/>
        <v>NA</v>
      </c>
      <c r="AG36" s="58" t="s">
        <v>18</v>
      </c>
      <c r="AH36" s="54" t="s">
        <v>18</v>
      </c>
      <c r="AI36" s="54" t="s">
        <v>18</v>
      </c>
      <c r="AJ36" s="54" t="s">
        <v>18</v>
      </c>
      <c r="AK36" s="54" t="s">
        <v>18</v>
      </c>
      <c r="AL36" s="54" t="s">
        <v>18</v>
      </c>
    </row>
    <row r="37" spans="1:38" x14ac:dyDescent="0.25">
      <c r="A37" s="54" t="s">
        <v>93</v>
      </c>
      <c r="B37" s="54">
        <v>2019</v>
      </c>
      <c r="C37" s="54" t="s">
        <v>53</v>
      </c>
      <c r="D37" s="54" t="s">
        <v>54</v>
      </c>
      <c r="E37" s="54" t="s">
        <v>97</v>
      </c>
      <c r="F37" s="54" t="s">
        <v>95</v>
      </c>
      <c r="G37" s="54" t="s">
        <v>98</v>
      </c>
      <c r="H37" s="54" t="s">
        <v>59</v>
      </c>
      <c r="I37" s="54" t="s">
        <v>54</v>
      </c>
      <c r="J37" s="54" t="s">
        <v>97</v>
      </c>
      <c r="K37" s="54" t="s">
        <v>95</v>
      </c>
      <c r="L37" s="54" t="s">
        <v>98</v>
      </c>
      <c r="M37" s="55" t="str">
        <f t="shared" si="0"/>
        <v>elegansXelegans</v>
      </c>
      <c r="N37" s="55" t="str">
        <f t="shared" si="3"/>
        <v>elegansXelegans</v>
      </c>
      <c r="O37" s="56">
        <v>43630</v>
      </c>
      <c r="P37" s="57" t="s">
        <v>130</v>
      </c>
      <c r="Q37" s="54" t="s">
        <v>115</v>
      </c>
      <c r="R37" s="54" t="str">
        <f t="shared" si="1"/>
        <v>B.19XB.9</v>
      </c>
      <c r="S37" s="54">
        <v>1</v>
      </c>
      <c r="T37" s="54">
        <v>0</v>
      </c>
      <c r="U37" s="54">
        <v>0</v>
      </c>
      <c r="V37" s="54">
        <v>0</v>
      </c>
      <c r="W37" s="58" t="s">
        <v>18</v>
      </c>
      <c r="X37" s="54" t="str">
        <f t="shared" si="2"/>
        <v>N</v>
      </c>
      <c r="Y37" s="54" t="str">
        <f t="shared" si="19"/>
        <v>NA</v>
      </c>
      <c r="Z37" s="54" t="str">
        <f t="shared" si="19"/>
        <v>NA</v>
      </c>
      <c r="AA37" s="54" t="str">
        <f t="shared" si="19"/>
        <v>NA</v>
      </c>
      <c r="AB37" s="54" t="str">
        <f t="shared" si="19"/>
        <v>NA</v>
      </c>
      <c r="AC37" s="54" t="str">
        <f t="shared" si="19"/>
        <v>NA</v>
      </c>
      <c r="AD37" s="54" t="str">
        <f t="shared" si="19"/>
        <v>NA</v>
      </c>
      <c r="AE37" s="54" t="str">
        <f t="shared" si="19"/>
        <v>NA</v>
      </c>
      <c r="AF37" s="54" t="str">
        <f t="shared" si="19"/>
        <v>NA</v>
      </c>
      <c r="AG37" s="58" t="s">
        <v>18</v>
      </c>
      <c r="AH37" s="54" t="s">
        <v>18</v>
      </c>
      <c r="AI37" s="54" t="s">
        <v>18</v>
      </c>
      <c r="AJ37" s="54" t="s">
        <v>18</v>
      </c>
      <c r="AK37" s="54" t="s">
        <v>18</v>
      </c>
      <c r="AL37" s="54" t="s">
        <v>18</v>
      </c>
    </row>
    <row r="38" spans="1:38" x14ac:dyDescent="0.25">
      <c r="A38" s="54" t="s">
        <v>93</v>
      </c>
      <c r="B38" s="54">
        <v>2019</v>
      </c>
      <c r="C38" s="54" t="s">
        <v>53</v>
      </c>
      <c r="D38" s="54" t="s">
        <v>54</v>
      </c>
      <c r="E38" s="54" t="s">
        <v>97</v>
      </c>
      <c r="F38" s="54" t="s">
        <v>95</v>
      </c>
      <c r="G38" s="54" t="s">
        <v>98</v>
      </c>
      <c r="H38" s="54" t="s">
        <v>56</v>
      </c>
      <c r="I38" s="54" t="s">
        <v>54</v>
      </c>
      <c r="J38" s="54" t="s">
        <v>97</v>
      </c>
      <c r="K38" s="54" t="s">
        <v>95</v>
      </c>
      <c r="L38" s="54" t="s">
        <v>98</v>
      </c>
      <c r="M38" s="55" t="str">
        <f t="shared" si="0"/>
        <v>elegansXelegans</v>
      </c>
      <c r="N38" s="55" t="str">
        <f t="shared" si="3"/>
        <v>elegansXelegans</v>
      </c>
      <c r="O38" s="56">
        <v>43630</v>
      </c>
      <c r="P38" s="57" t="s">
        <v>132</v>
      </c>
      <c r="Q38" s="54" t="s">
        <v>100</v>
      </c>
      <c r="R38" s="54" t="str">
        <f t="shared" si="1"/>
        <v>B.20XB.1</v>
      </c>
      <c r="S38" s="54">
        <v>4</v>
      </c>
      <c r="T38" s="54">
        <v>0</v>
      </c>
      <c r="U38" s="54">
        <v>0</v>
      </c>
      <c r="V38" s="54">
        <v>0</v>
      </c>
      <c r="W38" s="58" t="s">
        <v>18</v>
      </c>
      <c r="X38" s="54" t="str">
        <f t="shared" si="2"/>
        <v>N</v>
      </c>
      <c r="Y38" s="54" t="str">
        <f t="shared" si="19"/>
        <v>NA</v>
      </c>
      <c r="Z38" s="54" t="str">
        <f t="shared" si="19"/>
        <v>NA</v>
      </c>
      <c r="AA38" s="54" t="str">
        <f t="shared" si="19"/>
        <v>NA</v>
      </c>
      <c r="AB38" s="54" t="str">
        <f t="shared" si="19"/>
        <v>NA</v>
      </c>
      <c r="AC38" s="54" t="str">
        <f t="shared" si="19"/>
        <v>NA</v>
      </c>
      <c r="AD38" s="54" t="str">
        <f t="shared" si="19"/>
        <v>NA</v>
      </c>
      <c r="AE38" s="54" t="str">
        <f t="shared" si="19"/>
        <v>NA</v>
      </c>
      <c r="AF38" s="54" t="str">
        <f t="shared" si="19"/>
        <v>NA</v>
      </c>
      <c r="AG38" s="58" t="s">
        <v>18</v>
      </c>
      <c r="AH38" s="54" t="s">
        <v>18</v>
      </c>
      <c r="AI38" s="54" t="s">
        <v>18</v>
      </c>
      <c r="AJ38" s="54" t="s">
        <v>18</v>
      </c>
      <c r="AK38" s="54" t="s">
        <v>18</v>
      </c>
      <c r="AL38" s="54" t="s">
        <v>18</v>
      </c>
    </row>
    <row r="39" spans="1:38" x14ac:dyDescent="0.25">
      <c r="A39" s="54" t="s">
        <v>93</v>
      </c>
      <c r="B39" s="54">
        <v>2019</v>
      </c>
      <c r="C39" s="54" t="s">
        <v>53</v>
      </c>
      <c r="D39" s="54" t="s">
        <v>54</v>
      </c>
      <c r="E39" s="54" t="s">
        <v>97</v>
      </c>
      <c r="F39" s="54" t="s">
        <v>95</v>
      </c>
      <c r="G39" s="54" t="s">
        <v>98</v>
      </c>
      <c r="H39" s="54" t="s">
        <v>56</v>
      </c>
      <c r="I39" s="54" t="s">
        <v>54</v>
      </c>
      <c r="J39" s="54" t="s">
        <v>97</v>
      </c>
      <c r="K39" s="54" t="s">
        <v>95</v>
      </c>
      <c r="L39" s="54" t="s">
        <v>98</v>
      </c>
      <c r="M39" s="55" t="str">
        <f t="shared" si="0"/>
        <v>elegansXelegans</v>
      </c>
      <c r="N39" s="55" t="str">
        <f t="shared" si="3"/>
        <v>elegansXelegans</v>
      </c>
      <c r="O39" s="56">
        <v>43630</v>
      </c>
      <c r="P39" s="57" t="s">
        <v>132</v>
      </c>
      <c r="Q39" s="54" t="s">
        <v>115</v>
      </c>
      <c r="R39" s="54" t="str">
        <f t="shared" si="1"/>
        <v>B.20XB.9</v>
      </c>
      <c r="S39" s="54">
        <v>1</v>
      </c>
      <c r="T39" s="54">
        <v>0</v>
      </c>
      <c r="U39" s="54">
        <v>0</v>
      </c>
      <c r="V39" s="54">
        <v>0</v>
      </c>
      <c r="W39" s="58" t="s">
        <v>18</v>
      </c>
      <c r="X39" s="54" t="str">
        <f t="shared" si="2"/>
        <v>N</v>
      </c>
      <c r="Y39" s="54" t="str">
        <f t="shared" si="19"/>
        <v>NA</v>
      </c>
      <c r="Z39" s="54" t="str">
        <f t="shared" si="19"/>
        <v>NA</v>
      </c>
      <c r="AA39" s="54" t="str">
        <f t="shared" si="19"/>
        <v>NA</v>
      </c>
      <c r="AB39" s="54" t="str">
        <f t="shared" si="19"/>
        <v>NA</v>
      </c>
      <c r="AC39" s="54" t="str">
        <f t="shared" si="19"/>
        <v>NA</v>
      </c>
      <c r="AD39" s="54" t="str">
        <f t="shared" si="19"/>
        <v>NA</v>
      </c>
      <c r="AE39" s="54" t="str">
        <f t="shared" si="19"/>
        <v>NA</v>
      </c>
      <c r="AF39" s="54" t="str">
        <f t="shared" si="19"/>
        <v>NA</v>
      </c>
      <c r="AG39" s="58" t="s">
        <v>18</v>
      </c>
      <c r="AH39" s="54" t="s">
        <v>18</v>
      </c>
      <c r="AI39" s="54" t="s">
        <v>18</v>
      </c>
      <c r="AJ39" s="54" t="s">
        <v>18</v>
      </c>
      <c r="AK39" s="54" t="s">
        <v>18</v>
      </c>
      <c r="AL39" s="54" t="s">
        <v>18</v>
      </c>
    </row>
    <row r="40" spans="1:38" x14ac:dyDescent="0.25">
      <c r="A40" s="54" t="s">
        <v>93</v>
      </c>
      <c r="B40" s="54">
        <v>2019</v>
      </c>
      <c r="C40" s="54" t="s">
        <v>53</v>
      </c>
      <c r="D40" s="54" t="s">
        <v>54</v>
      </c>
      <c r="E40" s="54" t="s">
        <v>97</v>
      </c>
      <c r="F40" s="54" t="s">
        <v>95</v>
      </c>
      <c r="G40" s="54" t="s">
        <v>98</v>
      </c>
      <c r="H40" s="54" t="s">
        <v>59</v>
      </c>
      <c r="I40" s="54" t="s">
        <v>54</v>
      </c>
      <c r="J40" s="54" t="s">
        <v>97</v>
      </c>
      <c r="K40" s="54" t="s">
        <v>95</v>
      </c>
      <c r="L40" s="54" t="s">
        <v>98</v>
      </c>
      <c r="M40" s="55" t="str">
        <f t="shared" si="0"/>
        <v>elegansXelegans</v>
      </c>
      <c r="N40" s="55" t="str">
        <f t="shared" si="3"/>
        <v>elegansXelegans</v>
      </c>
      <c r="O40" s="56">
        <v>43630</v>
      </c>
      <c r="P40" s="57" t="s">
        <v>131</v>
      </c>
      <c r="Q40" s="54" t="s">
        <v>100</v>
      </c>
      <c r="R40" s="54" t="str">
        <f t="shared" si="1"/>
        <v>B.8XB.1</v>
      </c>
      <c r="S40" s="54">
        <v>1</v>
      </c>
      <c r="T40" s="54">
        <v>1</v>
      </c>
      <c r="U40" s="54">
        <v>0</v>
      </c>
      <c r="V40" s="54">
        <v>0</v>
      </c>
      <c r="W40" s="58" t="s">
        <v>18</v>
      </c>
      <c r="X40" s="54" t="str">
        <f t="shared" si="2"/>
        <v>N</v>
      </c>
      <c r="Y40" s="54" t="str">
        <f t="shared" si="19"/>
        <v>NA</v>
      </c>
      <c r="Z40" s="54" t="str">
        <f t="shared" si="19"/>
        <v>NA</v>
      </c>
      <c r="AA40" s="54" t="str">
        <f t="shared" si="19"/>
        <v>NA</v>
      </c>
      <c r="AB40" s="54" t="str">
        <f t="shared" si="19"/>
        <v>NA</v>
      </c>
      <c r="AC40" s="54" t="str">
        <f t="shared" si="19"/>
        <v>NA</v>
      </c>
      <c r="AD40" s="54" t="str">
        <f t="shared" si="19"/>
        <v>NA</v>
      </c>
      <c r="AE40" s="54" t="str">
        <f t="shared" si="19"/>
        <v>NA</v>
      </c>
      <c r="AF40" s="54" t="str">
        <f t="shared" si="19"/>
        <v>NA</v>
      </c>
      <c r="AG40" s="58" t="s">
        <v>18</v>
      </c>
      <c r="AH40" s="54" t="s">
        <v>18</v>
      </c>
      <c r="AI40" s="54" t="s">
        <v>18</v>
      </c>
      <c r="AJ40" s="54" t="s">
        <v>18</v>
      </c>
      <c r="AK40" s="54" t="s">
        <v>18</v>
      </c>
      <c r="AL40" s="54" t="s">
        <v>18</v>
      </c>
    </row>
    <row r="41" spans="1:38" x14ac:dyDescent="0.25">
      <c r="A41" s="54" t="s">
        <v>58</v>
      </c>
      <c r="B41" s="54">
        <v>2019</v>
      </c>
      <c r="C41" s="54" t="s">
        <v>53</v>
      </c>
      <c r="D41" s="54" t="s">
        <v>94</v>
      </c>
      <c r="E41" s="54" t="s">
        <v>55</v>
      </c>
      <c r="F41" s="54" t="s">
        <v>95</v>
      </c>
      <c r="G41" s="54" t="s">
        <v>96</v>
      </c>
      <c r="H41" s="54" t="s">
        <v>56</v>
      </c>
      <c r="I41" s="54" t="s">
        <v>54</v>
      </c>
      <c r="J41" s="54" t="s">
        <v>97</v>
      </c>
      <c r="K41" s="54" t="s">
        <v>95</v>
      </c>
      <c r="L41" s="54" t="s">
        <v>98</v>
      </c>
      <c r="M41" s="55" t="str">
        <f t="shared" si="0"/>
        <v>graellsiiXelegans</v>
      </c>
      <c r="N41" s="55" t="str">
        <f t="shared" si="3"/>
        <v>graellsiiXelegans</v>
      </c>
      <c r="O41" s="56">
        <v>43632</v>
      </c>
      <c r="P41" s="57" t="s">
        <v>124</v>
      </c>
      <c r="Q41" s="54" t="s">
        <v>133</v>
      </c>
      <c r="R41" s="54" t="str">
        <f t="shared" si="1"/>
        <v>A.5XB.?</v>
      </c>
      <c r="S41" s="54">
        <v>1</v>
      </c>
      <c r="T41" s="54">
        <v>1</v>
      </c>
      <c r="U41" s="54">
        <v>0</v>
      </c>
      <c r="V41" s="54">
        <v>0</v>
      </c>
      <c r="W41" s="58" t="s">
        <v>18</v>
      </c>
      <c r="X41" s="54" t="str">
        <f t="shared" si="2"/>
        <v>N</v>
      </c>
      <c r="Y41" s="54" t="str">
        <f t="shared" si="19"/>
        <v>NA</v>
      </c>
      <c r="Z41" s="54" t="str">
        <f t="shared" si="19"/>
        <v>NA</v>
      </c>
      <c r="AA41" s="54" t="str">
        <f t="shared" si="19"/>
        <v>NA</v>
      </c>
      <c r="AB41" s="54" t="str">
        <f t="shared" si="19"/>
        <v>NA</v>
      </c>
      <c r="AC41" s="54" t="str">
        <f t="shared" si="19"/>
        <v>NA</v>
      </c>
      <c r="AD41" s="54" t="str">
        <f t="shared" si="19"/>
        <v>NA</v>
      </c>
      <c r="AE41" s="54" t="str">
        <f t="shared" si="19"/>
        <v>NA</v>
      </c>
      <c r="AF41" s="54" t="str">
        <f t="shared" si="19"/>
        <v>NA</v>
      </c>
      <c r="AG41" s="58" t="s">
        <v>18</v>
      </c>
      <c r="AH41" s="54" t="s">
        <v>18</v>
      </c>
      <c r="AI41" s="54" t="s">
        <v>18</v>
      </c>
      <c r="AJ41" s="54" t="s">
        <v>18</v>
      </c>
      <c r="AK41" s="54" t="s">
        <v>18</v>
      </c>
      <c r="AL41" s="54" t="s">
        <v>18</v>
      </c>
    </row>
    <row r="42" spans="1:38" x14ac:dyDescent="0.25">
      <c r="A42" s="54" t="s">
        <v>58</v>
      </c>
      <c r="B42" s="54">
        <v>2019</v>
      </c>
      <c r="C42" s="54" t="s">
        <v>53</v>
      </c>
      <c r="D42" s="54" t="s">
        <v>54</v>
      </c>
      <c r="E42" s="54" t="s">
        <v>97</v>
      </c>
      <c r="F42" s="54" t="s">
        <v>95</v>
      </c>
      <c r="G42" s="54" t="s">
        <v>98</v>
      </c>
      <c r="H42" s="54" t="s">
        <v>59</v>
      </c>
      <c r="I42" s="54" t="s">
        <v>54</v>
      </c>
      <c r="J42" s="54" t="s">
        <v>97</v>
      </c>
      <c r="K42" s="54" t="s">
        <v>95</v>
      </c>
      <c r="L42" s="54" t="s">
        <v>98</v>
      </c>
      <c r="M42" s="55" t="str">
        <f t="shared" si="0"/>
        <v>elegansXelegans</v>
      </c>
      <c r="N42" s="55" t="str">
        <f t="shared" si="3"/>
        <v>elegansXelegans</v>
      </c>
      <c r="O42" s="56">
        <v>43632</v>
      </c>
      <c r="P42" s="57" t="s">
        <v>133</v>
      </c>
      <c r="Q42" s="54" t="s">
        <v>133</v>
      </c>
      <c r="R42" s="54" t="str">
        <f t="shared" si="1"/>
        <v>B.?XB.?</v>
      </c>
      <c r="S42" s="54">
        <v>5</v>
      </c>
      <c r="T42" s="54">
        <v>1</v>
      </c>
      <c r="U42" s="54">
        <v>0</v>
      </c>
      <c r="V42" s="54">
        <v>0</v>
      </c>
      <c r="W42" s="58" t="s">
        <v>18</v>
      </c>
      <c r="X42" s="54" t="str">
        <f t="shared" si="2"/>
        <v>N</v>
      </c>
      <c r="Y42" s="54" t="str">
        <f t="shared" si="19"/>
        <v>NA</v>
      </c>
      <c r="Z42" s="54" t="str">
        <f t="shared" si="19"/>
        <v>NA</v>
      </c>
      <c r="AA42" s="54" t="str">
        <f t="shared" si="19"/>
        <v>NA</v>
      </c>
      <c r="AB42" s="54" t="str">
        <f t="shared" si="19"/>
        <v>NA</v>
      </c>
      <c r="AC42" s="54" t="str">
        <f t="shared" si="19"/>
        <v>NA</v>
      </c>
      <c r="AD42" s="54" t="str">
        <f t="shared" si="19"/>
        <v>NA</v>
      </c>
      <c r="AE42" s="54" t="str">
        <f t="shared" si="19"/>
        <v>NA</v>
      </c>
      <c r="AF42" s="54" t="str">
        <f t="shared" si="19"/>
        <v>NA</v>
      </c>
      <c r="AG42" s="58" t="s">
        <v>18</v>
      </c>
      <c r="AH42" s="54" t="s">
        <v>18</v>
      </c>
      <c r="AI42" s="54" t="s">
        <v>18</v>
      </c>
      <c r="AJ42" s="54" t="s">
        <v>18</v>
      </c>
      <c r="AK42" s="54" t="s">
        <v>18</v>
      </c>
      <c r="AL42" s="54" t="s">
        <v>18</v>
      </c>
    </row>
    <row r="43" spans="1:38" x14ac:dyDescent="0.25">
      <c r="A43" s="54" t="s">
        <v>58</v>
      </c>
      <c r="B43" s="54">
        <v>2019</v>
      </c>
      <c r="C43" s="54" t="s">
        <v>53</v>
      </c>
      <c r="D43" s="54" t="s">
        <v>54</v>
      </c>
      <c r="E43" s="54" t="s">
        <v>97</v>
      </c>
      <c r="F43" s="54" t="s">
        <v>95</v>
      </c>
      <c r="G43" s="54" t="s">
        <v>98</v>
      </c>
      <c r="H43" s="54" t="s">
        <v>59</v>
      </c>
      <c r="I43" s="54" t="s">
        <v>54</v>
      </c>
      <c r="J43" s="54" t="s">
        <v>97</v>
      </c>
      <c r="K43" s="54" t="s">
        <v>95</v>
      </c>
      <c r="L43" s="54" t="s">
        <v>98</v>
      </c>
      <c r="M43" s="55" t="str">
        <f t="shared" si="0"/>
        <v>elegansXelegans</v>
      </c>
      <c r="N43" s="55" t="str">
        <f t="shared" si="3"/>
        <v>elegansXelegans</v>
      </c>
      <c r="O43" s="56">
        <v>43632</v>
      </c>
      <c r="P43" s="57" t="s">
        <v>133</v>
      </c>
      <c r="Q43" s="54" t="s">
        <v>133</v>
      </c>
      <c r="R43" s="54" t="str">
        <f t="shared" si="1"/>
        <v>B.?XB.?</v>
      </c>
      <c r="S43" s="54">
        <v>1</v>
      </c>
      <c r="T43" s="54">
        <v>1</v>
      </c>
      <c r="U43" s="54">
        <v>5</v>
      </c>
      <c r="V43" s="54">
        <v>0</v>
      </c>
      <c r="W43" s="58" t="s">
        <v>18</v>
      </c>
      <c r="X43" s="54" t="str">
        <f t="shared" si="2"/>
        <v>N</v>
      </c>
      <c r="Y43" s="54" t="str">
        <f t="shared" si="19"/>
        <v>NA</v>
      </c>
      <c r="Z43" s="54" t="str">
        <f t="shared" si="19"/>
        <v>NA</v>
      </c>
      <c r="AA43" s="54" t="str">
        <f t="shared" si="19"/>
        <v>NA</v>
      </c>
      <c r="AB43" s="54" t="str">
        <f t="shared" si="19"/>
        <v>NA</v>
      </c>
      <c r="AC43" s="54" t="str">
        <f t="shared" si="19"/>
        <v>NA</v>
      </c>
      <c r="AD43" s="54" t="str">
        <f t="shared" si="19"/>
        <v>NA</v>
      </c>
      <c r="AE43" s="54" t="str">
        <f t="shared" si="19"/>
        <v>NA</v>
      </c>
      <c r="AF43" s="54" t="str">
        <f t="shared" si="19"/>
        <v>NA</v>
      </c>
      <c r="AG43" s="58" t="s">
        <v>18</v>
      </c>
      <c r="AH43" s="54" t="s">
        <v>18</v>
      </c>
      <c r="AI43" s="54" t="s">
        <v>18</v>
      </c>
      <c r="AJ43" s="54" t="s">
        <v>18</v>
      </c>
      <c r="AK43" s="54" t="s">
        <v>18</v>
      </c>
      <c r="AL43" s="54" t="s">
        <v>18</v>
      </c>
    </row>
    <row r="44" spans="1:38" x14ac:dyDescent="0.25">
      <c r="A44" s="54" t="s">
        <v>58</v>
      </c>
      <c r="B44" s="54">
        <v>2019</v>
      </c>
      <c r="C44" s="54" t="s">
        <v>53</v>
      </c>
      <c r="D44" s="54" t="s">
        <v>54</v>
      </c>
      <c r="E44" s="54" t="s">
        <v>97</v>
      </c>
      <c r="F44" s="54" t="s">
        <v>95</v>
      </c>
      <c r="G44" s="54" t="s">
        <v>98</v>
      </c>
      <c r="H44" s="54" t="s">
        <v>59</v>
      </c>
      <c r="I44" s="54" t="s">
        <v>54</v>
      </c>
      <c r="J44" s="54" t="s">
        <v>97</v>
      </c>
      <c r="K44" s="54" t="s">
        <v>95</v>
      </c>
      <c r="L44" s="54" t="s">
        <v>98</v>
      </c>
      <c r="M44" s="55" t="str">
        <f t="shared" si="0"/>
        <v>elegansXelegans</v>
      </c>
      <c r="N44" s="55" t="str">
        <f t="shared" si="3"/>
        <v>elegansXelegans</v>
      </c>
      <c r="O44" s="56">
        <v>43632</v>
      </c>
      <c r="P44" s="57" t="s">
        <v>133</v>
      </c>
      <c r="Q44" s="54" t="s">
        <v>133</v>
      </c>
      <c r="R44" s="54" t="str">
        <f t="shared" si="1"/>
        <v>B.?XB.?</v>
      </c>
      <c r="S44" s="54">
        <v>1</v>
      </c>
      <c r="T44" s="54">
        <v>1</v>
      </c>
      <c r="U44" s="54">
        <v>0</v>
      </c>
      <c r="V44" s="54">
        <v>0</v>
      </c>
      <c r="W44" s="58" t="s">
        <v>18</v>
      </c>
      <c r="X44" s="54" t="str">
        <f t="shared" si="2"/>
        <v>N</v>
      </c>
      <c r="Y44" s="54" t="str">
        <f t="shared" si="19"/>
        <v>NA</v>
      </c>
      <c r="Z44" s="54" t="str">
        <f t="shared" si="19"/>
        <v>NA</v>
      </c>
      <c r="AA44" s="54" t="str">
        <f t="shared" si="19"/>
        <v>NA</v>
      </c>
      <c r="AB44" s="54" t="str">
        <f t="shared" si="19"/>
        <v>NA</v>
      </c>
      <c r="AC44" s="54" t="str">
        <f t="shared" si="19"/>
        <v>NA</v>
      </c>
      <c r="AD44" s="54" t="str">
        <f t="shared" si="19"/>
        <v>NA</v>
      </c>
      <c r="AE44" s="54" t="str">
        <f t="shared" si="19"/>
        <v>NA</v>
      </c>
      <c r="AF44" s="54" t="str">
        <f t="shared" si="19"/>
        <v>NA</v>
      </c>
      <c r="AG44" s="58" t="s">
        <v>18</v>
      </c>
      <c r="AH44" s="54" t="s">
        <v>18</v>
      </c>
      <c r="AI44" s="54" t="s">
        <v>18</v>
      </c>
      <c r="AJ44" s="54" t="s">
        <v>18</v>
      </c>
      <c r="AK44" s="54" t="s">
        <v>18</v>
      </c>
      <c r="AL44" s="54" t="s">
        <v>18</v>
      </c>
    </row>
    <row r="45" spans="1:38" x14ac:dyDescent="0.25">
      <c r="A45" s="54" t="s">
        <v>58</v>
      </c>
      <c r="B45" s="54">
        <v>2019</v>
      </c>
      <c r="C45" s="54" t="s">
        <v>53</v>
      </c>
      <c r="D45" s="54" t="s">
        <v>54</v>
      </c>
      <c r="E45" s="54" t="s">
        <v>97</v>
      </c>
      <c r="F45" s="54" t="s">
        <v>95</v>
      </c>
      <c r="G45" s="54" t="s">
        <v>98</v>
      </c>
      <c r="H45" s="54" t="s">
        <v>56</v>
      </c>
      <c r="I45" s="54" t="s">
        <v>54</v>
      </c>
      <c r="J45" s="54" t="s">
        <v>97</v>
      </c>
      <c r="K45" s="54" t="s">
        <v>95</v>
      </c>
      <c r="L45" s="54" t="s">
        <v>98</v>
      </c>
      <c r="M45" s="55" t="str">
        <f t="shared" si="0"/>
        <v>elegansXelegans</v>
      </c>
      <c r="N45" s="55" t="str">
        <f t="shared" si="3"/>
        <v>elegansXelegans</v>
      </c>
      <c r="O45" s="56">
        <v>43632</v>
      </c>
      <c r="P45" s="57" t="s">
        <v>134</v>
      </c>
      <c r="Q45" s="54" t="s">
        <v>135</v>
      </c>
      <c r="R45" s="54" t="str">
        <f t="shared" si="1"/>
        <v>B.11XB.31</v>
      </c>
      <c r="S45" s="54">
        <v>1</v>
      </c>
      <c r="T45" s="54">
        <v>1</v>
      </c>
      <c r="U45" s="54">
        <v>1</v>
      </c>
      <c r="V45" s="54">
        <v>1</v>
      </c>
      <c r="W45" s="58" t="s">
        <v>18</v>
      </c>
      <c r="X45" s="54" t="s">
        <v>63</v>
      </c>
      <c r="Y45" s="54">
        <v>0</v>
      </c>
      <c r="Z45" s="54" t="str">
        <f t="shared" ref="Z45:AF45" si="20">IF($Y45=0,"NA","")</f>
        <v>NA</v>
      </c>
      <c r="AA45" s="54" t="str">
        <f t="shared" si="20"/>
        <v>NA</v>
      </c>
      <c r="AB45" s="54" t="str">
        <f t="shared" si="20"/>
        <v>NA</v>
      </c>
      <c r="AC45" s="54" t="str">
        <f t="shared" si="20"/>
        <v>NA</v>
      </c>
      <c r="AD45" s="54" t="str">
        <f t="shared" si="20"/>
        <v>NA</v>
      </c>
      <c r="AE45" s="54" t="str">
        <f t="shared" si="20"/>
        <v>NA</v>
      </c>
      <c r="AF45" s="54" t="str">
        <f t="shared" si="20"/>
        <v>NA</v>
      </c>
      <c r="AG45" s="58" t="s">
        <v>18</v>
      </c>
      <c r="AH45" s="54" t="s">
        <v>18</v>
      </c>
      <c r="AI45" s="54" t="s">
        <v>18</v>
      </c>
      <c r="AJ45" s="54" t="s">
        <v>18</v>
      </c>
      <c r="AK45" s="54" t="s">
        <v>18</v>
      </c>
      <c r="AL45" s="54" t="s">
        <v>18</v>
      </c>
    </row>
    <row r="46" spans="1:38" x14ac:dyDescent="0.25">
      <c r="A46" s="54" t="s">
        <v>58</v>
      </c>
      <c r="B46" s="54">
        <v>2019</v>
      </c>
      <c r="C46" s="54" t="s">
        <v>53</v>
      </c>
      <c r="D46" s="54" t="s">
        <v>54</v>
      </c>
      <c r="E46" s="54" t="s">
        <v>97</v>
      </c>
      <c r="F46" s="54" t="s">
        <v>95</v>
      </c>
      <c r="G46" s="54" t="s">
        <v>98</v>
      </c>
      <c r="H46" s="54" t="s">
        <v>59</v>
      </c>
      <c r="I46" s="54" t="s">
        <v>54</v>
      </c>
      <c r="J46" s="54" t="s">
        <v>97</v>
      </c>
      <c r="K46" s="54" t="s">
        <v>95</v>
      </c>
      <c r="L46" s="54" t="s">
        <v>98</v>
      </c>
      <c r="M46" s="55" t="str">
        <f t="shared" si="0"/>
        <v>elegansXelegans</v>
      </c>
      <c r="N46" s="55" t="str">
        <f t="shared" si="3"/>
        <v>elegansXelegans</v>
      </c>
      <c r="O46" s="56">
        <v>43632</v>
      </c>
      <c r="P46" s="57" t="s">
        <v>127</v>
      </c>
      <c r="Q46" s="54" t="s">
        <v>131</v>
      </c>
      <c r="R46" s="54" t="str">
        <f t="shared" si="1"/>
        <v>B.15XB.8</v>
      </c>
      <c r="S46" s="54" t="s">
        <v>18</v>
      </c>
      <c r="T46" s="54" t="s">
        <v>18</v>
      </c>
      <c r="U46" s="54" t="s">
        <v>18</v>
      </c>
      <c r="V46" s="54" t="s">
        <v>18</v>
      </c>
      <c r="W46" s="58" t="s">
        <v>136</v>
      </c>
      <c r="X46" s="54" t="s">
        <v>63</v>
      </c>
      <c r="Y46" s="54">
        <v>3</v>
      </c>
      <c r="Z46" s="54">
        <v>3</v>
      </c>
      <c r="AA46" s="54">
        <v>65</v>
      </c>
      <c r="AB46" s="54">
        <v>197</v>
      </c>
      <c r="AC46" s="54">
        <v>55</v>
      </c>
      <c r="AD46" s="54">
        <v>124</v>
      </c>
      <c r="AE46" s="54">
        <v>87</v>
      </c>
      <c r="AF46" s="54">
        <v>51</v>
      </c>
      <c r="AG46" s="58" t="s">
        <v>18</v>
      </c>
      <c r="AH46" s="54">
        <f t="shared" si="5"/>
        <v>207</v>
      </c>
      <c r="AI46" s="54">
        <f t="shared" si="5"/>
        <v>372</v>
      </c>
      <c r="AJ46" s="54">
        <f t="shared" si="6"/>
        <v>579</v>
      </c>
      <c r="AK46" s="54">
        <f t="shared" si="7"/>
        <v>193</v>
      </c>
      <c r="AL46" s="54">
        <f t="shared" si="8"/>
        <v>0.35751295336787564</v>
      </c>
    </row>
    <row r="47" spans="1:38" x14ac:dyDescent="0.25">
      <c r="A47" s="54" t="s">
        <v>58</v>
      </c>
      <c r="B47" s="54">
        <v>2019</v>
      </c>
      <c r="C47" s="54" t="s">
        <v>53</v>
      </c>
      <c r="D47" s="54" t="s">
        <v>54</v>
      </c>
      <c r="E47" s="54" t="s">
        <v>97</v>
      </c>
      <c r="F47" s="54" t="s">
        <v>95</v>
      </c>
      <c r="G47" s="54" t="s">
        <v>98</v>
      </c>
      <c r="H47" s="54" t="s">
        <v>56</v>
      </c>
      <c r="I47" s="54" t="s">
        <v>54</v>
      </c>
      <c r="J47" s="54" t="s">
        <v>97</v>
      </c>
      <c r="K47" s="54" t="s">
        <v>95</v>
      </c>
      <c r="L47" s="54" t="s">
        <v>98</v>
      </c>
      <c r="M47" s="55" t="str">
        <f t="shared" si="0"/>
        <v>elegansXelegans</v>
      </c>
      <c r="N47" s="55" t="str">
        <f t="shared" si="3"/>
        <v>elegansXelegans</v>
      </c>
      <c r="O47" s="56">
        <v>43632</v>
      </c>
      <c r="P47" s="57" t="s">
        <v>137</v>
      </c>
      <c r="Q47" s="54" t="s">
        <v>138</v>
      </c>
      <c r="R47" s="54" t="str">
        <f t="shared" si="1"/>
        <v>B.16 XB.26</v>
      </c>
      <c r="S47" s="54">
        <v>1</v>
      </c>
      <c r="T47" s="54">
        <v>0</v>
      </c>
      <c r="U47" s="54">
        <v>0</v>
      </c>
      <c r="V47" s="54">
        <v>0</v>
      </c>
      <c r="W47" s="58" t="s">
        <v>18</v>
      </c>
      <c r="X47" s="54" t="str">
        <f t="shared" ref="X47:X54" si="21">IF(V47=1,"Y","N")</f>
        <v>N</v>
      </c>
      <c r="Y47" s="54" t="str">
        <f t="shared" ref="Y47:AF48" si="22">IF($X47="N","NA","")</f>
        <v>NA</v>
      </c>
      <c r="Z47" s="54" t="str">
        <f t="shared" si="22"/>
        <v>NA</v>
      </c>
      <c r="AA47" s="54" t="str">
        <f t="shared" si="22"/>
        <v>NA</v>
      </c>
      <c r="AB47" s="54" t="str">
        <f t="shared" si="22"/>
        <v>NA</v>
      </c>
      <c r="AC47" s="54" t="str">
        <f t="shared" si="22"/>
        <v>NA</v>
      </c>
      <c r="AD47" s="54" t="str">
        <f t="shared" si="22"/>
        <v>NA</v>
      </c>
      <c r="AE47" s="54" t="str">
        <f t="shared" si="22"/>
        <v>NA</v>
      </c>
      <c r="AF47" s="54" t="str">
        <f t="shared" si="22"/>
        <v>NA</v>
      </c>
      <c r="AG47" s="58" t="s">
        <v>18</v>
      </c>
      <c r="AH47" s="54" t="s">
        <v>18</v>
      </c>
      <c r="AI47" s="54" t="s">
        <v>18</v>
      </c>
      <c r="AJ47" s="54" t="s">
        <v>18</v>
      </c>
      <c r="AK47" s="54" t="s">
        <v>18</v>
      </c>
      <c r="AL47" s="54" t="s">
        <v>18</v>
      </c>
    </row>
    <row r="48" spans="1:38" x14ac:dyDescent="0.25">
      <c r="A48" s="54" t="s">
        <v>58</v>
      </c>
      <c r="B48" s="54">
        <v>2019</v>
      </c>
      <c r="C48" s="54" t="s">
        <v>53</v>
      </c>
      <c r="D48" s="54" t="s">
        <v>54</v>
      </c>
      <c r="E48" s="54" t="s">
        <v>97</v>
      </c>
      <c r="F48" s="54" t="s">
        <v>95</v>
      </c>
      <c r="G48" s="54" t="s">
        <v>98</v>
      </c>
      <c r="H48" s="54" t="s">
        <v>56</v>
      </c>
      <c r="I48" s="54" t="s">
        <v>54</v>
      </c>
      <c r="J48" s="54" t="s">
        <v>97</v>
      </c>
      <c r="K48" s="54" t="s">
        <v>95</v>
      </c>
      <c r="L48" s="54" t="s">
        <v>98</v>
      </c>
      <c r="M48" s="55" t="str">
        <f t="shared" si="0"/>
        <v>elegansXelegans</v>
      </c>
      <c r="N48" s="55" t="str">
        <f t="shared" si="3"/>
        <v>elegansXelegans</v>
      </c>
      <c r="O48" s="56">
        <v>43632</v>
      </c>
      <c r="P48" s="57" t="s">
        <v>139</v>
      </c>
      <c r="Q48" s="54" t="s">
        <v>140</v>
      </c>
      <c r="R48" s="54" t="str">
        <f t="shared" si="1"/>
        <v>B.16XB.</v>
      </c>
      <c r="S48" s="54">
        <v>1</v>
      </c>
      <c r="T48" s="54">
        <v>1</v>
      </c>
      <c r="U48" s="54">
        <v>0</v>
      </c>
      <c r="V48" s="54">
        <v>0</v>
      </c>
      <c r="W48" s="58" t="s">
        <v>18</v>
      </c>
      <c r="X48" s="54" t="str">
        <f t="shared" si="21"/>
        <v>N</v>
      </c>
      <c r="Y48" s="54" t="str">
        <f t="shared" si="22"/>
        <v>NA</v>
      </c>
      <c r="Z48" s="54" t="str">
        <f t="shared" si="22"/>
        <v>NA</v>
      </c>
      <c r="AA48" s="54" t="str">
        <f t="shared" si="22"/>
        <v>NA</v>
      </c>
      <c r="AB48" s="54" t="str">
        <f t="shared" si="22"/>
        <v>NA</v>
      </c>
      <c r="AC48" s="54" t="str">
        <f t="shared" si="22"/>
        <v>NA</v>
      </c>
      <c r="AD48" s="54" t="str">
        <f t="shared" si="22"/>
        <v>NA</v>
      </c>
      <c r="AE48" s="54" t="str">
        <f t="shared" si="22"/>
        <v>NA</v>
      </c>
      <c r="AF48" s="54" t="str">
        <f t="shared" si="22"/>
        <v>NA</v>
      </c>
      <c r="AG48" s="58" t="s">
        <v>18</v>
      </c>
      <c r="AH48" s="54" t="s">
        <v>18</v>
      </c>
      <c r="AI48" s="54" t="s">
        <v>18</v>
      </c>
      <c r="AJ48" s="54" t="s">
        <v>18</v>
      </c>
      <c r="AK48" s="54" t="s">
        <v>18</v>
      </c>
      <c r="AL48" s="54" t="s">
        <v>18</v>
      </c>
    </row>
    <row r="49" spans="1:38" x14ac:dyDescent="0.25">
      <c r="A49" s="54" t="s">
        <v>58</v>
      </c>
      <c r="B49" s="54">
        <v>2019</v>
      </c>
      <c r="C49" s="54" t="s">
        <v>53</v>
      </c>
      <c r="D49" s="54" t="s">
        <v>54</v>
      </c>
      <c r="E49" s="54" t="s">
        <v>97</v>
      </c>
      <c r="F49" s="54" t="s">
        <v>95</v>
      </c>
      <c r="G49" s="54" t="s">
        <v>98</v>
      </c>
      <c r="H49" s="54" t="s">
        <v>56</v>
      </c>
      <c r="I49" s="54" t="s">
        <v>54</v>
      </c>
      <c r="J49" s="54" t="s">
        <v>97</v>
      </c>
      <c r="K49" s="54" t="s">
        <v>95</v>
      </c>
      <c r="L49" s="54" t="s">
        <v>98</v>
      </c>
      <c r="M49" s="55" t="str">
        <f t="shared" si="0"/>
        <v>elegansXelegans</v>
      </c>
      <c r="N49" s="55" t="str">
        <f t="shared" si="3"/>
        <v>elegansXelegans</v>
      </c>
      <c r="O49" s="56">
        <v>43632</v>
      </c>
      <c r="P49" s="57" t="s">
        <v>139</v>
      </c>
      <c r="Q49" s="54" t="s">
        <v>123</v>
      </c>
      <c r="R49" s="54" t="str">
        <f t="shared" si="1"/>
        <v>B.16XB.25</v>
      </c>
      <c r="S49" s="54">
        <v>1</v>
      </c>
      <c r="T49" s="54">
        <v>1</v>
      </c>
      <c r="U49" s="54">
        <v>1</v>
      </c>
      <c r="V49" s="54">
        <v>1</v>
      </c>
      <c r="W49" s="58" t="s">
        <v>18</v>
      </c>
      <c r="X49" s="54" t="s">
        <v>63</v>
      </c>
      <c r="Y49" s="54">
        <v>0</v>
      </c>
      <c r="Z49" s="54" t="str">
        <f t="shared" ref="Z49:AF49" si="23">IF($Y49=0,"NA","")</f>
        <v>NA</v>
      </c>
      <c r="AA49" s="54" t="str">
        <f t="shared" si="23"/>
        <v>NA</v>
      </c>
      <c r="AB49" s="54" t="str">
        <f t="shared" si="23"/>
        <v>NA</v>
      </c>
      <c r="AC49" s="54" t="str">
        <f t="shared" si="23"/>
        <v>NA</v>
      </c>
      <c r="AD49" s="54" t="str">
        <f t="shared" si="23"/>
        <v>NA</v>
      </c>
      <c r="AE49" s="54" t="str">
        <f t="shared" si="23"/>
        <v>NA</v>
      </c>
      <c r="AF49" s="54" t="str">
        <f t="shared" si="23"/>
        <v>NA</v>
      </c>
      <c r="AG49" s="58" t="s">
        <v>18</v>
      </c>
      <c r="AH49" s="54" t="s">
        <v>18</v>
      </c>
      <c r="AI49" s="54" t="s">
        <v>18</v>
      </c>
      <c r="AJ49" s="54" t="s">
        <v>18</v>
      </c>
      <c r="AK49" s="54" t="s">
        <v>18</v>
      </c>
      <c r="AL49" s="54" t="s">
        <v>18</v>
      </c>
    </row>
    <row r="50" spans="1:38" x14ac:dyDescent="0.25">
      <c r="A50" s="54" t="s">
        <v>93</v>
      </c>
      <c r="B50" s="54">
        <v>2019</v>
      </c>
      <c r="C50" s="54" t="s">
        <v>53</v>
      </c>
      <c r="D50" s="54" t="s">
        <v>94</v>
      </c>
      <c r="E50" s="54" t="s">
        <v>55</v>
      </c>
      <c r="F50" s="54" t="s">
        <v>95</v>
      </c>
      <c r="G50" s="147" t="s">
        <v>96</v>
      </c>
      <c r="H50" s="54" t="s">
        <v>18</v>
      </c>
      <c r="I50" s="54" t="s">
        <v>54</v>
      </c>
      <c r="J50" s="54" t="s">
        <v>97</v>
      </c>
      <c r="K50" s="54" t="s">
        <v>95</v>
      </c>
      <c r="L50" s="54" t="s">
        <v>98</v>
      </c>
      <c r="M50" s="55" t="str">
        <f t="shared" si="0"/>
        <v>graellsiiXelegans</v>
      </c>
      <c r="N50" s="55" t="str">
        <f t="shared" si="3"/>
        <v>graellsiiXelegans</v>
      </c>
      <c r="O50" s="56">
        <v>43642</v>
      </c>
      <c r="P50" s="57" t="s">
        <v>141</v>
      </c>
      <c r="Q50" s="54" t="s">
        <v>142</v>
      </c>
      <c r="R50" s="54" t="str">
        <f t="shared" si="1"/>
        <v>A.?XB.37</v>
      </c>
      <c r="S50" s="54">
        <v>1</v>
      </c>
      <c r="T50" s="54">
        <v>1</v>
      </c>
      <c r="U50" s="54">
        <v>7</v>
      </c>
      <c r="V50" s="54">
        <v>0</v>
      </c>
      <c r="W50" s="58" t="s">
        <v>143</v>
      </c>
      <c r="X50" s="54" t="str">
        <f t="shared" si="21"/>
        <v>N</v>
      </c>
      <c r="Y50" s="54" t="str">
        <f t="shared" ref="Y50:AF50" si="24">IF($X50="N","NA","")</f>
        <v>NA</v>
      </c>
      <c r="Z50" s="54" t="str">
        <f t="shared" si="24"/>
        <v>NA</v>
      </c>
      <c r="AA50" s="54" t="str">
        <f t="shared" si="24"/>
        <v>NA</v>
      </c>
      <c r="AB50" s="54" t="str">
        <f t="shared" si="24"/>
        <v>NA</v>
      </c>
      <c r="AC50" s="54" t="str">
        <f t="shared" si="24"/>
        <v>NA</v>
      </c>
      <c r="AD50" s="54" t="str">
        <f t="shared" si="24"/>
        <v>NA</v>
      </c>
      <c r="AE50" s="54" t="str">
        <f t="shared" si="24"/>
        <v>NA</v>
      </c>
      <c r="AF50" s="54" t="str">
        <f t="shared" si="24"/>
        <v>NA</v>
      </c>
      <c r="AG50" s="58" t="s">
        <v>18</v>
      </c>
      <c r="AH50" s="54" t="s">
        <v>18</v>
      </c>
      <c r="AI50" s="54" t="s">
        <v>18</v>
      </c>
      <c r="AJ50" s="54" t="s">
        <v>18</v>
      </c>
      <c r="AK50" s="54" t="s">
        <v>18</v>
      </c>
      <c r="AL50" s="54" t="s">
        <v>18</v>
      </c>
    </row>
    <row r="51" spans="1:38" x14ac:dyDescent="0.25">
      <c r="A51" s="54" t="s">
        <v>93</v>
      </c>
      <c r="B51" s="54">
        <v>2019</v>
      </c>
      <c r="C51" s="54" t="s">
        <v>53</v>
      </c>
      <c r="D51" s="54" t="s">
        <v>94</v>
      </c>
      <c r="E51" s="54" t="s">
        <v>55</v>
      </c>
      <c r="F51" s="54" t="s">
        <v>95</v>
      </c>
      <c r="G51" s="54" t="s">
        <v>96</v>
      </c>
      <c r="H51" s="54" t="s">
        <v>56</v>
      </c>
      <c r="I51" s="54" t="s">
        <v>54</v>
      </c>
      <c r="J51" s="54" t="s">
        <v>97</v>
      </c>
      <c r="K51" s="54" t="s">
        <v>95</v>
      </c>
      <c r="L51" s="54" t="s">
        <v>98</v>
      </c>
      <c r="M51" s="55" t="str">
        <f t="shared" si="0"/>
        <v>graellsiiXelegans</v>
      </c>
      <c r="N51" s="55" t="str">
        <f t="shared" si="3"/>
        <v>graellsiiXelegans</v>
      </c>
      <c r="O51" s="56">
        <v>43642</v>
      </c>
      <c r="P51" s="57" t="s">
        <v>144</v>
      </c>
      <c r="Q51" s="54" t="s">
        <v>145</v>
      </c>
      <c r="R51" s="54" t="str">
        <f t="shared" si="1"/>
        <v>A.24XB.38</v>
      </c>
      <c r="S51" s="54">
        <v>1</v>
      </c>
      <c r="T51" s="54">
        <v>1</v>
      </c>
      <c r="U51" s="54">
        <v>1</v>
      </c>
      <c r="V51" s="54">
        <v>1</v>
      </c>
      <c r="W51" s="58" t="s">
        <v>18</v>
      </c>
      <c r="X51" s="54" t="s">
        <v>63</v>
      </c>
      <c r="Y51" s="54">
        <v>0</v>
      </c>
      <c r="Z51" s="54" t="str">
        <f t="shared" ref="Z51:AF51" si="25">IF($Y51=0,"NA","")</f>
        <v>NA</v>
      </c>
      <c r="AA51" s="54" t="str">
        <f t="shared" si="25"/>
        <v>NA</v>
      </c>
      <c r="AB51" s="54" t="str">
        <f t="shared" si="25"/>
        <v>NA</v>
      </c>
      <c r="AC51" s="54" t="str">
        <f t="shared" si="25"/>
        <v>NA</v>
      </c>
      <c r="AD51" s="54" t="str">
        <f t="shared" si="25"/>
        <v>NA</v>
      </c>
      <c r="AE51" s="54" t="str">
        <f t="shared" si="25"/>
        <v>NA</v>
      </c>
      <c r="AF51" s="54" t="str">
        <f t="shared" si="25"/>
        <v>NA</v>
      </c>
      <c r="AG51" s="58" t="s">
        <v>18</v>
      </c>
      <c r="AH51" s="54" t="s">
        <v>18</v>
      </c>
      <c r="AI51" s="54" t="s">
        <v>18</v>
      </c>
      <c r="AJ51" s="54" t="s">
        <v>18</v>
      </c>
      <c r="AK51" s="54" t="s">
        <v>18</v>
      </c>
      <c r="AL51" s="54" t="s">
        <v>18</v>
      </c>
    </row>
    <row r="52" spans="1:38" x14ac:dyDescent="0.25">
      <c r="A52" s="54" t="s">
        <v>93</v>
      </c>
      <c r="B52" s="54">
        <v>2019</v>
      </c>
      <c r="C52" s="54" t="s">
        <v>53</v>
      </c>
      <c r="D52" s="54" t="s">
        <v>94</v>
      </c>
      <c r="E52" s="54" t="s">
        <v>55</v>
      </c>
      <c r="F52" s="54" t="s">
        <v>95</v>
      </c>
      <c r="G52" s="54" t="s">
        <v>96</v>
      </c>
      <c r="H52" s="54" t="s">
        <v>56</v>
      </c>
      <c r="I52" s="54" t="s">
        <v>54</v>
      </c>
      <c r="J52" s="54" t="s">
        <v>97</v>
      </c>
      <c r="K52" s="54" t="s">
        <v>95</v>
      </c>
      <c r="L52" s="54" t="s">
        <v>98</v>
      </c>
      <c r="M52" s="55" t="str">
        <f t="shared" si="0"/>
        <v>graellsiiXelegans</v>
      </c>
      <c r="N52" s="55" t="str">
        <f t="shared" si="3"/>
        <v>graellsiiXelegans</v>
      </c>
      <c r="O52" s="56">
        <v>43642</v>
      </c>
      <c r="P52" s="57" t="s">
        <v>146</v>
      </c>
      <c r="Q52" s="54" t="s">
        <v>147</v>
      </c>
      <c r="R52" s="54" t="str">
        <f t="shared" si="1"/>
        <v>A.25XB.32</v>
      </c>
      <c r="S52" s="54">
        <v>1</v>
      </c>
      <c r="T52" s="54">
        <v>1</v>
      </c>
      <c r="U52" s="54">
        <v>1</v>
      </c>
      <c r="V52" s="54">
        <v>1</v>
      </c>
      <c r="W52" s="58" t="s">
        <v>18</v>
      </c>
      <c r="X52" s="54" t="str">
        <f t="shared" si="21"/>
        <v>Y</v>
      </c>
      <c r="Y52" s="54">
        <v>3</v>
      </c>
      <c r="Z52" s="54">
        <v>3</v>
      </c>
      <c r="AA52" s="54">
        <v>0</v>
      </c>
      <c r="AB52" s="54">
        <v>19</v>
      </c>
      <c r="AC52" s="54" t="s">
        <v>18</v>
      </c>
      <c r="AD52" s="54" t="s">
        <v>18</v>
      </c>
      <c r="AE52" s="54" t="s">
        <v>18</v>
      </c>
      <c r="AF52" s="54" t="s">
        <v>18</v>
      </c>
      <c r="AG52" s="58" t="s">
        <v>148</v>
      </c>
      <c r="AH52" s="54">
        <f>AA52</f>
        <v>0</v>
      </c>
      <c r="AI52" s="54">
        <f>AB52</f>
        <v>19</v>
      </c>
      <c r="AJ52" s="54">
        <f t="shared" si="6"/>
        <v>19</v>
      </c>
      <c r="AK52" s="54">
        <f t="shared" si="7"/>
        <v>6.333333333333333</v>
      </c>
      <c r="AL52" s="54">
        <f t="shared" si="8"/>
        <v>0</v>
      </c>
    </row>
    <row r="53" spans="1:38" x14ac:dyDescent="0.25">
      <c r="A53" s="54" t="s">
        <v>93</v>
      </c>
      <c r="B53" s="54">
        <v>2019</v>
      </c>
      <c r="C53" s="54" t="s">
        <v>53</v>
      </c>
      <c r="D53" s="54" t="s">
        <v>94</v>
      </c>
      <c r="E53" s="54" t="s">
        <v>55</v>
      </c>
      <c r="F53" s="54" t="s">
        <v>95</v>
      </c>
      <c r="G53" s="54" t="s">
        <v>96</v>
      </c>
      <c r="H53" s="54" t="s">
        <v>56</v>
      </c>
      <c r="I53" s="54" t="s">
        <v>54</v>
      </c>
      <c r="J53" s="54" t="s">
        <v>97</v>
      </c>
      <c r="K53" s="54" t="s">
        <v>95</v>
      </c>
      <c r="L53" s="54" t="s">
        <v>98</v>
      </c>
      <c r="M53" s="55" t="str">
        <f t="shared" si="0"/>
        <v>graellsiiXelegans</v>
      </c>
      <c r="N53" s="55" t="str">
        <f t="shared" si="3"/>
        <v>graellsiiXelegans</v>
      </c>
      <c r="O53" s="56">
        <v>43642</v>
      </c>
      <c r="P53" s="57" t="s">
        <v>149</v>
      </c>
      <c r="Q53" s="54" t="s">
        <v>147</v>
      </c>
      <c r="R53" s="54" t="str">
        <f t="shared" si="1"/>
        <v>A.26XB.32</v>
      </c>
      <c r="S53" s="54">
        <v>1</v>
      </c>
      <c r="T53" s="54">
        <v>1</v>
      </c>
      <c r="U53" s="54">
        <v>1</v>
      </c>
      <c r="V53" s="54">
        <v>1</v>
      </c>
      <c r="W53" s="58" t="s">
        <v>18</v>
      </c>
      <c r="X53" s="54" t="str">
        <f t="shared" si="21"/>
        <v>Y</v>
      </c>
      <c r="Y53" s="54">
        <v>3</v>
      </c>
      <c r="Z53" s="54">
        <v>3</v>
      </c>
      <c r="AA53" s="54">
        <v>2</v>
      </c>
      <c r="AB53" s="54">
        <v>1</v>
      </c>
      <c r="AC53" s="54" t="s">
        <v>18</v>
      </c>
      <c r="AD53" s="54" t="s">
        <v>18</v>
      </c>
      <c r="AE53" s="54" t="s">
        <v>18</v>
      </c>
      <c r="AF53" s="54" t="s">
        <v>18</v>
      </c>
      <c r="AG53" s="58" t="s">
        <v>148</v>
      </c>
      <c r="AH53" s="54">
        <f>AA53</f>
        <v>2</v>
      </c>
      <c r="AI53" s="54">
        <f>AB53</f>
        <v>1</v>
      </c>
      <c r="AJ53" s="54">
        <f t="shared" si="6"/>
        <v>3</v>
      </c>
      <c r="AK53" s="54">
        <f t="shared" si="7"/>
        <v>1</v>
      </c>
      <c r="AL53" s="54">
        <f t="shared" si="8"/>
        <v>0.66666666666666663</v>
      </c>
    </row>
    <row r="54" spans="1:38" x14ac:dyDescent="0.25">
      <c r="A54" s="54" t="s">
        <v>93</v>
      </c>
      <c r="B54" s="54">
        <v>2019</v>
      </c>
      <c r="C54" s="54" t="s">
        <v>53</v>
      </c>
      <c r="D54" s="54" t="s">
        <v>94</v>
      </c>
      <c r="E54" s="54" t="s">
        <v>55</v>
      </c>
      <c r="F54" s="54" t="s">
        <v>95</v>
      </c>
      <c r="G54" s="54" t="s">
        <v>96</v>
      </c>
      <c r="H54" s="54" t="s">
        <v>64</v>
      </c>
      <c r="I54" s="54" t="s">
        <v>54</v>
      </c>
      <c r="J54" s="54" t="s">
        <v>97</v>
      </c>
      <c r="K54" s="54" t="s">
        <v>95</v>
      </c>
      <c r="L54" s="54" t="s">
        <v>98</v>
      </c>
      <c r="M54" s="55" t="str">
        <f t="shared" si="0"/>
        <v>graellsiiXelegans</v>
      </c>
      <c r="N54" s="55" t="str">
        <f t="shared" si="3"/>
        <v>graellsiiXelegans</v>
      </c>
      <c r="O54" s="56">
        <v>43642</v>
      </c>
      <c r="P54" s="57" t="s">
        <v>149</v>
      </c>
      <c r="Q54" s="54" t="s">
        <v>142</v>
      </c>
      <c r="R54" s="54" t="str">
        <f t="shared" si="1"/>
        <v>A.26XB.37</v>
      </c>
      <c r="S54" s="54">
        <v>1</v>
      </c>
      <c r="T54" s="54">
        <v>0</v>
      </c>
      <c r="U54" s="54">
        <v>0</v>
      </c>
      <c r="V54" s="54">
        <v>0</v>
      </c>
      <c r="W54" s="58" t="s">
        <v>18</v>
      </c>
      <c r="X54" s="54" t="str">
        <f t="shared" si="21"/>
        <v>N</v>
      </c>
      <c r="Y54" s="54" t="str">
        <f t="shared" ref="Y54:AF55" si="26">IF($X54="N","NA","")</f>
        <v>NA</v>
      </c>
      <c r="Z54" s="54" t="str">
        <f t="shared" si="26"/>
        <v>NA</v>
      </c>
      <c r="AA54" s="54" t="str">
        <f t="shared" si="26"/>
        <v>NA</v>
      </c>
      <c r="AB54" s="54" t="str">
        <f t="shared" si="26"/>
        <v>NA</v>
      </c>
      <c r="AC54" s="54" t="str">
        <f t="shared" si="26"/>
        <v>NA</v>
      </c>
      <c r="AD54" s="54" t="str">
        <f t="shared" si="26"/>
        <v>NA</v>
      </c>
      <c r="AE54" s="54" t="str">
        <f t="shared" si="26"/>
        <v>NA</v>
      </c>
      <c r="AF54" s="54" t="str">
        <f t="shared" si="26"/>
        <v>NA</v>
      </c>
      <c r="AG54" s="58" t="s">
        <v>18</v>
      </c>
      <c r="AH54" s="54" t="s">
        <v>18</v>
      </c>
      <c r="AI54" s="54" t="s">
        <v>18</v>
      </c>
      <c r="AJ54" s="54" t="s">
        <v>18</v>
      </c>
      <c r="AK54" s="54" t="s">
        <v>18</v>
      </c>
      <c r="AL54" s="54" t="s">
        <v>18</v>
      </c>
    </row>
    <row r="55" spans="1:38" x14ac:dyDescent="0.25">
      <c r="A55" s="54" t="s">
        <v>93</v>
      </c>
      <c r="B55" s="54">
        <v>2019</v>
      </c>
      <c r="C55" s="54" t="s">
        <v>53</v>
      </c>
      <c r="D55" s="54" t="s">
        <v>94</v>
      </c>
      <c r="E55" s="54" t="s">
        <v>55</v>
      </c>
      <c r="F55" s="54" t="s">
        <v>95</v>
      </c>
      <c r="G55" s="54" t="s">
        <v>96</v>
      </c>
      <c r="H55" s="54" t="s">
        <v>56</v>
      </c>
      <c r="I55" s="54" t="s">
        <v>54</v>
      </c>
      <c r="J55" s="54" t="s">
        <v>97</v>
      </c>
      <c r="K55" s="54" t="s">
        <v>95</v>
      </c>
      <c r="L55" s="54" t="s">
        <v>98</v>
      </c>
      <c r="M55" s="55" t="str">
        <f t="shared" si="0"/>
        <v>graellsiiXelegans</v>
      </c>
      <c r="N55" s="55" t="str">
        <f t="shared" si="3"/>
        <v>graellsiiXelegans</v>
      </c>
      <c r="O55" s="56">
        <v>43642</v>
      </c>
      <c r="P55" s="57" t="s">
        <v>150</v>
      </c>
      <c r="Q55" s="54" t="s">
        <v>151</v>
      </c>
      <c r="R55" s="54" t="str">
        <f t="shared" si="1"/>
        <v>A.27XB.35</v>
      </c>
      <c r="S55" s="54">
        <v>2</v>
      </c>
      <c r="T55" s="54">
        <v>2</v>
      </c>
      <c r="U55" s="54">
        <v>1</v>
      </c>
      <c r="V55" s="54">
        <v>0</v>
      </c>
      <c r="W55" s="58" t="s">
        <v>152</v>
      </c>
      <c r="X55" s="54" t="s">
        <v>2</v>
      </c>
      <c r="Y55" s="54" t="str">
        <f t="shared" si="26"/>
        <v>NA</v>
      </c>
      <c r="Z55" s="54" t="str">
        <f t="shared" si="26"/>
        <v>NA</v>
      </c>
      <c r="AA55" s="54" t="str">
        <f t="shared" si="26"/>
        <v>NA</v>
      </c>
      <c r="AB55" s="54" t="str">
        <f t="shared" si="26"/>
        <v>NA</v>
      </c>
      <c r="AC55" s="54" t="str">
        <f t="shared" si="26"/>
        <v>NA</v>
      </c>
      <c r="AD55" s="54" t="str">
        <f t="shared" si="26"/>
        <v>NA</v>
      </c>
      <c r="AE55" s="54" t="str">
        <f t="shared" si="26"/>
        <v>NA</v>
      </c>
      <c r="AF55" s="54" t="str">
        <f t="shared" si="26"/>
        <v>NA</v>
      </c>
      <c r="AG55" s="58" t="s">
        <v>18</v>
      </c>
      <c r="AH55" s="54" t="s">
        <v>18</v>
      </c>
      <c r="AI55" s="54" t="s">
        <v>18</v>
      </c>
      <c r="AJ55" s="54" t="s">
        <v>18</v>
      </c>
      <c r="AK55" s="54" t="s">
        <v>18</v>
      </c>
      <c r="AL55" s="54" t="s">
        <v>18</v>
      </c>
    </row>
    <row r="56" spans="1:38" x14ac:dyDescent="0.25">
      <c r="A56" s="54" t="s">
        <v>93</v>
      </c>
      <c r="B56" s="54">
        <v>2019</v>
      </c>
      <c r="C56" s="54" t="s">
        <v>53</v>
      </c>
      <c r="D56" s="54" t="s">
        <v>94</v>
      </c>
      <c r="E56" s="54" t="s">
        <v>55</v>
      </c>
      <c r="F56" s="54" t="s">
        <v>95</v>
      </c>
      <c r="G56" s="54" t="s">
        <v>96</v>
      </c>
      <c r="H56" s="54" t="s">
        <v>56</v>
      </c>
      <c r="I56" s="54" t="s">
        <v>54</v>
      </c>
      <c r="J56" s="54" t="s">
        <v>97</v>
      </c>
      <c r="K56" s="54" t="s">
        <v>95</v>
      </c>
      <c r="L56" s="54" t="s">
        <v>98</v>
      </c>
      <c r="M56" s="55" t="str">
        <f t="shared" si="0"/>
        <v>graellsiiXelegans</v>
      </c>
      <c r="N56" s="55" t="str">
        <f t="shared" si="3"/>
        <v>graellsiiXelegans</v>
      </c>
      <c r="O56" s="56">
        <v>43642</v>
      </c>
      <c r="P56" s="57" t="s">
        <v>150</v>
      </c>
      <c r="Q56" s="54" t="s">
        <v>151</v>
      </c>
      <c r="R56" s="54" t="str">
        <f t="shared" si="1"/>
        <v>A.27XB.35</v>
      </c>
      <c r="S56" s="54" t="s">
        <v>18</v>
      </c>
      <c r="T56" s="54" t="s">
        <v>18</v>
      </c>
      <c r="U56" s="54" t="s">
        <v>18</v>
      </c>
      <c r="V56" s="54" t="s">
        <v>18</v>
      </c>
      <c r="W56" s="58" t="s">
        <v>136</v>
      </c>
      <c r="X56" s="54" t="s">
        <v>63</v>
      </c>
      <c r="Y56" s="54">
        <v>3</v>
      </c>
      <c r="Z56" s="54">
        <v>3</v>
      </c>
      <c r="AA56" s="54">
        <v>5</v>
      </c>
      <c r="AB56" s="54">
        <v>42</v>
      </c>
      <c r="AC56" s="54" t="s">
        <v>18</v>
      </c>
      <c r="AD56" s="54" t="s">
        <v>18</v>
      </c>
      <c r="AE56" s="54" t="s">
        <v>18</v>
      </c>
      <c r="AF56" s="54" t="s">
        <v>18</v>
      </c>
      <c r="AG56" s="58" t="s">
        <v>148</v>
      </c>
      <c r="AH56" s="54">
        <f t="shared" ref="AH56:AI57" si="27">AA56</f>
        <v>5</v>
      </c>
      <c r="AI56" s="54">
        <f t="shared" si="27"/>
        <v>42</v>
      </c>
      <c r="AJ56" s="54">
        <f t="shared" si="6"/>
        <v>47</v>
      </c>
      <c r="AK56" s="54">
        <f t="shared" si="7"/>
        <v>15.666666666666666</v>
      </c>
      <c r="AL56" s="54">
        <f t="shared" si="8"/>
        <v>0.10638297872340426</v>
      </c>
    </row>
    <row r="57" spans="1:38" x14ac:dyDescent="0.25">
      <c r="A57" s="54" t="s">
        <v>93</v>
      </c>
      <c r="B57" s="54">
        <v>2019</v>
      </c>
      <c r="C57" s="54" t="s">
        <v>53</v>
      </c>
      <c r="D57" s="54" t="s">
        <v>94</v>
      </c>
      <c r="E57" s="54" t="s">
        <v>55</v>
      </c>
      <c r="F57" s="54" t="s">
        <v>95</v>
      </c>
      <c r="G57" s="54" t="s">
        <v>96</v>
      </c>
      <c r="H57" s="54" t="s">
        <v>56</v>
      </c>
      <c r="I57" s="54" t="s">
        <v>54</v>
      </c>
      <c r="J57" s="54" t="s">
        <v>97</v>
      </c>
      <c r="K57" s="54" t="s">
        <v>95</v>
      </c>
      <c r="L57" s="54" t="s">
        <v>98</v>
      </c>
      <c r="M57" s="55" t="str">
        <f t="shared" si="0"/>
        <v>graellsiiXelegans</v>
      </c>
      <c r="N57" s="55" t="str">
        <f t="shared" si="3"/>
        <v>graellsiiXelegans</v>
      </c>
      <c r="O57" s="56">
        <v>43642</v>
      </c>
      <c r="P57" s="57" t="s">
        <v>150</v>
      </c>
      <c r="Q57" s="54" t="s">
        <v>153</v>
      </c>
      <c r="R57" s="54" t="str">
        <f t="shared" si="1"/>
        <v>A.27XB.41</v>
      </c>
      <c r="S57" s="54">
        <v>1</v>
      </c>
      <c r="T57" s="54">
        <v>1</v>
      </c>
      <c r="U57" s="54">
        <v>1</v>
      </c>
      <c r="V57" s="54">
        <v>1</v>
      </c>
      <c r="W57" s="58" t="s">
        <v>18</v>
      </c>
      <c r="X57" s="54" t="str">
        <f t="shared" ref="X57:X72" si="28">IF(V57=1,"Y","N")</f>
        <v>Y</v>
      </c>
      <c r="Y57" s="54">
        <v>3</v>
      </c>
      <c r="Z57" s="54">
        <v>3</v>
      </c>
      <c r="AA57" s="54">
        <v>5</v>
      </c>
      <c r="AB57" s="54">
        <v>42</v>
      </c>
      <c r="AC57" s="54" t="s">
        <v>18</v>
      </c>
      <c r="AD57" s="54" t="s">
        <v>18</v>
      </c>
      <c r="AE57" s="54" t="s">
        <v>18</v>
      </c>
      <c r="AF57" s="54" t="s">
        <v>18</v>
      </c>
      <c r="AG57" s="58" t="s">
        <v>148</v>
      </c>
      <c r="AH57" s="54">
        <f t="shared" si="27"/>
        <v>5</v>
      </c>
      <c r="AI57" s="54">
        <f t="shared" si="27"/>
        <v>42</v>
      </c>
      <c r="AJ57" s="54">
        <f t="shared" si="6"/>
        <v>47</v>
      </c>
      <c r="AK57" s="54">
        <f t="shared" si="7"/>
        <v>15.666666666666666</v>
      </c>
      <c r="AL57" s="54">
        <f t="shared" si="8"/>
        <v>0.10638297872340426</v>
      </c>
    </row>
    <row r="58" spans="1:38" x14ac:dyDescent="0.25">
      <c r="A58" s="54" t="s">
        <v>93</v>
      </c>
      <c r="B58" s="54">
        <v>2019</v>
      </c>
      <c r="C58" s="54" t="s">
        <v>53</v>
      </c>
      <c r="D58" s="54" t="s">
        <v>94</v>
      </c>
      <c r="E58" s="54" t="s">
        <v>55</v>
      </c>
      <c r="F58" s="54" t="s">
        <v>95</v>
      </c>
      <c r="G58" s="54" t="s">
        <v>96</v>
      </c>
      <c r="H58" s="54" t="s">
        <v>56</v>
      </c>
      <c r="I58" s="54" t="s">
        <v>54</v>
      </c>
      <c r="J58" s="54" t="s">
        <v>97</v>
      </c>
      <c r="K58" s="54" t="s">
        <v>95</v>
      </c>
      <c r="L58" s="54" t="s">
        <v>98</v>
      </c>
      <c r="M58" s="55" t="str">
        <f t="shared" si="0"/>
        <v>graellsiiXelegans</v>
      </c>
      <c r="N58" s="55" t="str">
        <f t="shared" si="3"/>
        <v>graellsiiXelegans</v>
      </c>
      <c r="O58" s="56">
        <v>43642</v>
      </c>
      <c r="P58" s="57" t="s">
        <v>154</v>
      </c>
      <c r="Q58" s="54" t="s">
        <v>155</v>
      </c>
      <c r="R58" s="54" t="str">
        <f t="shared" si="1"/>
        <v>A.28XB.33</v>
      </c>
      <c r="S58" s="54">
        <v>1</v>
      </c>
      <c r="T58" s="54">
        <v>1</v>
      </c>
      <c r="U58" s="54">
        <v>1</v>
      </c>
      <c r="V58" s="54">
        <v>1</v>
      </c>
      <c r="W58" s="58" t="s">
        <v>18</v>
      </c>
      <c r="X58" s="54" t="s">
        <v>63</v>
      </c>
      <c r="Y58" s="54">
        <v>0</v>
      </c>
      <c r="Z58" s="54" t="str">
        <f t="shared" ref="Z58:AF58" si="29">IF($Y58=0,"NA","")</f>
        <v>NA</v>
      </c>
      <c r="AA58" s="54" t="str">
        <f t="shared" si="29"/>
        <v>NA</v>
      </c>
      <c r="AB58" s="54" t="str">
        <f t="shared" si="29"/>
        <v>NA</v>
      </c>
      <c r="AC58" s="54" t="str">
        <f t="shared" si="29"/>
        <v>NA</v>
      </c>
      <c r="AD58" s="54" t="str">
        <f t="shared" si="29"/>
        <v>NA</v>
      </c>
      <c r="AE58" s="54" t="str">
        <f t="shared" si="29"/>
        <v>NA</v>
      </c>
      <c r="AF58" s="54" t="str">
        <f t="shared" si="29"/>
        <v>NA</v>
      </c>
      <c r="AG58" s="58" t="s">
        <v>18</v>
      </c>
      <c r="AH58" s="54" t="s">
        <v>18</v>
      </c>
      <c r="AI58" s="54" t="s">
        <v>18</v>
      </c>
      <c r="AJ58" s="54" t="s">
        <v>18</v>
      </c>
      <c r="AK58" s="54" t="s">
        <v>18</v>
      </c>
      <c r="AL58" s="54" t="s">
        <v>18</v>
      </c>
    </row>
    <row r="59" spans="1:38" x14ac:dyDescent="0.25">
      <c r="A59" s="54" t="s">
        <v>93</v>
      </c>
      <c r="B59" s="54">
        <v>2019</v>
      </c>
      <c r="C59" s="54" t="s">
        <v>53</v>
      </c>
      <c r="D59" s="54" t="s">
        <v>94</v>
      </c>
      <c r="E59" s="54" t="s">
        <v>55</v>
      </c>
      <c r="F59" s="54" t="s">
        <v>95</v>
      </c>
      <c r="G59" s="54" t="s">
        <v>96</v>
      </c>
      <c r="H59" s="54" t="s">
        <v>56</v>
      </c>
      <c r="I59" s="54" t="s">
        <v>54</v>
      </c>
      <c r="J59" s="54" t="s">
        <v>97</v>
      </c>
      <c r="K59" s="54" t="s">
        <v>95</v>
      </c>
      <c r="L59" s="54" t="s">
        <v>98</v>
      </c>
      <c r="M59" s="55" t="str">
        <f t="shared" si="0"/>
        <v>graellsiiXelegans</v>
      </c>
      <c r="N59" s="55" t="str">
        <f t="shared" si="3"/>
        <v>graellsiiXelegans</v>
      </c>
      <c r="O59" s="56">
        <v>43642</v>
      </c>
      <c r="P59" s="57" t="s">
        <v>156</v>
      </c>
      <c r="Q59" s="54" t="s">
        <v>147</v>
      </c>
      <c r="R59" s="54" t="str">
        <f t="shared" si="1"/>
        <v>A.29XB.32</v>
      </c>
      <c r="S59" s="54">
        <v>1</v>
      </c>
      <c r="T59" s="54">
        <v>1</v>
      </c>
      <c r="U59" s="54">
        <v>4</v>
      </c>
      <c r="V59" s="54">
        <v>1</v>
      </c>
      <c r="W59" s="58" t="s">
        <v>18</v>
      </c>
      <c r="X59" s="54" t="str">
        <f t="shared" si="28"/>
        <v>Y</v>
      </c>
      <c r="Y59" s="54">
        <v>3</v>
      </c>
      <c r="Z59" s="54">
        <v>1</v>
      </c>
      <c r="AA59" s="54">
        <v>1</v>
      </c>
      <c r="AB59" s="54">
        <v>9</v>
      </c>
      <c r="AC59" s="54" t="s">
        <v>18</v>
      </c>
      <c r="AD59" s="54" t="s">
        <v>18</v>
      </c>
      <c r="AE59" s="54" t="s">
        <v>18</v>
      </c>
      <c r="AF59" s="54" t="s">
        <v>18</v>
      </c>
      <c r="AG59" s="58" t="s">
        <v>18</v>
      </c>
      <c r="AH59" s="54">
        <f>AA59</f>
        <v>1</v>
      </c>
      <c r="AI59" s="54">
        <f>AB59</f>
        <v>9</v>
      </c>
      <c r="AJ59" s="54">
        <f t="shared" si="6"/>
        <v>10</v>
      </c>
      <c r="AK59" s="54">
        <f t="shared" si="7"/>
        <v>3.3333333333333335</v>
      </c>
      <c r="AL59" s="54">
        <f t="shared" si="8"/>
        <v>0.1</v>
      </c>
    </row>
    <row r="60" spans="1:38" x14ac:dyDescent="0.25">
      <c r="A60" s="54" t="s">
        <v>93</v>
      </c>
      <c r="B60" s="54">
        <v>2019</v>
      </c>
      <c r="C60" s="54" t="s">
        <v>53</v>
      </c>
      <c r="D60" s="54" t="s">
        <v>94</v>
      </c>
      <c r="E60" s="54" t="s">
        <v>55</v>
      </c>
      <c r="F60" s="54" t="s">
        <v>95</v>
      </c>
      <c r="G60" s="54" t="s">
        <v>96</v>
      </c>
      <c r="H60" s="54" t="s">
        <v>56</v>
      </c>
      <c r="I60" s="54" t="s">
        <v>54</v>
      </c>
      <c r="J60" s="54" t="s">
        <v>97</v>
      </c>
      <c r="K60" s="54" t="s">
        <v>95</v>
      </c>
      <c r="L60" s="54" t="s">
        <v>98</v>
      </c>
      <c r="M60" s="55" t="str">
        <f t="shared" si="0"/>
        <v>graellsiiXelegans</v>
      </c>
      <c r="N60" s="55" t="str">
        <f t="shared" si="3"/>
        <v>graellsiiXelegans</v>
      </c>
      <c r="O60" s="56">
        <v>43642</v>
      </c>
      <c r="P60" s="57" t="s">
        <v>156</v>
      </c>
      <c r="Q60" s="54" t="s">
        <v>151</v>
      </c>
      <c r="R60" s="54" t="str">
        <f t="shared" si="1"/>
        <v>A.29XB.35</v>
      </c>
      <c r="S60" s="54">
        <v>1</v>
      </c>
      <c r="T60" s="54">
        <v>0</v>
      </c>
      <c r="U60" s="54">
        <v>0</v>
      </c>
      <c r="V60" s="54">
        <v>0</v>
      </c>
      <c r="W60" s="58" t="s">
        <v>18</v>
      </c>
      <c r="X60" s="54" t="str">
        <f t="shared" si="28"/>
        <v>N</v>
      </c>
      <c r="Y60" s="54" t="str">
        <f t="shared" ref="Y60:AF61" si="30">IF($X60="N","NA","")</f>
        <v>NA</v>
      </c>
      <c r="Z60" s="54" t="str">
        <f t="shared" si="30"/>
        <v>NA</v>
      </c>
      <c r="AA60" s="54" t="str">
        <f t="shared" si="30"/>
        <v>NA</v>
      </c>
      <c r="AB60" s="54" t="str">
        <f t="shared" si="30"/>
        <v>NA</v>
      </c>
      <c r="AC60" s="54" t="str">
        <f t="shared" si="30"/>
        <v>NA</v>
      </c>
      <c r="AD60" s="54" t="str">
        <f t="shared" si="30"/>
        <v>NA</v>
      </c>
      <c r="AE60" s="54" t="str">
        <f t="shared" si="30"/>
        <v>NA</v>
      </c>
      <c r="AF60" s="54" t="str">
        <f t="shared" si="30"/>
        <v>NA</v>
      </c>
      <c r="AG60" s="58" t="s">
        <v>18</v>
      </c>
      <c r="AH60" s="54" t="s">
        <v>18</v>
      </c>
      <c r="AI60" s="54" t="s">
        <v>18</v>
      </c>
      <c r="AJ60" s="54" t="s">
        <v>18</v>
      </c>
      <c r="AK60" s="54" t="s">
        <v>18</v>
      </c>
      <c r="AL60" s="54" t="s">
        <v>18</v>
      </c>
    </row>
    <row r="61" spans="1:38" x14ac:dyDescent="0.25">
      <c r="A61" s="54" t="s">
        <v>93</v>
      </c>
      <c r="B61" s="54">
        <v>2019</v>
      </c>
      <c r="C61" s="54" t="s">
        <v>53</v>
      </c>
      <c r="D61" s="54" t="s">
        <v>94</v>
      </c>
      <c r="E61" s="54" t="s">
        <v>55</v>
      </c>
      <c r="F61" s="54" t="s">
        <v>95</v>
      </c>
      <c r="G61" s="54" t="s">
        <v>96</v>
      </c>
      <c r="H61" s="54" t="s">
        <v>56</v>
      </c>
      <c r="I61" s="54" t="s">
        <v>54</v>
      </c>
      <c r="J61" s="54" t="s">
        <v>97</v>
      </c>
      <c r="K61" s="54" t="s">
        <v>95</v>
      </c>
      <c r="L61" s="54" t="s">
        <v>98</v>
      </c>
      <c r="M61" s="55" t="str">
        <f t="shared" si="0"/>
        <v>graellsiiXelegans</v>
      </c>
      <c r="N61" s="55" t="str">
        <f t="shared" si="3"/>
        <v>graellsiiXelegans</v>
      </c>
      <c r="O61" s="56">
        <v>43642</v>
      </c>
      <c r="P61" s="57" t="s">
        <v>156</v>
      </c>
      <c r="Q61" s="54" t="s">
        <v>142</v>
      </c>
      <c r="R61" s="54" t="str">
        <f t="shared" si="1"/>
        <v>A.29XB.37</v>
      </c>
      <c r="S61" s="54">
        <v>1</v>
      </c>
      <c r="T61" s="54">
        <v>0</v>
      </c>
      <c r="U61" s="54">
        <v>0</v>
      </c>
      <c r="V61" s="54">
        <v>0</v>
      </c>
      <c r="W61" s="58" t="s">
        <v>18</v>
      </c>
      <c r="X61" s="54" t="str">
        <f t="shared" si="28"/>
        <v>N</v>
      </c>
      <c r="Y61" s="54" t="str">
        <f t="shared" si="30"/>
        <v>NA</v>
      </c>
      <c r="Z61" s="54" t="str">
        <f t="shared" si="30"/>
        <v>NA</v>
      </c>
      <c r="AA61" s="54" t="str">
        <f t="shared" si="30"/>
        <v>NA</v>
      </c>
      <c r="AB61" s="54" t="str">
        <f t="shared" si="30"/>
        <v>NA</v>
      </c>
      <c r="AC61" s="54" t="str">
        <f t="shared" si="30"/>
        <v>NA</v>
      </c>
      <c r="AD61" s="54" t="str">
        <f t="shared" si="30"/>
        <v>NA</v>
      </c>
      <c r="AE61" s="54" t="str">
        <f t="shared" si="30"/>
        <v>NA</v>
      </c>
      <c r="AF61" s="54" t="str">
        <f t="shared" si="30"/>
        <v>NA</v>
      </c>
      <c r="AG61" s="58" t="s">
        <v>18</v>
      </c>
      <c r="AH61" s="54" t="s">
        <v>18</v>
      </c>
      <c r="AI61" s="54" t="s">
        <v>18</v>
      </c>
      <c r="AJ61" s="54" t="s">
        <v>18</v>
      </c>
      <c r="AK61" s="54" t="s">
        <v>18</v>
      </c>
      <c r="AL61" s="54" t="s">
        <v>18</v>
      </c>
    </row>
    <row r="62" spans="1:38" x14ac:dyDescent="0.25">
      <c r="A62" s="54" t="s">
        <v>93</v>
      </c>
      <c r="B62" s="54">
        <v>2019</v>
      </c>
      <c r="C62" s="54" t="s">
        <v>53</v>
      </c>
      <c r="D62" s="54" t="s">
        <v>94</v>
      </c>
      <c r="E62" s="54" t="s">
        <v>55</v>
      </c>
      <c r="F62" s="54" t="s">
        <v>95</v>
      </c>
      <c r="G62" s="54" t="s">
        <v>96</v>
      </c>
      <c r="H62" s="54" t="s">
        <v>56</v>
      </c>
      <c r="I62" s="54" t="s">
        <v>54</v>
      </c>
      <c r="J62" s="54" t="s">
        <v>97</v>
      </c>
      <c r="K62" s="54" t="s">
        <v>95</v>
      </c>
      <c r="L62" s="54" t="s">
        <v>98</v>
      </c>
      <c r="M62" s="55" t="str">
        <f t="shared" si="0"/>
        <v>graellsiiXelegans</v>
      </c>
      <c r="N62" s="55" t="str">
        <f t="shared" si="3"/>
        <v>graellsiiXelegans</v>
      </c>
      <c r="O62" s="56">
        <v>43642</v>
      </c>
      <c r="P62" s="57" t="s">
        <v>157</v>
      </c>
      <c r="Q62" s="54" t="s">
        <v>158</v>
      </c>
      <c r="R62" s="54" t="str">
        <f t="shared" si="1"/>
        <v>A.30XB.39</v>
      </c>
      <c r="S62" s="54">
        <v>1</v>
      </c>
      <c r="T62" s="54">
        <v>1</v>
      </c>
      <c r="U62" s="54">
        <v>1</v>
      </c>
      <c r="V62" s="54">
        <v>1</v>
      </c>
      <c r="W62" s="58" t="s">
        <v>18</v>
      </c>
      <c r="X62" s="54" t="str">
        <f t="shared" si="28"/>
        <v>Y</v>
      </c>
      <c r="Y62" s="54">
        <v>3</v>
      </c>
      <c r="Z62" s="54">
        <v>3</v>
      </c>
      <c r="AA62" s="54">
        <v>447</v>
      </c>
      <c r="AB62" s="54">
        <v>33</v>
      </c>
      <c r="AC62" s="54" t="s">
        <v>18</v>
      </c>
      <c r="AD62" s="54" t="s">
        <v>18</v>
      </c>
      <c r="AE62" s="54" t="s">
        <v>18</v>
      </c>
      <c r="AF62" s="54" t="s">
        <v>18</v>
      </c>
      <c r="AG62" s="58" t="s">
        <v>148</v>
      </c>
      <c r="AH62" s="54">
        <f>AA62</f>
        <v>447</v>
      </c>
      <c r="AI62" s="54">
        <f>AB62</f>
        <v>33</v>
      </c>
      <c r="AJ62" s="54">
        <f t="shared" si="6"/>
        <v>480</v>
      </c>
      <c r="AK62" s="54">
        <f t="shared" si="7"/>
        <v>160</v>
      </c>
      <c r="AL62" s="54">
        <f t="shared" si="8"/>
        <v>0.93125000000000002</v>
      </c>
    </row>
    <row r="63" spans="1:38" x14ac:dyDescent="0.25">
      <c r="A63" s="54" t="s">
        <v>93</v>
      </c>
      <c r="B63" s="54">
        <v>2019</v>
      </c>
      <c r="C63" s="54" t="s">
        <v>53</v>
      </c>
      <c r="D63" s="54" t="s">
        <v>94</v>
      </c>
      <c r="E63" s="54" t="s">
        <v>55</v>
      </c>
      <c r="F63" s="54" t="s">
        <v>95</v>
      </c>
      <c r="G63" s="54" t="s">
        <v>96</v>
      </c>
      <c r="H63" s="54" t="s">
        <v>56</v>
      </c>
      <c r="I63" s="54" t="s">
        <v>54</v>
      </c>
      <c r="J63" s="54" t="s">
        <v>97</v>
      </c>
      <c r="K63" s="54" t="s">
        <v>95</v>
      </c>
      <c r="L63" s="54" t="s">
        <v>98</v>
      </c>
      <c r="M63" s="55" t="str">
        <f t="shared" si="0"/>
        <v>graellsiiXelegans</v>
      </c>
      <c r="N63" s="55" t="str">
        <f t="shared" si="3"/>
        <v>graellsiiXelegans</v>
      </c>
      <c r="O63" s="56">
        <v>43642</v>
      </c>
      <c r="P63" s="57" t="s">
        <v>159</v>
      </c>
      <c r="Q63" s="54" t="s">
        <v>147</v>
      </c>
      <c r="R63" s="54" t="str">
        <f t="shared" si="1"/>
        <v>A.31XB.32</v>
      </c>
      <c r="S63" s="54">
        <v>3</v>
      </c>
      <c r="T63" s="54">
        <v>3</v>
      </c>
      <c r="U63" s="54">
        <v>3</v>
      </c>
      <c r="V63" s="54">
        <v>3</v>
      </c>
      <c r="W63" s="58" t="s">
        <v>160</v>
      </c>
      <c r="X63" s="54" t="str">
        <f t="shared" si="28"/>
        <v>N</v>
      </c>
      <c r="Y63" s="54" t="str">
        <f t="shared" ref="Y63:AF63" si="31">IF($X63="N","NA","")</f>
        <v>NA</v>
      </c>
      <c r="Z63" s="54" t="str">
        <f t="shared" si="31"/>
        <v>NA</v>
      </c>
      <c r="AA63" s="54" t="str">
        <f t="shared" si="31"/>
        <v>NA</v>
      </c>
      <c r="AB63" s="54" t="str">
        <f t="shared" si="31"/>
        <v>NA</v>
      </c>
      <c r="AC63" s="54" t="str">
        <f t="shared" si="31"/>
        <v>NA</v>
      </c>
      <c r="AD63" s="54" t="str">
        <f t="shared" si="31"/>
        <v>NA</v>
      </c>
      <c r="AE63" s="54" t="str">
        <f t="shared" si="31"/>
        <v>NA</v>
      </c>
      <c r="AF63" s="54" t="str">
        <f t="shared" si="31"/>
        <v>NA</v>
      </c>
      <c r="AG63" s="58" t="s">
        <v>18</v>
      </c>
      <c r="AH63" s="54" t="s">
        <v>18</v>
      </c>
      <c r="AI63" s="54" t="s">
        <v>18</v>
      </c>
      <c r="AJ63" s="54" t="s">
        <v>18</v>
      </c>
      <c r="AK63" s="54" t="s">
        <v>18</v>
      </c>
      <c r="AL63" s="54" t="s">
        <v>18</v>
      </c>
    </row>
    <row r="64" spans="1:38" x14ac:dyDescent="0.25">
      <c r="A64" s="54" t="s">
        <v>93</v>
      </c>
      <c r="B64" s="54">
        <v>2019</v>
      </c>
      <c r="C64" s="54" t="s">
        <v>53</v>
      </c>
      <c r="D64" s="54" t="s">
        <v>94</v>
      </c>
      <c r="E64" s="54" t="s">
        <v>55</v>
      </c>
      <c r="F64" s="54" t="s">
        <v>95</v>
      </c>
      <c r="G64" s="54" t="s">
        <v>96</v>
      </c>
      <c r="H64" s="54" t="s">
        <v>56</v>
      </c>
      <c r="I64" s="54" t="s">
        <v>54</v>
      </c>
      <c r="J64" s="54" t="s">
        <v>97</v>
      </c>
      <c r="K64" s="54" t="s">
        <v>95</v>
      </c>
      <c r="L64" s="54" t="s">
        <v>98</v>
      </c>
      <c r="M64" s="55" t="str">
        <f t="shared" si="0"/>
        <v>graellsiiXelegans</v>
      </c>
      <c r="N64" s="55" t="str">
        <f t="shared" si="3"/>
        <v>graellsiiXelegans</v>
      </c>
      <c r="O64" s="56">
        <v>43642</v>
      </c>
      <c r="P64" s="57" t="s">
        <v>159</v>
      </c>
      <c r="Q64" s="54" t="s">
        <v>151</v>
      </c>
      <c r="R64" s="54" t="str">
        <f t="shared" si="1"/>
        <v>A.31XB.35</v>
      </c>
      <c r="S64" s="54">
        <v>1</v>
      </c>
      <c r="T64" s="54">
        <v>1</v>
      </c>
      <c r="U64" s="54">
        <v>1</v>
      </c>
      <c r="V64" s="54">
        <v>1</v>
      </c>
      <c r="W64" s="58" t="s">
        <v>18</v>
      </c>
      <c r="X64" s="54" t="str">
        <f t="shared" si="28"/>
        <v>Y</v>
      </c>
      <c r="Y64" s="54">
        <v>3</v>
      </c>
      <c r="Z64" s="54">
        <v>3</v>
      </c>
      <c r="AA64" s="54">
        <v>542</v>
      </c>
      <c r="AB64" s="54">
        <v>8</v>
      </c>
      <c r="AC64" s="54" t="s">
        <v>18</v>
      </c>
      <c r="AD64" s="54" t="s">
        <v>18</v>
      </c>
      <c r="AE64" s="54" t="s">
        <v>18</v>
      </c>
      <c r="AF64" s="54" t="s">
        <v>18</v>
      </c>
      <c r="AG64" s="58" t="s">
        <v>148</v>
      </c>
      <c r="AH64" s="54">
        <f>AA64</f>
        <v>542</v>
      </c>
      <c r="AI64" s="54">
        <f>AB64</f>
        <v>8</v>
      </c>
      <c r="AJ64" s="54">
        <f t="shared" si="6"/>
        <v>550</v>
      </c>
      <c r="AK64" s="54">
        <f t="shared" si="7"/>
        <v>183.33333333333334</v>
      </c>
      <c r="AL64" s="54">
        <f t="shared" si="8"/>
        <v>0.98545454545454547</v>
      </c>
    </row>
    <row r="65" spans="1:38" x14ac:dyDescent="0.25">
      <c r="A65" s="54" t="s">
        <v>93</v>
      </c>
      <c r="B65" s="54">
        <v>2019</v>
      </c>
      <c r="C65" s="54" t="s">
        <v>53</v>
      </c>
      <c r="D65" s="54" t="s">
        <v>94</v>
      </c>
      <c r="E65" s="54" t="s">
        <v>55</v>
      </c>
      <c r="F65" s="54" t="s">
        <v>95</v>
      </c>
      <c r="G65" s="147" t="s">
        <v>161</v>
      </c>
      <c r="H65" s="54" t="s">
        <v>56</v>
      </c>
      <c r="I65" s="54" t="s">
        <v>54</v>
      </c>
      <c r="J65" s="54" t="s">
        <v>97</v>
      </c>
      <c r="K65" s="54" t="s">
        <v>95</v>
      </c>
      <c r="L65" s="54" t="s">
        <v>98</v>
      </c>
      <c r="M65" s="55" t="str">
        <f t="shared" si="0"/>
        <v>graellsiiXelegans</v>
      </c>
      <c r="N65" s="55" t="str">
        <f t="shared" si="3"/>
        <v>graellsiiXelegans</v>
      </c>
      <c r="O65" s="56">
        <v>43642</v>
      </c>
      <c r="P65" s="57" t="s">
        <v>162</v>
      </c>
      <c r="Q65" s="54" t="s">
        <v>163</v>
      </c>
      <c r="R65" s="54" t="str">
        <f t="shared" si="1"/>
        <v>C.10XB.42</v>
      </c>
      <c r="S65" s="54">
        <v>1</v>
      </c>
      <c r="T65" s="54">
        <v>1</v>
      </c>
      <c r="U65" s="54">
        <v>0</v>
      </c>
      <c r="V65" s="54">
        <v>0</v>
      </c>
      <c r="W65" s="58" t="s">
        <v>18</v>
      </c>
      <c r="X65" s="54" t="str">
        <f t="shared" si="28"/>
        <v>N</v>
      </c>
      <c r="Y65" s="54" t="str">
        <f t="shared" ref="Y65:AF66" si="32">IF($X65="N","NA","")</f>
        <v>NA</v>
      </c>
      <c r="Z65" s="54" t="str">
        <f t="shared" si="32"/>
        <v>NA</v>
      </c>
      <c r="AA65" s="54" t="str">
        <f t="shared" si="32"/>
        <v>NA</v>
      </c>
      <c r="AB65" s="54" t="str">
        <f t="shared" si="32"/>
        <v>NA</v>
      </c>
      <c r="AC65" s="54" t="str">
        <f t="shared" si="32"/>
        <v>NA</v>
      </c>
      <c r="AD65" s="54" t="str">
        <f t="shared" si="32"/>
        <v>NA</v>
      </c>
      <c r="AE65" s="54" t="str">
        <f t="shared" si="32"/>
        <v>NA</v>
      </c>
      <c r="AF65" s="54" t="str">
        <f t="shared" si="32"/>
        <v>NA</v>
      </c>
      <c r="AG65" s="58" t="s">
        <v>18</v>
      </c>
      <c r="AH65" s="54" t="s">
        <v>18</v>
      </c>
      <c r="AI65" s="54" t="s">
        <v>18</v>
      </c>
      <c r="AJ65" s="54" t="s">
        <v>18</v>
      </c>
      <c r="AK65" s="54" t="s">
        <v>18</v>
      </c>
      <c r="AL65" s="54" t="s">
        <v>18</v>
      </c>
    </row>
    <row r="66" spans="1:38" x14ac:dyDescent="0.25">
      <c r="A66" s="54" t="s">
        <v>93</v>
      </c>
      <c r="B66" s="54">
        <v>2019</v>
      </c>
      <c r="C66" s="54" t="s">
        <v>53</v>
      </c>
      <c r="D66" s="54" t="s">
        <v>94</v>
      </c>
      <c r="E66" s="54" t="s">
        <v>55</v>
      </c>
      <c r="F66" s="54" t="s">
        <v>95</v>
      </c>
      <c r="G66" s="54" t="s">
        <v>161</v>
      </c>
      <c r="H66" s="54" t="s">
        <v>56</v>
      </c>
      <c r="I66" s="54" t="s">
        <v>54</v>
      </c>
      <c r="J66" s="54" t="s">
        <v>97</v>
      </c>
      <c r="K66" s="54" t="s">
        <v>95</v>
      </c>
      <c r="L66" s="54" t="s">
        <v>98</v>
      </c>
      <c r="M66" s="55" t="str">
        <f t="shared" ref="M66:M129" si="33">CONCATENATE(D66,"X",I66)</f>
        <v>graellsiiXelegans</v>
      </c>
      <c r="N66" s="55" t="str">
        <f t="shared" si="3"/>
        <v>graellsiiXelegans</v>
      </c>
      <c r="O66" s="56">
        <v>43642</v>
      </c>
      <c r="P66" s="57" t="s">
        <v>162</v>
      </c>
      <c r="Q66" s="54" t="s">
        <v>164</v>
      </c>
      <c r="R66" s="54" t="str">
        <f t="shared" ref="R66:R129" si="34">CONCATENATE(P66,"X",Q66)</f>
        <v>C.10XB.53</v>
      </c>
      <c r="S66" s="54">
        <v>1</v>
      </c>
      <c r="T66" s="54">
        <v>1</v>
      </c>
      <c r="U66" s="54">
        <v>0</v>
      </c>
      <c r="V66" s="54">
        <v>0</v>
      </c>
      <c r="W66" s="58" t="s">
        <v>18</v>
      </c>
      <c r="X66" s="54" t="str">
        <f t="shared" si="28"/>
        <v>N</v>
      </c>
      <c r="Y66" s="54" t="str">
        <f t="shared" si="32"/>
        <v>NA</v>
      </c>
      <c r="Z66" s="54" t="str">
        <f t="shared" si="32"/>
        <v>NA</v>
      </c>
      <c r="AA66" s="54" t="str">
        <f t="shared" si="32"/>
        <v>NA</v>
      </c>
      <c r="AB66" s="54" t="str">
        <f t="shared" si="32"/>
        <v>NA</v>
      </c>
      <c r="AC66" s="54" t="str">
        <f t="shared" si="32"/>
        <v>NA</v>
      </c>
      <c r="AD66" s="54" t="str">
        <f t="shared" si="32"/>
        <v>NA</v>
      </c>
      <c r="AE66" s="54" t="str">
        <f t="shared" si="32"/>
        <v>NA</v>
      </c>
      <c r="AF66" s="54" t="str">
        <f t="shared" si="32"/>
        <v>NA</v>
      </c>
      <c r="AG66" s="58" t="s">
        <v>18</v>
      </c>
      <c r="AH66" s="54" t="s">
        <v>18</v>
      </c>
      <c r="AI66" s="54" t="s">
        <v>18</v>
      </c>
      <c r="AJ66" s="54" t="s">
        <v>18</v>
      </c>
      <c r="AK66" s="54" t="s">
        <v>18</v>
      </c>
      <c r="AL66" s="54" t="s">
        <v>18</v>
      </c>
    </row>
    <row r="67" spans="1:38" x14ac:dyDescent="0.25">
      <c r="A67" s="54" t="s">
        <v>93</v>
      </c>
      <c r="B67" s="54">
        <v>2019</v>
      </c>
      <c r="C67" s="54" t="s">
        <v>53</v>
      </c>
      <c r="D67" s="54" t="s">
        <v>94</v>
      </c>
      <c r="E67" s="54" t="s">
        <v>55</v>
      </c>
      <c r="F67" s="54" t="s">
        <v>95</v>
      </c>
      <c r="G67" s="54" t="s">
        <v>161</v>
      </c>
      <c r="H67" s="54" t="s">
        <v>56</v>
      </c>
      <c r="I67" s="54" t="s">
        <v>54</v>
      </c>
      <c r="J67" s="54" t="s">
        <v>97</v>
      </c>
      <c r="K67" s="54" t="s">
        <v>95</v>
      </c>
      <c r="L67" s="54" t="s">
        <v>98</v>
      </c>
      <c r="M67" s="55" t="str">
        <f t="shared" si="33"/>
        <v>graellsiiXelegans</v>
      </c>
      <c r="N67" s="55" t="str">
        <f t="shared" ref="N67:N130" si="35">M67</f>
        <v>graellsiiXelegans</v>
      </c>
      <c r="O67" s="56">
        <v>43642</v>
      </c>
      <c r="P67" s="57" t="s">
        <v>165</v>
      </c>
      <c r="Q67" s="54" t="s">
        <v>164</v>
      </c>
      <c r="R67" s="54" t="str">
        <f t="shared" si="34"/>
        <v>C.11XB.53</v>
      </c>
      <c r="S67" s="54">
        <v>5</v>
      </c>
      <c r="T67" s="54">
        <v>1</v>
      </c>
      <c r="U67" s="54">
        <v>1</v>
      </c>
      <c r="V67" s="54">
        <v>1</v>
      </c>
      <c r="W67" s="58" t="s">
        <v>18</v>
      </c>
      <c r="X67" s="54" t="str">
        <f t="shared" si="28"/>
        <v>Y</v>
      </c>
      <c r="Y67" s="54">
        <v>3</v>
      </c>
      <c r="Z67" s="54">
        <v>3</v>
      </c>
      <c r="AA67" s="54">
        <v>434</v>
      </c>
      <c r="AB67" s="54">
        <v>89</v>
      </c>
      <c r="AC67" s="54" t="s">
        <v>18</v>
      </c>
      <c r="AD67" s="54" t="s">
        <v>18</v>
      </c>
      <c r="AE67" s="54" t="s">
        <v>18</v>
      </c>
      <c r="AF67" s="54" t="s">
        <v>18</v>
      </c>
      <c r="AG67" s="58" t="s">
        <v>148</v>
      </c>
      <c r="AH67" s="54">
        <f t="shared" ref="AH67:AI70" si="36">AA67</f>
        <v>434</v>
      </c>
      <c r="AI67" s="54">
        <f t="shared" si="36"/>
        <v>89</v>
      </c>
      <c r="AJ67" s="54">
        <f t="shared" ref="AJ67:AJ115" si="37">AH67+AI67</f>
        <v>523</v>
      </c>
      <c r="AK67" s="54">
        <f t="shared" ref="AK67:AK130" si="38">AJ67/Y67</f>
        <v>174.33333333333334</v>
      </c>
      <c r="AL67" s="54">
        <f t="shared" ref="AL67:AL115" si="39">AH67/AJ67</f>
        <v>0.82982791586998084</v>
      </c>
    </row>
    <row r="68" spans="1:38" x14ac:dyDescent="0.25">
      <c r="A68" s="54" t="s">
        <v>93</v>
      </c>
      <c r="B68" s="54">
        <v>2019</v>
      </c>
      <c r="C68" s="54" t="s">
        <v>53</v>
      </c>
      <c r="D68" s="54" t="s">
        <v>94</v>
      </c>
      <c r="E68" s="54" t="s">
        <v>55</v>
      </c>
      <c r="F68" s="54" t="s">
        <v>95</v>
      </c>
      <c r="G68" s="54" t="s">
        <v>161</v>
      </c>
      <c r="H68" s="54" t="s">
        <v>56</v>
      </c>
      <c r="I68" s="54" t="s">
        <v>54</v>
      </c>
      <c r="J68" s="54" t="s">
        <v>97</v>
      </c>
      <c r="K68" s="54" t="s">
        <v>95</v>
      </c>
      <c r="L68" s="54" t="s">
        <v>98</v>
      </c>
      <c r="M68" s="55" t="str">
        <f t="shared" si="33"/>
        <v>graellsiiXelegans</v>
      </c>
      <c r="N68" s="55" t="str">
        <f t="shared" si="35"/>
        <v>graellsiiXelegans</v>
      </c>
      <c r="O68" s="56">
        <v>43642</v>
      </c>
      <c r="P68" s="57" t="s">
        <v>166</v>
      </c>
      <c r="Q68" s="54" t="s">
        <v>167</v>
      </c>
      <c r="R68" s="54" t="str">
        <f t="shared" si="34"/>
        <v>C.13XB.50</v>
      </c>
      <c r="S68" s="54">
        <v>1</v>
      </c>
      <c r="T68" s="54">
        <v>1</v>
      </c>
      <c r="U68" s="54">
        <v>1</v>
      </c>
      <c r="V68" s="54">
        <v>1</v>
      </c>
      <c r="W68" s="58" t="s">
        <v>18</v>
      </c>
      <c r="X68" s="54" t="str">
        <f t="shared" si="28"/>
        <v>Y</v>
      </c>
      <c r="Y68" s="54">
        <v>3</v>
      </c>
      <c r="Z68" s="54">
        <v>3</v>
      </c>
      <c r="AA68" s="54">
        <v>81</v>
      </c>
      <c r="AB68" s="54">
        <v>2</v>
      </c>
      <c r="AC68" s="54" t="s">
        <v>18</v>
      </c>
      <c r="AD68" s="54" t="s">
        <v>18</v>
      </c>
      <c r="AE68" s="54" t="s">
        <v>18</v>
      </c>
      <c r="AF68" s="54" t="s">
        <v>18</v>
      </c>
      <c r="AG68" s="58" t="s">
        <v>148</v>
      </c>
      <c r="AH68" s="54">
        <f t="shared" si="36"/>
        <v>81</v>
      </c>
      <c r="AI68" s="54">
        <f t="shared" si="36"/>
        <v>2</v>
      </c>
      <c r="AJ68" s="54">
        <f t="shared" si="37"/>
        <v>83</v>
      </c>
      <c r="AK68" s="54">
        <f t="shared" si="38"/>
        <v>27.666666666666668</v>
      </c>
      <c r="AL68" s="54">
        <f t="shared" si="39"/>
        <v>0.97590361445783136</v>
      </c>
    </row>
    <row r="69" spans="1:38" x14ac:dyDescent="0.25">
      <c r="A69" s="54" t="s">
        <v>93</v>
      </c>
      <c r="B69" s="54">
        <v>2019</v>
      </c>
      <c r="C69" s="54" t="s">
        <v>53</v>
      </c>
      <c r="D69" s="54" t="s">
        <v>94</v>
      </c>
      <c r="E69" s="54" t="s">
        <v>55</v>
      </c>
      <c r="F69" s="54" t="s">
        <v>95</v>
      </c>
      <c r="G69" s="54" t="s">
        <v>161</v>
      </c>
      <c r="H69" s="54" t="s">
        <v>56</v>
      </c>
      <c r="I69" s="54" t="s">
        <v>54</v>
      </c>
      <c r="J69" s="54" t="s">
        <v>97</v>
      </c>
      <c r="K69" s="54" t="s">
        <v>95</v>
      </c>
      <c r="L69" s="54" t="s">
        <v>98</v>
      </c>
      <c r="M69" s="55" t="str">
        <f t="shared" si="33"/>
        <v>graellsiiXelegans</v>
      </c>
      <c r="N69" s="55" t="str">
        <f t="shared" si="35"/>
        <v>graellsiiXelegans</v>
      </c>
      <c r="O69" s="56">
        <v>43642</v>
      </c>
      <c r="P69" s="57" t="s">
        <v>168</v>
      </c>
      <c r="Q69" s="54" t="s">
        <v>169</v>
      </c>
      <c r="R69" s="54" t="str">
        <f t="shared" si="34"/>
        <v>C.14XB.52</v>
      </c>
      <c r="S69" s="54">
        <v>3</v>
      </c>
      <c r="T69" s="54">
        <v>1</v>
      </c>
      <c r="U69" s="54">
        <v>1</v>
      </c>
      <c r="V69" s="54">
        <v>1</v>
      </c>
      <c r="W69" s="58" t="s">
        <v>18</v>
      </c>
      <c r="X69" s="54" t="str">
        <f t="shared" si="28"/>
        <v>Y</v>
      </c>
      <c r="Y69" s="54">
        <v>3</v>
      </c>
      <c r="Z69" s="54">
        <v>3</v>
      </c>
      <c r="AA69" s="54">
        <v>70</v>
      </c>
      <c r="AB69" s="54">
        <v>478</v>
      </c>
      <c r="AC69" s="54" t="s">
        <v>18</v>
      </c>
      <c r="AD69" s="54" t="s">
        <v>18</v>
      </c>
      <c r="AE69" s="54" t="s">
        <v>18</v>
      </c>
      <c r="AF69" s="54" t="s">
        <v>18</v>
      </c>
      <c r="AG69" s="58" t="s">
        <v>148</v>
      </c>
      <c r="AH69" s="54">
        <f t="shared" si="36"/>
        <v>70</v>
      </c>
      <c r="AI69" s="54">
        <f t="shared" si="36"/>
        <v>478</v>
      </c>
      <c r="AJ69" s="54">
        <f t="shared" si="37"/>
        <v>548</v>
      </c>
      <c r="AK69" s="54">
        <f t="shared" si="38"/>
        <v>182.66666666666666</v>
      </c>
      <c r="AL69" s="54">
        <f t="shared" si="39"/>
        <v>0.12773722627737227</v>
      </c>
    </row>
    <row r="70" spans="1:38" x14ac:dyDescent="0.25">
      <c r="A70" s="54" t="s">
        <v>93</v>
      </c>
      <c r="B70" s="54">
        <v>2019</v>
      </c>
      <c r="C70" s="54" t="s">
        <v>53</v>
      </c>
      <c r="D70" s="54" t="s">
        <v>94</v>
      </c>
      <c r="E70" s="54" t="s">
        <v>55</v>
      </c>
      <c r="F70" s="54" t="s">
        <v>95</v>
      </c>
      <c r="G70" s="54" t="s">
        <v>161</v>
      </c>
      <c r="H70" s="54" t="s">
        <v>56</v>
      </c>
      <c r="I70" s="54" t="s">
        <v>54</v>
      </c>
      <c r="J70" s="54" t="s">
        <v>97</v>
      </c>
      <c r="K70" s="54" t="s">
        <v>95</v>
      </c>
      <c r="L70" s="54" t="s">
        <v>98</v>
      </c>
      <c r="M70" s="55" t="str">
        <f t="shared" si="33"/>
        <v>graellsiiXelegans</v>
      </c>
      <c r="N70" s="55" t="str">
        <f t="shared" si="35"/>
        <v>graellsiiXelegans</v>
      </c>
      <c r="O70" s="56">
        <v>43642</v>
      </c>
      <c r="P70" s="57" t="s">
        <v>170</v>
      </c>
      <c r="Q70" s="54" t="s">
        <v>171</v>
      </c>
      <c r="R70" s="54" t="str">
        <f t="shared" si="34"/>
        <v>C.18XB.55</v>
      </c>
      <c r="S70" s="54">
        <v>1</v>
      </c>
      <c r="T70" s="54">
        <v>1</v>
      </c>
      <c r="U70" s="54">
        <v>1</v>
      </c>
      <c r="V70" s="54">
        <v>1</v>
      </c>
      <c r="W70" s="58" t="s">
        <v>18</v>
      </c>
      <c r="X70" s="54" t="str">
        <f t="shared" si="28"/>
        <v>Y</v>
      </c>
      <c r="Y70" s="54">
        <v>3</v>
      </c>
      <c r="Z70" s="54">
        <v>3</v>
      </c>
      <c r="AA70" s="54">
        <v>714</v>
      </c>
      <c r="AB70" s="54">
        <v>31</v>
      </c>
      <c r="AC70" s="54" t="s">
        <v>18</v>
      </c>
      <c r="AD70" s="54" t="s">
        <v>18</v>
      </c>
      <c r="AE70" s="54" t="s">
        <v>18</v>
      </c>
      <c r="AF70" s="54" t="s">
        <v>18</v>
      </c>
      <c r="AG70" s="58" t="s">
        <v>148</v>
      </c>
      <c r="AH70" s="54">
        <f t="shared" si="36"/>
        <v>714</v>
      </c>
      <c r="AI70" s="54">
        <f t="shared" si="36"/>
        <v>31</v>
      </c>
      <c r="AJ70" s="54">
        <f t="shared" si="37"/>
        <v>745</v>
      </c>
      <c r="AK70" s="54">
        <f t="shared" si="38"/>
        <v>248.33333333333334</v>
      </c>
      <c r="AL70" s="54">
        <f t="shared" si="39"/>
        <v>0.95838926174496641</v>
      </c>
    </row>
    <row r="71" spans="1:38" x14ac:dyDescent="0.25">
      <c r="A71" s="54" t="s">
        <v>93</v>
      </c>
      <c r="B71" s="54">
        <v>2019</v>
      </c>
      <c r="C71" s="54" t="s">
        <v>53</v>
      </c>
      <c r="D71" s="54" t="s">
        <v>94</v>
      </c>
      <c r="E71" s="54" t="s">
        <v>55</v>
      </c>
      <c r="F71" s="54" t="s">
        <v>95</v>
      </c>
      <c r="G71" s="54" t="s">
        <v>161</v>
      </c>
      <c r="H71" s="54" t="s">
        <v>64</v>
      </c>
      <c r="I71" s="54" t="s">
        <v>54</v>
      </c>
      <c r="J71" s="54" t="s">
        <v>97</v>
      </c>
      <c r="K71" s="54" t="s">
        <v>95</v>
      </c>
      <c r="L71" s="54" t="s">
        <v>98</v>
      </c>
      <c r="M71" s="55" t="str">
        <f t="shared" si="33"/>
        <v>graellsiiXelegans</v>
      </c>
      <c r="N71" s="55" t="str">
        <f t="shared" si="35"/>
        <v>graellsiiXelegans</v>
      </c>
      <c r="O71" s="56">
        <v>43642</v>
      </c>
      <c r="P71" s="57" t="s">
        <v>172</v>
      </c>
      <c r="Q71" s="54" t="s">
        <v>173</v>
      </c>
      <c r="R71" s="54" t="str">
        <f t="shared" si="34"/>
        <v>C.19XB.49</v>
      </c>
      <c r="S71" s="54">
        <v>1</v>
      </c>
      <c r="T71" s="54">
        <v>1</v>
      </c>
      <c r="U71" s="54">
        <v>1</v>
      </c>
      <c r="V71" s="54">
        <v>1</v>
      </c>
      <c r="W71" s="58" t="s">
        <v>18</v>
      </c>
      <c r="X71" s="54" t="s">
        <v>63</v>
      </c>
      <c r="Y71" s="54">
        <v>0</v>
      </c>
      <c r="Z71" s="54" t="str">
        <f t="shared" ref="Z71:AF71" si="40">IF($Y71=0,"NA","")</f>
        <v>NA</v>
      </c>
      <c r="AA71" s="54" t="str">
        <f t="shared" si="40"/>
        <v>NA</v>
      </c>
      <c r="AB71" s="54" t="str">
        <f t="shared" si="40"/>
        <v>NA</v>
      </c>
      <c r="AC71" s="54" t="str">
        <f t="shared" si="40"/>
        <v>NA</v>
      </c>
      <c r="AD71" s="54" t="str">
        <f t="shared" si="40"/>
        <v>NA</v>
      </c>
      <c r="AE71" s="54" t="str">
        <f t="shared" si="40"/>
        <v>NA</v>
      </c>
      <c r="AF71" s="54" t="str">
        <f t="shared" si="40"/>
        <v>NA</v>
      </c>
      <c r="AG71" s="58" t="s">
        <v>18</v>
      </c>
      <c r="AH71" s="54" t="s">
        <v>18</v>
      </c>
      <c r="AI71" s="54" t="s">
        <v>18</v>
      </c>
      <c r="AJ71" s="54" t="s">
        <v>18</v>
      </c>
      <c r="AK71" s="54" t="s">
        <v>18</v>
      </c>
      <c r="AL71" s="54" t="s">
        <v>18</v>
      </c>
    </row>
    <row r="72" spans="1:38" x14ac:dyDescent="0.25">
      <c r="A72" s="54" t="s">
        <v>93</v>
      </c>
      <c r="B72" s="54">
        <v>2019</v>
      </c>
      <c r="C72" s="54" t="s">
        <v>53</v>
      </c>
      <c r="D72" s="54" t="s">
        <v>94</v>
      </c>
      <c r="E72" s="54" t="s">
        <v>55</v>
      </c>
      <c r="F72" s="54" t="s">
        <v>95</v>
      </c>
      <c r="G72" s="54" t="s">
        <v>161</v>
      </c>
      <c r="H72" s="54" t="s">
        <v>56</v>
      </c>
      <c r="I72" s="54" t="s">
        <v>54</v>
      </c>
      <c r="J72" s="54" t="s">
        <v>97</v>
      </c>
      <c r="K72" s="54" t="s">
        <v>95</v>
      </c>
      <c r="L72" s="54" t="s">
        <v>98</v>
      </c>
      <c r="M72" s="55" t="str">
        <f t="shared" si="33"/>
        <v>graellsiiXelegans</v>
      </c>
      <c r="N72" s="55" t="str">
        <f t="shared" si="35"/>
        <v>graellsiiXelegans</v>
      </c>
      <c r="O72" s="56">
        <v>43642</v>
      </c>
      <c r="P72" s="57" t="s">
        <v>174</v>
      </c>
      <c r="Q72" s="54" t="s">
        <v>173</v>
      </c>
      <c r="R72" s="54" t="str">
        <f t="shared" si="34"/>
        <v>C.1XB.49</v>
      </c>
      <c r="S72" s="54">
        <v>1</v>
      </c>
      <c r="T72" s="54">
        <v>1</v>
      </c>
      <c r="U72" s="54">
        <v>1</v>
      </c>
      <c r="V72" s="54">
        <v>1</v>
      </c>
      <c r="W72" s="58" t="s">
        <v>18</v>
      </c>
      <c r="X72" s="54" t="str">
        <f t="shared" si="28"/>
        <v>Y</v>
      </c>
      <c r="Y72" s="54">
        <v>3</v>
      </c>
      <c r="Z72" s="54">
        <v>3</v>
      </c>
      <c r="AA72" s="54">
        <v>448</v>
      </c>
      <c r="AB72" s="54">
        <v>89</v>
      </c>
      <c r="AC72" s="54" t="s">
        <v>18</v>
      </c>
      <c r="AD72" s="54" t="s">
        <v>18</v>
      </c>
      <c r="AE72" s="54" t="s">
        <v>18</v>
      </c>
      <c r="AF72" s="54" t="s">
        <v>18</v>
      </c>
      <c r="AG72" s="58" t="s">
        <v>148</v>
      </c>
      <c r="AH72" s="54">
        <f>AA72</f>
        <v>448</v>
      </c>
      <c r="AI72" s="54">
        <f>AB72</f>
        <v>89</v>
      </c>
      <c r="AJ72" s="54">
        <f t="shared" si="37"/>
        <v>537</v>
      </c>
      <c r="AK72" s="54">
        <f t="shared" si="38"/>
        <v>179</v>
      </c>
      <c r="AL72" s="54">
        <f t="shared" si="39"/>
        <v>0.83426443202979517</v>
      </c>
    </row>
    <row r="73" spans="1:38" x14ac:dyDescent="0.25">
      <c r="A73" s="54" t="s">
        <v>93</v>
      </c>
      <c r="B73" s="54">
        <v>2019</v>
      </c>
      <c r="C73" s="54" t="s">
        <v>53</v>
      </c>
      <c r="D73" s="54" t="s">
        <v>94</v>
      </c>
      <c r="E73" s="54" t="s">
        <v>55</v>
      </c>
      <c r="F73" s="54" t="s">
        <v>95</v>
      </c>
      <c r="G73" s="54" t="s">
        <v>161</v>
      </c>
      <c r="H73" s="54" t="s">
        <v>59</v>
      </c>
      <c r="I73" s="54" t="s">
        <v>54</v>
      </c>
      <c r="J73" s="54" t="s">
        <v>97</v>
      </c>
      <c r="K73" s="54" t="s">
        <v>95</v>
      </c>
      <c r="L73" s="54" t="s">
        <v>98</v>
      </c>
      <c r="M73" s="55" t="str">
        <f t="shared" si="33"/>
        <v>graellsiiXelegans</v>
      </c>
      <c r="N73" s="55" t="str">
        <f t="shared" si="35"/>
        <v>graellsiiXelegans</v>
      </c>
      <c r="O73" s="56">
        <v>43642</v>
      </c>
      <c r="P73" s="57" t="s">
        <v>175</v>
      </c>
      <c r="Q73" s="54" t="s">
        <v>176</v>
      </c>
      <c r="R73" s="54" t="str">
        <f t="shared" si="34"/>
        <v>C.2XB.47</v>
      </c>
      <c r="S73" s="54">
        <v>1</v>
      </c>
      <c r="T73" s="54">
        <v>1</v>
      </c>
      <c r="U73" s="54">
        <v>1</v>
      </c>
      <c r="V73" s="54">
        <v>1</v>
      </c>
      <c r="W73" s="58" t="s">
        <v>143</v>
      </c>
      <c r="X73" s="54" t="s">
        <v>2</v>
      </c>
      <c r="Y73" s="54" t="str">
        <f t="shared" ref="Y73:AF78" si="41">IF($X73="N","NA","")</f>
        <v>NA</v>
      </c>
      <c r="Z73" s="54" t="str">
        <f t="shared" si="41"/>
        <v>NA</v>
      </c>
      <c r="AA73" s="54" t="str">
        <f t="shared" si="41"/>
        <v>NA</v>
      </c>
      <c r="AB73" s="54" t="str">
        <f t="shared" si="41"/>
        <v>NA</v>
      </c>
      <c r="AC73" s="54" t="str">
        <f t="shared" si="41"/>
        <v>NA</v>
      </c>
      <c r="AD73" s="54" t="str">
        <f t="shared" si="41"/>
        <v>NA</v>
      </c>
      <c r="AE73" s="54" t="str">
        <f t="shared" si="41"/>
        <v>NA</v>
      </c>
      <c r="AF73" s="54" t="str">
        <f t="shared" si="41"/>
        <v>NA</v>
      </c>
      <c r="AG73" s="58" t="s">
        <v>18</v>
      </c>
      <c r="AH73" s="54" t="s">
        <v>18</v>
      </c>
      <c r="AI73" s="54" t="s">
        <v>18</v>
      </c>
      <c r="AJ73" s="54" t="s">
        <v>18</v>
      </c>
      <c r="AK73" s="54" t="s">
        <v>18</v>
      </c>
      <c r="AL73" s="54" t="s">
        <v>18</v>
      </c>
    </row>
    <row r="74" spans="1:38" x14ac:dyDescent="0.25">
      <c r="A74" s="54" t="s">
        <v>93</v>
      </c>
      <c r="B74" s="54">
        <v>2019</v>
      </c>
      <c r="C74" s="54" t="s">
        <v>53</v>
      </c>
      <c r="D74" s="54" t="s">
        <v>94</v>
      </c>
      <c r="E74" s="54" t="s">
        <v>55</v>
      </c>
      <c r="F74" s="54" t="s">
        <v>95</v>
      </c>
      <c r="G74" s="54" t="s">
        <v>161</v>
      </c>
      <c r="H74" s="54" t="s">
        <v>59</v>
      </c>
      <c r="I74" s="54" t="s">
        <v>54</v>
      </c>
      <c r="J74" s="54" t="s">
        <v>97</v>
      </c>
      <c r="K74" s="54" t="s">
        <v>95</v>
      </c>
      <c r="L74" s="54" t="s">
        <v>98</v>
      </c>
      <c r="M74" s="55" t="str">
        <f t="shared" si="33"/>
        <v>graellsiiXelegans</v>
      </c>
      <c r="N74" s="55" t="str">
        <f t="shared" si="35"/>
        <v>graellsiiXelegans</v>
      </c>
      <c r="O74" s="56">
        <v>43642</v>
      </c>
      <c r="P74" s="57" t="s">
        <v>175</v>
      </c>
      <c r="Q74" s="54" t="s">
        <v>164</v>
      </c>
      <c r="R74" s="54" t="str">
        <f t="shared" si="34"/>
        <v>C.2XB.53</v>
      </c>
      <c r="S74" s="54">
        <v>1</v>
      </c>
      <c r="T74" s="54">
        <v>0</v>
      </c>
      <c r="U74" s="54">
        <v>0</v>
      </c>
      <c r="V74" s="54">
        <v>0</v>
      </c>
      <c r="W74" s="58" t="s">
        <v>18</v>
      </c>
      <c r="X74" s="54" t="str">
        <f t="shared" ref="X74:X103" si="42">IF(V74=1,"Y","N")</f>
        <v>N</v>
      </c>
      <c r="Y74" s="54" t="str">
        <f t="shared" si="41"/>
        <v>NA</v>
      </c>
      <c r="Z74" s="54" t="str">
        <f t="shared" si="41"/>
        <v>NA</v>
      </c>
      <c r="AA74" s="54" t="str">
        <f t="shared" si="41"/>
        <v>NA</v>
      </c>
      <c r="AB74" s="54" t="str">
        <f t="shared" si="41"/>
        <v>NA</v>
      </c>
      <c r="AC74" s="54" t="str">
        <f t="shared" si="41"/>
        <v>NA</v>
      </c>
      <c r="AD74" s="54" t="str">
        <f t="shared" si="41"/>
        <v>NA</v>
      </c>
      <c r="AE74" s="54" t="str">
        <f t="shared" si="41"/>
        <v>NA</v>
      </c>
      <c r="AF74" s="54" t="str">
        <f t="shared" si="41"/>
        <v>NA</v>
      </c>
      <c r="AG74" s="58" t="s">
        <v>18</v>
      </c>
      <c r="AH74" s="54" t="s">
        <v>18</v>
      </c>
      <c r="AI74" s="54" t="s">
        <v>18</v>
      </c>
      <c r="AJ74" s="54" t="s">
        <v>18</v>
      </c>
      <c r="AK74" s="54" t="s">
        <v>18</v>
      </c>
      <c r="AL74" s="54" t="s">
        <v>18</v>
      </c>
    </row>
    <row r="75" spans="1:38" x14ac:dyDescent="0.25">
      <c r="A75" s="54" t="s">
        <v>93</v>
      </c>
      <c r="B75" s="54">
        <v>2019</v>
      </c>
      <c r="C75" s="54" t="s">
        <v>53</v>
      </c>
      <c r="D75" s="54" t="s">
        <v>94</v>
      </c>
      <c r="E75" s="54" t="s">
        <v>55</v>
      </c>
      <c r="F75" s="54" t="s">
        <v>95</v>
      </c>
      <c r="G75" s="54" t="s">
        <v>161</v>
      </c>
      <c r="H75" s="54" t="s">
        <v>59</v>
      </c>
      <c r="I75" s="54" t="s">
        <v>54</v>
      </c>
      <c r="J75" s="54" t="s">
        <v>97</v>
      </c>
      <c r="K75" s="54" t="s">
        <v>95</v>
      </c>
      <c r="L75" s="54" t="s">
        <v>98</v>
      </c>
      <c r="M75" s="55" t="str">
        <f t="shared" si="33"/>
        <v>graellsiiXelegans</v>
      </c>
      <c r="N75" s="55" t="str">
        <f t="shared" si="35"/>
        <v>graellsiiXelegans</v>
      </c>
      <c r="O75" s="56">
        <v>43642</v>
      </c>
      <c r="P75" s="57" t="s">
        <v>175</v>
      </c>
      <c r="Q75" s="54" t="s">
        <v>164</v>
      </c>
      <c r="R75" s="54" t="str">
        <f t="shared" si="34"/>
        <v>C.2XB.53</v>
      </c>
      <c r="S75" s="54">
        <v>1</v>
      </c>
      <c r="T75" s="54">
        <v>0</v>
      </c>
      <c r="U75" s="54">
        <v>0</v>
      </c>
      <c r="V75" s="54">
        <v>0</v>
      </c>
      <c r="W75" s="58" t="s">
        <v>18</v>
      </c>
      <c r="X75" s="54" t="str">
        <f t="shared" si="42"/>
        <v>N</v>
      </c>
      <c r="Y75" s="54" t="str">
        <f t="shared" si="41"/>
        <v>NA</v>
      </c>
      <c r="Z75" s="54" t="str">
        <f t="shared" si="41"/>
        <v>NA</v>
      </c>
      <c r="AA75" s="54" t="str">
        <f t="shared" si="41"/>
        <v>NA</v>
      </c>
      <c r="AB75" s="54" t="str">
        <f t="shared" si="41"/>
        <v>NA</v>
      </c>
      <c r="AC75" s="54" t="str">
        <f t="shared" si="41"/>
        <v>NA</v>
      </c>
      <c r="AD75" s="54" t="str">
        <f t="shared" si="41"/>
        <v>NA</v>
      </c>
      <c r="AE75" s="54" t="str">
        <f t="shared" si="41"/>
        <v>NA</v>
      </c>
      <c r="AF75" s="54" t="str">
        <f t="shared" si="41"/>
        <v>NA</v>
      </c>
      <c r="AG75" s="58" t="s">
        <v>18</v>
      </c>
      <c r="AH75" s="54" t="s">
        <v>18</v>
      </c>
      <c r="AI75" s="54" t="s">
        <v>18</v>
      </c>
      <c r="AJ75" s="54" t="s">
        <v>18</v>
      </c>
      <c r="AK75" s="54" t="s">
        <v>18</v>
      </c>
      <c r="AL75" s="54" t="s">
        <v>18</v>
      </c>
    </row>
    <row r="76" spans="1:38" x14ac:dyDescent="0.25">
      <c r="A76" s="54" t="s">
        <v>93</v>
      </c>
      <c r="B76" s="54">
        <v>2019</v>
      </c>
      <c r="C76" s="54" t="s">
        <v>53</v>
      </c>
      <c r="D76" s="54" t="s">
        <v>94</v>
      </c>
      <c r="E76" s="54" t="s">
        <v>55</v>
      </c>
      <c r="F76" s="54" t="s">
        <v>95</v>
      </c>
      <c r="G76" s="54" t="s">
        <v>161</v>
      </c>
      <c r="H76" s="54" t="s">
        <v>59</v>
      </c>
      <c r="I76" s="54" t="s">
        <v>54</v>
      </c>
      <c r="J76" s="54" t="s">
        <v>97</v>
      </c>
      <c r="K76" s="54" t="s">
        <v>95</v>
      </c>
      <c r="L76" s="54" t="s">
        <v>98</v>
      </c>
      <c r="M76" s="55" t="str">
        <f t="shared" si="33"/>
        <v>graellsiiXelegans</v>
      </c>
      <c r="N76" s="55" t="str">
        <f t="shared" si="35"/>
        <v>graellsiiXelegans</v>
      </c>
      <c r="O76" s="56">
        <v>43642</v>
      </c>
      <c r="P76" s="57" t="s">
        <v>175</v>
      </c>
      <c r="Q76" s="54" t="s">
        <v>164</v>
      </c>
      <c r="R76" s="54" t="str">
        <f t="shared" si="34"/>
        <v>C.2XB.53</v>
      </c>
      <c r="S76" s="54">
        <v>2</v>
      </c>
      <c r="T76" s="54">
        <v>0</v>
      </c>
      <c r="U76" s="54">
        <v>0</v>
      </c>
      <c r="V76" s="54">
        <v>0</v>
      </c>
      <c r="W76" s="58" t="s">
        <v>18</v>
      </c>
      <c r="X76" s="54" t="str">
        <f t="shared" si="42"/>
        <v>N</v>
      </c>
      <c r="Y76" s="54" t="str">
        <f t="shared" si="41"/>
        <v>NA</v>
      </c>
      <c r="Z76" s="54" t="str">
        <f t="shared" si="41"/>
        <v>NA</v>
      </c>
      <c r="AA76" s="54" t="str">
        <f t="shared" si="41"/>
        <v>NA</v>
      </c>
      <c r="AB76" s="54" t="str">
        <f t="shared" si="41"/>
        <v>NA</v>
      </c>
      <c r="AC76" s="54" t="str">
        <f t="shared" si="41"/>
        <v>NA</v>
      </c>
      <c r="AD76" s="54" t="str">
        <f t="shared" si="41"/>
        <v>NA</v>
      </c>
      <c r="AE76" s="54" t="str">
        <f t="shared" si="41"/>
        <v>NA</v>
      </c>
      <c r="AF76" s="54" t="str">
        <f t="shared" si="41"/>
        <v>NA</v>
      </c>
      <c r="AG76" s="58" t="s">
        <v>18</v>
      </c>
      <c r="AH76" s="54" t="s">
        <v>18</v>
      </c>
      <c r="AI76" s="54" t="s">
        <v>18</v>
      </c>
      <c r="AJ76" s="54" t="s">
        <v>18</v>
      </c>
      <c r="AK76" s="54" t="s">
        <v>18</v>
      </c>
      <c r="AL76" s="54" t="s">
        <v>18</v>
      </c>
    </row>
    <row r="77" spans="1:38" x14ac:dyDescent="0.25">
      <c r="A77" s="54" t="s">
        <v>93</v>
      </c>
      <c r="B77" s="54">
        <v>2019</v>
      </c>
      <c r="C77" s="54" t="s">
        <v>53</v>
      </c>
      <c r="D77" s="54" t="s">
        <v>94</v>
      </c>
      <c r="E77" s="54" t="s">
        <v>55</v>
      </c>
      <c r="F77" s="54" t="s">
        <v>95</v>
      </c>
      <c r="G77" s="54" t="s">
        <v>161</v>
      </c>
      <c r="H77" s="54" t="s">
        <v>59</v>
      </c>
      <c r="I77" s="54" t="s">
        <v>54</v>
      </c>
      <c r="J77" s="54" t="s">
        <v>97</v>
      </c>
      <c r="K77" s="54" t="s">
        <v>95</v>
      </c>
      <c r="L77" s="54" t="s">
        <v>98</v>
      </c>
      <c r="M77" s="55" t="str">
        <f t="shared" si="33"/>
        <v>graellsiiXelegans</v>
      </c>
      <c r="N77" s="55" t="str">
        <f t="shared" si="35"/>
        <v>graellsiiXelegans</v>
      </c>
      <c r="O77" s="56">
        <v>43642</v>
      </c>
      <c r="P77" s="57" t="s">
        <v>175</v>
      </c>
      <c r="Q77" s="54" t="s">
        <v>177</v>
      </c>
      <c r="R77" s="54" t="str">
        <f t="shared" si="34"/>
        <v>C.2XB.56</v>
      </c>
      <c r="S77" s="54">
        <v>1</v>
      </c>
      <c r="T77" s="54">
        <v>0</v>
      </c>
      <c r="U77" s="54">
        <v>0</v>
      </c>
      <c r="V77" s="54">
        <v>0</v>
      </c>
      <c r="W77" s="58" t="s">
        <v>18</v>
      </c>
      <c r="X77" s="54" t="str">
        <f t="shared" si="42"/>
        <v>N</v>
      </c>
      <c r="Y77" s="54" t="str">
        <f t="shared" si="41"/>
        <v>NA</v>
      </c>
      <c r="Z77" s="54" t="str">
        <f t="shared" si="41"/>
        <v>NA</v>
      </c>
      <c r="AA77" s="54" t="str">
        <f t="shared" si="41"/>
        <v>NA</v>
      </c>
      <c r="AB77" s="54" t="str">
        <f t="shared" si="41"/>
        <v>NA</v>
      </c>
      <c r="AC77" s="54" t="str">
        <f t="shared" si="41"/>
        <v>NA</v>
      </c>
      <c r="AD77" s="54" t="str">
        <f t="shared" si="41"/>
        <v>NA</v>
      </c>
      <c r="AE77" s="54" t="str">
        <f t="shared" si="41"/>
        <v>NA</v>
      </c>
      <c r="AF77" s="54" t="str">
        <f t="shared" si="41"/>
        <v>NA</v>
      </c>
      <c r="AG77" s="58" t="s">
        <v>18</v>
      </c>
      <c r="AH77" s="54" t="s">
        <v>18</v>
      </c>
      <c r="AI77" s="54" t="s">
        <v>18</v>
      </c>
      <c r="AJ77" s="54" t="s">
        <v>18</v>
      </c>
      <c r="AK77" s="54" t="s">
        <v>18</v>
      </c>
      <c r="AL77" s="54" t="s">
        <v>18</v>
      </c>
    </row>
    <row r="78" spans="1:38" x14ac:dyDescent="0.25">
      <c r="A78" s="54" t="s">
        <v>93</v>
      </c>
      <c r="B78" s="54">
        <v>2019</v>
      </c>
      <c r="C78" s="54" t="s">
        <v>53</v>
      </c>
      <c r="D78" s="54" t="s">
        <v>94</v>
      </c>
      <c r="E78" s="54" t="s">
        <v>55</v>
      </c>
      <c r="F78" s="54" t="s">
        <v>95</v>
      </c>
      <c r="G78" s="54" t="s">
        <v>161</v>
      </c>
      <c r="H78" s="54" t="s">
        <v>56</v>
      </c>
      <c r="I78" s="54" t="s">
        <v>54</v>
      </c>
      <c r="J78" s="54" t="s">
        <v>97</v>
      </c>
      <c r="K78" s="54" t="s">
        <v>95</v>
      </c>
      <c r="L78" s="54" t="s">
        <v>98</v>
      </c>
      <c r="M78" s="55" t="str">
        <f t="shared" si="33"/>
        <v>graellsiiXelegans</v>
      </c>
      <c r="N78" s="55" t="str">
        <f t="shared" si="35"/>
        <v>graellsiiXelegans</v>
      </c>
      <c r="O78" s="56">
        <v>43642</v>
      </c>
      <c r="P78" s="57" t="s">
        <v>178</v>
      </c>
      <c r="Q78" s="54" t="s">
        <v>164</v>
      </c>
      <c r="R78" s="54" t="str">
        <f t="shared" si="34"/>
        <v>C.3XB.53</v>
      </c>
      <c r="S78" s="54">
        <v>1</v>
      </c>
      <c r="T78" s="54">
        <v>0</v>
      </c>
      <c r="U78" s="54">
        <v>0</v>
      </c>
      <c r="V78" s="54">
        <v>0</v>
      </c>
      <c r="W78" s="58" t="s">
        <v>18</v>
      </c>
      <c r="X78" s="54" t="str">
        <f t="shared" si="42"/>
        <v>N</v>
      </c>
      <c r="Y78" s="54" t="str">
        <f t="shared" si="41"/>
        <v>NA</v>
      </c>
      <c r="Z78" s="54" t="str">
        <f t="shared" si="41"/>
        <v>NA</v>
      </c>
      <c r="AA78" s="54" t="str">
        <f t="shared" si="41"/>
        <v>NA</v>
      </c>
      <c r="AB78" s="54" t="str">
        <f t="shared" si="41"/>
        <v>NA</v>
      </c>
      <c r="AC78" s="54" t="str">
        <f t="shared" si="41"/>
        <v>NA</v>
      </c>
      <c r="AD78" s="54" t="str">
        <f t="shared" si="41"/>
        <v>NA</v>
      </c>
      <c r="AE78" s="54" t="str">
        <f t="shared" si="41"/>
        <v>NA</v>
      </c>
      <c r="AF78" s="54" t="str">
        <f t="shared" si="41"/>
        <v>NA</v>
      </c>
      <c r="AG78" s="58" t="s">
        <v>18</v>
      </c>
      <c r="AH78" s="54" t="s">
        <v>18</v>
      </c>
      <c r="AI78" s="54" t="s">
        <v>18</v>
      </c>
      <c r="AJ78" s="54" t="s">
        <v>18</v>
      </c>
      <c r="AK78" s="54" t="s">
        <v>18</v>
      </c>
      <c r="AL78" s="54" t="s">
        <v>18</v>
      </c>
    </row>
    <row r="79" spans="1:38" x14ac:dyDescent="0.25">
      <c r="A79" s="54" t="s">
        <v>93</v>
      </c>
      <c r="B79" s="54">
        <v>2019</v>
      </c>
      <c r="C79" s="54" t="s">
        <v>53</v>
      </c>
      <c r="D79" s="54" t="s">
        <v>94</v>
      </c>
      <c r="E79" s="54" t="s">
        <v>55</v>
      </c>
      <c r="F79" s="54" t="s">
        <v>95</v>
      </c>
      <c r="G79" s="54" t="s">
        <v>161</v>
      </c>
      <c r="H79" s="54" t="s">
        <v>64</v>
      </c>
      <c r="I79" s="54" t="s">
        <v>54</v>
      </c>
      <c r="J79" s="54" t="s">
        <v>97</v>
      </c>
      <c r="K79" s="54" t="s">
        <v>95</v>
      </c>
      <c r="L79" s="54" t="s">
        <v>98</v>
      </c>
      <c r="M79" s="55" t="str">
        <f t="shared" si="33"/>
        <v>graellsiiXelegans</v>
      </c>
      <c r="N79" s="55" t="str">
        <f t="shared" si="35"/>
        <v>graellsiiXelegans</v>
      </c>
      <c r="O79" s="56">
        <v>43642</v>
      </c>
      <c r="P79" s="57" t="s">
        <v>179</v>
      </c>
      <c r="Q79" s="54" t="s">
        <v>176</v>
      </c>
      <c r="R79" s="54" t="str">
        <f t="shared" si="34"/>
        <v>C.6XB.47</v>
      </c>
      <c r="S79" s="54">
        <v>1</v>
      </c>
      <c r="T79" s="54">
        <v>1</v>
      </c>
      <c r="U79" s="54">
        <v>2</v>
      </c>
      <c r="V79" s="54">
        <v>1</v>
      </c>
      <c r="W79" s="58" t="s">
        <v>18</v>
      </c>
      <c r="X79" s="54" t="str">
        <f t="shared" si="42"/>
        <v>Y</v>
      </c>
      <c r="Y79" s="54">
        <v>1</v>
      </c>
      <c r="Z79" s="54">
        <v>0</v>
      </c>
      <c r="AA79" s="54">
        <v>0</v>
      </c>
      <c r="AB79" s="54">
        <v>0</v>
      </c>
      <c r="AC79" s="54" t="s">
        <v>18</v>
      </c>
      <c r="AD79" s="54" t="s">
        <v>18</v>
      </c>
      <c r="AE79" s="54" t="s">
        <v>18</v>
      </c>
      <c r="AF79" s="54" t="s">
        <v>18</v>
      </c>
      <c r="AG79" s="58" t="s">
        <v>18</v>
      </c>
      <c r="AH79" s="54" t="s">
        <v>18</v>
      </c>
      <c r="AI79" s="54" t="s">
        <v>18</v>
      </c>
      <c r="AJ79" s="54" t="s">
        <v>18</v>
      </c>
      <c r="AK79" s="54" t="s">
        <v>18</v>
      </c>
      <c r="AL79" s="54" t="s">
        <v>18</v>
      </c>
    </row>
    <row r="80" spans="1:38" x14ac:dyDescent="0.25">
      <c r="A80" s="54" t="s">
        <v>93</v>
      </c>
      <c r="B80" s="54">
        <v>2019</v>
      </c>
      <c r="C80" s="54" t="s">
        <v>53</v>
      </c>
      <c r="D80" s="54" t="s">
        <v>94</v>
      </c>
      <c r="E80" s="54" t="s">
        <v>55</v>
      </c>
      <c r="F80" s="54" t="s">
        <v>95</v>
      </c>
      <c r="G80" s="54" t="s">
        <v>161</v>
      </c>
      <c r="H80" s="54" t="s">
        <v>56</v>
      </c>
      <c r="I80" s="54" t="s">
        <v>54</v>
      </c>
      <c r="J80" s="54" t="s">
        <v>97</v>
      </c>
      <c r="K80" s="54" t="s">
        <v>95</v>
      </c>
      <c r="L80" s="54" t="s">
        <v>98</v>
      </c>
      <c r="M80" s="55" t="str">
        <f t="shared" si="33"/>
        <v>graellsiiXelegans</v>
      </c>
      <c r="N80" s="55" t="str">
        <f t="shared" si="35"/>
        <v>graellsiiXelegans</v>
      </c>
      <c r="O80" s="56">
        <v>43642</v>
      </c>
      <c r="P80" s="57" t="s">
        <v>180</v>
      </c>
      <c r="Q80" s="54" t="s">
        <v>167</v>
      </c>
      <c r="R80" s="54" t="str">
        <f t="shared" si="34"/>
        <v>C.9XB.50</v>
      </c>
      <c r="S80" s="54">
        <v>1</v>
      </c>
      <c r="T80" s="54">
        <v>1</v>
      </c>
      <c r="U80" s="54">
        <v>0</v>
      </c>
      <c r="V80" s="54">
        <v>0</v>
      </c>
      <c r="W80" s="58" t="s">
        <v>18</v>
      </c>
      <c r="X80" s="54" t="str">
        <f t="shared" si="42"/>
        <v>N</v>
      </c>
      <c r="Y80" s="54" t="str">
        <f t="shared" ref="Y80:AF80" si="43">IF($X80="N","NA","")</f>
        <v>NA</v>
      </c>
      <c r="Z80" s="54" t="str">
        <f t="shared" si="43"/>
        <v>NA</v>
      </c>
      <c r="AA80" s="54" t="str">
        <f t="shared" si="43"/>
        <v>NA</v>
      </c>
      <c r="AB80" s="54" t="str">
        <f t="shared" si="43"/>
        <v>NA</v>
      </c>
      <c r="AC80" s="54" t="str">
        <f t="shared" si="43"/>
        <v>NA</v>
      </c>
      <c r="AD80" s="54" t="str">
        <f t="shared" si="43"/>
        <v>NA</v>
      </c>
      <c r="AE80" s="54" t="str">
        <f t="shared" si="43"/>
        <v>NA</v>
      </c>
      <c r="AF80" s="54" t="str">
        <f t="shared" si="43"/>
        <v>NA</v>
      </c>
      <c r="AG80" s="58" t="s">
        <v>18</v>
      </c>
      <c r="AH80" s="54" t="s">
        <v>18</v>
      </c>
      <c r="AI80" s="54" t="s">
        <v>18</v>
      </c>
      <c r="AJ80" s="54" t="s">
        <v>18</v>
      </c>
      <c r="AK80" s="54" t="s">
        <v>18</v>
      </c>
      <c r="AL80" s="54" t="s">
        <v>18</v>
      </c>
    </row>
    <row r="81" spans="1:38" x14ac:dyDescent="0.25">
      <c r="A81" s="54" t="s">
        <v>93</v>
      </c>
      <c r="B81" s="54">
        <v>2019</v>
      </c>
      <c r="C81" s="54" t="s">
        <v>53</v>
      </c>
      <c r="D81" s="54" t="s">
        <v>54</v>
      </c>
      <c r="E81" s="54" t="s">
        <v>97</v>
      </c>
      <c r="F81" s="54" t="s">
        <v>95</v>
      </c>
      <c r="G81" s="54" t="s">
        <v>98</v>
      </c>
      <c r="H81" s="54" t="s">
        <v>56</v>
      </c>
      <c r="I81" s="54" t="s">
        <v>54</v>
      </c>
      <c r="J81" s="54" t="s">
        <v>97</v>
      </c>
      <c r="K81" s="54" t="s">
        <v>95</v>
      </c>
      <c r="L81" s="54" t="s">
        <v>98</v>
      </c>
      <c r="M81" s="55" t="str">
        <f t="shared" si="33"/>
        <v>elegansXelegans</v>
      </c>
      <c r="N81" s="55" t="str">
        <f t="shared" si="35"/>
        <v>elegansXelegans</v>
      </c>
      <c r="O81" s="56">
        <v>43643</v>
      </c>
      <c r="P81" s="57" t="s">
        <v>181</v>
      </c>
      <c r="Q81" s="54" t="s">
        <v>155</v>
      </c>
      <c r="R81" s="54" t="str">
        <f t="shared" si="34"/>
        <v>B.61XB.33</v>
      </c>
      <c r="S81" s="54">
        <v>1</v>
      </c>
      <c r="T81" s="54">
        <v>1</v>
      </c>
      <c r="U81" s="54">
        <v>1</v>
      </c>
      <c r="V81" s="54">
        <v>1</v>
      </c>
      <c r="W81" s="58" t="s">
        <v>18</v>
      </c>
      <c r="X81" s="54" t="str">
        <f t="shared" si="42"/>
        <v>Y</v>
      </c>
      <c r="Y81" s="54">
        <v>3</v>
      </c>
      <c r="Z81" s="54">
        <v>0</v>
      </c>
      <c r="AA81" s="54">
        <v>0</v>
      </c>
      <c r="AB81" s="54">
        <v>1</v>
      </c>
      <c r="AC81" s="54" t="s">
        <v>18</v>
      </c>
      <c r="AD81" s="54" t="s">
        <v>18</v>
      </c>
      <c r="AE81" s="54" t="s">
        <v>18</v>
      </c>
      <c r="AF81" s="54" t="s">
        <v>18</v>
      </c>
      <c r="AG81" s="58" t="s">
        <v>18</v>
      </c>
      <c r="AH81" s="54" t="s">
        <v>18</v>
      </c>
      <c r="AI81" s="54" t="s">
        <v>18</v>
      </c>
      <c r="AJ81" s="54" t="s">
        <v>18</v>
      </c>
      <c r="AK81" s="54" t="s">
        <v>18</v>
      </c>
      <c r="AL81" s="54" t="s">
        <v>18</v>
      </c>
    </row>
    <row r="82" spans="1:38" x14ac:dyDescent="0.25">
      <c r="A82" s="54" t="s">
        <v>93</v>
      </c>
      <c r="B82" s="54">
        <v>2019</v>
      </c>
      <c r="C82" s="54" t="s">
        <v>53</v>
      </c>
      <c r="D82" s="54" t="s">
        <v>54</v>
      </c>
      <c r="E82" s="54" t="s">
        <v>97</v>
      </c>
      <c r="F82" s="54" t="s">
        <v>95</v>
      </c>
      <c r="G82" s="54" t="s">
        <v>98</v>
      </c>
      <c r="H82" s="54" t="s">
        <v>56</v>
      </c>
      <c r="I82" s="54" t="s">
        <v>54</v>
      </c>
      <c r="J82" s="54" t="s">
        <v>97</v>
      </c>
      <c r="K82" s="54" t="s">
        <v>95</v>
      </c>
      <c r="L82" s="54" t="s">
        <v>98</v>
      </c>
      <c r="M82" s="55" t="str">
        <f t="shared" si="33"/>
        <v>elegansXelegans</v>
      </c>
      <c r="N82" s="55" t="str">
        <f t="shared" si="35"/>
        <v>elegansXelegans</v>
      </c>
      <c r="O82" s="56">
        <v>43643</v>
      </c>
      <c r="P82" s="57" t="s">
        <v>182</v>
      </c>
      <c r="Q82" s="54" t="s">
        <v>183</v>
      </c>
      <c r="R82" s="54" t="str">
        <f t="shared" si="34"/>
        <v>B.62XB.36</v>
      </c>
      <c r="S82" s="54">
        <v>1</v>
      </c>
      <c r="T82" s="54">
        <v>1</v>
      </c>
      <c r="U82" s="54">
        <v>1</v>
      </c>
      <c r="V82" s="54">
        <v>1</v>
      </c>
      <c r="W82" s="58" t="s">
        <v>18</v>
      </c>
      <c r="X82" s="54" t="str">
        <f t="shared" si="42"/>
        <v>Y</v>
      </c>
      <c r="Y82" s="54">
        <v>3</v>
      </c>
      <c r="Z82" s="54">
        <v>3</v>
      </c>
      <c r="AA82" s="54">
        <v>304</v>
      </c>
      <c r="AB82" s="54">
        <v>11</v>
      </c>
      <c r="AC82" s="54" t="s">
        <v>18</v>
      </c>
      <c r="AD82" s="54" t="s">
        <v>18</v>
      </c>
      <c r="AE82" s="54" t="s">
        <v>18</v>
      </c>
      <c r="AF82" s="54" t="s">
        <v>18</v>
      </c>
      <c r="AG82" s="58" t="s">
        <v>148</v>
      </c>
      <c r="AH82" s="54">
        <f>AA82</f>
        <v>304</v>
      </c>
      <c r="AI82" s="54">
        <f>AB82</f>
        <v>11</v>
      </c>
      <c r="AJ82" s="54">
        <f t="shared" si="37"/>
        <v>315</v>
      </c>
      <c r="AK82" s="54">
        <f t="shared" si="38"/>
        <v>105</v>
      </c>
      <c r="AL82" s="54">
        <f t="shared" si="39"/>
        <v>0.96507936507936509</v>
      </c>
    </row>
    <row r="83" spans="1:38" x14ac:dyDescent="0.25">
      <c r="A83" s="54" t="s">
        <v>93</v>
      </c>
      <c r="B83" s="54">
        <v>2019</v>
      </c>
      <c r="C83" s="54" t="s">
        <v>53</v>
      </c>
      <c r="D83" s="54" t="s">
        <v>54</v>
      </c>
      <c r="E83" s="54" t="s">
        <v>97</v>
      </c>
      <c r="F83" s="54" t="s">
        <v>95</v>
      </c>
      <c r="G83" s="54" t="s">
        <v>98</v>
      </c>
      <c r="H83" s="54" t="s">
        <v>59</v>
      </c>
      <c r="I83" s="54" t="s">
        <v>94</v>
      </c>
      <c r="J83" s="54" t="s">
        <v>55</v>
      </c>
      <c r="K83" s="54" t="s">
        <v>95</v>
      </c>
      <c r="L83" s="147" t="s">
        <v>161</v>
      </c>
      <c r="M83" s="55" t="str">
        <f t="shared" si="33"/>
        <v>elegansXgraellsii</v>
      </c>
      <c r="N83" s="55" t="str">
        <f t="shared" si="35"/>
        <v>elegansXgraellsii</v>
      </c>
      <c r="O83" s="56">
        <v>43643</v>
      </c>
      <c r="P83" s="57" t="s">
        <v>184</v>
      </c>
      <c r="Q83" s="54" t="s">
        <v>185</v>
      </c>
      <c r="R83" s="54" t="str">
        <f t="shared" si="34"/>
        <v>B.63XC.26</v>
      </c>
      <c r="S83" s="54">
        <v>1</v>
      </c>
      <c r="T83" s="54">
        <v>0</v>
      </c>
      <c r="U83" s="54">
        <v>0</v>
      </c>
      <c r="V83" s="54">
        <v>0</v>
      </c>
      <c r="W83" s="58" t="s">
        <v>18</v>
      </c>
      <c r="X83" s="54" t="str">
        <f t="shared" si="42"/>
        <v>N</v>
      </c>
      <c r="Y83" s="54" t="str">
        <f t="shared" ref="Y83:AF91" si="44">IF($X83="N","NA","")</f>
        <v>NA</v>
      </c>
      <c r="Z83" s="54" t="str">
        <f t="shared" si="44"/>
        <v>NA</v>
      </c>
      <c r="AA83" s="54" t="str">
        <f t="shared" si="44"/>
        <v>NA</v>
      </c>
      <c r="AB83" s="54" t="str">
        <f t="shared" si="44"/>
        <v>NA</v>
      </c>
      <c r="AC83" s="54" t="str">
        <f t="shared" si="44"/>
        <v>NA</v>
      </c>
      <c r="AD83" s="54" t="str">
        <f t="shared" si="44"/>
        <v>NA</v>
      </c>
      <c r="AE83" s="54" t="str">
        <f t="shared" si="44"/>
        <v>NA</v>
      </c>
      <c r="AF83" s="54" t="str">
        <f t="shared" si="44"/>
        <v>NA</v>
      </c>
      <c r="AG83" s="58" t="s">
        <v>18</v>
      </c>
      <c r="AH83" s="54" t="s">
        <v>18</v>
      </c>
      <c r="AI83" s="54" t="s">
        <v>18</v>
      </c>
      <c r="AJ83" s="54" t="s">
        <v>18</v>
      </c>
      <c r="AK83" s="54" t="s">
        <v>18</v>
      </c>
      <c r="AL83" s="54" t="s">
        <v>18</v>
      </c>
    </row>
    <row r="84" spans="1:38" x14ac:dyDescent="0.25">
      <c r="A84" s="54" t="s">
        <v>93</v>
      </c>
      <c r="B84" s="54">
        <v>2019</v>
      </c>
      <c r="C84" s="54" t="s">
        <v>53</v>
      </c>
      <c r="D84" s="54" t="s">
        <v>54</v>
      </c>
      <c r="E84" s="54" t="s">
        <v>97</v>
      </c>
      <c r="F84" s="54" t="s">
        <v>95</v>
      </c>
      <c r="G84" s="54" t="s">
        <v>98</v>
      </c>
      <c r="H84" s="54" t="s">
        <v>56</v>
      </c>
      <c r="I84" s="54" t="s">
        <v>94</v>
      </c>
      <c r="J84" s="54" t="s">
        <v>55</v>
      </c>
      <c r="K84" s="54" t="s">
        <v>95</v>
      </c>
      <c r="L84" s="54" t="s">
        <v>161</v>
      </c>
      <c r="M84" s="55" t="str">
        <f t="shared" si="33"/>
        <v>elegansXgraellsii</v>
      </c>
      <c r="N84" s="55" t="str">
        <f t="shared" si="35"/>
        <v>elegansXgraellsii</v>
      </c>
      <c r="O84" s="56">
        <v>43643</v>
      </c>
      <c r="P84" s="57" t="s">
        <v>186</v>
      </c>
      <c r="Q84" s="54" t="s">
        <v>187</v>
      </c>
      <c r="R84" s="54" t="str">
        <f t="shared" si="34"/>
        <v>B.64XC.24</v>
      </c>
      <c r="S84" s="54">
        <v>1</v>
      </c>
      <c r="T84" s="54">
        <v>0</v>
      </c>
      <c r="U84" s="54">
        <v>0</v>
      </c>
      <c r="V84" s="54">
        <v>0</v>
      </c>
      <c r="W84" s="58" t="s">
        <v>18</v>
      </c>
      <c r="X84" s="54" t="str">
        <f t="shared" si="42"/>
        <v>N</v>
      </c>
      <c r="Y84" s="54" t="str">
        <f t="shared" si="44"/>
        <v>NA</v>
      </c>
      <c r="Z84" s="54" t="str">
        <f t="shared" si="44"/>
        <v>NA</v>
      </c>
      <c r="AA84" s="54" t="str">
        <f t="shared" si="44"/>
        <v>NA</v>
      </c>
      <c r="AB84" s="54" t="str">
        <f t="shared" si="44"/>
        <v>NA</v>
      </c>
      <c r="AC84" s="54" t="str">
        <f t="shared" si="44"/>
        <v>NA</v>
      </c>
      <c r="AD84" s="54" t="str">
        <f t="shared" si="44"/>
        <v>NA</v>
      </c>
      <c r="AE84" s="54" t="str">
        <f t="shared" si="44"/>
        <v>NA</v>
      </c>
      <c r="AF84" s="54" t="str">
        <f t="shared" si="44"/>
        <v>NA</v>
      </c>
      <c r="AG84" s="58" t="s">
        <v>18</v>
      </c>
      <c r="AH84" s="54" t="s">
        <v>18</v>
      </c>
      <c r="AI84" s="54" t="s">
        <v>18</v>
      </c>
      <c r="AJ84" s="54" t="s">
        <v>18</v>
      </c>
      <c r="AK84" s="54" t="s">
        <v>18</v>
      </c>
      <c r="AL84" s="54" t="s">
        <v>18</v>
      </c>
    </row>
    <row r="85" spans="1:38" x14ac:dyDescent="0.25">
      <c r="A85" s="54" t="s">
        <v>93</v>
      </c>
      <c r="B85" s="54">
        <v>2019</v>
      </c>
      <c r="C85" s="54" t="s">
        <v>53</v>
      </c>
      <c r="D85" s="54" t="s">
        <v>54</v>
      </c>
      <c r="E85" s="54" t="s">
        <v>97</v>
      </c>
      <c r="F85" s="54" t="s">
        <v>95</v>
      </c>
      <c r="G85" s="54" t="s">
        <v>98</v>
      </c>
      <c r="H85" s="54" t="s">
        <v>56</v>
      </c>
      <c r="I85" s="54" t="s">
        <v>94</v>
      </c>
      <c r="J85" s="54" t="s">
        <v>55</v>
      </c>
      <c r="K85" s="54" t="s">
        <v>95</v>
      </c>
      <c r="L85" s="54" t="s">
        <v>161</v>
      </c>
      <c r="M85" s="55" t="str">
        <f t="shared" si="33"/>
        <v>elegansXgraellsii</v>
      </c>
      <c r="N85" s="55" t="str">
        <f t="shared" si="35"/>
        <v>elegansXgraellsii</v>
      </c>
      <c r="O85" s="56">
        <v>43643</v>
      </c>
      <c r="P85" s="57" t="s">
        <v>186</v>
      </c>
      <c r="Q85" s="54" t="s">
        <v>185</v>
      </c>
      <c r="R85" s="54" t="str">
        <f t="shared" si="34"/>
        <v>B.64XC.26</v>
      </c>
      <c r="S85" s="54">
        <v>1</v>
      </c>
      <c r="T85" s="54">
        <v>0</v>
      </c>
      <c r="U85" s="54">
        <v>0</v>
      </c>
      <c r="V85" s="54">
        <v>0</v>
      </c>
      <c r="W85" s="58" t="s">
        <v>18</v>
      </c>
      <c r="X85" s="54" t="str">
        <f t="shared" si="42"/>
        <v>N</v>
      </c>
      <c r="Y85" s="54" t="str">
        <f t="shared" si="44"/>
        <v>NA</v>
      </c>
      <c r="Z85" s="54" t="str">
        <f t="shared" si="44"/>
        <v>NA</v>
      </c>
      <c r="AA85" s="54" t="str">
        <f t="shared" si="44"/>
        <v>NA</v>
      </c>
      <c r="AB85" s="54" t="str">
        <f t="shared" si="44"/>
        <v>NA</v>
      </c>
      <c r="AC85" s="54" t="str">
        <f t="shared" si="44"/>
        <v>NA</v>
      </c>
      <c r="AD85" s="54" t="str">
        <f t="shared" si="44"/>
        <v>NA</v>
      </c>
      <c r="AE85" s="54" t="str">
        <f t="shared" si="44"/>
        <v>NA</v>
      </c>
      <c r="AF85" s="54" t="str">
        <f t="shared" si="44"/>
        <v>NA</v>
      </c>
      <c r="AG85" s="58" t="s">
        <v>18</v>
      </c>
      <c r="AH85" s="54" t="s">
        <v>18</v>
      </c>
      <c r="AI85" s="54" t="s">
        <v>18</v>
      </c>
      <c r="AJ85" s="54" t="s">
        <v>18</v>
      </c>
      <c r="AK85" s="54" t="s">
        <v>18</v>
      </c>
      <c r="AL85" s="54" t="s">
        <v>18</v>
      </c>
    </row>
    <row r="86" spans="1:38" x14ac:dyDescent="0.25">
      <c r="A86" s="54" t="s">
        <v>93</v>
      </c>
      <c r="B86" s="54">
        <v>2019</v>
      </c>
      <c r="C86" s="54" t="s">
        <v>53</v>
      </c>
      <c r="D86" s="54" t="s">
        <v>54</v>
      </c>
      <c r="E86" s="54" t="s">
        <v>97</v>
      </c>
      <c r="F86" s="54" t="s">
        <v>95</v>
      </c>
      <c r="G86" s="54" t="s">
        <v>98</v>
      </c>
      <c r="H86" s="54" t="s">
        <v>56</v>
      </c>
      <c r="I86" s="54" t="s">
        <v>94</v>
      </c>
      <c r="J86" s="54" t="s">
        <v>55</v>
      </c>
      <c r="K86" s="54" t="s">
        <v>95</v>
      </c>
      <c r="L86" s="54" t="s">
        <v>161</v>
      </c>
      <c r="M86" s="55" t="str">
        <f t="shared" si="33"/>
        <v>elegansXgraellsii</v>
      </c>
      <c r="N86" s="55" t="str">
        <f t="shared" si="35"/>
        <v>elegansXgraellsii</v>
      </c>
      <c r="O86" s="56">
        <v>43643</v>
      </c>
      <c r="P86" s="57" t="s">
        <v>186</v>
      </c>
      <c r="Q86" s="54" t="s">
        <v>188</v>
      </c>
      <c r="R86" s="54" t="str">
        <f t="shared" si="34"/>
        <v>B.64XC.28</v>
      </c>
      <c r="S86" s="54">
        <v>2</v>
      </c>
      <c r="T86" s="54">
        <v>1</v>
      </c>
      <c r="U86" s="54">
        <v>0</v>
      </c>
      <c r="V86" s="54">
        <v>0</v>
      </c>
      <c r="W86" s="58" t="s">
        <v>18</v>
      </c>
      <c r="X86" s="54" t="str">
        <f t="shared" si="42"/>
        <v>N</v>
      </c>
      <c r="Y86" s="54" t="str">
        <f t="shared" si="44"/>
        <v>NA</v>
      </c>
      <c r="Z86" s="54" t="str">
        <f t="shared" si="44"/>
        <v>NA</v>
      </c>
      <c r="AA86" s="54" t="str">
        <f t="shared" si="44"/>
        <v>NA</v>
      </c>
      <c r="AB86" s="54" t="str">
        <f t="shared" si="44"/>
        <v>NA</v>
      </c>
      <c r="AC86" s="54" t="str">
        <f t="shared" si="44"/>
        <v>NA</v>
      </c>
      <c r="AD86" s="54" t="str">
        <f t="shared" si="44"/>
        <v>NA</v>
      </c>
      <c r="AE86" s="54" t="str">
        <f t="shared" si="44"/>
        <v>NA</v>
      </c>
      <c r="AF86" s="54" t="str">
        <f t="shared" si="44"/>
        <v>NA</v>
      </c>
      <c r="AG86" s="58" t="s">
        <v>18</v>
      </c>
      <c r="AH86" s="54" t="s">
        <v>18</v>
      </c>
      <c r="AI86" s="54" t="s">
        <v>18</v>
      </c>
      <c r="AJ86" s="54" t="s">
        <v>18</v>
      </c>
      <c r="AK86" s="54" t="s">
        <v>18</v>
      </c>
      <c r="AL86" s="54" t="s">
        <v>18</v>
      </c>
    </row>
    <row r="87" spans="1:38" x14ac:dyDescent="0.25">
      <c r="A87" s="54" t="s">
        <v>93</v>
      </c>
      <c r="B87" s="54">
        <v>2019</v>
      </c>
      <c r="C87" s="54" t="s">
        <v>53</v>
      </c>
      <c r="D87" s="54" t="s">
        <v>54</v>
      </c>
      <c r="E87" s="54" t="s">
        <v>97</v>
      </c>
      <c r="F87" s="54" t="s">
        <v>95</v>
      </c>
      <c r="G87" s="54" t="s">
        <v>98</v>
      </c>
      <c r="H87" s="54" t="s">
        <v>56</v>
      </c>
      <c r="I87" s="54" t="s">
        <v>94</v>
      </c>
      <c r="J87" s="54" t="s">
        <v>55</v>
      </c>
      <c r="K87" s="54" t="s">
        <v>95</v>
      </c>
      <c r="L87" s="54" t="s">
        <v>161</v>
      </c>
      <c r="M87" s="55" t="str">
        <f t="shared" si="33"/>
        <v>elegansXgraellsii</v>
      </c>
      <c r="N87" s="55" t="str">
        <f t="shared" si="35"/>
        <v>elegansXgraellsii</v>
      </c>
      <c r="O87" s="56">
        <v>43643</v>
      </c>
      <c r="P87" s="57" t="s">
        <v>186</v>
      </c>
      <c r="Q87" s="54" t="s">
        <v>189</v>
      </c>
      <c r="R87" s="54" t="str">
        <f t="shared" si="34"/>
        <v>B.64XC.31</v>
      </c>
      <c r="S87" s="54">
        <v>1</v>
      </c>
      <c r="T87" s="54">
        <v>0</v>
      </c>
      <c r="U87" s="54">
        <v>0</v>
      </c>
      <c r="V87" s="54">
        <v>0</v>
      </c>
      <c r="W87" s="58" t="s">
        <v>18</v>
      </c>
      <c r="X87" s="54" t="str">
        <f t="shared" si="42"/>
        <v>N</v>
      </c>
      <c r="Y87" s="54" t="str">
        <f t="shared" si="44"/>
        <v>NA</v>
      </c>
      <c r="Z87" s="54" t="str">
        <f t="shared" si="44"/>
        <v>NA</v>
      </c>
      <c r="AA87" s="54" t="str">
        <f t="shared" si="44"/>
        <v>NA</v>
      </c>
      <c r="AB87" s="54" t="str">
        <f t="shared" si="44"/>
        <v>NA</v>
      </c>
      <c r="AC87" s="54" t="str">
        <f t="shared" si="44"/>
        <v>NA</v>
      </c>
      <c r="AD87" s="54" t="str">
        <f t="shared" si="44"/>
        <v>NA</v>
      </c>
      <c r="AE87" s="54" t="str">
        <f t="shared" si="44"/>
        <v>NA</v>
      </c>
      <c r="AF87" s="54" t="str">
        <f t="shared" si="44"/>
        <v>NA</v>
      </c>
      <c r="AG87" s="58" t="s">
        <v>18</v>
      </c>
      <c r="AH87" s="54" t="s">
        <v>18</v>
      </c>
      <c r="AI87" s="54" t="s">
        <v>18</v>
      </c>
      <c r="AJ87" s="54" t="s">
        <v>18</v>
      </c>
      <c r="AK87" s="54" t="s">
        <v>18</v>
      </c>
      <c r="AL87" s="54" t="s">
        <v>18</v>
      </c>
    </row>
    <row r="88" spans="1:38" x14ac:dyDescent="0.25">
      <c r="A88" s="54" t="s">
        <v>93</v>
      </c>
      <c r="B88" s="54">
        <v>2019</v>
      </c>
      <c r="C88" s="54" t="s">
        <v>53</v>
      </c>
      <c r="D88" s="54" t="s">
        <v>54</v>
      </c>
      <c r="E88" s="54" t="s">
        <v>97</v>
      </c>
      <c r="F88" s="54" t="s">
        <v>95</v>
      </c>
      <c r="G88" s="54" t="s">
        <v>98</v>
      </c>
      <c r="H88" s="54" t="s">
        <v>59</v>
      </c>
      <c r="I88" s="54" t="s">
        <v>94</v>
      </c>
      <c r="J88" s="54" t="s">
        <v>55</v>
      </c>
      <c r="K88" s="54" t="s">
        <v>95</v>
      </c>
      <c r="L88" s="54" t="s">
        <v>161</v>
      </c>
      <c r="M88" s="55" t="str">
        <f t="shared" si="33"/>
        <v>elegansXgraellsii</v>
      </c>
      <c r="N88" s="55" t="str">
        <f t="shared" si="35"/>
        <v>elegansXgraellsii</v>
      </c>
      <c r="O88" s="56">
        <v>43643</v>
      </c>
      <c r="P88" s="57" t="s">
        <v>190</v>
      </c>
      <c r="Q88" s="54" t="s">
        <v>191</v>
      </c>
      <c r="R88" s="54" t="str">
        <f t="shared" si="34"/>
        <v>B.65XC.23</v>
      </c>
      <c r="S88" s="54">
        <v>1</v>
      </c>
      <c r="T88" s="54">
        <v>0</v>
      </c>
      <c r="U88" s="54">
        <v>0</v>
      </c>
      <c r="V88" s="54">
        <v>0</v>
      </c>
      <c r="W88" s="58" t="s">
        <v>18</v>
      </c>
      <c r="X88" s="54" t="str">
        <f t="shared" si="42"/>
        <v>N</v>
      </c>
      <c r="Y88" s="54" t="str">
        <f t="shared" si="44"/>
        <v>NA</v>
      </c>
      <c r="Z88" s="54" t="str">
        <f t="shared" si="44"/>
        <v>NA</v>
      </c>
      <c r="AA88" s="54" t="str">
        <f t="shared" si="44"/>
        <v>NA</v>
      </c>
      <c r="AB88" s="54" t="str">
        <f t="shared" si="44"/>
        <v>NA</v>
      </c>
      <c r="AC88" s="54" t="str">
        <f t="shared" si="44"/>
        <v>NA</v>
      </c>
      <c r="AD88" s="54" t="str">
        <f t="shared" si="44"/>
        <v>NA</v>
      </c>
      <c r="AE88" s="54" t="str">
        <f t="shared" si="44"/>
        <v>NA</v>
      </c>
      <c r="AF88" s="54" t="str">
        <f t="shared" si="44"/>
        <v>NA</v>
      </c>
      <c r="AG88" s="58" t="s">
        <v>18</v>
      </c>
      <c r="AH88" s="54" t="s">
        <v>18</v>
      </c>
      <c r="AI88" s="54" t="s">
        <v>18</v>
      </c>
      <c r="AJ88" s="54" t="s">
        <v>18</v>
      </c>
      <c r="AK88" s="54" t="s">
        <v>18</v>
      </c>
      <c r="AL88" s="54" t="s">
        <v>18</v>
      </c>
    </row>
    <row r="89" spans="1:38" x14ac:dyDescent="0.25">
      <c r="A89" s="54" t="s">
        <v>93</v>
      </c>
      <c r="B89" s="54">
        <v>2019</v>
      </c>
      <c r="C89" s="54" t="s">
        <v>53</v>
      </c>
      <c r="D89" s="54" t="s">
        <v>54</v>
      </c>
      <c r="E89" s="54" t="s">
        <v>97</v>
      </c>
      <c r="F89" s="54" t="s">
        <v>95</v>
      </c>
      <c r="G89" s="54" t="s">
        <v>98</v>
      </c>
      <c r="H89" s="54" t="s">
        <v>59</v>
      </c>
      <c r="I89" s="54" t="s">
        <v>94</v>
      </c>
      <c r="J89" s="54" t="s">
        <v>55</v>
      </c>
      <c r="K89" s="54" t="s">
        <v>95</v>
      </c>
      <c r="L89" s="54" t="s">
        <v>161</v>
      </c>
      <c r="M89" s="55" t="str">
        <f t="shared" si="33"/>
        <v>elegansXgraellsii</v>
      </c>
      <c r="N89" s="55" t="str">
        <f t="shared" si="35"/>
        <v>elegansXgraellsii</v>
      </c>
      <c r="O89" s="56">
        <v>43643</v>
      </c>
      <c r="P89" s="57" t="s">
        <v>190</v>
      </c>
      <c r="Q89" s="54" t="s">
        <v>192</v>
      </c>
      <c r="R89" s="54" t="str">
        <f t="shared" si="34"/>
        <v>B.65XC.25</v>
      </c>
      <c r="S89" s="54">
        <v>1</v>
      </c>
      <c r="T89" s="54">
        <v>0</v>
      </c>
      <c r="U89" s="54">
        <v>0</v>
      </c>
      <c r="V89" s="54">
        <v>0</v>
      </c>
      <c r="W89" s="58" t="s">
        <v>18</v>
      </c>
      <c r="X89" s="54" t="str">
        <f t="shared" si="42"/>
        <v>N</v>
      </c>
      <c r="Y89" s="54" t="str">
        <f t="shared" si="44"/>
        <v>NA</v>
      </c>
      <c r="Z89" s="54" t="str">
        <f t="shared" si="44"/>
        <v>NA</v>
      </c>
      <c r="AA89" s="54" t="str">
        <f t="shared" si="44"/>
        <v>NA</v>
      </c>
      <c r="AB89" s="54" t="str">
        <f t="shared" si="44"/>
        <v>NA</v>
      </c>
      <c r="AC89" s="54" t="str">
        <f t="shared" si="44"/>
        <v>NA</v>
      </c>
      <c r="AD89" s="54" t="str">
        <f t="shared" si="44"/>
        <v>NA</v>
      </c>
      <c r="AE89" s="54" t="str">
        <f t="shared" si="44"/>
        <v>NA</v>
      </c>
      <c r="AF89" s="54" t="str">
        <f t="shared" si="44"/>
        <v>NA</v>
      </c>
      <c r="AG89" s="58" t="s">
        <v>18</v>
      </c>
      <c r="AH89" s="54" t="s">
        <v>18</v>
      </c>
      <c r="AI89" s="54" t="s">
        <v>18</v>
      </c>
      <c r="AJ89" s="54" t="s">
        <v>18</v>
      </c>
      <c r="AK89" s="54" t="s">
        <v>18</v>
      </c>
      <c r="AL89" s="54" t="s">
        <v>18</v>
      </c>
    </row>
    <row r="90" spans="1:38" x14ac:dyDescent="0.25">
      <c r="A90" s="54" t="s">
        <v>93</v>
      </c>
      <c r="B90" s="54">
        <v>2019</v>
      </c>
      <c r="C90" s="54" t="s">
        <v>53</v>
      </c>
      <c r="D90" s="54" t="s">
        <v>54</v>
      </c>
      <c r="E90" s="54" t="s">
        <v>97</v>
      </c>
      <c r="F90" s="54" t="s">
        <v>95</v>
      </c>
      <c r="G90" s="54" t="s">
        <v>98</v>
      </c>
      <c r="H90" s="54" t="s">
        <v>59</v>
      </c>
      <c r="I90" s="54" t="s">
        <v>94</v>
      </c>
      <c r="J90" s="54" t="s">
        <v>55</v>
      </c>
      <c r="K90" s="54" t="s">
        <v>95</v>
      </c>
      <c r="L90" s="54" t="s">
        <v>161</v>
      </c>
      <c r="M90" s="55" t="str">
        <f t="shared" si="33"/>
        <v>elegansXgraellsii</v>
      </c>
      <c r="N90" s="55" t="str">
        <f t="shared" si="35"/>
        <v>elegansXgraellsii</v>
      </c>
      <c r="O90" s="56">
        <v>43643</v>
      </c>
      <c r="P90" s="57" t="s">
        <v>190</v>
      </c>
      <c r="Q90" s="54" t="s">
        <v>189</v>
      </c>
      <c r="R90" s="54" t="str">
        <f t="shared" si="34"/>
        <v>B.65XC.31</v>
      </c>
      <c r="S90" s="54">
        <v>1</v>
      </c>
      <c r="T90" s="54">
        <v>0</v>
      </c>
      <c r="U90" s="54">
        <v>0</v>
      </c>
      <c r="V90" s="54">
        <v>0</v>
      </c>
      <c r="W90" s="58" t="s">
        <v>18</v>
      </c>
      <c r="X90" s="54" t="str">
        <f t="shared" si="42"/>
        <v>N</v>
      </c>
      <c r="Y90" s="54" t="str">
        <f t="shared" si="44"/>
        <v>NA</v>
      </c>
      <c r="Z90" s="54" t="str">
        <f t="shared" si="44"/>
        <v>NA</v>
      </c>
      <c r="AA90" s="54" t="str">
        <f t="shared" si="44"/>
        <v>NA</v>
      </c>
      <c r="AB90" s="54" t="str">
        <f t="shared" si="44"/>
        <v>NA</v>
      </c>
      <c r="AC90" s="54" t="str">
        <f t="shared" si="44"/>
        <v>NA</v>
      </c>
      <c r="AD90" s="54" t="str">
        <f t="shared" si="44"/>
        <v>NA</v>
      </c>
      <c r="AE90" s="54" t="str">
        <f t="shared" si="44"/>
        <v>NA</v>
      </c>
      <c r="AF90" s="54" t="str">
        <f t="shared" si="44"/>
        <v>NA</v>
      </c>
      <c r="AG90" s="58" t="s">
        <v>18</v>
      </c>
      <c r="AH90" s="54" t="s">
        <v>18</v>
      </c>
      <c r="AI90" s="54" t="s">
        <v>18</v>
      </c>
      <c r="AJ90" s="54" t="s">
        <v>18</v>
      </c>
      <c r="AK90" s="54" t="s">
        <v>18</v>
      </c>
      <c r="AL90" s="54" t="s">
        <v>18</v>
      </c>
    </row>
    <row r="91" spans="1:38" x14ac:dyDescent="0.25">
      <c r="A91" s="54" t="s">
        <v>93</v>
      </c>
      <c r="B91" s="54">
        <v>2019</v>
      </c>
      <c r="C91" s="54" t="s">
        <v>53</v>
      </c>
      <c r="D91" s="54" t="s">
        <v>54</v>
      </c>
      <c r="E91" s="54" t="s">
        <v>97</v>
      </c>
      <c r="F91" s="54" t="s">
        <v>95</v>
      </c>
      <c r="G91" s="54" t="s">
        <v>98</v>
      </c>
      <c r="H91" s="54" t="s">
        <v>59</v>
      </c>
      <c r="I91" s="54" t="s">
        <v>94</v>
      </c>
      <c r="J91" s="54" t="s">
        <v>55</v>
      </c>
      <c r="K91" s="54" t="s">
        <v>95</v>
      </c>
      <c r="L91" s="54" t="s">
        <v>161</v>
      </c>
      <c r="M91" s="55" t="str">
        <f t="shared" si="33"/>
        <v>elegansXgraellsii</v>
      </c>
      <c r="N91" s="55" t="str">
        <f t="shared" si="35"/>
        <v>elegansXgraellsii</v>
      </c>
      <c r="O91" s="56">
        <v>43643</v>
      </c>
      <c r="P91" s="57" t="s">
        <v>193</v>
      </c>
      <c r="Q91" s="54" t="s">
        <v>192</v>
      </c>
      <c r="R91" s="54" t="str">
        <f t="shared" si="34"/>
        <v>B.66XC.25</v>
      </c>
      <c r="S91" s="54">
        <v>1</v>
      </c>
      <c r="T91" s="54">
        <v>0</v>
      </c>
      <c r="U91" s="54">
        <v>0</v>
      </c>
      <c r="V91" s="54">
        <v>0</v>
      </c>
      <c r="W91" s="58" t="s">
        <v>18</v>
      </c>
      <c r="X91" s="54" t="str">
        <f t="shared" si="42"/>
        <v>N</v>
      </c>
      <c r="Y91" s="54" t="str">
        <f t="shared" si="44"/>
        <v>NA</v>
      </c>
      <c r="Z91" s="54" t="str">
        <f t="shared" si="44"/>
        <v>NA</v>
      </c>
      <c r="AA91" s="54" t="str">
        <f t="shared" si="44"/>
        <v>NA</v>
      </c>
      <c r="AB91" s="54" t="str">
        <f t="shared" si="44"/>
        <v>NA</v>
      </c>
      <c r="AC91" s="54" t="str">
        <f t="shared" si="44"/>
        <v>NA</v>
      </c>
      <c r="AD91" s="54" t="str">
        <f t="shared" si="44"/>
        <v>NA</v>
      </c>
      <c r="AE91" s="54" t="str">
        <f t="shared" si="44"/>
        <v>NA</v>
      </c>
      <c r="AF91" s="54" t="str">
        <f t="shared" si="44"/>
        <v>NA</v>
      </c>
      <c r="AG91" s="58" t="s">
        <v>18</v>
      </c>
      <c r="AH91" s="54" t="s">
        <v>18</v>
      </c>
      <c r="AI91" s="54" t="s">
        <v>18</v>
      </c>
      <c r="AJ91" s="54" t="s">
        <v>18</v>
      </c>
      <c r="AK91" s="54" t="s">
        <v>18</v>
      </c>
      <c r="AL91" s="54" t="s">
        <v>18</v>
      </c>
    </row>
    <row r="92" spans="1:38" x14ac:dyDescent="0.25">
      <c r="A92" s="54" t="s">
        <v>93</v>
      </c>
      <c r="B92" s="54">
        <v>2019</v>
      </c>
      <c r="C92" s="54" t="s">
        <v>53</v>
      </c>
      <c r="D92" s="54" t="s">
        <v>54</v>
      </c>
      <c r="E92" s="54" t="s">
        <v>97</v>
      </c>
      <c r="F92" s="54" t="s">
        <v>95</v>
      </c>
      <c r="G92" s="54" t="s">
        <v>98</v>
      </c>
      <c r="H92" s="54" t="s">
        <v>56</v>
      </c>
      <c r="I92" s="54" t="s">
        <v>54</v>
      </c>
      <c r="J92" s="54" t="s">
        <v>97</v>
      </c>
      <c r="K92" s="54" t="s">
        <v>95</v>
      </c>
      <c r="L92" s="54" t="s">
        <v>98</v>
      </c>
      <c r="M92" s="55" t="str">
        <f t="shared" si="33"/>
        <v>elegansXelegans</v>
      </c>
      <c r="N92" s="55" t="str">
        <f t="shared" si="35"/>
        <v>elegansXelegans</v>
      </c>
      <c r="O92" s="56">
        <v>43643</v>
      </c>
      <c r="P92" s="57" t="s">
        <v>194</v>
      </c>
      <c r="Q92" s="54" t="s">
        <v>195</v>
      </c>
      <c r="R92" s="54" t="str">
        <f t="shared" si="34"/>
        <v>B.67XB.76</v>
      </c>
      <c r="S92" s="54">
        <v>2</v>
      </c>
      <c r="T92" s="54">
        <v>1</v>
      </c>
      <c r="U92" s="54">
        <v>1</v>
      </c>
      <c r="V92" s="54">
        <v>1</v>
      </c>
      <c r="W92" s="58" t="s">
        <v>18</v>
      </c>
      <c r="X92" s="54" t="str">
        <f t="shared" si="42"/>
        <v>Y</v>
      </c>
      <c r="Y92" s="54">
        <v>3</v>
      </c>
      <c r="Z92" s="54">
        <v>3</v>
      </c>
      <c r="AA92" s="54">
        <v>264</v>
      </c>
      <c r="AB92" s="54">
        <v>8</v>
      </c>
      <c r="AC92" s="54" t="s">
        <v>18</v>
      </c>
      <c r="AD92" s="54" t="s">
        <v>18</v>
      </c>
      <c r="AE92" s="54" t="s">
        <v>18</v>
      </c>
      <c r="AF92" s="54" t="s">
        <v>18</v>
      </c>
      <c r="AG92" s="58" t="s">
        <v>148</v>
      </c>
      <c r="AH92" s="54">
        <f>AA92</f>
        <v>264</v>
      </c>
      <c r="AI92" s="54">
        <f>AB92</f>
        <v>8</v>
      </c>
      <c r="AJ92" s="54">
        <f t="shared" si="37"/>
        <v>272</v>
      </c>
      <c r="AK92" s="54">
        <f t="shared" si="38"/>
        <v>90.666666666666671</v>
      </c>
      <c r="AL92" s="54">
        <f t="shared" si="39"/>
        <v>0.97058823529411764</v>
      </c>
    </row>
    <row r="93" spans="1:38" x14ac:dyDescent="0.25">
      <c r="A93" s="54" t="s">
        <v>93</v>
      </c>
      <c r="B93" s="54">
        <v>2019</v>
      </c>
      <c r="C93" s="54" t="s">
        <v>53</v>
      </c>
      <c r="D93" s="54" t="s">
        <v>54</v>
      </c>
      <c r="E93" s="54" t="s">
        <v>97</v>
      </c>
      <c r="F93" s="54" t="s">
        <v>95</v>
      </c>
      <c r="G93" s="54" t="s">
        <v>98</v>
      </c>
      <c r="H93" s="54" t="s">
        <v>59</v>
      </c>
      <c r="I93" s="54" t="s">
        <v>94</v>
      </c>
      <c r="J93" s="54" t="s">
        <v>55</v>
      </c>
      <c r="K93" s="54" t="s">
        <v>95</v>
      </c>
      <c r="L93" s="54" t="s">
        <v>161</v>
      </c>
      <c r="M93" s="55" t="str">
        <f t="shared" si="33"/>
        <v>elegansXgraellsii</v>
      </c>
      <c r="N93" s="55" t="str">
        <f t="shared" si="35"/>
        <v>elegansXgraellsii</v>
      </c>
      <c r="O93" s="56">
        <v>43643</v>
      </c>
      <c r="P93" s="57" t="s">
        <v>196</v>
      </c>
      <c r="Q93" s="54" t="s">
        <v>197</v>
      </c>
      <c r="R93" s="54" t="str">
        <f t="shared" si="34"/>
        <v>B.68XC.21</v>
      </c>
      <c r="S93" s="54">
        <v>1</v>
      </c>
      <c r="T93" s="54">
        <v>0</v>
      </c>
      <c r="U93" s="54">
        <v>0</v>
      </c>
      <c r="V93" s="54">
        <v>0</v>
      </c>
      <c r="W93" s="58" t="s">
        <v>18</v>
      </c>
      <c r="X93" s="54" t="str">
        <f t="shared" si="42"/>
        <v>N</v>
      </c>
      <c r="Y93" s="54" t="str">
        <f t="shared" ref="Y93:AF99" si="45">IF($X93="N","NA","")</f>
        <v>NA</v>
      </c>
      <c r="Z93" s="54" t="str">
        <f t="shared" si="45"/>
        <v>NA</v>
      </c>
      <c r="AA93" s="54" t="str">
        <f t="shared" si="45"/>
        <v>NA</v>
      </c>
      <c r="AB93" s="54" t="str">
        <f t="shared" si="45"/>
        <v>NA</v>
      </c>
      <c r="AC93" s="54" t="str">
        <f t="shared" si="45"/>
        <v>NA</v>
      </c>
      <c r="AD93" s="54" t="str">
        <f t="shared" si="45"/>
        <v>NA</v>
      </c>
      <c r="AE93" s="54" t="str">
        <f t="shared" si="45"/>
        <v>NA</v>
      </c>
      <c r="AF93" s="54" t="str">
        <f t="shared" si="45"/>
        <v>NA</v>
      </c>
      <c r="AG93" s="58" t="s">
        <v>18</v>
      </c>
      <c r="AH93" s="54" t="s">
        <v>18</v>
      </c>
      <c r="AI93" s="54" t="s">
        <v>18</v>
      </c>
      <c r="AJ93" s="54" t="s">
        <v>18</v>
      </c>
      <c r="AK93" s="54" t="s">
        <v>18</v>
      </c>
      <c r="AL93" s="54" t="s">
        <v>18</v>
      </c>
    </row>
    <row r="94" spans="1:38" x14ac:dyDescent="0.25">
      <c r="A94" s="54" t="s">
        <v>93</v>
      </c>
      <c r="B94" s="54">
        <v>2019</v>
      </c>
      <c r="C94" s="54" t="s">
        <v>53</v>
      </c>
      <c r="D94" s="54" t="s">
        <v>54</v>
      </c>
      <c r="E94" s="54" t="s">
        <v>97</v>
      </c>
      <c r="F94" s="54" t="s">
        <v>95</v>
      </c>
      <c r="G94" s="54" t="s">
        <v>98</v>
      </c>
      <c r="H94" s="54" t="s">
        <v>59</v>
      </c>
      <c r="I94" s="54" t="s">
        <v>94</v>
      </c>
      <c r="J94" s="54" t="s">
        <v>55</v>
      </c>
      <c r="K94" s="54" t="s">
        <v>95</v>
      </c>
      <c r="L94" s="54" t="s">
        <v>161</v>
      </c>
      <c r="M94" s="55" t="str">
        <f t="shared" si="33"/>
        <v>elegansXgraellsii</v>
      </c>
      <c r="N94" s="55" t="str">
        <f t="shared" si="35"/>
        <v>elegansXgraellsii</v>
      </c>
      <c r="O94" s="56">
        <v>43643</v>
      </c>
      <c r="P94" s="57" t="s">
        <v>196</v>
      </c>
      <c r="Q94" s="54" t="s">
        <v>191</v>
      </c>
      <c r="R94" s="54" t="str">
        <f t="shared" si="34"/>
        <v>B.68XC.23</v>
      </c>
      <c r="S94" s="54">
        <v>1</v>
      </c>
      <c r="T94" s="54">
        <v>0</v>
      </c>
      <c r="U94" s="54">
        <v>0</v>
      </c>
      <c r="V94" s="54">
        <v>0</v>
      </c>
      <c r="W94" s="58" t="s">
        <v>18</v>
      </c>
      <c r="X94" s="54" t="str">
        <f t="shared" si="42"/>
        <v>N</v>
      </c>
      <c r="Y94" s="54" t="str">
        <f t="shared" si="45"/>
        <v>NA</v>
      </c>
      <c r="Z94" s="54" t="str">
        <f t="shared" si="45"/>
        <v>NA</v>
      </c>
      <c r="AA94" s="54" t="str">
        <f t="shared" si="45"/>
        <v>NA</v>
      </c>
      <c r="AB94" s="54" t="str">
        <f t="shared" si="45"/>
        <v>NA</v>
      </c>
      <c r="AC94" s="54" t="str">
        <f t="shared" si="45"/>
        <v>NA</v>
      </c>
      <c r="AD94" s="54" t="str">
        <f t="shared" si="45"/>
        <v>NA</v>
      </c>
      <c r="AE94" s="54" t="str">
        <f t="shared" si="45"/>
        <v>NA</v>
      </c>
      <c r="AF94" s="54" t="str">
        <f t="shared" si="45"/>
        <v>NA</v>
      </c>
      <c r="AG94" s="58" t="s">
        <v>18</v>
      </c>
      <c r="AH94" s="54" t="s">
        <v>18</v>
      </c>
      <c r="AI94" s="54" t="s">
        <v>18</v>
      </c>
      <c r="AJ94" s="54" t="s">
        <v>18</v>
      </c>
      <c r="AK94" s="54" t="s">
        <v>18</v>
      </c>
      <c r="AL94" s="54" t="s">
        <v>18</v>
      </c>
    </row>
    <row r="95" spans="1:38" x14ac:dyDescent="0.25">
      <c r="A95" s="54" t="s">
        <v>93</v>
      </c>
      <c r="B95" s="54">
        <v>2019</v>
      </c>
      <c r="C95" s="54" t="s">
        <v>53</v>
      </c>
      <c r="D95" s="54" t="s">
        <v>54</v>
      </c>
      <c r="E95" s="54" t="s">
        <v>97</v>
      </c>
      <c r="F95" s="54" t="s">
        <v>95</v>
      </c>
      <c r="G95" s="54" t="s">
        <v>98</v>
      </c>
      <c r="H95" s="54" t="s">
        <v>59</v>
      </c>
      <c r="I95" s="54" t="s">
        <v>94</v>
      </c>
      <c r="J95" s="54" t="s">
        <v>55</v>
      </c>
      <c r="K95" s="54" t="s">
        <v>95</v>
      </c>
      <c r="L95" s="54" t="s">
        <v>161</v>
      </c>
      <c r="M95" s="55" t="str">
        <f t="shared" si="33"/>
        <v>elegansXgraellsii</v>
      </c>
      <c r="N95" s="55" t="str">
        <f t="shared" si="35"/>
        <v>elegansXgraellsii</v>
      </c>
      <c r="O95" s="56">
        <v>43643</v>
      </c>
      <c r="P95" s="57" t="s">
        <v>196</v>
      </c>
      <c r="Q95" s="54" t="s">
        <v>192</v>
      </c>
      <c r="R95" s="54" t="str">
        <f t="shared" si="34"/>
        <v>B.68XC.25</v>
      </c>
      <c r="S95" s="54">
        <v>2</v>
      </c>
      <c r="T95" s="54">
        <v>0</v>
      </c>
      <c r="U95" s="54">
        <v>0</v>
      </c>
      <c r="V95" s="54">
        <v>0</v>
      </c>
      <c r="W95" s="58" t="s">
        <v>18</v>
      </c>
      <c r="X95" s="54" t="str">
        <f t="shared" si="42"/>
        <v>N</v>
      </c>
      <c r="Y95" s="54" t="str">
        <f t="shared" si="45"/>
        <v>NA</v>
      </c>
      <c r="Z95" s="54" t="str">
        <f t="shared" si="45"/>
        <v>NA</v>
      </c>
      <c r="AA95" s="54" t="str">
        <f t="shared" si="45"/>
        <v>NA</v>
      </c>
      <c r="AB95" s="54" t="str">
        <f t="shared" si="45"/>
        <v>NA</v>
      </c>
      <c r="AC95" s="54" t="str">
        <f t="shared" si="45"/>
        <v>NA</v>
      </c>
      <c r="AD95" s="54" t="str">
        <f t="shared" si="45"/>
        <v>NA</v>
      </c>
      <c r="AE95" s="54" t="str">
        <f t="shared" si="45"/>
        <v>NA</v>
      </c>
      <c r="AF95" s="54" t="str">
        <f t="shared" si="45"/>
        <v>NA</v>
      </c>
      <c r="AG95" s="58" t="s">
        <v>18</v>
      </c>
      <c r="AH95" s="54" t="s">
        <v>18</v>
      </c>
      <c r="AI95" s="54" t="s">
        <v>18</v>
      </c>
      <c r="AJ95" s="54" t="s">
        <v>18</v>
      </c>
      <c r="AK95" s="54" t="s">
        <v>18</v>
      </c>
      <c r="AL95" s="54" t="s">
        <v>18</v>
      </c>
    </row>
    <row r="96" spans="1:38" x14ac:dyDescent="0.25">
      <c r="A96" s="54" t="s">
        <v>93</v>
      </c>
      <c r="B96" s="54">
        <v>2019</v>
      </c>
      <c r="C96" s="54" t="s">
        <v>53</v>
      </c>
      <c r="D96" s="54" t="s">
        <v>54</v>
      </c>
      <c r="E96" s="54" t="s">
        <v>97</v>
      </c>
      <c r="F96" s="54" t="s">
        <v>95</v>
      </c>
      <c r="G96" s="54" t="s">
        <v>98</v>
      </c>
      <c r="H96" s="54" t="s">
        <v>59</v>
      </c>
      <c r="I96" s="54" t="s">
        <v>94</v>
      </c>
      <c r="J96" s="54" t="s">
        <v>55</v>
      </c>
      <c r="K96" s="54" t="s">
        <v>95</v>
      </c>
      <c r="L96" s="54" t="s">
        <v>161</v>
      </c>
      <c r="M96" s="55" t="str">
        <f t="shared" si="33"/>
        <v>elegansXgraellsii</v>
      </c>
      <c r="N96" s="55" t="str">
        <f t="shared" si="35"/>
        <v>elegansXgraellsii</v>
      </c>
      <c r="O96" s="56">
        <v>43643</v>
      </c>
      <c r="P96" s="57" t="s">
        <v>196</v>
      </c>
      <c r="Q96" s="54" t="s">
        <v>185</v>
      </c>
      <c r="R96" s="54" t="str">
        <f t="shared" si="34"/>
        <v>B.68XC.26</v>
      </c>
      <c r="S96" s="54">
        <v>1</v>
      </c>
      <c r="T96" s="54">
        <v>0</v>
      </c>
      <c r="U96" s="54">
        <v>0</v>
      </c>
      <c r="V96" s="54">
        <v>0</v>
      </c>
      <c r="W96" s="58" t="s">
        <v>18</v>
      </c>
      <c r="X96" s="54" t="str">
        <f t="shared" si="42"/>
        <v>N</v>
      </c>
      <c r="Y96" s="54" t="str">
        <f t="shared" si="45"/>
        <v>NA</v>
      </c>
      <c r="Z96" s="54" t="str">
        <f t="shared" si="45"/>
        <v>NA</v>
      </c>
      <c r="AA96" s="54" t="str">
        <f t="shared" si="45"/>
        <v>NA</v>
      </c>
      <c r="AB96" s="54" t="str">
        <f t="shared" si="45"/>
        <v>NA</v>
      </c>
      <c r="AC96" s="54" t="str">
        <f t="shared" si="45"/>
        <v>NA</v>
      </c>
      <c r="AD96" s="54" t="str">
        <f t="shared" si="45"/>
        <v>NA</v>
      </c>
      <c r="AE96" s="54" t="str">
        <f t="shared" si="45"/>
        <v>NA</v>
      </c>
      <c r="AF96" s="54" t="str">
        <f t="shared" si="45"/>
        <v>NA</v>
      </c>
      <c r="AG96" s="58" t="s">
        <v>18</v>
      </c>
      <c r="AH96" s="54" t="s">
        <v>18</v>
      </c>
      <c r="AI96" s="54" t="s">
        <v>18</v>
      </c>
      <c r="AJ96" s="54" t="s">
        <v>18</v>
      </c>
      <c r="AK96" s="54" t="s">
        <v>18</v>
      </c>
      <c r="AL96" s="54" t="s">
        <v>18</v>
      </c>
    </row>
    <row r="97" spans="1:38" x14ac:dyDescent="0.25">
      <c r="A97" s="54" t="s">
        <v>93</v>
      </c>
      <c r="B97" s="54">
        <v>2019</v>
      </c>
      <c r="C97" s="54" t="s">
        <v>53</v>
      </c>
      <c r="D97" s="54" t="s">
        <v>54</v>
      </c>
      <c r="E97" s="54" t="s">
        <v>97</v>
      </c>
      <c r="F97" s="54" t="s">
        <v>95</v>
      </c>
      <c r="G97" s="54" t="s">
        <v>98</v>
      </c>
      <c r="H97" s="54" t="s">
        <v>56</v>
      </c>
      <c r="I97" s="54" t="s">
        <v>94</v>
      </c>
      <c r="J97" s="54" t="s">
        <v>55</v>
      </c>
      <c r="K97" s="54" t="s">
        <v>95</v>
      </c>
      <c r="L97" s="54" t="s">
        <v>161</v>
      </c>
      <c r="M97" s="55" t="str">
        <f t="shared" si="33"/>
        <v>elegansXgraellsii</v>
      </c>
      <c r="N97" s="55" t="str">
        <f t="shared" si="35"/>
        <v>elegansXgraellsii</v>
      </c>
      <c r="O97" s="56">
        <v>43643</v>
      </c>
      <c r="P97" s="57" t="s">
        <v>198</v>
      </c>
      <c r="Q97" s="54" t="s">
        <v>178</v>
      </c>
      <c r="R97" s="54" t="str">
        <f t="shared" si="34"/>
        <v>B.69XC.3</v>
      </c>
      <c r="S97" s="54">
        <v>3</v>
      </c>
      <c r="T97" s="54">
        <v>0</v>
      </c>
      <c r="U97" s="54">
        <v>0</v>
      </c>
      <c r="V97" s="54">
        <v>0</v>
      </c>
      <c r="W97" s="58" t="s">
        <v>18</v>
      </c>
      <c r="X97" s="54" t="str">
        <f t="shared" si="42"/>
        <v>N</v>
      </c>
      <c r="Y97" s="54" t="str">
        <f t="shared" si="45"/>
        <v>NA</v>
      </c>
      <c r="Z97" s="54" t="str">
        <f t="shared" si="45"/>
        <v>NA</v>
      </c>
      <c r="AA97" s="54" t="str">
        <f t="shared" si="45"/>
        <v>NA</v>
      </c>
      <c r="AB97" s="54" t="str">
        <f t="shared" si="45"/>
        <v>NA</v>
      </c>
      <c r="AC97" s="54" t="str">
        <f t="shared" si="45"/>
        <v>NA</v>
      </c>
      <c r="AD97" s="54" t="str">
        <f t="shared" si="45"/>
        <v>NA</v>
      </c>
      <c r="AE97" s="54" t="str">
        <f t="shared" si="45"/>
        <v>NA</v>
      </c>
      <c r="AF97" s="54" t="str">
        <f t="shared" si="45"/>
        <v>NA</v>
      </c>
      <c r="AG97" s="58" t="s">
        <v>18</v>
      </c>
      <c r="AH97" s="54" t="s">
        <v>18</v>
      </c>
      <c r="AI97" s="54" t="s">
        <v>18</v>
      </c>
      <c r="AJ97" s="54" t="s">
        <v>18</v>
      </c>
      <c r="AK97" s="54" t="s">
        <v>18</v>
      </c>
      <c r="AL97" s="54" t="s">
        <v>18</v>
      </c>
    </row>
    <row r="98" spans="1:38" x14ac:dyDescent="0.25">
      <c r="A98" s="54" t="s">
        <v>93</v>
      </c>
      <c r="B98" s="54">
        <v>2019</v>
      </c>
      <c r="C98" s="54" t="s">
        <v>53</v>
      </c>
      <c r="D98" s="54" t="s">
        <v>54</v>
      </c>
      <c r="E98" s="54" t="s">
        <v>97</v>
      </c>
      <c r="F98" s="54" t="s">
        <v>95</v>
      </c>
      <c r="G98" s="54" t="s">
        <v>98</v>
      </c>
      <c r="H98" s="54" t="s">
        <v>56</v>
      </c>
      <c r="I98" s="54" t="s">
        <v>94</v>
      </c>
      <c r="J98" s="54" t="s">
        <v>55</v>
      </c>
      <c r="K98" s="54" t="s">
        <v>95</v>
      </c>
      <c r="L98" s="54" t="s">
        <v>161</v>
      </c>
      <c r="M98" s="55" t="str">
        <f t="shared" si="33"/>
        <v>elegansXgraellsii</v>
      </c>
      <c r="N98" s="55" t="str">
        <f t="shared" si="35"/>
        <v>elegansXgraellsii</v>
      </c>
      <c r="O98" s="56">
        <v>43643</v>
      </c>
      <c r="P98" s="57" t="s">
        <v>199</v>
      </c>
      <c r="Q98" s="54" t="s">
        <v>175</v>
      </c>
      <c r="R98" s="54" t="str">
        <f t="shared" si="34"/>
        <v>B.70XC.2</v>
      </c>
      <c r="S98" s="54">
        <v>1</v>
      </c>
      <c r="T98" s="54">
        <v>0</v>
      </c>
      <c r="U98" s="54">
        <v>0</v>
      </c>
      <c r="V98" s="54">
        <v>0</v>
      </c>
      <c r="W98" s="58" t="s">
        <v>18</v>
      </c>
      <c r="X98" s="54" t="str">
        <f t="shared" si="42"/>
        <v>N</v>
      </c>
      <c r="Y98" s="54" t="str">
        <f t="shared" si="45"/>
        <v>NA</v>
      </c>
      <c r="Z98" s="54" t="str">
        <f t="shared" si="45"/>
        <v>NA</v>
      </c>
      <c r="AA98" s="54" t="str">
        <f t="shared" si="45"/>
        <v>NA</v>
      </c>
      <c r="AB98" s="54" t="str">
        <f t="shared" si="45"/>
        <v>NA</v>
      </c>
      <c r="AC98" s="54" t="str">
        <f t="shared" si="45"/>
        <v>NA</v>
      </c>
      <c r="AD98" s="54" t="str">
        <f t="shared" si="45"/>
        <v>NA</v>
      </c>
      <c r="AE98" s="54" t="str">
        <f t="shared" si="45"/>
        <v>NA</v>
      </c>
      <c r="AF98" s="54" t="str">
        <f t="shared" si="45"/>
        <v>NA</v>
      </c>
      <c r="AG98" s="58" t="s">
        <v>18</v>
      </c>
      <c r="AH98" s="54" t="s">
        <v>18</v>
      </c>
      <c r="AI98" s="54" t="s">
        <v>18</v>
      </c>
      <c r="AJ98" s="54" t="s">
        <v>18</v>
      </c>
      <c r="AK98" s="54" t="s">
        <v>18</v>
      </c>
      <c r="AL98" s="54" t="s">
        <v>18</v>
      </c>
    </row>
    <row r="99" spans="1:38" x14ac:dyDescent="0.25">
      <c r="A99" s="54" t="s">
        <v>93</v>
      </c>
      <c r="B99" s="54">
        <v>2019</v>
      </c>
      <c r="C99" s="54" t="s">
        <v>53</v>
      </c>
      <c r="D99" s="54" t="s">
        <v>54</v>
      </c>
      <c r="E99" s="54" t="s">
        <v>97</v>
      </c>
      <c r="F99" s="54" t="s">
        <v>95</v>
      </c>
      <c r="G99" s="54" t="s">
        <v>98</v>
      </c>
      <c r="H99" s="54" t="s">
        <v>56</v>
      </c>
      <c r="I99" s="54" t="s">
        <v>94</v>
      </c>
      <c r="J99" s="54" t="s">
        <v>55</v>
      </c>
      <c r="K99" s="54" t="s">
        <v>95</v>
      </c>
      <c r="L99" s="54" t="s">
        <v>161</v>
      </c>
      <c r="M99" s="55" t="str">
        <f t="shared" si="33"/>
        <v>elegansXgraellsii</v>
      </c>
      <c r="N99" s="55" t="str">
        <f t="shared" si="35"/>
        <v>elegansXgraellsii</v>
      </c>
      <c r="O99" s="56">
        <v>43643</v>
      </c>
      <c r="P99" s="57" t="s">
        <v>200</v>
      </c>
      <c r="Q99" s="54" t="s">
        <v>201</v>
      </c>
      <c r="R99" s="54" t="str">
        <f t="shared" si="34"/>
        <v>B.71XC.33</v>
      </c>
      <c r="S99" s="54">
        <v>1</v>
      </c>
      <c r="T99" s="54">
        <v>0</v>
      </c>
      <c r="U99" s="54">
        <v>0</v>
      </c>
      <c r="V99" s="54">
        <v>0</v>
      </c>
      <c r="W99" s="58" t="s">
        <v>18</v>
      </c>
      <c r="X99" s="54" t="str">
        <f t="shared" si="42"/>
        <v>N</v>
      </c>
      <c r="Y99" s="54" t="str">
        <f t="shared" si="45"/>
        <v>NA</v>
      </c>
      <c r="Z99" s="54" t="str">
        <f t="shared" si="45"/>
        <v>NA</v>
      </c>
      <c r="AA99" s="54" t="str">
        <f t="shared" si="45"/>
        <v>NA</v>
      </c>
      <c r="AB99" s="54" t="str">
        <f t="shared" si="45"/>
        <v>NA</v>
      </c>
      <c r="AC99" s="54" t="str">
        <f t="shared" si="45"/>
        <v>NA</v>
      </c>
      <c r="AD99" s="54" t="str">
        <f t="shared" si="45"/>
        <v>NA</v>
      </c>
      <c r="AE99" s="54" t="str">
        <f t="shared" si="45"/>
        <v>NA</v>
      </c>
      <c r="AF99" s="54" t="str">
        <f t="shared" si="45"/>
        <v>NA</v>
      </c>
      <c r="AG99" s="58" t="s">
        <v>18</v>
      </c>
      <c r="AH99" s="54" t="s">
        <v>18</v>
      </c>
      <c r="AI99" s="54" t="s">
        <v>18</v>
      </c>
      <c r="AJ99" s="54" t="s">
        <v>18</v>
      </c>
      <c r="AK99" s="54" t="s">
        <v>18</v>
      </c>
      <c r="AL99" s="54" t="s">
        <v>18</v>
      </c>
    </row>
    <row r="100" spans="1:38" x14ac:dyDescent="0.25">
      <c r="A100" s="54" t="s">
        <v>93</v>
      </c>
      <c r="B100" s="54">
        <v>2019</v>
      </c>
      <c r="C100" s="54" t="s">
        <v>53</v>
      </c>
      <c r="D100" s="54" t="s">
        <v>54</v>
      </c>
      <c r="E100" s="54" t="s">
        <v>97</v>
      </c>
      <c r="F100" s="54" t="s">
        <v>95</v>
      </c>
      <c r="G100" s="54" t="s">
        <v>98</v>
      </c>
      <c r="H100" s="54" t="s">
        <v>56</v>
      </c>
      <c r="I100" s="54" t="s">
        <v>54</v>
      </c>
      <c r="J100" s="54" t="s">
        <v>97</v>
      </c>
      <c r="K100" s="54" t="s">
        <v>95</v>
      </c>
      <c r="L100" s="54" t="s">
        <v>98</v>
      </c>
      <c r="M100" s="55" t="str">
        <f t="shared" si="33"/>
        <v>elegansXelegans</v>
      </c>
      <c r="N100" s="55" t="str">
        <f t="shared" si="35"/>
        <v>elegansXelegans</v>
      </c>
      <c r="O100" s="56">
        <v>43643</v>
      </c>
      <c r="P100" s="57" t="s">
        <v>202</v>
      </c>
      <c r="Q100" s="54" t="s">
        <v>203</v>
      </c>
      <c r="R100" s="54" t="str">
        <f t="shared" si="34"/>
        <v>B.72XB.77</v>
      </c>
      <c r="S100" s="54">
        <v>1</v>
      </c>
      <c r="T100" s="54">
        <v>1</v>
      </c>
      <c r="U100" s="54">
        <v>1</v>
      </c>
      <c r="V100" s="54">
        <v>1</v>
      </c>
      <c r="W100" s="58" t="s">
        <v>18</v>
      </c>
      <c r="X100" s="54" t="str">
        <f t="shared" si="42"/>
        <v>Y</v>
      </c>
      <c r="Y100" s="54">
        <v>2</v>
      </c>
      <c r="Z100" s="54">
        <v>2</v>
      </c>
      <c r="AA100" s="54">
        <v>216</v>
      </c>
      <c r="AB100" s="54">
        <v>7</v>
      </c>
      <c r="AC100" s="54" t="s">
        <v>18</v>
      </c>
      <c r="AD100" s="54" t="s">
        <v>18</v>
      </c>
      <c r="AE100" s="54" t="s">
        <v>18</v>
      </c>
      <c r="AF100" s="54" t="s">
        <v>18</v>
      </c>
      <c r="AG100" s="58" t="s">
        <v>148</v>
      </c>
      <c r="AH100" s="54">
        <f>AA100</f>
        <v>216</v>
      </c>
      <c r="AI100" s="54">
        <f>AB100</f>
        <v>7</v>
      </c>
      <c r="AJ100" s="54">
        <f t="shared" si="37"/>
        <v>223</v>
      </c>
      <c r="AK100" s="54">
        <f t="shared" si="38"/>
        <v>111.5</v>
      </c>
      <c r="AL100" s="54">
        <f t="shared" si="39"/>
        <v>0.96860986547085204</v>
      </c>
    </row>
    <row r="101" spans="1:38" x14ac:dyDescent="0.25">
      <c r="A101" s="54" t="s">
        <v>93</v>
      </c>
      <c r="B101" s="54">
        <v>2019</v>
      </c>
      <c r="C101" s="54" t="s">
        <v>53</v>
      </c>
      <c r="D101" s="54" t="s">
        <v>54</v>
      </c>
      <c r="E101" s="54" t="s">
        <v>97</v>
      </c>
      <c r="F101" s="54" t="s">
        <v>95</v>
      </c>
      <c r="G101" s="54" t="s">
        <v>98</v>
      </c>
      <c r="H101" s="54" t="s">
        <v>56</v>
      </c>
      <c r="I101" s="54" t="s">
        <v>94</v>
      </c>
      <c r="J101" s="54" t="s">
        <v>55</v>
      </c>
      <c r="K101" s="54" t="s">
        <v>95</v>
      </c>
      <c r="L101" s="54" t="s">
        <v>161</v>
      </c>
      <c r="M101" s="55" t="str">
        <f t="shared" si="33"/>
        <v>elegansXgraellsii</v>
      </c>
      <c r="N101" s="55" t="str">
        <f t="shared" si="35"/>
        <v>elegansXgraellsii</v>
      </c>
      <c r="O101" s="56">
        <v>43643</v>
      </c>
      <c r="P101" s="57" t="s">
        <v>202</v>
      </c>
      <c r="Q101" s="54" t="s">
        <v>188</v>
      </c>
      <c r="R101" s="54" t="str">
        <f t="shared" si="34"/>
        <v>B.72XC.28</v>
      </c>
      <c r="S101" s="54">
        <v>1</v>
      </c>
      <c r="T101" s="54">
        <v>0</v>
      </c>
      <c r="U101" s="54">
        <v>0</v>
      </c>
      <c r="V101" s="54">
        <v>0</v>
      </c>
      <c r="W101" s="58" t="s">
        <v>18</v>
      </c>
      <c r="X101" s="54" t="str">
        <f t="shared" si="42"/>
        <v>N</v>
      </c>
      <c r="Y101" s="54" t="str">
        <f t="shared" ref="Y101:AF104" si="46">IF($X101="N","NA","")</f>
        <v>NA</v>
      </c>
      <c r="Z101" s="54" t="str">
        <f t="shared" si="46"/>
        <v>NA</v>
      </c>
      <c r="AA101" s="54" t="str">
        <f t="shared" si="46"/>
        <v>NA</v>
      </c>
      <c r="AB101" s="54" t="str">
        <f t="shared" si="46"/>
        <v>NA</v>
      </c>
      <c r="AC101" s="54" t="str">
        <f t="shared" si="46"/>
        <v>NA</v>
      </c>
      <c r="AD101" s="54" t="str">
        <f t="shared" si="46"/>
        <v>NA</v>
      </c>
      <c r="AE101" s="54" t="str">
        <f t="shared" si="46"/>
        <v>NA</v>
      </c>
      <c r="AF101" s="54" t="str">
        <f t="shared" si="46"/>
        <v>NA</v>
      </c>
      <c r="AG101" s="58" t="s">
        <v>18</v>
      </c>
      <c r="AH101" s="54" t="s">
        <v>18</v>
      </c>
      <c r="AI101" s="54" t="s">
        <v>18</v>
      </c>
      <c r="AJ101" s="54" t="s">
        <v>18</v>
      </c>
      <c r="AK101" s="54" t="s">
        <v>18</v>
      </c>
      <c r="AL101" s="54" t="s">
        <v>18</v>
      </c>
    </row>
    <row r="102" spans="1:38" x14ac:dyDescent="0.25">
      <c r="A102" s="54" t="s">
        <v>93</v>
      </c>
      <c r="B102" s="54">
        <v>2019</v>
      </c>
      <c r="C102" s="54" t="s">
        <v>53</v>
      </c>
      <c r="D102" s="54" t="s">
        <v>54</v>
      </c>
      <c r="E102" s="54" t="s">
        <v>97</v>
      </c>
      <c r="F102" s="54" t="s">
        <v>95</v>
      </c>
      <c r="G102" s="54" t="s">
        <v>98</v>
      </c>
      <c r="H102" s="54" t="s">
        <v>56</v>
      </c>
      <c r="I102" s="54" t="s">
        <v>94</v>
      </c>
      <c r="J102" s="54" t="s">
        <v>55</v>
      </c>
      <c r="K102" s="54" t="s">
        <v>95</v>
      </c>
      <c r="L102" s="54" t="s">
        <v>161</v>
      </c>
      <c r="M102" s="55" t="str">
        <f t="shared" si="33"/>
        <v>elegansXgraellsii</v>
      </c>
      <c r="N102" s="55" t="str">
        <f t="shared" si="35"/>
        <v>elegansXgraellsii</v>
      </c>
      <c r="O102" s="56">
        <v>43643</v>
      </c>
      <c r="P102" s="57" t="s">
        <v>204</v>
      </c>
      <c r="Q102" s="54" t="s">
        <v>189</v>
      </c>
      <c r="R102" s="54" t="str">
        <f t="shared" si="34"/>
        <v>B.73XC.31</v>
      </c>
      <c r="S102" s="54">
        <v>1</v>
      </c>
      <c r="T102" s="54">
        <v>0</v>
      </c>
      <c r="U102" s="54">
        <v>0</v>
      </c>
      <c r="V102" s="54">
        <v>0</v>
      </c>
      <c r="W102" s="58" t="s">
        <v>18</v>
      </c>
      <c r="X102" s="54" t="str">
        <f t="shared" si="42"/>
        <v>N</v>
      </c>
      <c r="Y102" s="54" t="str">
        <f t="shared" si="46"/>
        <v>NA</v>
      </c>
      <c r="Z102" s="54" t="str">
        <f t="shared" si="46"/>
        <v>NA</v>
      </c>
      <c r="AA102" s="54" t="str">
        <f t="shared" si="46"/>
        <v>NA</v>
      </c>
      <c r="AB102" s="54" t="str">
        <f t="shared" si="46"/>
        <v>NA</v>
      </c>
      <c r="AC102" s="54" t="str">
        <f t="shared" si="46"/>
        <v>NA</v>
      </c>
      <c r="AD102" s="54" t="str">
        <f t="shared" si="46"/>
        <v>NA</v>
      </c>
      <c r="AE102" s="54" t="str">
        <f t="shared" si="46"/>
        <v>NA</v>
      </c>
      <c r="AF102" s="54" t="str">
        <f t="shared" si="46"/>
        <v>NA</v>
      </c>
      <c r="AG102" s="58" t="s">
        <v>18</v>
      </c>
      <c r="AH102" s="54" t="s">
        <v>18</v>
      </c>
      <c r="AI102" s="54" t="s">
        <v>18</v>
      </c>
      <c r="AJ102" s="54" t="s">
        <v>18</v>
      </c>
      <c r="AK102" s="54" t="s">
        <v>18</v>
      </c>
      <c r="AL102" s="54" t="s">
        <v>18</v>
      </c>
    </row>
    <row r="103" spans="1:38" x14ac:dyDescent="0.25">
      <c r="A103" s="54" t="s">
        <v>93</v>
      </c>
      <c r="B103" s="54">
        <v>2019</v>
      </c>
      <c r="C103" s="54" t="s">
        <v>53</v>
      </c>
      <c r="D103" s="54" t="s">
        <v>94</v>
      </c>
      <c r="E103" s="54" t="s">
        <v>55</v>
      </c>
      <c r="F103" s="54" t="s">
        <v>95</v>
      </c>
      <c r="G103" s="54" t="s">
        <v>161</v>
      </c>
      <c r="H103" s="54" t="s">
        <v>56</v>
      </c>
      <c r="I103" s="54" t="s">
        <v>54</v>
      </c>
      <c r="J103" s="54" t="s">
        <v>97</v>
      </c>
      <c r="K103" s="54" t="s">
        <v>95</v>
      </c>
      <c r="L103" s="54" t="s">
        <v>98</v>
      </c>
      <c r="M103" s="55" t="str">
        <f t="shared" si="33"/>
        <v>graellsiiXelegans</v>
      </c>
      <c r="N103" s="55" t="str">
        <f t="shared" si="35"/>
        <v>graellsiiXelegans</v>
      </c>
      <c r="O103" s="56">
        <v>43643</v>
      </c>
      <c r="P103" s="57" t="s">
        <v>162</v>
      </c>
      <c r="Q103" s="54" t="s">
        <v>205</v>
      </c>
      <c r="R103" s="54" t="str">
        <f t="shared" si="34"/>
        <v>C.10XB.45</v>
      </c>
      <c r="S103" s="54">
        <v>1</v>
      </c>
      <c r="T103" s="54">
        <v>0</v>
      </c>
      <c r="U103" s="54">
        <v>0</v>
      </c>
      <c r="V103" s="54">
        <v>0</v>
      </c>
      <c r="W103" s="58" t="s">
        <v>18</v>
      </c>
      <c r="X103" s="54" t="str">
        <f t="shared" si="42"/>
        <v>N</v>
      </c>
      <c r="Y103" s="54" t="str">
        <f t="shared" si="46"/>
        <v>NA</v>
      </c>
      <c r="Z103" s="54" t="str">
        <f t="shared" si="46"/>
        <v>NA</v>
      </c>
      <c r="AA103" s="54" t="str">
        <f t="shared" si="46"/>
        <v>NA</v>
      </c>
      <c r="AB103" s="54" t="str">
        <f t="shared" si="46"/>
        <v>NA</v>
      </c>
      <c r="AC103" s="54" t="str">
        <f t="shared" si="46"/>
        <v>NA</v>
      </c>
      <c r="AD103" s="54" t="str">
        <f t="shared" si="46"/>
        <v>NA</v>
      </c>
      <c r="AE103" s="54" t="str">
        <f t="shared" si="46"/>
        <v>NA</v>
      </c>
      <c r="AF103" s="54" t="str">
        <f t="shared" si="46"/>
        <v>NA</v>
      </c>
      <c r="AG103" s="58" t="s">
        <v>18</v>
      </c>
      <c r="AH103" s="54" t="s">
        <v>18</v>
      </c>
      <c r="AI103" s="54" t="s">
        <v>18</v>
      </c>
      <c r="AJ103" s="54" t="s">
        <v>18</v>
      </c>
      <c r="AK103" s="54" t="s">
        <v>18</v>
      </c>
      <c r="AL103" s="54" t="s">
        <v>18</v>
      </c>
    </row>
    <row r="104" spans="1:38" x14ac:dyDescent="0.25">
      <c r="A104" s="54" t="s">
        <v>93</v>
      </c>
      <c r="B104" s="54">
        <v>2019</v>
      </c>
      <c r="C104" s="54" t="s">
        <v>53</v>
      </c>
      <c r="D104" s="54" t="s">
        <v>94</v>
      </c>
      <c r="E104" s="54" t="s">
        <v>55</v>
      </c>
      <c r="F104" s="54" t="s">
        <v>95</v>
      </c>
      <c r="G104" s="54" t="s">
        <v>161</v>
      </c>
      <c r="H104" s="54" t="s">
        <v>56</v>
      </c>
      <c r="I104" s="54" t="s">
        <v>54</v>
      </c>
      <c r="J104" s="54" t="s">
        <v>97</v>
      </c>
      <c r="K104" s="54" t="s">
        <v>95</v>
      </c>
      <c r="L104" s="54" t="s">
        <v>98</v>
      </c>
      <c r="M104" s="55" t="str">
        <f t="shared" si="33"/>
        <v>graellsiiXelegans</v>
      </c>
      <c r="N104" s="55" t="str">
        <f t="shared" si="35"/>
        <v>graellsiiXelegans</v>
      </c>
      <c r="O104" s="56">
        <v>43643</v>
      </c>
      <c r="P104" s="57" t="s">
        <v>162</v>
      </c>
      <c r="Q104" s="54" t="s">
        <v>176</v>
      </c>
      <c r="R104" s="54" t="str">
        <f t="shared" si="34"/>
        <v>C.10XB.47</v>
      </c>
      <c r="S104" s="54">
        <v>3</v>
      </c>
      <c r="T104" s="54">
        <v>1</v>
      </c>
      <c r="U104" s="54">
        <v>1</v>
      </c>
      <c r="V104" s="54">
        <v>0</v>
      </c>
      <c r="W104" s="58" t="s">
        <v>206</v>
      </c>
      <c r="X104" s="54" t="s">
        <v>2</v>
      </c>
      <c r="Y104" s="54" t="str">
        <f t="shared" si="46"/>
        <v>NA</v>
      </c>
      <c r="Z104" s="54" t="str">
        <f t="shared" si="46"/>
        <v>NA</v>
      </c>
      <c r="AA104" s="54" t="str">
        <f t="shared" si="46"/>
        <v>NA</v>
      </c>
      <c r="AB104" s="54" t="str">
        <f t="shared" si="46"/>
        <v>NA</v>
      </c>
      <c r="AC104" s="54" t="str">
        <f t="shared" si="46"/>
        <v>NA</v>
      </c>
      <c r="AD104" s="54" t="str">
        <f t="shared" si="46"/>
        <v>NA</v>
      </c>
      <c r="AE104" s="54" t="str">
        <f t="shared" si="46"/>
        <v>NA</v>
      </c>
      <c r="AF104" s="54" t="str">
        <f t="shared" si="46"/>
        <v>NA</v>
      </c>
      <c r="AG104" s="58" t="s">
        <v>18</v>
      </c>
      <c r="AH104" s="54" t="s">
        <v>18</v>
      </c>
      <c r="AI104" s="54" t="s">
        <v>18</v>
      </c>
      <c r="AJ104" s="54" t="s">
        <v>18</v>
      </c>
      <c r="AK104" s="54" t="s">
        <v>18</v>
      </c>
      <c r="AL104" s="54" t="s">
        <v>18</v>
      </c>
    </row>
    <row r="105" spans="1:38" x14ac:dyDescent="0.25">
      <c r="A105" s="54" t="s">
        <v>93</v>
      </c>
      <c r="B105" s="54">
        <v>2019</v>
      </c>
      <c r="C105" s="54" t="s">
        <v>53</v>
      </c>
      <c r="D105" s="54" t="s">
        <v>94</v>
      </c>
      <c r="E105" s="54" t="s">
        <v>55</v>
      </c>
      <c r="F105" s="54" t="s">
        <v>95</v>
      </c>
      <c r="G105" s="54" t="s">
        <v>161</v>
      </c>
      <c r="H105" s="54" t="s">
        <v>56</v>
      </c>
      <c r="I105" s="54" t="s">
        <v>54</v>
      </c>
      <c r="J105" s="54" t="s">
        <v>97</v>
      </c>
      <c r="K105" s="54" t="s">
        <v>95</v>
      </c>
      <c r="L105" s="54" t="s">
        <v>98</v>
      </c>
      <c r="M105" s="55" t="str">
        <f t="shared" si="33"/>
        <v>graellsiiXelegans</v>
      </c>
      <c r="N105" s="55" t="str">
        <f t="shared" si="35"/>
        <v>graellsiiXelegans</v>
      </c>
      <c r="O105" s="56">
        <v>43643</v>
      </c>
      <c r="P105" s="57" t="s">
        <v>162</v>
      </c>
      <c r="Q105" s="54" t="s">
        <v>207</v>
      </c>
      <c r="R105" s="54" t="str">
        <f t="shared" si="34"/>
        <v>C.10XB.75</v>
      </c>
      <c r="S105" s="54">
        <v>1</v>
      </c>
      <c r="T105" s="54">
        <v>1</v>
      </c>
      <c r="U105" s="54">
        <v>1</v>
      </c>
      <c r="V105" s="54">
        <v>1</v>
      </c>
      <c r="W105" s="58" t="s">
        <v>18</v>
      </c>
      <c r="X105" s="54" t="str">
        <f>IF(V105=1,"Y","N")</f>
        <v>Y</v>
      </c>
      <c r="Y105" s="54">
        <v>3</v>
      </c>
      <c r="Z105" s="54">
        <v>3</v>
      </c>
      <c r="AA105" s="54">
        <v>362</v>
      </c>
      <c r="AB105" s="54">
        <v>49</v>
      </c>
      <c r="AC105" s="54" t="s">
        <v>18</v>
      </c>
      <c r="AD105" s="54" t="s">
        <v>18</v>
      </c>
      <c r="AE105" s="54" t="s">
        <v>18</v>
      </c>
      <c r="AF105" s="54" t="s">
        <v>18</v>
      </c>
      <c r="AG105" s="58" t="s">
        <v>148</v>
      </c>
      <c r="AH105" s="54">
        <f>AA105</f>
        <v>362</v>
      </c>
      <c r="AI105" s="54">
        <f>AB105</f>
        <v>49</v>
      </c>
      <c r="AJ105" s="54">
        <f t="shared" si="37"/>
        <v>411</v>
      </c>
      <c r="AK105" s="54">
        <f t="shared" si="38"/>
        <v>137</v>
      </c>
      <c r="AL105" s="54">
        <f t="shared" si="39"/>
        <v>0.88077858880778592</v>
      </c>
    </row>
    <row r="106" spans="1:38" x14ac:dyDescent="0.25">
      <c r="A106" s="54" t="s">
        <v>93</v>
      </c>
      <c r="B106" s="54">
        <v>2019</v>
      </c>
      <c r="C106" s="54" t="s">
        <v>53</v>
      </c>
      <c r="D106" s="54" t="s">
        <v>94</v>
      </c>
      <c r="E106" s="54" t="s">
        <v>55</v>
      </c>
      <c r="F106" s="54" t="s">
        <v>95</v>
      </c>
      <c r="G106" s="54" t="s">
        <v>161</v>
      </c>
      <c r="H106" s="54" t="s">
        <v>56</v>
      </c>
      <c r="I106" s="54" t="s">
        <v>54</v>
      </c>
      <c r="J106" s="54" t="s">
        <v>97</v>
      </c>
      <c r="K106" s="54" t="s">
        <v>95</v>
      </c>
      <c r="L106" s="54" t="s">
        <v>98</v>
      </c>
      <c r="M106" s="55" t="str">
        <f t="shared" si="33"/>
        <v>graellsiiXelegans</v>
      </c>
      <c r="N106" s="55" t="str">
        <f t="shared" si="35"/>
        <v>graellsiiXelegans</v>
      </c>
      <c r="O106" s="56">
        <v>43643</v>
      </c>
      <c r="P106" s="57" t="s">
        <v>208</v>
      </c>
      <c r="Q106" s="54" t="s">
        <v>169</v>
      </c>
      <c r="R106" s="54" t="str">
        <f t="shared" si="34"/>
        <v>C.12XB.52</v>
      </c>
      <c r="S106" s="54">
        <v>1</v>
      </c>
      <c r="T106" s="54">
        <v>1</v>
      </c>
      <c r="U106" s="54">
        <v>1</v>
      </c>
      <c r="V106" s="54">
        <v>1</v>
      </c>
      <c r="W106" s="58" t="s">
        <v>18</v>
      </c>
      <c r="X106" s="54" t="s">
        <v>63</v>
      </c>
      <c r="Y106" s="54">
        <v>0</v>
      </c>
      <c r="Z106" s="54" t="str">
        <f t="shared" ref="Z106:AF106" si="47">IF($Y106=0,"NA","")</f>
        <v>NA</v>
      </c>
      <c r="AA106" s="54" t="str">
        <f t="shared" si="47"/>
        <v>NA</v>
      </c>
      <c r="AB106" s="54" t="str">
        <f t="shared" si="47"/>
        <v>NA</v>
      </c>
      <c r="AC106" s="54" t="str">
        <f t="shared" si="47"/>
        <v>NA</v>
      </c>
      <c r="AD106" s="54" t="str">
        <f t="shared" si="47"/>
        <v>NA</v>
      </c>
      <c r="AE106" s="54" t="str">
        <f t="shared" si="47"/>
        <v>NA</v>
      </c>
      <c r="AF106" s="54" t="str">
        <f t="shared" si="47"/>
        <v>NA</v>
      </c>
      <c r="AG106" s="58" t="s">
        <v>18</v>
      </c>
      <c r="AH106" s="54" t="s">
        <v>18</v>
      </c>
      <c r="AI106" s="54" t="s">
        <v>18</v>
      </c>
      <c r="AJ106" s="54" t="s">
        <v>18</v>
      </c>
      <c r="AK106" s="54" t="s">
        <v>18</v>
      </c>
      <c r="AL106" s="54" t="s">
        <v>18</v>
      </c>
    </row>
    <row r="107" spans="1:38" x14ac:dyDescent="0.25">
      <c r="A107" s="54" t="s">
        <v>93</v>
      </c>
      <c r="B107" s="54">
        <v>2019</v>
      </c>
      <c r="C107" s="54" t="s">
        <v>53</v>
      </c>
      <c r="D107" s="54" t="s">
        <v>94</v>
      </c>
      <c r="E107" s="54" t="s">
        <v>55</v>
      </c>
      <c r="F107" s="54" t="s">
        <v>95</v>
      </c>
      <c r="G107" s="54" t="s">
        <v>161</v>
      </c>
      <c r="H107" s="54" t="s">
        <v>56</v>
      </c>
      <c r="I107" s="54" t="s">
        <v>54</v>
      </c>
      <c r="J107" s="54" t="s">
        <v>97</v>
      </c>
      <c r="K107" s="54" t="s">
        <v>95</v>
      </c>
      <c r="L107" s="54" t="s">
        <v>98</v>
      </c>
      <c r="M107" s="55" t="str">
        <f t="shared" si="33"/>
        <v>graellsiiXelegans</v>
      </c>
      <c r="N107" s="55" t="str">
        <f t="shared" si="35"/>
        <v>graellsiiXelegans</v>
      </c>
      <c r="O107" s="56">
        <v>43643</v>
      </c>
      <c r="P107" s="57" t="s">
        <v>209</v>
      </c>
      <c r="Q107" s="54" t="s">
        <v>173</v>
      </c>
      <c r="R107" s="54" t="str">
        <f t="shared" si="34"/>
        <v>C.17XB.49</v>
      </c>
      <c r="S107" s="54">
        <v>1</v>
      </c>
      <c r="T107" s="54">
        <v>1</v>
      </c>
      <c r="U107" s="54">
        <v>1</v>
      </c>
      <c r="V107" s="54">
        <v>1</v>
      </c>
      <c r="W107" s="58" t="s">
        <v>18</v>
      </c>
      <c r="X107" s="54" t="str">
        <f>IF(V107=1,"Y","N")</f>
        <v>Y</v>
      </c>
      <c r="Y107" s="54">
        <v>3</v>
      </c>
      <c r="Z107" s="54">
        <v>3</v>
      </c>
      <c r="AA107" s="54">
        <v>482</v>
      </c>
      <c r="AB107" s="54">
        <v>0</v>
      </c>
      <c r="AC107" s="54" t="s">
        <v>18</v>
      </c>
      <c r="AD107" s="54" t="s">
        <v>18</v>
      </c>
      <c r="AE107" s="54" t="s">
        <v>18</v>
      </c>
      <c r="AF107" s="54" t="s">
        <v>18</v>
      </c>
      <c r="AG107" s="58" t="s">
        <v>148</v>
      </c>
      <c r="AH107" s="54">
        <f t="shared" ref="AH107:AI110" si="48">AA107</f>
        <v>482</v>
      </c>
      <c r="AI107" s="54">
        <f t="shared" si="48"/>
        <v>0</v>
      </c>
      <c r="AJ107" s="54">
        <f t="shared" si="37"/>
        <v>482</v>
      </c>
      <c r="AK107" s="54">
        <f t="shared" si="38"/>
        <v>160.66666666666666</v>
      </c>
      <c r="AL107" s="54">
        <f t="shared" si="39"/>
        <v>1</v>
      </c>
    </row>
    <row r="108" spans="1:38" x14ac:dyDescent="0.25">
      <c r="A108" s="54" t="s">
        <v>93</v>
      </c>
      <c r="B108" s="54">
        <v>2019</v>
      </c>
      <c r="C108" s="54" t="s">
        <v>53</v>
      </c>
      <c r="D108" s="54" t="s">
        <v>94</v>
      </c>
      <c r="E108" s="54" t="s">
        <v>55</v>
      </c>
      <c r="F108" s="54" t="s">
        <v>95</v>
      </c>
      <c r="G108" s="54" t="s">
        <v>161</v>
      </c>
      <c r="H108" s="54" t="s">
        <v>59</v>
      </c>
      <c r="I108" s="54" t="s">
        <v>54</v>
      </c>
      <c r="J108" s="54" t="s">
        <v>97</v>
      </c>
      <c r="K108" s="54" t="s">
        <v>95</v>
      </c>
      <c r="L108" s="54" t="s">
        <v>98</v>
      </c>
      <c r="M108" s="55" t="str">
        <f t="shared" si="33"/>
        <v>graellsiiXelegans</v>
      </c>
      <c r="N108" s="55" t="str">
        <f t="shared" si="35"/>
        <v>graellsiiXelegans</v>
      </c>
      <c r="O108" s="56">
        <v>43643</v>
      </c>
      <c r="P108" s="57" t="s">
        <v>175</v>
      </c>
      <c r="Q108" s="54" t="s">
        <v>205</v>
      </c>
      <c r="R108" s="54" t="str">
        <f t="shared" si="34"/>
        <v>C.2XB.45</v>
      </c>
      <c r="S108" s="54">
        <v>2</v>
      </c>
      <c r="T108" s="54">
        <v>2</v>
      </c>
      <c r="U108" s="54">
        <v>2</v>
      </c>
      <c r="V108" s="54">
        <v>2</v>
      </c>
      <c r="W108" s="58" t="s">
        <v>210</v>
      </c>
      <c r="X108" s="54" t="s">
        <v>63</v>
      </c>
      <c r="Y108" s="54">
        <v>3</v>
      </c>
      <c r="Z108" s="54">
        <v>3</v>
      </c>
      <c r="AA108" s="54">
        <v>267</v>
      </c>
      <c r="AB108" s="54">
        <v>49</v>
      </c>
      <c r="AC108" s="54" t="s">
        <v>18</v>
      </c>
      <c r="AD108" s="54" t="s">
        <v>18</v>
      </c>
      <c r="AE108" s="54" t="s">
        <v>18</v>
      </c>
      <c r="AF108" s="54" t="s">
        <v>18</v>
      </c>
      <c r="AG108" s="58" t="s">
        <v>148</v>
      </c>
      <c r="AH108" s="54">
        <f t="shared" si="48"/>
        <v>267</v>
      </c>
      <c r="AI108" s="54">
        <f t="shared" si="48"/>
        <v>49</v>
      </c>
      <c r="AJ108" s="54">
        <f t="shared" si="37"/>
        <v>316</v>
      </c>
      <c r="AK108" s="54">
        <f t="shared" si="38"/>
        <v>105.33333333333333</v>
      </c>
      <c r="AL108" s="54">
        <f t="shared" si="39"/>
        <v>0.84493670886075944</v>
      </c>
    </row>
    <row r="109" spans="1:38" x14ac:dyDescent="0.25">
      <c r="A109" s="54" t="s">
        <v>93</v>
      </c>
      <c r="B109" s="54">
        <v>2019</v>
      </c>
      <c r="C109" s="54" t="s">
        <v>53</v>
      </c>
      <c r="D109" s="54" t="s">
        <v>94</v>
      </c>
      <c r="E109" s="54" t="s">
        <v>55</v>
      </c>
      <c r="F109" s="54" t="s">
        <v>95</v>
      </c>
      <c r="G109" s="54" t="s">
        <v>161</v>
      </c>
      <c r="H109" s="54" t="s">
        <v>64</v>
      </c>
      <c r="I109" s="54" t="s">
        <v>54</v>
      </c>
      <c r="J109" s="54" t="s">
        <v>97</v>
      </c>
      <c r="K109" s="54" t="s">
        <v>95</v>
      </c>
      <c r="L109" s="54" t="s">
        <v>98</v>
      </c>
      <c r="M109" s="55" t="str">
        <f t="shared" si="33"/>
        <v>graellsiiXelegans</v>
      </c>
      <c r="N109" s="55" t="str">
        <f t="shared" si="35"/>
        <v>graellsiiXelegans</v>
      </c>
      <c r="O109" s="56">
        <v>43643</v>
      </c>
      <c r="P109" s="57" t="s">
        <v>211</v>
      </c>
      <c r="Q109" s="54" t="s">
        <v>212</v>
      </c>
      <c r="R109" s="54" t="str">
        <f t="shared" si="34"/>
        <v>C.4XB.78</v>
      </c>
      <c r="S109" s="54">
        <v>1</v>
      </c>
      <c r="T109" s="54">
        <v>1</v>
      </c>
      <c r="U109" s="54">
        <v>1</v>
      </c>
      <c r="V109" s="54">
        <v>1</v>
      </c>
      <c r="W109" s="58" t="s">
        <v>18</v>
      </c>
      <c r="X109" s="54" t="str">
        <f>IF(V109=1,"Y","N")</f>
        <v>Y</v>
      </c>
      <c r="Y109" s="54">
        <v>3</v>
      </c>
      <c r="Z109" s="54">
        <v>3</v>
      </c>
      <c r="AA109" s="54">
        <v>443</v>
      </c>
      <c r="AB109" s="54">
        <v>75</v>
      </c>
      <c r="AC109" s="54" t="s">
        <v>18</v>
      </c>
      <c r="AD109" s="54" t="s">
        <v>18</v>
      </c>
      <c r="AE109" s="54" t="s">
        <v>18</v>
      </c>
      <c r="AF109" s="54" t="s">
        <v>18</v>
      </c>
      <c r="AG109" s="58" t="s">
        <v>148</v>
      </c>
      <c r="AH109" s="54">
        <f t="shared" si="48"/>
        <v>443</v>
      </c>
      <c r="AI109" s="54">
        <f t="shared" si="48"/>
        <v>75</v>
      </c>
      <c r="AJ109" s="54">
        <f t="shared" si="37"/>
        <v>518</v>
      </c>
      <c r="AK109" s="54">
        <f t="shared" si="38"/>
        <v>172.66666666666666</v>
      </c>
      <c r="AL109" s="54">
        <f t="shared" si="39"/>
        <v>0.85521235521235517</v>
      </c>
    </row>
    <row r="110" spans="1:38" x14ac:dyDescent="0.25">
      <c r="A110" s="54" t="s">
        <v>93</v>
      </c>
      <c r="B110" s="54">
        <v>2019</v>
      </c>
      <c r="C110" s="54" t="s">
        <v>53</v>
      </c>
      <c r="D110" s="54" t="s">
        <v>94</v>
      </c>
      <c r="E110" s="54" t="s">
        <v>55</v>
      </c>
      <c r="F110" s="54" t="s">
        <v>95</v>
      </c>
      <c r="G110" s="54" t="s">
        <v>161</v>
      </c>
      <c r="H110" s="54" t="s">
        <v>56</v>
      </c>
      <c r="I110" s="54" t="s">
        <v>54</v>
      </c>
      <c r="J110" s="54" t="s">
        <v>97</v>
      </c>
      <c r="K110" s="54" t="s">
        <v>95</v>
      </c>
      <c r="L110" s="54" t="s">
        <v>98</v>
      </c>
      <c r="M110" s="55" t="str">
        <f t="shared" si="33"/>
        <v>graellsiiXelegans</v>
      </c>
      <c r="N110" s="55" t="str">
        <f t="shared" si="35"/>
        <v>graellsiiXelegans</v>
      </c>
      <c r="O110" s="56">
        <v>43643</v>
      </c>
      <c r="P110" s="57" t="s">
        <v>213</v>
      </c>
      <c r="Q110" s="54" t="s">
        <v>155</v>
      </c>
      <c r="R110" s="54" t="str">
        <f t="shared" si="34"/>
        <v>C.5XB.33</v>
      </c>
      <c r="S110" s="54">
        <v>1</v>
      </c>
      <c r="T110" s="54">
        <v>1</v>
      </c>
      <c r="U110" s="54">
        <v>1</v>
      </c>
      <c r="V110" s="54">
        <v>1</v>
      </c>
      <c r="W110" s="58" t="s">
        <v>18</v>
      </c>
      <c r="X110" s="54" t="str">
        <f>IF(V110=1,"Y","N")</f>
        <v>Y</v>
      </c>
      <c r="Y110" s="54">
        <v>3</v>
      </c>
      <c r="Z110" s="54">
        <v>3</v>
      </c>
      <c r="AA110" s="54">
        <v>562</v>
      </c>
      <c r="AB110" s="54">
        <v>25</v>
      </c>
      <c r="AC110" s="54" t="s">
        <v>18</v>
      </c>
      <c r="AD110" s="54" t="s">
        <v>18</v>
      </c>
      <c r="AE110" s="54" t="s">
        <v>18</v>
      </c>
      <c r="AF110" s="54" t="s">
        <v>18</v>
      </c>
      <c r="AG110" s="58" t="s">
        <v>148</v>
      </c>
      <c r="AH110" s="54">
        <f t="shared" si="48"/>
        <v>562</v>
      </c>
      <c r="AI110" s="54">
        <f t="shared" si="48"/>
        <v>25</v>
      </c>
      <c r="AJ110" s="54">
        <f t="shared" si="37"/>
        <v>587</v>
      </c>
      <c r="AK110" s="54">
        <f t="shared" si="38"/>
        <v>195.66666666666666</v>
      </c>
      <c r="AL110" s="54">
        <f t="shared" si="39"/>
        <v>0.95741056218057918</v>
      </c>
    </row>
    <row r="111" spans="1:38" x14ac:dyDescent="0.25">
      <c r="A111" s="54" t="s">
        <v>93</v>
      </c>
      <c r="B111" s="54">
        <v>2019</v>
      </c>
      <c r="C111" s="54" t="s">
        <v>53</v>
      </c>
      <c r="D111" s="54" t="s">
        <v>94</v>
      </c>
      <c r="E111" s="54" t="s">
        <v>55</v>
      </c>
      <c r="F111" s="54" t="s">
        <v>95</v>
      </c>
      <c r="G111" s="54" t="s">
        <v>161</v>
      </c>
      <c r="H111" s="54" t="s">
        <v>56</v>
      </c>
      <c r="I111" s="54" t="s">
        <v>54</v>
      </c>
      <c r="J111" s="54" t="s">
        <v>97</v>
      </c>
      <c r="K111" s="54" t="s">
        <v>95</v>
      </c>
      <c r="L111" s="54" t="s">
        <v>98</v>
      </c>
      <c r="M111" s="55" t="str">
        <f t="shared" si="33"/>
        <v>graellsiiXelegans</v>
      </c>
      <c r="N111" s="55" t="str">
        <f t="shared" si="35"/>
        <v>graellsiiXelegans</v>
      </c>
      <c r="O111" s="56">
        <v>43643</v>
      </c>
      <c r="P111" s="57" t="s">
        <v>214</v>
      </c>
      <c r="Q111" s="54" t="s">
        <v>169</v>
      </c>
      <c r="R111" s="54" t="str">
        <f t="shared" si="34"/>
        <v>C.8XB.52</v>
      </c>
      <c r="S111" s="54">
        <v>1</v>
      </c>
      <c r="T111" s="54">
        <v>1</v>
      </c>
      <c r="U111" s="54">
        <v>1</v>
      </c>
      <c r="V111" s="54">
        <v>1</v>
      </c>
      <c r="W111" s="58" t="s">
        <v>18</v>
      </c>
      <c r="X111" s="54" t="str">
        <f>IF(V111=1,"Y","N")</f>
        <v>Y</v>
      </c>
      <c r="Y111" s="54">
        <v>3</v>
      </c>
      <c r="Z111" s="54">
        <v>1</v>
      </c>
      <c r="AA111" s="54">
        <v>1</v>
      </c>
      <c r="AB111" s="54">
        <v>9</v>
      </c>
      <c r="AC111" s="54">
        <v>0</v>
      </c>
      <c r="AD111" s="54">
        <v>0</v>
      </c>
      <c r="AE111" s="54">
        <v>0</v>
      </c>
      <c r="AF111" s="54">
        <v>0</v>
      </c>
      <c r="AG111" s="58" t="s">
        <v>18</v>
      </c>
      <c r="AH111" s="54">
        <f t="shared" ref="AH111:AI130" si="49">AA111+AC111+AE111</f>
        <v>1</v>
      </c>
      <c r="AI111" s="54">
        <f t="shared" si="49"/>
        <v>9</v>
      </c>
      <c r="AJ111" s="54">
        <f t="shared" si="37"/>
        <v>10</v>
      </c>
      <c r="AK111" s="54">
        <f t="shared" si="38"/>
        <v>3.3333333333333335</v>
      </c>
      <c r="AL111" s="54">
        <f t="shared" si="39"/>
        <v>0.1</v>
      </c>
    </row>
    <row r="112" spans="1:38" x14ac:dyDescent="0.25">
      <c r="A112" s="54" t="s">
        <v>93</v>
      </c>
      <c r="B112" s="54">
        <v>2019</v>
      </c>
      <c r="C112" s="54" t="s">
        <v>53</v>
      </c>
      <c r="D112" s="54" t="s">
        <v>94</v>
      </c>
      <c r="E112" s="54" t="s">
        <v>55</v>
      </c>
      <c r="F112" s="54" t="s">
        <v>95</v>
      </c>
      <c r="G112" s="54" t="s">
        <v>161</v>
      </c>
      <c r="H112" s="54" t="s">
        <v>56</v>
      </c>
      <c r="I112" s="54" t="s">
        <v>54</v>
      </c>
      <c r="J112" s="54" t="s">
        <v>97</v>
      </c>
      <c r="K112" s="54" t="s">
        <v>95</v>
      </c>
      <c r="L112" s="54" t="s">
        <v>98</v>
      </c>
      <c r="M112" s="55" t="str">
        <f t="shared" si="33"/>
        <v>graellsiiXelegans</v>
      </c>
      <c r="N112" s="55" t="str">
        <f t="shared" si="35"/>
        <v>graellsiiXelegans</v>
      </c>
      <c r="O112" s="56">
        <v>43643</v>
      </c>
      <c r="P112" s="57" t="s">
        <v>180</v>
      </c>
      <c r="Q112" s="54" t="s">
        <v>155</v>
      </c>
      <c r="R112" s="54" t="str">
        <f t="shared" si="34"/>
        <v>C.9XB.33</v>
      </c>
      <c r="S112" s="54">
        <v>1</v>
      </c>
      <c r="T112" s="54">
        <v>1</v>
      </c>
      <c r="U112" s="54">
        <v>1</v>
      </c>
      <c r="V112" s="54">
        <v>0</v>
      </c>
      <c r="W112" s="58" t="s">
        <v>18</v>
      </c>
      <c r="X112" s="54" t="str">
        <f>IF(V112=1,"Y","N")</f>
        <v>N</v>
      </c>
      <c r="Y112" s="54" t="str">
        <f t="shared" ref="Y112:AF112" si="50">IF($X112="N","NA","")</f>
        <v>NA</v>
      </c>
      <c r="Z112" s="54" t="str">
        <f t="shared" si="50"/>
        <v>NA</v>
      </c>
      <c r="AA112" s="54" t="str">
        <f t="shared" si="50"/>
        <v>NA</v>
      </c>
      <c r="AB112" s="54" t="str">
        <f t="shared" si="50"/>
        <v>NA</v>
      </c>
      <c r="AC112" s="54" t="str">
        <f t="shared" si="50"/>
        <v>NA</v>
      </c>
      <c r="AD112" s="54" t="str">
        <f t="shared" si="50"/>
        <v>NA</v>
      </c>
      <c r="AE112" s="54" t="str">
        <f t="shared" si="50"/>
        <v>NA</v>
      </c>
      <c r="AF112" s="54" t="str">
        <f t="shared" si="50"/>
        <v>NA</v>
      </c>
      <c r="AG112" s="58" t="s">
        <v>18</v>
      </c>
      <c r="AH112" s="54" t="s">
        <v>18</v>
      </c>
      <c r="AI112" s="54" t="s">
        <v>18</v>
      </c>
      <c r="AJ112" s="54" t="s">
        <v>18</v>
      </c>
      <c r="AK112" s="54" t="s">
        <v>18</v>
      </c>
      <c r="AL112" s="54" t="s">
        <v>18</v>
      </c>
    </row>
    <row r="113" spans="1:38" x14ac:dyDescent="0.25">
      <c r="A113" s="54" t="s">
        <v>93</v>
      </c>
      <c r="B113" s="54">
        <v>2019</v>
      </c>
      <c r="C113" s="54" t="s">
        <v>53</v>
      </c>
      <c r="D113" s="54" t="s">
        <v>94</v>
      </c>
      <c r="E113" s="54" t="s">
        <v>55</v>
      </c>
      <c r="F113" s="54" t="s">
        <v>95</v>
      </c>
      <c r="G113" s="54" t="s">
        <v>161</v>
      </c>
      <c r="H113" s="54" t="s">
        <v>56</v>
      </c>
      <c r="I113" s="54" t="s">
        <v>54</v>
      </c>
      <c r="J113" s="54" t="s">
        <v>97</v>
      </c>
      <c r="K113" s="54" t="s">
        <v>95</v>
      </c>
      <c r="L113" s="54" t="s">
        <v>98</v>
      </c>
      <c r="M113" s="55" t="str">
        <f t="shared" si="33"/>
        <v>graellsiiXelegans</v>
      </c>
      <c r="N113" s="55" t="str">
        <f t="shared" si="35"/>
        <v>graellsiiXelegans</v>
      </c>
      <c r="O113" s="56">
        <v>43643</v>
      </c>
      <c r="P113" s="57" t="s">
        <v>180</v>
      </c>
      <c r="Q113" s="54" t="s">
        <v>215</v>
      </c>
      <c r="R113" s="54" t="str">
        <f t="shared" si="34"/>
        <v>C.9XB.43</v>
      </c>
      <c r="S113" s="54">
        <v>1</v>
      </c>
      <c r="T113" s="54">
        <v>1</v>
      </c>
      <c r="U113" s="54">
        <v>1</v>
      </c>
      <c r="V113" s="54">
        <v>1</v>
      </c>
      <c r="W113" s="58" t="s">
        <v>18</v>
      </c>
      <c r="X113" s="54" t="str">
        <f>IF(V113=1,"Y","N")</f>
        <v>Y</v>
      </c>
      <c r="Y113" s="54">
        <v>0</v>
      </c>
      <c r="Z113" s="54" t="str">
        <f t="shared" ref="Z113:AF113" si="51">IF($Y113=0,"NA","")</f>
        <v>NA</v>
      </c>
      <c r="AA113" s="54" t="str">
        <f t="shared" si="51"/>
        <v>NA</v>
      </c>
      <c r="AB113" s="54" t="str">
        <f t="shared" si="51"/>
        <v>NA</v>
      </c>
      <c r="AC113" s="54" t="str">
        <f t="shared" si="51"/>
        <v>NA</v>
      </c>
      <c r="AD113" s="54" t="str">
        <f t="shared" si="51"/>
        <v>NA</v>
      </c>
      <c r="AE113" s="54" t="str">
        <f t="shared" si="51"/>
        <v>NA</v>
      </c>
      <c r="AF113" s="54" t="str">
        <f t="shared" si="51"/>
        <v>NA</v>
      </c>
      <c r="AG113" s="58" t="s">
        <v>18</v>
      </c>
      <c r="AH113" s="54" t="s">
        <v>18</v>
      </c>
      <c r="AI113" s="54" t="s">
        <v>18</v>
      </c>
      <c r="AJ113" s="54" t="s">
        <v>18</v>
      </c>
      <c r="AK113" s="54" t="s">
        <v>18</v>
      </c>
      <c r="AL113" s="54" t="s">
        <v>18</v>
      </c>
    </row>
    <row r="114" spans="1:38" x14ac:dyDescent="0.25">
      <c r="A114" s="54" t="s">
        <v>93</v>
      </c>
      <c r="B114" s="54">
        <v>2019</v>
      </c>
      <c r="C114" s="54" t="s">
        <v>53</v>
      </c>
      <c r="D114" s="54" t="s">
        <v>54</v>
      </c>
      <c r="E114" s="54" t="s">
        <v>97</v>
      </c>
      <c r="F114" s="54" t="s">
        <v>95</v>
      </c>
      <c r="G114" s="54" t="s">
        <v>98</v>
      </c>
      <c r="H114" s="54" t="s">
        <v>59</v>
      </c>
      <c r="I114" s="54" t="s">
        <v>54</v>
      </c>
      <c r="J114" s="54" t="s">
        <v>97</v>
      </c>
      <c r="K114" s="54" t="s">
        <v>95</v>
      </c>
      <c r="L114" s="54" t="s">
        <v>98</v>
      </c>
      <c r="M114" s="55" t="str">
        <f t="shared" si="33"/>
        <v>elegansXelegans</v>
      </c>
      <c r="N114" s="55" t="str">
        <f t="shared" si="35"/>
        <v>elegansXelegans</v>
      </c>
      <c r="O114" s="56">
        <v>43644</v>
      </c>
      <c r="P114" s="57" t="s">
        <v>190</v>
      </c>
      <c r="Q114" s="54" t="s">
        <v>133</v>
      </c>
      <c r="R114" s="54" t="str">
        <f t="shared" si="34"/>
        <v>B.65XB.?</v>
      </c>
      <c r="S114" s="54" t="s">
        <v>18</v>
      </c>
      <c r="T114" s="54" t="s">
        <v>18</v>
      </c>
      <c r="U114" s="54" t="s">
        <v>18</v>
      </c>
      <c r="V114" s="54" t="s">
        <v>18</v>
      </c>
      <c r="W114" s="58" t="s">
        <v>136</v>
      </c>
      <c r="X114" s="54" t="s">
        <v>63</v>
      </c>
      <c r="Y114" s="54">
        <v>3</v>
      </c>
      <c r="Z114" s="54">
        <v>3</v>
      </c>
      <c r="AA114" s="54">
        <v>126</v>
      </c>
      <c r="AB114" s="54">
        <v>2</v>
      </c>
      <c r="AC114" s="54" t="s">
        <v>18</v>
      </c>
      <c r="AD114" s="54" t="s">
        <v>18</v>
      </c>
      <c r="AE114" s="54" t="s">
        <v>18</v>
      </c>
      <c r="AF114" s="54" t="s">
        <v>18</v>
      </c>
      <c r="AG114" s="58" t="s">
        <v>148</v>
      </c>
      <c r="AH114" s="54">
        <f t="shared" ref="AH114:AI115" si="52">AA114</f>
        <v>126</v>
      </c>
      <c r="AI114" s="54">
        <f t="shared" si="52"/>
        <v>2</v>
      </c>
      <c r="AJ114" s="54">
        <f t="shared" si="37"/>
        <v>128</v>
      </c>
      <c r="AK114" s="54">
        <f t="shared" si="38"/>
        <v>42.666666666666664</v>
      </c>
      <c r="AL114" s="54">
        <f t="shared" si="39"/>
        <v>0.984375</v>
      </c>
    </row>
    <row r="115" spans="1:38" x14ac:dyDescent="0.25">
      <c r="A115" s="54" t="s">
        <v>93</v>
      </c>
      <c r="B115" s="54">
        <v>2019</v>
      </c>
      <c r="C115" s="54" t="s">
        <v>53</v>
      </c>
      <c r="D115" s="54" t="s">
        <v>54</v>
      </c>
      <c r="E115" s="54" t="s">
        <v>97</v>
      </c>
      <c r="F115" s="54" t="s">
        <v>95</v>
      </c>
      <c r="G115" s="54" t="s">
        <v>98</v>
      </c>
      <c r="H115" s="54" t="s">
        <v>59</v>
      </c>
      <c r="I115" s="54" t="s">
        <v>54</v>
      </c>
      <c r="J115" s="54" t="s">
        <v>97</v>
      </c>
      <c r="K115" s="54" t="s">
        <v>95</v>
      </c>
      <c r="L115" s="54" t="s">
        <v>98</v>
      </c>
      <c r="M115" s="55" t="str">
        <f t="shared" si="33"/>
        <v>elegansXelegans</v>
      </c>
      <c r="N115" s="55" t="str">
        <f t="shared" si="35"/>
        <v>elegansXelegans</v>
      </c>
      <c r="O115" s="56">
        <v>43645</v>
      </c>
      <c r="P115" s="57" t="s">
        <v>184</v>
      </c>
      <c r="Q115" s="54" t="s">
        <v>133</v>
      </c>
      <c r="R115" s="54" t="str">
        <f t="shared" si="34"/>
        <v>B.63XB.?</v>
      </c>
      <c r="S115" s="54" t="s">
        <v>18</v>
      </c>
      <c r="T115" s="54" t="s">
        <v>18</v>
      </c>
      <c r="U115" s="54" t="s">
        <v>18</v>
      </c>
      <c r="V115" s="54" t="s">
        <v>18</v>
      </c>
      <c r="W115" s="58" t="s">
        <v>136</v>
      </c>
      <c r="X115" s="54" t="s">
        <v>63</v>
      </c>
      <c r="Y115" s="54">
        <v>3</v>
      </c>
      <c r="Z115" s="54">
        <v>3</v>
      </c>
      <c r="AA115" s="54">
        <v>452</v>
      </c>
      <c r="AB115" s="54">
        <v>3</v>
      </c>
      <c r="AC115" s="54" t="s">
        <v>18</v>
      </c>
      <c r="AD115" s="54" t="s">
        <v>18</v>
      </c>
      <c r="AE115" s="54" t="s">
        <v>18</v>
      </c>
      <c r="AF115" s="54" t="s">
        <v>18</v>
      </c>
      <c r="AG115" s="58" t="s">
        <v>148</v>
      </c>
      <c r="AH115" s="54">
        <f t="shared" si="52"/>
        <v>452</v>
      </c>
      <c r="AI115" s="54">
        <f t="shared" si="52"/>
        <v>3</v>
      </c>
      <c r="AJ115" s="54">
        <f t="shared" si="37"/>
        <v>455</v>
      </c>
      <c r="AK115" s="54">
        <f t="shared" si="38"/>
        <v>151.66666666666666</v>
      </c>
      <c r="AL115" s="54">
        <f t="shared" si="39"/>
        <v>0.99340659340659343</v>
      </c>
    </row>
    <row r="116" spans="1:38" x14ac:dyDescent="0.25">
      <c r="A116" s="54" t="s">
        <v>58</v>
      </c>
      <c r="B116" s="54">
        <v>2019</v>
      </c>
      <c r="C116" s="54" t="s">
        <v>62</v>
      </c>
      <c r="D116" s="54" t="s">
        <v>216</v>
      </c>
      <c r="E116" s="54" t="s">
        <v>217</v>
      </c>
      <c r="F116" s="54" t="s">
        <v>95</v>
      </c>
      <c r="G116" s="54" t="s">
        <v>218</v>
      </c>
      <c r="H116" s="54" t="s">
        <v>56</v>
      </c>
      <c r="I116" s="54" t="s">
        <v>216</v>
      </c>
      <c r="J116" s="54" t="s">
        <v>217</v>
      </c>
      <c r="K116" s="54" t="s">
        <v>95</v>
      </c>
      <c r="L116" s="54" t="s">
        <v>218</v>
      </c>
      <c r="M116" s="55" t="str">
        <f t="shared" si="33"/>
        <v>hybridXhybrid</v>
      </c>
      <c r="N116" s="55" t="str">
        <f t="shared" si="35"/>
        <v>hybridXhybrid</v>
      </c>
      <c r="O116" s="56">
        <v>43688</v>
      </c>
      <c r="P116" s="57" t="s">
        <v>100</v>
      </c>
      <c r="Q116" s="54" t="s">
        <v>105</v>
      </c>
      <c r="R116" s="54" t="str">
        <f t="shared" si="34"/>
        <v>B.1XB.2</v>
      </c>
      <c r="S116" s="54">
        <v>1</v>
      </c>
      <c r="T116" s="54">
        <v>1</v>
      </c>
      <c r="U116" s="54">
        <v>1</v>
      </c>
      <c r="V116" s="54">
        <v>1</v>
      </c>
      <c r="W116" s="58" t="s">
        <v>18</v>
      </c>
      <c r="X116" s="54" t="str">
        <f t="shared" ref="X116:X148" si="53">IF(V116=1,"Y","N")</f>
        <v>Y</v>
      </c>
      <c r="Y116" s="54">
        <v>0</v>
      </c>
      <c r="Z116" s="54" t="str">
        <f t="shared" ref="Z116:AF116" si="54">IF($Y116=0,"NA","")</f>
        <v>NA</v>
      </c>
      <c r="AA116" s="54" t="str">
        <f t="shared" si="54"/>
        <v>NA</v>
      </c>
      <c r="AB116" s="54" t="str">
        <f t="shared" si="54"/>
        <v>NA</v>
      </c>
      <c r="AC116" s="54" t="str">
        <f t="shared" si="54"/>
        <v>NA</v>
      </c>
      <c r="AD116" s="54" t="str">
        <f t="shared" si="54"/>
        <v>NA</v>
      </c>
      <c r="AE116" s="54" t="str">
        <f t="shared" si="54"/>
        <v>NA</v>
      </c>
      <c r="AF116" s="54" t="str">
        <f t="shared" si="54"/>
        <v>NA</v>
      </c>
      <c r="AG116" s="58" t="s">
        <v>219</v>
      </c>
      <c r="AH116" s="54" t="s">
        <v>18</v>
      </c>
      <c r="AI116" s="54" t="s">
        <v>18</v>
      </c>
      <c r="AJ116" s="54" t="s">
        <v>18</v>
      </c>
      <c r="AK116" s="54" t="s">
        <v>18</v>
      </c>
      <c r="AL116" s="54" t="s">
        <v>18</v>
      </c>
    </row>
    <row r="117" spans="1:38" x14ac:dyDescent="0.25">
      <c r="A117" s="54" t="s">
        <v>58</v>
      </c>
      <c r="B117" s="54">
        <v>2019</v>
      </c>
      <c r="C117" s="54" t="s">
        <v>62</v>
      </c>
      <c r="D117" s="54" t="s">
        <v>216</v>
      </c>
      <c r="E117" s="54" t="s">
        <v>217</v>
      </c>
      <c r="F117" s="54" t="s">
        <v>95</v>
      </c>
      <c r="G117" s="54" t="s">
        <v>218</v>
      </c>
      <c r="H117" s="54" t="s">
        <v>56</v>
      </c>
      <c r="I117" s="54" t="s">
        <v>54</v>
      </c>
      <c r="J117" s="54" t="s">
        <v>97</v>
      </c>
      <c r="K117" s="54" t="s">
        <v>95</v>
      </c>
      <c r="L117" s="54" t="s">
        <v>220</v>
      </c>
      <c r="M117" s="55" t="str">
        <f t="shared" si="33"/>
        <v>hybridXelegans</v>
      </c>
      <c r="N117" s="55" t="str">
        <f t="shared" si="35"/>
        <v>hybridXelegans</v>
      </c>
      <c r="O117" s="56">
        <v>43688</v>
      </c>
      <c r="P117" s="57" t="s">
        <v>175</v>
      </c>
      <c r="Q117" s="54">
        <v>3.1</v>
      </c>
      <c r="R117" s="54" t="str">
        <f t="shared" si="34"/>
        <v>C.2X3.1</v>
      </c>
      <c r="S117" s="54">
        <v>1</v>
      </c>
      <c r="T117" s="54">
        <v>1</v>
      </c>
      <c r="U117" s="54">
        <v>1</v>
      </c>
      <c r="V117" s="54">
        <v>1</v>
      </c>
      <c r="W117" s="58" t="s">
        <v>18</v>
      </c>
      <c r="X117" s="54" t="str">
        <f t="shared" si="53"/>
        <v>Y</v>
      </c>
      <c r="Y117" s="54">
        <v>1</v>
      </c>
      <c r="Z117" s="54">
        <v>1</v>
      </c>
      <c r="AA117" s="59">
        <v>369</v>
      </c>
      <c r="AB117" s="54" t="s">
        <v>18</v>
      </c>
      <c r="AC117" s="54" t="s">
        <v>18</v>
      </c>
      <c r="AD117" s="54" t="s">
        <v>18</v>
      </c>
      <c r="AE117" s="54" t="s">
        <v>18</v>
      </c>
      <c r="AF117" s="54" t="s">
        <v>18</v>
      </c>
      <c r="AG117" s="58" t="s">
        <v>219</v>
      </c>
      <c r="AH117" s="54">
        <f>AA117</f>
        <v>369</v>
      </c>
      <c r="AI117" s="54" t="s">
        <v>18</v>
      </c>
      <c r="AJ117" s="54">
        <f>AH117</f>
        <v>369</v>
      </c>
      <c r="AK117" s="54">
        <f t="shared" si="38"/>
        <v>369</v>
      </c>
      <c r="AL117" s="54" t="s">
        <v>18</v>
      </c>
    </row>
    <row r="118" spans="1:38" x14ac:dyDescent="0.25">
      <c r="A118" s="54" t="s">
        <v>58</v>
      </c>
      <c r="B118" s="54">
        <v>2019</v>
      </c>
      <c r="C118" s="54" t="s">
        <v>62</v>
      </c>
      <c r="D118" s="54" t="s">
        <v>216</v>
      </c>
      <c r="E118" s="54" t="s">
        <v>217</v>
      </c>
      <c r="F118" s="54" t="s">
        <v>95</v>
      </c>
      <c r="G118" s="54" t="s">
        <v>218</v>
      </c>
      <c r="H118" s="54" t="s">
        <v>56</v>
      </c>
      <c r="I118" s="54" t="s">
        <v>54</v>
      </c>
      <c r="J118" s="54" t="s">
        <v>97</v>
      </c>
      <c r="K118" s="54" t="s">
        <v>95</v>
      </c>
      <c r="L118" s="54" t="s">
        <v>220</v>
      </c>
      <c r="M118" s="55" t="str">
        <f t="shared" si="33"/>
        <v>hybridXelegans</v>
      </c>
      <c r="N118" s="55" t="str">
        <f t="shared" si="35"/>
        <v>hybridXelegans</v>
      </c>
      <c r="O118" s="56">
        <v>43688</v>
      </c>
      <c r="P118" s="57" t="s">
        <v>178</v>
      </c>
      <c r="Q118" s="54">
        <v>3.1</v>
      </c>
      <c r="R118" s="54" t="str">
        <f t="shared" si="34"/>
        <v>C.3X3.1</v>
      </c>
      <c r="S118" s="54">
        <v>1</v>
      </c>
      <c r="T118" s="54">
        <v>0</v>
      </c>
      <c r="U118" s="54">
        <v>0</v>
      </c>
      <c r="V118" s="54">
        <v>0</v>
      </c>
      <c r="W118" s="58" t="s">
        <v>18</v>
      </c>
      <c r="X118" s="54" t="str">
        <f t="shared" si="53"/>
        <v>N</v>
      </c>
      <c r="Y118" s="54" t="str">
        <f t="shared" ref="Y118:AF118" si="55">IF($X118="N","NA","")</f>
        <v>NA</v>
      </c>
      <c r="Z118" s="54" t="str">
        <f t="shared" si="55"/>
        <v>NA</v>
      </c>
      <c r="AA118" s="54" t="str">
        <f t="shared" si="55"/>
        <v>NA</v>
      </c>
      <c r="AB118" s="54" t="str">
        <f t="shared" si="55"/>
        <v>NA</v>
      </c>
      <c r="AC118" s="54" t="str">
        <f t="shared" si="55"/>
        <v>NA</v>
      </c>
      <c r="AD118" s="54" t="str">
        <f t="shared" si="55"/>
        <v>NA</v>
      </c>
      <c r="AE118" s="54" t="str">
        <f t="shared" si="55"/>
        <v>NA</v>
      </c>
      <c r="AF118" s="54" t="str">
        <f t="shared" si="55"/>
        <v>NA</v>
      </c>
      <c r="AG118" s="58" t="s">
        <v>219</v>
      </c>
      <c r="AH118" s="54" t="s">
        <v>18</v>
      </c>
      <c r="AI118" s="54" t="s">
        <v>18</v>
      </c>
      <c r="AJ118" s="54" t="s">
        <v>18</v>
      </c>
      <c r="AK118" s="54" t="s">
        <v>18</v>
      </c>
      <c r="AL118" s="54" t="s">
        <v>18</v>
      </c>
    </row>
    <row r="119" spans="1:38" x14ac:dyDescent="0.25">
      <c r="A119" s="54" t="s">
        <v>58</v>
      </c>
      <c r="B119" s="54">
        <v>2019</v>
      </c>
      <c r="C119" s="54" t="s">
        <v>62</v>
      </c>
      <c r="D119" s="54" t="s">
        <v>216</v>
      </c>
      <c r="E119" s="54" t="s">
        <v>217</v>
      </c>
      <c r="F119" s="54" t="s">
        <v>95</v>
      </c>
      <c r="G119" s="54" t="s">
        <v>218</v>
      </c>
      <c r="H119" s="54" t="s">
        <v>56</v>
      </c>
      <c r="I119" s="54" t="s">
        <v>216</v>
      </c>
      <c r="J119" s="54" t="s">
        <v>217</v>
      </c>
      <c r="K119" s="54" t="s">
        <v>95</v>
      </c>
      <c r="L119" s="54" t="s">
        <v>218</v>
      </c>
      <c r="M119" s="55" t="str">
        <f t="shared" si="33"/>
        <v>hybridXhybrid</v>
      </c>
      <c r="N119" s="55" t="str">
        <f t="shared" si="35"/>
        <v>hybridXhybrid</v>
      </c>
      <c r="O119" s="56">
        <v>43688</v>
      </c>
      <c r="P119" s="57" t="s">
        <v>178</v>
      </c>
      <c r="Q119" s="54" t="s">
        <v>114</v>
      </c>
      <c r="R119" s="54" t="str">
        <f t="shared" si="34"/>
        <v>C.3XB.4</v>
      </c>
      <c r="S119" s="54">
        <v>1</v>
      </c>
      <c r="T119" s="54">
        <v>1</v>
      </c>
      <c r="U119" s="54">
        <v>1</v>
      </c>
      <c r="V119" s="54">
        <v>1</v>
      </c>
      <c r="W119" s="58" t="s">
        <v>18</v>
      </c>
      <c r="X119" s="54" t="str">
        <f t="shared" si="53"/>
        <v>Y</v>
      </c>
      <c r="Y119" s="54">
        <v>0</v>
      </c>
      <c r="Z119" s="54" t="str">
        <f t="shared" ref="Z119:AF120" si="56">IF($Y119=0,"NA","")</f>
        <v>NA</v>
      </c>
      <c r="AA119" s="54" t="str">
        <f t="shared" si="56"/>
        <v>NA</v>
      </c>
      <c r="AB119" s="54" t="str">
        <f t="shared" si="56"/>
        <v>NA</v>
      </c>
      <c r="AC119" s="54" t="str">
        <f t="shared" si="56"/>
        <v>NA</v>
      </c>
      <c r="AD119" s="54" t="str">
        <f t="shared" si="56"/>
        <v>NA</v>
      </c>
      <c r="AE119" s="54" t="str">
        <f t="shared" si="56"/>
        <v>NA</v>
      </c>
      <c r="AF119" s="54" t="str">
        <f t="shared" si="56"/>
        <v>NA</v>
      </c>
      <c r="AG119" s="58" t="s">
        <v>219</v>
      </c>
      <c r="AH119" s="54" t="s">
        <v>18</v>
      </c>
      <c r="AI119" s="54" t="s">
        <v>18</v>
      </c>
      <c r="AJ119" s="54" t="s">
        <v>18</v>
      </c>
      <c r="AK119" s="54" t="s">
        <v>18</v>
      </c>
      <c r="AL119" s="54" t="s">
        <v>18</v>
      </c>
    </row>
    <row r="120" spans="1:38" x14ac:dyDescent="0.25">
      <c r="A120" s="54" t="s">
        <v>58</v>
      </c>
      <c r="B120" s="54">
        <v>2019</v>
      </c>
      <c r="C120" s="54" t="s">
        <v>62</v>
      </c>
      <c r="D120" s="54" t="s">
        <v>94</v>
      </c>
      <c r="E120" s="54" t="s">
        <v>55</v>
      </c>
      <c r="F120" s="54" t="s">
        <v>95</v>
      </c>
      <c r="G120" s="54" t="s">
        <v>221</v>
      </c>
      <c r="H120" s="54" t="s">
        <v>56</v>
      </c>
      <c r="I120" s="54" t="s">
        <v>94</v>
      </c>
      <c r="J120" s="54" t="s">
        <v>55</v>
      </c>
      <c r="K120" s="54" t="s">
        <v>95</v>
      </c>
      <c r="L120" s="54" t="s">
        <v>221</v>
      </c>
      <c r="M120" s="55" t="str">
        <f t="shared" si="33"/>
        <v>graellsiiXgraellsii</v>
      </c>
      <c r="N120" s="55" t="str">
        <f t="shared" si="35"/>
        <v>graellsiiXgraellsii</v>
      </c>
      <c r="O120" s="56">
        <v>43689</v>
      </c>
      <c r="P120" s="57">
        <v>1.2</v>
      </c>
      <c r="Q120" s="54">
        <v>1.3</v>
      </c>
      <c r="R120" s="54" t="str">
        <f t="shared" si="34"/>
        <v>1.2X1.3</v>
      </c>
      <c r="S120" s="54">
        <v>1</v>
      </c>
      <c r="T120" s="54">
        <v>1</v>
      </c>
      <c r="U120" s="54">
        <v>1</v>
      </c>
      <c r="V120" s="54">
        <v>1</v>
      </c>
      <c r="W120" s="58" t="s">
        <v>18</v>
      </c>
      <c r="X120" s="54" t="str">
        <f t="shared" si="53"/>
        <v>Y</v>
      </c>
      <c r="Y120" s="54">
        <v>0</v>
      </c>
      <c r="Z120" s="54" t="str">
        <f t="shared" si="56"/>
        <v>NA</v>
      </c>
      <c r="AA120" s="54" t="str">
        <f t="shared" si="56"/>
        <v>NA</v>
      </c>
      <c r="AB120" s="54" t="str">
        <f t="shared" si="56"/>
        <v>NA</v>
      </c>
      <c r="AC120" s="54" t="str">
        <f t="shared" si="56"/>
        <v>NA</v>
      </c>
      <c r="AD120" s="54" t="str">
        <f t="shared" si="56"/>
        <v>NA</v>
      </c>
      <c r="AE120" s="54" t="str">
        <f t="shared" si="56"/>
        <v>NA</v>
      </c>
      <c r="AF120" s="54" t="str">
        <f t="shared" si="56"/>
        <v>NA</v>
      </c>
      <c r="AG120" s="58" t="s">
        <v>219</v>
      </c>
      <c r="AH120" s="54" t="s">
        <v>18</v>
      </c>
      <c r="AI120" s="54" t="s">
        <v>18</v>
      </c>
      <c r="AJ120" s="54" t="s">
        <v>18</v>
      </c>
      <c r="AK120" s="54" t="s">
        <v>18</v>
      </c>
      <c r="AL120" s="54" t="s">
        <v>18</v>
      </c>
    </row>
    <row r="121" spans="1:38" x14ac:dyDescent="0.25">
      <c r="A121" s="54" t="s">
        <v>58</v>
      </c>
      <c r="B121" s="54">
        <v>2019</v>
      </c>
      <c r="C121" s="54" t="s">
        <v>62</v>
      </c>
      <c r="D121" s="54" t="s">
        <v>94</v>
      </c>
      <c r="E121" s="54" t="s">
        <v>55</v>
      </c>
      <c r="F121" s="54" t="s">
        <v>95</v>
      </c>
      <c r="G121" s="54" t="s">
        <v>221</v>
      </c>
      <c r="H121" s="54" t="s">
        <v>56</v>
      </c>
      <c r="I121" s="54" t="s">
        <v>94</v>
      </c>
      <c r="J121" s="54" t="s">
        <v>55</v>
      </c>
      <c r="K121" s="54" t="s">
        <v>95</v>
      </c>
      <c r="L121" s="54" t="s">
        <v>221</v>
      </c>
      <c r="M121" s="55" t="str">
        <f t="shared" si="33"/>
        <v>graellsiiXgraellsii</v>
      </c>
      <c r="N121" s="55" t="str">
        <f t="shared" si="35"/>
        <v>graellsiiXgraellsii</v>
      </c>
      <c r="O121" s="56">
        <v>43689</v>
      </c>
      <c r="P121" s="57">
        <v>1.4</v>
      </c>
      <c r="Q121" s="54">
        <v>1.9</v>
      </c>
      <c r="R121" s="54" t="str">
        <f t="shared" si="34"/>
        <v>1.4X1.9</v>
      </c>
      <c r="S121" s="54">
        <v>1</v>
      </c>
      <c r="T121" s="54">
        <v>1</v>
      </c>
      <c r="U121" s="54">
        <v>1</v>
      </c>
      <c r="V121" s="54">
        <v>1</v>
      </c>
      <c r="W121" s="58" t="s">
        <v>18</v>
      </c>
      <c r="X121" s="54" t="str">
        <f t="shared" si="53"/>
        <v>Y</v>
      </c>
      <c r="Y121" s="54">
        <v>3</v>
      </c>
      <c r="Z121" s="54">
        <v>3</v>
      </c>
      <c r="AA121" s="59">
        <v>96</v>
      </c>
      <c r="AB121" s="54" t="s">
        <v>18</v>
      </c>
      <c r="AC121" s="59">
        <v>161</v>
      </c>
      <c r="AD121" s="54" t="s">
        <v>18</v>
      </c>
      <c r="AE121" s="59">
        <v>9</v>
      </c>
      <c r="AF121" s="54" t="s">
        <v>18</v>
      </c>
      <c r="AG121" s="58" t="s">
        <v>219</v>
      </c>
      <c r="AH121" s="54">
        <f t="shared" si="49"/>
        <v>266</v>
      </c>
      <c r="AI121" s="54" t="s">
        <v>18</v>
      </c>
      <c r="AJ121" s="54">
        <f t="shared" ref="AJ121:AJ122" si="57">AH121</f>
        <v>266</v>
      </c>
      <c r="AK121" s="54">
        <f t="shared" si="38"/>
        <v>88.666666666666671</v>
      </c>
      <c r="AL121" s="54" t="s">
        <v>18</v>
      </c>
    </row>
    <row r="122" spans="1:38" x14ac:dyDescent="0.25">
      <c r="A122" s="54" t="s">
        <v>58</v>
      </c>
      <c r="B122" s="54">
        <v>2019</v>
      </c>
      <c r="C122" s="54" t="s">
        <v>62</v>
      </c>
      <c r="D122" s="54" t="s">
        <v>94</v>
      </c>
      <c r="E122" s="54" t="s">
        <v>55</v>
      </c>
      <c r="F122" s="54" t="s">
        <v>95</v>
      </c>
      <c r="G122" s="54" t="s">
        <v>221</v>
      </c>
      <c r="H122" s="54" t="s">
        <v>56</v>
      </c>
      <c r="I122" s="54" t="s">
        <v>94</v>
      </c>
      <c r="J122" s="54" t="s">
        <v>55</v>
      </c>
      <c r="K122" s="54" t="s">
        <v>95</v>
      </c>
      <c r="L122" s="54" t="s">
        <v>221</v>
      </c>
      <c r="M122" s="55" t="str">
        <f t="shared" si="33"/>
        <v>graellsiiXgraellsii</v>
      </c>
      <c r="N122" s="55" t="str">
        <f t="shared" si="35"/>
        <v>graellsiiXgraellsii</v>
      </c>
      <c r="O122" s="56">
        <v>43689</v>
      </c>
      <c r="P122" s="57">
        <v>1.6</v>
      </c>
      <c r="Q122" s="54">
        <v>1.1000000000000001</v>
      </c>
      <c r="R122" s="54" t="str">
        <f t="shared" si="34"/>
        <v>1.6X1.1</v>
      </c>
      <c r="S122" s="54">
        <v>1</v>
      </c>
      <c r="T122" s="54">
        <v>1</v>
      </c>
      <c r="U122" s="54">
        <v>1</v>
      </c>
      <c r="V122" s="54">
        <v>1</v>
      </c>
      <c r="W122" s="58" t="s">
        <v>18</v>
      </c>
      <c r="X122" s="54" t="str">
        <f t="shared" si="53"/>
        <v>Y</v>
      </c>
      <c r="Y122" s="54">
        <v>2</v>
      </c>
      <c r="Z122" s="54">
        <v>2</v>
      </c>
      <c r="AA122" s="59">
        <v>13</v>
      </c>
      <c r="AB122" s="54" t="s">
        <v>18</v>
      </c>
      <c r="AC122" s="59">
        <v>96</v>
      </c>
      <c r="AD122" s="54" t="s">
        <v>18</v>
      </c>
      <c r="AE122" s="54" t="s">
        <v>18</v>
      </c>
      <c r="AF122" s="54" t="s">
        <v>18</v>
      </c>
      <c r="AG122" s="58" t="s">
        <v>219</v>
      </c>
      <c r="AH122" s="54">
        <f>AA122+AC122</f>
        <v>109</v>
      </c>
      <c r="AI122" s="54" t="s">
        <v>18</v>
      </c>
      <c r="AJ122" s="54">
        <f t="shared" si="57"/>
        <v>109</v>
      </c>
      <c r="AK122" s="54">
        <f t="shared" si="38"/>
        <v>54.5</v>
      </c>
      <c r="AL122" s="54" t="s">
        <v>18</v>
      </c>
    </row>
    <row r="123" spans="1:38" x14ac:dyDescent="0.25">
      <c r="A123" s="54" t="s">
        <v>58</v>
      </c>
      <c r="B123" s="54">
        <v>2019</v>
      </c>
      <c r="C123" s="54" t="s">
        <v>62</v>
      </c>
      <c r="D123" s="54" t="s">
        <v>54</v>
      </c>
      <c r="E123" s="54" t="s">
        <v>97</v>
      </c>
      <c r="F123" s="54" t="s">
        <v>95</v>
      </c>
      <c r="G123" s="54" t="s">
        <v>220</v>
      </c>
      <c r="H123" s="54" t="s">
        <v>59</v>
      </c>
      <c r="I123" s="54" t="s">
        <v>54</v>
      </c>
      <c r="J123" s="54" t="s">
        <v>97</v>
      </c>
      <c r="K123" s="54" t="s">
        <v>95</v>
      </c>
      <c r="L123" s="54" t="s">
        <v>220</v>
      </c>
      <c r="M123" s="55" t="str">
        <f t="shared" si="33"/>
        <v>elegansXelegans</v>
      </c>
      <c r="N123" s="55" t="str">
        <f t="shared" si="35"/>
        <v>elegansXelegans</v>
      </c>
      <c r="O123" s="56">
        <v>43689</v>
      </c>
      <c r="P123" s="57">
        <v>3.2</v>
      </c>
      <c r="Q123" s="54">
        <v>3.5</v>
      </c>
      <c r="R123" s="54" t="str">
        <f t="shared" si="34"/>
        <v>3.2X3.5</v>
      </c>
      <c r="S123" s="54">
        <v>1</v>
      </c>
      <c r="T123" s="54">
        <v>1</v>
      </c>
      <c r="U123" s="54">
        <v>1</v>
      </c>
      <c r="V123" s="54">
        <v>1</v>
      </c>
      <c r="W123" s="58" t="s">
        <v>18</v>
      </c>
      <c r="X123" s="54" t="str">
        <f t="shared" si="53"/>
        <v>Y</v>
      </c>
      <c r="Y123" s="54">
        <v>0</v>
      </c>
      <c r="Z123" s="54" t="str">
        <f t="shared" ref="Z123:AF123" si="58">IF($Y123=0,"NA","")</f>
        <v>NA</v>
      </c>
      <c r="AA123" s="54" t="str">
        <f t="shared" si="58"/>
        <v>NA</v>
      </c>
      <c r="AB123" s="54" t="str">
        <f t="shared" si="58"/>
        <v>NA</v>
      </c>
      <c r="AC123" s="54" t="str">
        <f t="shared" si="58"/>
        <v>NA</v>
      </c>
      <c r="AD123" s="54" t="str">
        <f t="shared" si="58"/>
        <v>NA</v>
      </c>
      <c r="AE123" s="54" t="str">
        <f t="shared" si="58"/>
        <v>NA</v>
      </c>
      <c r="AF123" s="54" t="str">
        <f t="shared" si="58"/>
        <v>NA</v>
      </c>
      <c r="AG123" s="58" t="s">
        <v>219</v>
      </c>
      <c r="AH123" s="54" t="s">
        <v>18</v>
      </c>
      <c r="AI123" s="54" t="s">
        <v>18</v>
      </c>
      <c r="AJ123" s="54" t="s">
        <v>18</v>
      </c>
      <c r="AK123" s="54" t="s">
        <v>18</v>
      </c>
      <c r="AL123" s="54" t="s">
        <v>18</v>
      </c>
    </row>
    <row r="124" spans="1:38" x14ac:dyDescent="0.25">
      <c r="A124" s="54" t="s">
        <v>58</v>
      </c>
      <c r="B124" s="54">
        <v>2019</v>
      </c>
      <c r="C124" s="54" t="s">
        <v>62</v>
      </c>
      <c r="D124" s="54" t="s">
        <v>216</v>
      </c>
      <c r="E124" s="54" t="s">
        <v>217</v>
      </c>
      <c r="F124" s="54" t="s">
        <v>95</v>
      </c>
      <c r="G124" s="54" t="s">
        <v>218</v>
      </c>
      <c r="H124" s="54" t="s">
        <v>56</v>
      </c>
      <c r="I124" s="54" t="s">
        <v>216</v>
      </c>
      <c r="J124" s="54" t="s">
        <v>217</v>
      </c>
      <c r="K124" s="54" t="s">
        <v>95</v>
      </c>
      <c r="L124" s="54" t="s">
        <v>218</v>
      </c>
      <c r="M124" s="55" t="str">
        <f t="shared" si="33"/>
        <v>hybridXhybrid</v>
      </c>
      <c r="N124" s="55" t="str">
        <f t="shared" si="35"/>
        <v>hybridXhybrid</v>
      </c>
      <c r="O124" s="56">
        <v>43689</v>
      </c>
      <c r="P124" s="57" t="s">
        <v>222</v>
      </c>
      <c r="Q124" s="54" t="s">
        <v>110</v>
      </c>
      <c r="R124" s="54" t="str">
        <f t="shared" si="34"/>
        <v>B.5XA.3</v>
      </c>
      <c r="S124" s="54">
        <v>1</v>
      </c>
      <c r="T124" s="54">
        <v>1</v>
      </c>
      <c r="U124" s="54">
        <v>1</v>
      </c>
      <c r="V124" s="54">
        <v>1</v>
      </c>
      <c r="W124" s="58" t="s">
        <v>18</v>
      </c>
      <c r="X124" s="54" t="str">
        <f t="shared" si="53"/>
        <v>Y</v>
      </c>
      <c r="Y124" s="54">
        <v>3</v>
      </c>
      <c r="Z124" s="54">
        <v>1</v>
      </c>
      <c r="AA124" s="59">
        <v>374</v>
      </c>
      <c r="AB124" s="54" t="s">
        <v>18</v>
      </c>
      <c r="AC124" s="59">
        <v>0</v>
      </c>
      <c r="AD124" s="54" t="s">
        <v>18</v>
      </c>
      <c r="AE124" s="59">
        <v>0</v>
      </c>
      <c r="AF124" s="54" t="s">
        <v>18</v>
      </c>
      <c r="AG124" s="58" t="s">
        <v>219</v>
      </c>
      <c r="AH124" s="54">
        <f t="shared" si="49"/>
        <v>374</v>
      </c>
      <c r="AI124" s="54" t="s">
        <v>18</v>
      </c>
      <c r="AJ124" s="54">
        <f t="shared" ref="AJ124:AJ128" si="59">AH124</f>
        <v>374</v>
      </c>
      <c r="AK124" s="54">
        <f t="shared" si="38"/>
        <v>124.66666666666667</v>
      </c>
      <c r="AL124" s="54" t="s">
        <v>18</v>
      </c>
    </row>
    <row r="125" spans="1:38" x14ac:dyDescent="0.25">
      <c r="A125" s="54" t="s">
        <v>58</v>
      </c>
      <c r="B125" s="54">
        <v>2019</v>
      </c>
      <c r="C125" s="54" t="s">
        <v>62</v>
      </c>
      <c r="D125" s="54" t="s">
        <v>216</v>
      </c>
      <c r="E125" s="54" t="s">
        <v>217</v>
      </c>
      <c r="F125" s="54" t="s">
        <v>95</v>
      </c>
      <c r="G125" s="54" t="s">
        <v>218</v>
      </c>
      <c r="H125" s="54" t="s">
        <v>56</v>
      </c>
      <c r="I125" s="54" t="s">
        <v>216</v>
      </c>
      <c r="J125" s="54" t="s">
        <v>217</v>
      </c>
      <c r="K125" s="54" t="s">
        <v>95</v>
      </c>
      <c r="L125" s="54" t="s">
        <v>218</v>
      </c>
      <c r="M125" s="55" t="str">
        <f t="shared" si="33"/>
        <v>hybridXhybrid</v>
      </c>
      <c r="N125" s="55" t="str">
        <f t="shared" si="35"/>
        <v>hybridXhybrid</v>
      </c>
      <c r="O125" s="56">
        <v>43689</v>
      </c>
      <c r="P125" s="57" t="s">
        <v>109</v>
      </c>
      <c r="Q125" s="54" t="s">
        <v>213</v>
      </c>
      <c r="R125" s="54" t="str">
        <f t="shared" si="34"/>
        <v>B.7XC.5</v>
      </c>
      <c r="S125" s="54">
        <v>1</v>
      </c>
      <c r="T125" s="54">
        <v>1</v>
      </c>
      <c r="U125" s="54">
        <v>1</v>
      </c>
      <c r="V125" s="54">
        <v>1</v>
      </c>
      <c r="W125" s="58" t="s">
        <v>18</v>
      </c>
      <c r="X125" s="54" t="str">
        <f t="shared" si="53"/>
        <v>Y</v>
      </c>
      <c r="Y125" s="54">
        <v>3</v>
      </c>
      <c r="Z125" s="54">
        <v>3</v>
      </c>
      <c r="AA125" s="59">
        <v>14</v>
      </c>
      <c r="AB125" s="54" t="s">
        <v>18</v>
      </c>
      <c r="AC125" s="59">
        <v>20</v>
      </c>
      <c r="AD125" s="54" t="s">
        <v>18</v>
      </c>
      <c r="AE125" s="59">
        <v>22</v>
      </c>
      <c r="AF125" s="54" t="s">
        <v>18</v>
      </c>
      <c r="AG125" s="58" t="s">
        <v>219</v>
      </c>
      <c r="AH125" s="54">
        <f t="shared" si="49"/>
        <v>56</v>
      </c>
      <c r="AI125" s="54" t="s">
        <v>18</v>
      </c>
      <c r="AJ125" s="54">
        <f t="shared" si="59"/>
        <v>56</v>
      </c>
      <c r="AK125" s="54">
        <f t="shared" si="38"/>
        <v>18.666666666666668</v>
      </c>
      <c r="AL125" s="54" t="s">
        <v>18</v>
      </c>
    </row>
    <row r="126" spans="1:38" x14ac:dyDescent="0.25">
      <c r="A126" s="54" t="s">
        <v>58</v>
      </c>
      <c r="B126" s="54">
        <v>2019</v>
      </c>
      <c r="C126" s="54" t="s">
        <v>62</v>
      </c>
      <c r="D126" s="54" t="s">
        <v>216</v>
      </c>
      <c r="E126" s="54" t="s">
        <v>217</v>
      </c>
      <c r="F126" s="54" t="s">
        <v>95</v>
      </c>
      <c r="G126" s="54" t="s">
        <v>218</v>
      </c>
      <c r="H126" s="54" t="s">
        <v>56</v>
      </c>
      <c r="I126" s="54" t="s">
        <v>216</v>
      </c>
      <c r="J126" s="54" t="s">
        <v>217</v>
      </c>
      <c r="K126" s="54" t="s">
        <v>95</v>
      </c>
      <c r="L126" s="54" t="s">
        <v>218</v>
      </c>
      <c r="M126" s="55" t="str">
        <f t="shared" si="33"/>
        <v>hybridXhybrid</v>
      </c>
      <c r="N126" s="55" t="str">
        <f t="shared" si="35"/>
        <v>hybridXhybrid</v>
      </c>
      <c r="O126" s="56">
        <v>43689</v>
      </c>
      <c r="P126" s="57" t="s">
        <v>178</v>
      </c>
      <c r="Q126" s="54" t="s">
        <v>162</v>
      </c>
      <c r="R126" s="54" t="str">
        <f t="shared" si="34"/>
        <v>C.3XC.10</v>
      </c>
      <c r="S126" s="54">
        <v>1</v>
      </c>
      <c r="T126" s="54">
        <v>1</v>
      </c>
      <c r="U126" s="54">
        <v>1</v>
      </c>
      <c r="V126" s="54">
        <v>1</v>
      </c>
      <c r="W126" s="58" t="s">
        <v>18</v>
      </c>
      <c r="X126" s="54" t="str">
        <f t="shared" si="53"/>
        <v>Y</v>
      </c>
      <c r="Y126" s="54">
        <v>3</v>
      </c>
      <c r="Z126" s="54">
        <v>0</v>
      </c>
      <c r="AA126" s="59">
        <v>0</v>
      </c>
      <c r="AB126" s="54" t="s">
        <v>18</v>
      </c>
      <c r="AC126" s="59">
        <v>0</v>
      </c>
      <c r="AD126" s="54" t="s">
        <v>18</v>
      </c>
      <c r="AE126" s="59">
        <v>0</v>
      </c>
      <c r="AF126" s="54" t="s">
        <v>18</v>
      </c>
      <c r="AG126" s="58" t="s">
        <v>219</v>
      </c>
      <c r="AH126" s="54">
        <f t="shared" si="49"/>
        <v>0</v>
      </c>
      <c r="AI126" s="54" t="s">
        <v>18</v>
      </c>
      <c r="AJ126" s="54">
        <f t="shared" si="59"/>
        <v>0</v>
      </c>
      <c r="AK126" s="54">
        <f t="shared" si="38"/>
        <v>0</v>
      </c>
      <c r="AL126" s="54" t="s">
        <v>18</v>
      </c>
    </row>
    <row r="127" spans="1:38" x14ac:dyDescent="0.25">
      <c r="A127" s="54" t="s">
        <v>58</v>
      </c>
      <c r="B127" s="54">
        <v>2019</v>
      </c>
      <c r="C127" s="54" t="s">
        <v>62</v>
      </c>
      <c r="D127" s="54" t="s">
        <v>216</v>
      </c>
      <c r="E127" s="54" t="s">
        <v>217</v>
      </c>
      <c r="F127" s="54" t="s">
        <v>95</v>
      </c>
      <c r="G127" s="54" t="s">
        <v>218</v>
      </c>
      <c r="H127" s="54" t="s">
        <v>56</v>
      </c>
      <c r="I127" s="54" t="s">
        <v>216</v>
      </c>
      <c r="J127" s="54" t="s">
        <v>217</v>
      </c>
      <c r="K127" s="54" t="s">
        <v>95</v>
      </c>
      <c r="L127" s="54" t="s">
        <v>218</v>
      </c>
      <c r="M127" s="55" t="str">
        <f t="shared" si="33"/>
        <v>hybridXhybrid</v>
      </c>
      <c r="N127" s="55" t="str">
        <f t="shared" si="35"/>
        <v>hybridXhybrid</v>
      </c>
      <c r="O127" s="56">
        <v>43689</v>
      </c>
      <c r="P127" s="57" t="s">
        <v>211</v>
      </c>
      <c r="Q127" s="54" t="s">
        <v>108</v>
      </c>
      <c r="R127" s="54" t="str">
        <f t="shared" si="34"/>
        <v>C.4XB.6</v>
      </c>
      <c r="S127" s="54">
        <v>1</v>
      </c>
      <c r="T127" s="54">
        <v>1</v>
      </c>
      <c r="U127" s="54">
        <v>1</v>
      </c>
      <c r="V127" s="54">
        <v>1</v>
      </c>
      <c r="W127" s="58" t="s">
        <v>18</v>
      </c>
      <c r="X127" s="54" t="str">
        <f t="shared" si="53"/>
        <v>Y</v>
      </c>
      <c r="Y127" s="54">
        <v>3</v>
      </c>
      <c r="Z127" s="54">
        <v>3</v>
      </c>
      <c r="AA127" s="59">
        <v>577</v>
      </c>
      <c r="AB127" s="54" t="s">
        <v>18</v>
      </c>
      <c r="AC127" s="59">
        <v>1</v>
      </c>
      <c r="AD127" s="54" t="s">
        <v>18</v>
      </c>
      <c r="AE127" s="59">
        <v>393</v>
      </c>
      <c r="AF127" s="54" t="s">
        <v>18</v>
      </c>
      <c r="AG127" s="58" t="s">
        <v>219</v>
      </c>
      <c r="AH127" s="54">
        <f t="shared" si="49"/>
        <v>971</v>
      </c>
      <c r="AI127" s="54" t="s">
        <v>18</v>
      </c>
      <c r="AJ127" s="54">
        <f t="shared" si="59"/>
        <v>971</v>
      </c>
      <c r="AK127" s="54">
        <f t="shared" si="38"/>
        <v>323.66666666666669</v>
      </c>
      <c r="AL127" s="54" t="s">
        <v>18</v>
      </c>
    </row>
    <row r="128" spans="1:38" x14ac:dyDescent="0.25">
      <c r="A128" s="54" t="s">
        <v>58</v>
      </c>
      <c r="B128" s="54">
        <v>2019</v>
      </c>
      <c r="C128" s="54" t="s">
        <v>62</v>
      </c>
      <c r="D128" s="54" t="s">
        <v>94</v>
      </c>
      <c r="E128" s="54" t="s">
        <v>55</v>
      </c>
      <c r="F128" s="54" t="s">
        <v>95</v>
      </c>
      <c r="G128" s="54" t="s">
        <v>221</v>
      </c>
      <c r="H128" s="54" t="s">
        <v>56</v>
      </c>
      <c r="I128" s="54" t="s">
        <v>216</v>
      </c>
      <c r="J128" s="54" t="s">
        <v>217</v>
      </c>
      <c r="K128" s="54" t="s">
        <v>95</v>
      </c>
      <c r="L128" s="54" t="s">
        <v>218</v>
      </c>
      <c r="M128" s="55" t="str">
        <f t="shared" si="33"/>
        <v>graellsiiXhybrid</v>
      </c>
      <c r="N128" s="55" t="str">
        <f t="shared" si="35"/>
        <v>graellsiiXhybrid</v>
      </c>
      <c r="O128" s="56">
        <v>43690</v>
      </c>
      <c r="P128" s="57">
        <v>1.1100000000000001</v>
      </c>
      <c r="Q128" s="54" t="s">
        <v>119</v>
      </c>
      <c r="R128" s="54" t="str">
        <f t="shared" si="34"/>
        <v>1.11XA.9</v>
      </c>
      <c r="S128" s="54">
        <v>1</v>
      </c>
      <c r="T128" s="54">
        <v>1</v>
      </c>
      <c r="U128" s="54">
        <v>1</v>
      </c>
      <c r="V128" s="54">
        <v>1</v>
      </c>
      <c r="W128" s="58" t="s">
        <v>18</v>
      </c>
      <c r="X128" s="54" t="str">
        <f t="shared" si="53"/>
        <v>Y</v>
      </c>
      <c r="Y128" s="54">
        <v>3</v>
      </c>
      <c r="Z128" s="54">
        <v>3</v>
      </c>
      <c r="AA128" s="59">
        <v>275</v>
      </c>
      <c r="AB128" s="54" t="s">
        <v>18</v>
      </c>
      <c r="AC128" s="59">
        <v>23</v>
      </c>
      <c r="AD128" s="54" t="s">
        <v>18</v>
      </c>
      <c r="AE128" s="59">
        <v>4</v>
      </c>
      <c r="AF128" s="54" t="s">
        <v>18</v>
      </c>
      <c r="AG128" s="58" t="s">
        <v>219</v>
      </c>
      <c r="AH128" s="54">
        <f t="shared" si="49"/>
        <v>302</v>
      </c>
      <c r="AI128" s="54" t="s">
        <v>18</v>
      </c>
      <c r="AJ128" s="54">
        <f t="shared" si="59"/>
        <v>302</v>
      </c>
      <c r="AK128" s="54">
        <f t="shared" si="38"/>
        <v>100.66666666666667</v>
      </c>
      <c r="AL128" s="54" t="s">
        <v>18</v>
      </c>
    </row>
    <row r="129" spans="1:38" x14ac:dyDescent="0.25">
      <c r="A129" s="54" t="s">
        <v>58</v>
      </c>
      <c r="B129" s="54">
        <v>2019</v>
      </c>
      <c r="C129" s="54" t="s">
        <v>62</v>
      </c>
      <c r="D129" s="54" t="s">
        <v>94</v>
      </c>
      <c r="E129" s="54" t="s">
        <v>55</v>
      </c>
      <c r="F129" s="54" t="s">
        <v>95</v>
      </c>
      <c r="G129" s="54" t="s">
        <v>221</v>
      </c>
      <c r="H129" s="54" t="s">
        <v>56</v>
      </c>
      <c r="I129" s="54" t="s">
        <v>216</v>
      </c>
      <c r="J129" s="54" t="s">
        <v>217</v>
      </c>
      <c r="K129" s="54" t="s">
        <v>95</v>
      </c>
      <c r="L129" s="54" t="s">
        <v>218</v>
      </c>
      <c r="M129" s="55" t="str">
        <f t="shared" si="33"/>
        <v>graellsiiXhybrid</v>
      </c>
      <c r="N129" s="55" t="str">
        <f t="shared" si="35"/>
        <v>graellsiiXhybrid</v>
      </c>
      <c r="O129" s="56">
        <v>43690</v>
      </c>
      <c r="P129" s="57">
        <v>1.1399999999999999</v>
      </c>
      <c r="Q129" s="54" t="s">
        <v>106</v>
      </c>
      <c r="R129" s="54" t="str">
        <f t="shared" si="34"/>
        <v>1.14XA.2</v>
      </c>
      <c r="S129" s="54">
        <v>1</v>
      </c>
      <c r="T129" s="54">
        <v>1</v>
      </c>
      <c r="U129" s="54">
        <v>1</v>
      </c>
      <c r="V129" s="54">
        <v>1</v>
      </c>
      <c r="W129" s="58" t="s">
        <v>18</v>
      </c>
      <c r="X129" s="54" t="str">
        <f t="shared" si="53"/>
        <v>Y</v>
      </c>
      <c r="Y129" s="54">
        <v>0</v>
      </c>
      <c r="Z129" s="54" t="str">
        <f t="shared" ref="Z129:AF129" si="60">IF($Y129=0,"NA","")</f>
        <v>NA</v>
      </c>
      <c r="AA129" s="54" t="str">
        <f t="shared" si="60"/>
        <v>NA</v>
      </c>
      <c r="AB129" s="54" t="str">
        <f t="shared" si="60"/>
        <v>NA</v>
      </c>
      <c r="AC129" s="54" t="str">
        <f t="shared" si="60"/>
        <v>NA</v>
      </c>
      <c r="AD129" s="54" t="str">
        <f t="shared" si="60"/>
        <v>NA</v>
      </c>
      <c r="AE129" s="54" t="str">
        <f t="shared" si="60"/>
        <v>NA</v>
      </c>
      <c r="AF129" s="54" t="str">
        <f t="shared" si="60"/>
        <v>NA</v>
      </c>
      <c r="AG129" s="58" t="s">
        <v>219</v>
      </c>
      <c r="AH129" s="54" t="s">
        <v>18</v>
      </c>
      <c r="AI129" s="54" t="s">
        <v>18</v>
      </c>
      <c r="AJ129" s="54" t="s">
        <v>18</v>
      </c>
      <c r="AK129" s="54" t="s">
        <v>18</v>
      </c>
      <c r="AL129" s="54" t="s">
        <v>18</v>
      </c>
    </row>
    <row r="130" spans="1:38" x14ac:dyDescent="0.25">
      <c r="A130" s="54" t="s">
        <v>58</v>
      </c>
      <c r="B130" s="54">
        <v>2019</v>
      </c>
      <c r="C130" s="54" t="s">
        <v>62</v>
      </c>
      <c r="D130" s="54" t="s">
        <v>94</v>
      </c>
      <c r="E130" s="54" t="s">
        <v>55</v>
      </c>
      <c r="F130" s="54" t="s">
        <v>95</v>
      </c>
      <c r="G130" s="54" t="s">
        <v>221</v>
      </c>
      <c r="H130" s="54" t="s">
        <v>56</v>
      </c>
      <c r="I130" s="54" t="s">
        <v>216</v>
      </c>
      <c r="J130" s="54" t="s">
        <v>217</v>
      </c>
      <c r="K130" s="54" t="s">
        <v>95</v>
      </c>
      <c r="L130" s="54" t="s">
        <v>218</v>
      </c>
      <c r="M130" s="55" t="str">
        <f t="shared" ref="M130:M193" si="61">CONCATENATE(D130,"X",I130)</f>
        <v>graellsiiXhybrid</v>
      </c>
      <c r="N130" s="55" t="str">
        <f t="shared" si="35"/>
        <v>graellsiiXhybrid</v>
      </c>
      <c r="O130" s="56">
        <v>43690</v>
      </c>
      <c r="P130" s="57">
        <v>1.8</v>
      </c>
      <c r="Q130" s="54" t="s">
        <v>108</v>
      </c>
      <c r="R130" s="54" t="str">
        <f t="shared" ref="R130:R193" si="62">CONCATENATE(P130,"X",Q130)</f>
        <v>1.8XB.6</v>
      </c>
      <c r="S130" s="54">
        <v>1</v>
      </c>
      <c r="T130" s="54">
        <v>1</v>
      </c>
      <c r="U130" s="54">
        <v>1</v>
      </c>
      <c r="V130" s="54">
        <v>1</v>
      </c>
      <c r="W130" s="58" t="s">
        <v>18</v>
      </c>
      <c r="X130" s="54" t="str">
        <f t="shared" si="53"/>
        <v>Y</v>
      </c>
      <c r="Y130" s="54">
        <v>3</v>
      </c>
      <c r="Z130" s="54">
        <v>3</v>
      </c>
      <c r="AA130" s="59">
        <v>180</v>
      </c>
      <c r="AB130" s="54" t="s">
        <v>18</v>
      </c>
      <c r="AC130" s="59">
        <v>265</v>
      </c>
      <c r="AD130" s="54" t="s">
        <v>18</v>
      </c>
      <c r="AE130" s="59">
        <v>1</v>
      </c>
      <c r="AF130" s="54" t="s">
        <v>18</v>
      </c>
      <c r="AG130" s="58" t="s">
        <v>219</v>
      </c>
      <c r="AH130" s="54">
        <f t="shared" si="49"/>
        <v>446</v>
      </c>
      <c r="AI130" s="54" t="s">
        <v>18</v>
      </c>
      <c r="AJ130" s="54">
        <f>AH130</f>
        <v>446</v>
      </c>
      <c r="AK130" s="54">
        <f t="shared" si="38"/>
        <v>148.66666666666666</v>
      </c>
      <c r="AL130" s="54" t="s">
        <v>18</v>
      </c>
    </row>
    <row r="131" spans="1:38" x14ac:dyDescent="0.25">
      <c r="A131" s="54" t="s">
        <v>58</v>
      </c>
      <c r="B131" s="54">
        <v>2019</v>
      </c>
      <c r="C131" s="54" t="s">
        <v>62</v>
      </c>
      <c r="D131" s="54" t="s">
        <v>94</v>
      </c>
      <c r="E131" s="54" t="s">
        <v>55</v>
      </c>
      <c r="F131" s="54" t="s">
        <v>95</v>
      </c>
      <c r="G131" s="54" t="s">
        <v>221</v>
      </c>
      <c r="H131" s="54" t="s">
        <v>56</v>
      </c>
      <c r="I131" s="54" t="s">
        <v>216</v>
      </c>
      <c r="J131" s="54" t="s">
        <v>217</v>
      </c>
      <c r="K131" s="54" t="s">
        <v>95</v>
      </c>
      <c r="L131" s="54" t="s">
        <v>218</v>
      </c>
      <c r="M131" s="55" t="str">
        <f t="shared" si="61"/>
        <v>graellsiiXhybrid</v>
      </c>
      <c r="N131" s="55" t="str">
        <f t="shared" ref="N131:N170" si="63">M131</f>
        <v>graellsiiXhybrid</v>
      </c>
      <c r="O131" s="56">
        <v>43690</v>
      </c>
      <c r="P131" s="57">
        <v>2.11</v>
      </c>
      <c r="Q131" s="54" t="s">
        <v>179</v>
      </c>
      <c r="R131" s="54" t="str">
        <f t="shared" si="62"/>
        <v>2.11XC.6</v>
      </c>
      <c r="S131" s="54">
        <v>1</v>
      </c>
      <c r="T131" s="54">
        <v>1</v>
      </c>
      <c r="U131" s="54">
        <v>5</v>
      </c>
      <c r="V131" s="54">
        <v>0</v>
      </c>
      <c r="W131" s="58" t="s">
        <v>18</v>
      </c>
      <c r="X131" s="54" t="str">
        <f t="shared" si="53"/>
        <v>N</v>
      </c>
      <c r="Y131" s="54" t="str">
        <f t="shared" ref="Y131:AF131" si="64">IF($X131="N","NA","")</f>
        <v>NA</v>
      </c>
      <c r="Z131" s="54" t="str">
        <f t="shared" si="64"/>
        <v>NA</v>
      </c>
      <c r="AA131" s="54" t="str">
        <f t="shared" si="64"/>
        <v>NA</v>
      </c>
      <c r="AB131" s="54" t="str">
        <f t="shared" si="64"/>
        <v>NA</v>
      </c>
      <c r="AC131" s="54" t="str">
        <f t="shared" si="64"/>
        <v>NA</v>
      </c>
      <c r="AD131" s="54" t="str">
        <f t="shared" si="64"/>
        <v>NA</v>
      </c>
      <c r="AE131" s="54" t="str">
        <f t="shared" si="64"/>
        <v>NA</v>
      </c>
      <c r="AF131" s="54" t="str">
        <f t="shared" si="64"/>
        <v>NA</v>
      </c>
      <c r="AG131" s="58" t="s">
        <v>219</v>
      </c>
      <c r="AH131" s="54" t="s">
        <v>18</v>
      </c>
      <c r="AI131" s="54" t="s">
        <v>18</v>
      </c>
      <c r="AJ131" s="54" t="s">
        <v>18</v>
      </c>
      <c r="AK131" s="54" t="s">
        <v>18</v>
      </c>
      <c r="AL131" s="54" t="s">
        <v>18</v>
      </c>
    </row>
    <row r="132" spans="1:38" x14ac:dyDescent="0.25">
      <c r="A132" s="54" t="s">
        <v>58</v>
      </c>
      <c r="B132" s="54">
        <v>2019</v>
      </c>
      <c r="C132" s="54" t="s">
        <v>62</v>
      </c>
      <c r="D132" s="54" t="s">
        <v>54</v>
      </c>
      <c r="E132" s="54" t="s">
        <v>97</v>
      </c>
      <c r="F132" s="54" t="s">
        <v>95</v>
      </c>
      <c r="G132" s="54" t="s">
        <v>220</v>
      </c>
      <c r="H132" s="54" t="s">
        <v>59</v>
      </c>
      <c r="I132" s="54" t="s">
        <v>54</v>
      </c>
      <c r="J132" s="54" t="s">
        <v>97</v>
      </c>
      <c r="K132" s="54" t="s">
        <v>95</v>
      </c>
      <c r="L132" s="54" t="s">
        <v>220</v>
      </c>
      <c r="M132" s="55" t="str">
        <f t="shared" si="61"/>
        <v>elegansXelegans</v>
      </c>
      <c r="N132" s="55" t="str">
        <f t="shared" si="63"/>
        <v>elegansXelegans</v>
      </c>
      <c r="O132" s="56">
        <v>43690</v>
      </c>
      <c r="P132" s="57">
        <v>3.2</v>
      </c>
      <c r="Q132" s="54">
        <v>3.5</v>
      </c>
      <c r="R132" s="54" t="str">
        <f t="shared" si="62"/>
        <v>3.2X3.5</v>
      </c>
      <c r="S132" s="54">
        <v>1</v>
      </c>
      <c r="T132" s="54">
        <v>1</v>
      </c>
      <c r="U132" s="54">
        <v>1</v>
      </c>
      <c r="V132" s="54">
        <v>1</v>
      </c>
      <c r="W132" s="58" t="s">
        <v>18</v>
      </c>
      <c r="X132" s="54" t="str">
        <f t="shared" si="53"/>
        <v>Y</v>
      </c>
      <c r="Y132" s="54">
        <v>3</v>
      </c>
      <c r="Z132" s="54">
        <v>2</v>
      </c>
      <c r="AA132" s="59">
        <v>0</v>
      </c>
      <c r="AB132" s="54" t="s">
        <v>18</v>
      </c>
      <c r="AC132" s="59">
        <v>47</v>
      </c>
      <c r="AD132" s="54" t="s">
        <v>18</v>
      </c>
      <c r="AE132" s="59">
        <v>86</v>
      </c>
      <c r="AF132" s="54" t="s">
        <v>18</v>
      </c>
      <c r="AG132" s="58" t="s">
        <v>219</v>
      </c>
      <c r="AH132" s="54">
        <f t="shared" ref="AH132:AI194" si="65">AA132+AC132+AE132</f>
        <v>133</v>
      </c>
      <c r="AI132" s="54" t="s">
        <v>18</v>
      </c>
      <c r="AJ132" s="54">
        <f>AH132</f>
        <v>133</v>
      </c>
      <c r="AK132" s="54">
        <f t="shared" ref="AK132:AK195" si="66">AJ132/Y132</f>
        <v>44.333333333333336</v>
      </c>
      <c r="AL132" s="54" t="s">
        <v>18</v>
      </c>
    </row>
    <row r="133" spans="1:38" x14ac:dyDescent="0.25">
      <c r="A133" s="54" t="s">
        <v>58</v>
      </c>
      <c r="B133" s="54">
        <v>2019</v>
      </c>
      <c r="C133" s="54" t="s">
        <v>62</v>
      </c>
      <c r="D133" s="54" t="s">
        <v>54</v>
      </c>
      <c r="E133" s="54" t="s">
        <v>97</v>
      </c>
      <c r="F133" s="54" t="s">
        <v>95</v>
      </c>
      <c r="G133" s="54" t="s">
        <v>220</v>
      </c>
      <c r="H133" s="54" t="s">
        <v>59</v>
      </c>
      <c r="I133" s="54" t="s">
        <v>54</v>
      </c>
      <c r="J133" s="54" t="s">
        <v>97</v>
      </c>
      <c r="K133" s="54" t="s">
        <v>95</v>
      </c>
      <c r="L133" s="54" t="s">
        <v>220</v>
      </c>
      <c r="M133" s="55" t="str">
        <f t="shared" si="61"/>
        <v>elegansXelegans</v>
      </c>
      <c r="N133" s="55" t="str">
        <f t="shared" si="63"/>
        <v>elegansXelegans</v>
      </c>
      <c r="O133" s="56">
        <v>43690</v>
      </c>
      <c r="P133" s="57">
        <v>3.6</v>
      </c>
      <c r="Q133" s="54">
        <v>3.5</v>
      </c>
      <c r="R133" s="54" t="str">
        <f t="shared" si="62"/>
        <v>3.6X3.5</v>
      </c>
      <c r="S133" s="54">
        <v>1</v>
      </c>
      <c r="T133" s="54">
        <v>0</v>
      </c>
      <c r="U133" s="54">
        <v>0</v>
      </c>
      <c r="V133" s="54">
        <v>0</v>
      </c>
      <c r="W133" s="58" t="s">
        <v>18</v>
      </c>
      <c r="X133" s="54" t="str">
        <f t="shared" si="53"/>
        <v>N</v>
      </c>
      <c r="Y133" s="54" t="str">
        <f t="shared" ref="Y133:AF133" si="67">IF($X133="N","NA","")</f>
        <v>NA</v>
      </c>
      <c r="Z133" s="54" t="str">
        <f t="shared" si="67"/>
        <v>NA</v>
      </c>
      <c r="AA133" s="54" t="str">
        <f t="shared" si="67"/>
        <v>NA</v>
      </c>
      <c r="AB133" s="54" t="str">
        <f t="shared" si="67"/>
        <v>NA</v>
      </c>
      <c r="AC133" s="54" t="str">
        <f t="shared" si="67"/>
        <v>NA</v>
      </c>
      <c r="AD133" s="54" t="str">
        <f t="shared" si="67"/>
        <v>NA</v>
      </c>
      <c r="AE133" s="54" t="str">
        <f t="shared" si="67"/>
        <v>NA</v>
      </c>
      <c r="AF133" s="54" t="str">
        <f t="shared" si="67"/>
        <v>NA</v>
      </c>
      <c r="AG133" s="58" t="s">
        <v>219</v>
      </c>
      <c r="AH133" s="54" t="s">
        <v>18</v>
      </c>
      <c r="AI133" s="54" t="s">
        <v>18</v>
      </c>
      <c r="AJ133" s="54" t="s">
        <v>18</v>
      </c>
      <c r="AK133" s="54" t="s">
        <v>18</v>
      </c>
      <c r="AL133" s="54" t="s">
        <v>18</v>
      </c>
    </row>
    <row r="134" spans="1:38" x14ac:dyDescent="0.25">
      <c r="A134" s="54" t="s">
        <v>58</v>
      </c>
      <c r="B134" s="54">
        <v>2019</v>
      </c>
      <c r="C134" s="54" t="s">
        <v>62</v>
      </c>
      <c r="D134" s="54" t="s">
        <v>216</v>
      </c>
      <c r="E134" s="54" t="s">
        <v>217</v>
      </c>
      <c r="F134" s="54" t="s">
        <v>95</v>
      </c>
      <c r="G134" s="54" t="s">
        <v>218</v>
      </c>
      <c r="H134" s="54" t="s">
        <v>56</v>
      </c>
      <c r="I134" s="54" t="s">
        <v>54</v>
      </c>
      <c r="J134" s="54" t="s">
        <v>97</v>
      </c>
      <c r="K134" s="54" t="s">
        <v>95</v>
      </c>
      <c r="L134" s="54" t="s">
        <v>220</v>
      </c>
      <c r="M134" s="55" t="str">
        <f t="shared" si="61"/>
        <v>hybridXelegans</v>
      </c>
      <c r="N134" s="55" t="str">
        <f t="shared" si="63"/>
        <v>hybridXelegans</v>
      </c>
      <c r="O134" s="56">
        <v>43690</v>
      </c>
      <c r="P134" s="57" t="s">
        <v>111</v>
      </c>
      <c r="Q134" s="54">
        <v>3.9</v>
      </c>
      <c r="R134" s="54" t="str">
        <f t="shared" si="62"/>
        <v>A.4X3.9</v>
      </c>
      <c r="S134" s="54">
        <v>1</v>
      </c>
      <c r="T134" s="54">
        <v>1</v>
      </c>
      <c r="U134" s="54">
        <v>1</v>
      </c>
      <c r="V134" s="54">
        <v>1</v>
      </c>
      <c r="W134" s="58" t="s">
        <v>18</v>
      </c>
      <c r="X134" s="54" t="str">
        <f t="shared" si="53"/>
        <v>Y</v>
      </c>
      <c r="Y134" s="54">
        <v>3</v>
      </c>
      <c r="Z134" s="54">
        <v>3</v>
      </c>
      <c r="AA134" s="59">
        <v>5</v>
      </c>
      <c r="AB134" s="54" t="s">
        <v>18</v>
      </c>
      <c r="AC134" s="59">
        <v>192</v>
      </c>
      <c r="AD134" s="54" t="s">
        <v>18</v>
      </c>
      <c r="AE134" s="59">
        <v>129</v>
      </c>
      <c r="AF134" s="54" t="s">
        <v>18</v>
      </c>
      <c r="AG134" s="58" t="s">
        <v>219</v>
      </c>
      <c r="AH134" s="54">
        <f t="shared" si="65"/>
        <v>326</v>
      </c>
      <c r="AI134" s="54" t="s">
        <v>18</v>
      </c>
      <c r="AJ134" s="54">
        <f t="shared" ref="AJ134:AJ136" si="68">AH134</f>
        <v>326</v>
      </c>
      <c r="AK134" s="54">
        <f t="shared" si="66"/>
        <v>108.66666666666667</v>
      </c>
      <c r="AL134" s="54" t="s">
        <v>18</v>
      </c>
    </row>
    <row r="135" spans="1:38" x14ac:dyDescent="0.25">
      <c r="A135" s="54" t="s">
        <v>58</v>
      </c>
      <c r="B135" s="54">
        <v>2019</v>
      </c>
      <c r="C135" s="54" t="s">
        <v>62</v>
      </c>
      <c r="D135" s="54" t="s">
        <v>216</v>
      </c>
      <c r="E135" s="54" t="s">
        <v>217</v>
      </c>
      <c r="F135" s="54" t="s">
        <v>95</v>
      </c>
      <c r="G135" s="54" t="s">
        <v>218</v>
      </c>
      <c r="H135" s="54" t="s">
        <v>56</v>
      </c>
      <c r="I135" s="54" t="s">
        <v>54</v>
      </c>
      <c r="J135" s="54" t="s">
        <v>97</v>
      </c>
      <c r="K135" s="54" t="s">
        <v>95</v>
      </c>
      <c r="L135" s="54" t="s">
        <v>220</v>
      </c>
      <c r="M135" s="55" t="str">
        <f t="shared" si="61"/>
        <v>hybridXelegans</v>
      </c>
      <c r="N135" s="55" t="str">
        <f t="shared" si="63"/>
        <v>hybridXelegans</v>
      </c>
      <c r="O135" s="56">
        <v>43690</v>
      </c>
      <c r="P135" s="57" t="s">
        <v>119</v>
      </c>
      <c r="Q135" s="54">
        <v>3.4</v>
      </c>
      <c r="R135" s="54" t="str">
        <f t="shared" si="62"/>
        <v>A.9X3.4</v>
      </c>
      <c r="S135" s="54">
        <v>1</v>
      </c>
      <c r="T135" s="54">
        <v>1</v>
      </c>
      <c r="U135" s="54">
        <v>1</v>
      </c>
      <c r="V135" s="54">
        <v>1</v>
      </c>
      <c r="W135" s="58" t="s">
        <v>18</v>
      </c>
      <c r="X135" s="54" t="str">
        <f t="shared" si="53"/>
        <v>Y</v>
      </c>
      <c r="Y135" s="54">
        <v>3</v>
      </c>
      <c r="Z135" s="54">
        <v>2</v>
      </c>
      <c r="AA135" s="59">
        <v>259</v>
      </c>
      <c r="AB135" s="54" t="s">
        <v>18</v>
      </c>
      <c r="AC135" s="59">
        <v>0</v>
      </c>
      <c r="AD135" s="54" t="s">
        <v>18</v>
      </c>
      <c r="AE135" s="59">
        <v>474</v>
      </c>
      <c r="AF135" s="54" t="s">
        <v>18</v>
      </c>
      <c r="AG135" s="58" t="s">
        <v>219</v>
      </c>
      <c r="AH135" s="54">
        <f t="shared" si="65"/>
        <v>733</v>
      </c>
      <c r="AI135" s="54" t="s">
        <v>18</v>
      </c>
      <c r="AJ135" s="54">
        <f t="shared" si="68"/>
        <v>733</v>
      </c>
      <c r="AK135" s="54">
        <f t="shared" si="66"/>
        <v>244.33333333333334</v>
      </c>
      <c r="AL135" s="54" t="s">
        <v>18</v>
      </c>
    </row>
    <row r="136" spans="1:38" x14ac:dyDescent="0.25">
      <c r="A136" s="54" t="s">
        <v>58</v>
      </c>
      <c r="B136" s="54">
        <v>2019</v>
      </c>
      <c r="C136" s="54" t="s">
        <v>62</v>
      </c>
      <c r="D136" s="54" t="s">
        <v>216</v>
      </c>
      <c r="E136" s="54" t="s">
        <v>217</v>
      </c>
      <c r="F136" s="54" t="s">
        <v>95</v>
      </c>
      <c r="G136" s="54" t="s">
        <v>218</v>
      </c>
      <c r="H136" s="54" t="s">
        <v>56</v>
      </c>
      <c r="I136" s="54" t="s">
        <v>54</v>
      </c>
      <c r="J136" s="54" t="s">
        <v>97</v>
      </c>
      <c r="K136" s="54" t="s">
        <v>95</v>
      </c>
      <c r="L136" s="54" t="s">
        <v>220</v>
      </c>
      <c r="M136" s="55" t="str">
        <f t="shared" si="61"/>
        <v>hybridXelegans</v>
      </c>
      <c r="N136" s="55" t="str">
        <f t="shared" si="63"/>
        <v>hybridXelegans</v>
      </c>
      <c r="O136" s="56">
        <v>43690</v>
      </c>
      <c r="P136" s="57" t="s">
        <v>223</v>
      </c>
      <c r="Q136" s="54">
        <v>4.3</v>
      </c>
      <c r="R136" s="54" t="str">
        <f t="shared" si="62"/>
        <v>C.7X4.3</v>
      </c>
      <c r="S136" s="54">
        <v>1</v>
      </c>
      <c r="T136" s="54">
        <v>1</v>
      </c>
      <c r="U136" s="54">
        <v>1</v>
      </c>
      <c r="V136" s="54">
        <v>1</v>
      </c>
      <c r="W136" s="58" t="s">
        <v>18</v>
      </c>
      <c r="X136" s="54" t="str">
        <f t="shared" si="53"/>
        <v>Y</v>
      </c>
      <c r="Y136" s="54">
        <v>2</v>
      </c>
      <c r="Z136" s="54">
        <v>2</v>
      </c>
      <c r="AA136" s="59">
        <v>178</v>
      </c>
      <c r="AB136" s="54" t="s">
        <v>18</v>
      </c>
      <c r="AC136" s="59">
        <v>94</v>
      </c>
      <c r="AD136" s="54" t="s">
        <v>18</v>
      </c>
      <c r="AE136" s="54" t="s">
        <v>18</v>
      </c>
      <c r="AF136" s="54" t="s">
        <v>18</v>
      </c>
      <c r="AG136" s="58" t="s">
        <v>219</v>
      </c>
      <c r="AH136" s="54">
        <f>AA136+AC136</f>
        <v>272</v>
      </c>
      <c r="AI136" s="54" t="s">
        <v>18</v>
      </c>
      <c r="AJ136" s="54">
        <f t="shared" si="68"/>
        <v>272</v>
      </c>
      <c r="AK136" s="54">
        <f t="shared" si="66"/>
        <v>136</v>
      </c>
      <c r="AL136" s="54" t="s">
        <v>18</v>
      </c>
    </row>
    <row r="137" spans="1:38" x14ac:dyDescent="0.25">
      <c r="A137" s="54" t="s">
        <v>58</v>
      </c>
      <c r="B137" s="54">
        <v>2019</v>
      </c>
      <c r="C137" s="54" t="s">
        <v>62</v>
      </c>
      <c r="D137" s="54" t="s">
        <v>216</v>
      </c>
      <c r="E137" s="54" t="s">
        <v>217</v>
      </c>
      <c r="F137" s="54" t="s">
        <v>95</v>
      </c>
      <c r="G137" s="54" t="s">
        <v>218</v>
      </c>
      <c r="H137" s="54" t="s">
        <v>56</v>
      </c>
      <c r="I137" s="54" t="s">
        <v>216</v>
      </c>
      <c r="J137" s="54" t="s">
        <v>217</v>
      </c>
      <c r="K137" s="54" t="s">
        <v>95</v>
      </c>
      <c r="L137" s="54" t="s">
        <v>218</v>
      </c>
      <c r="M137" s="55" t="str">
        <f t="shared" si="61"/>
        <v>hybridXhybrid</v>
      </c>
      <c r="N137" s="55" t="str">
        <f t="shared" si="63"/>
        <v>hybridXhybrid</v>
      </c>
      <c r="O137" s="56">
        <v>43690</v>
      </c>
      <c r="P137" s="57" t="s">
        <v>180</v>
      </c>
      <c r="Q137" s="54" t="s">
        <v>119</v>
      </c>
      <c r="R137" s="54" t="str">
        <f t="shared" si="62"/>
        <v>C.9XA.9</v>
      </c>
      <c r="S137" s="54">
        <v>1</v>
      </c>
      <c r="T137" s="54">
        <v>0</v>
      </c>
      <c r="U137" s="54">
        <v>0</v>
      </c>
      <c r="V137" s="54">
        <v>0</v>
      </c>
      <c r="W137" s="58" t="s">
        <v>18</v>
      </c>
      <c r="X137" s="54" t="str">
        <f t="shared" si="53"/>
        <v>N</v>
      </c>
      <c r="Y137" s="54" t="str">
        <f t="shared" ref="Y137:AF137" si="69">IF($X137="N","NA","")</f>
        <v>NA</v>
      </c>
      <c r="Z137" s="54" t="str">
        <f t="shared" si="69"/>
        <v>NA</v>
      </c>
      <c r="AA137" s="54" t="str">
        <f t="shared" si="69"/>
        <v>NA</v>
      </c>
      <c r="AB137" s="54" t="str">
        <f t="shared" si="69"/>
        <v>NA</v>
      </c>
      <c r="AC137" s="54" t="str">
        <f t="shared" si="69"/>
        <v>NA</v>
      </c>
      <c r="AD137" s="54" t="str">
        <f t="shared" si="69"/>
        <v>NA</v>
      </c>
      <c r="AE137" s="54" t="str">
        <f t="shared" si="69"/>
        <v>NA</v>
      </c>
      <c r="AF137" s="54" t="str">
        <f t="shared" si="69"/>
        <v>NA</v>
      </c>
      <c r="AG137" s="58" t="s">
        <v>219</v>
      </c>
      <c r="AH137" s="54" t="s">
        <v>18</v>
      </c>
      <c r="AI137" s="54" t="s">
        <v>18</v>
      </c>
      <c r="AJ137" s="54" t="s">
        <v>18</v>
      </c>
      <c r="AK137" s="54" t="s">
        <v>18</v>
      </c>
      <c r="AL137" s="54" t="s">
        <v>18</v>
      </c>
    </row>
    <row r="138" spans="1:38" x14ac:dyDescent="0.25">
      <c r="A138" s="54" t="s">
        <v>58</v>
      </c>
      <c r="B138" s="54">
        <v>2019</v>
      </c>
      <c r="C138" s="54" t="s">
        <v>62</v>
      </c>
      <c r="D138" s="54" t="s">
        <v>216</v>
      </c>
      <c r="E138" s="54" t="s">
        <v>217</v>
      </c>
      <c r="F138" s="54" t="s">
        <v>95</v>
      </c>
      <c r="G138" s="54" t="s">
        <v>218</v>
      </c>
      <c r="H138" s="54" t="s">
        <v>56</v>
      </c>
      <c r="I138" s="54" t="s">
        <v>216</v>
      </c>
      <c r="J138" s="54" t="s">
        <v>217</v>
      </c>
      <c r="K138" s="54" t="s">
        <v>95</v>
      </c>
      <c r="L138" s="54" t="s">
        <v>218</v>
      </c>
      <c r="M138" s="55" t="str">
        <f t="shared" si="61"/>
        <v>hybridXhybrid</v>
      </c>
      <c r="N138" s="55" t="str">
        <f t="shared" si="63"/>
        <v>hybridXhybrid</v>
      </c>
      <c r="O138" s="56">
        <v>43690</v>
      </c>
      <c r="P138" s="57" t="s">
        <v>180</v>
      </c>
      <c r="Q138" s="54" t="s">
        <v>108</v>
      </c>
      <c r="R138" s="54" t="str">
        <f t="shared" si="62"/>
        <v>C.9XB.6</v>
      </c>
      <c r="S138" s="54">
        <v>1</v>
      </c>
      <c r="T138" s="54">
        <v>1</v>
      </c>
      <c r="U138" s="54">
        <v>1</v>
      </c>
      <c r="V138" s="54">
        <v>1</v>
      </c>
      <c r="W138" s="58" t="s">
        <v>18</v>
      </c>
      <c r="X138" s="54" t="str">
        <f t="shared" si="53"/>
        <v>Y</v>
      </c>
      <c r="Y138" s="54">
        <v>3</v>
      </c>
      <c r="Z138" s="54">
        <v>3</v>
      </c>
      <c r="AA138" s="59">
        <v>399</v>
      </c>
      <c r="AB138" s="54" t="s">
        <v>18</v>
      </c>
      <c r="AC138" s="59">
        <v>1</v>
      </c>
      <c r="AD138" s="54" t="s">
        <v>18</v>
      </c>
      <c r="AE138" s="59">
        <v>87</v>
      </c>
      <c r="AF138" s="54" t="s">
        <v>18</v>
      </c>
      <c r="AG138" s="58" t="s">
        <v>219</v>
      </c>
      <c r="AH138" s="54">
        <f t="shared" si="65"/>
        <v>487</v>
      </c>
      <c r="AI138" s="54" t="s">
        <v>18</v>
      </c>
      <c r="AJ138" s="54">
        <f>AH138</f>
        <v>487</v>
      </c>
      <c r="AK138" s="54">
        <f t="shared" si="66"/>
        <v>162.33333333333334</v>
      </c>
      <c r="AL138" s="54" t="s">
        <v>18</v>
      </c>
    </row>
    <row r="139" spans="1:38" x14ac:dyDescent="0.25">
      <c r="A139" s="54" t="s">
        <v>58</v>
      </c>
      <c r="B139" s="54">
        <v>2019</v>
      </c>
      <c r="C139" s="54" t="s">
        <v>62</v>
      </c>
      <c r="D139" s="54" t="s">
        <v>94</v>
      </c>
      <c r="E139" s="54" t="s">
        <v>55</v>
      </c>
      <c r="F139" s="54" t="s">
        <v>95</v>
      </c>
      <c r="G139" s="54" t="s">
        <v>221</v>
      </c>
      <c r="H139" s="54" t="s">
        <v>56</v>
      </c>
      <c r="I139" s="54" t="s">
        <v>94</v>
      </c>
      <c r="J139" s="54" t="s">
        <v>55</v>
      </c>
      <c r="K139" s="54" t="s">
        <v>95</v>
      </c>
      <c r="L139" s="54" t="s">
        <v>221</v>
      </c>
      <c r="M139" s="55" t="str">
        <f t="shared" si="61"/>
        <v>graellsiiXgraellsii</v>
      </c>
      <c r="N139" s="55" t="str">
        <f t="shared" si="63"/>
        <v>graellsiiXgraellsii</v>
      </c>
      <c r="O139" s="56">
        <v>43691</v>
      </c>
      <c r="P139" s="57">
        <v>1.2</v>
      </c>
      <c r="Q139" s="54">
        <v>2.4</v>
      </c>
      <c r="R139" s="54" t="str">
        <f t="shared" si="62"/>
        <v>1.2X2.4</v>
      </c>
      <c r="S139" s="54">
        <v>1</v>
      </c>
      <c r="T139" s="54">
        <v>1</v>
      </c>
      <c r="U139" s="54">
        <v>1</v>
      </c>
      <c r="V139" s="54">
        <v>1</v>
      </c>
      <c r="W139" s="58" t="s">
        <v>18</v>
      </c>
      <c r="X139" s="54" t="str">
        <f t="shared" si="53"/>
        <v>Y</v>
      </c>
      <c r="Y139" s="54">
        <v>0</v>
      </c>
      <c r="Z139" s="54" t="str">
        <f t="shared" ref="Z139:AF139" si="70">IF($Y139=0,"NA","")</f>
        <v>NA</v>
      </c>
      <c r="AA139" s="54" t="str">
        <f t="shared" si="70"/>
        <v>NA</v>
      </c>
      <c r="AB139" s="54" t="str">
        <f t="shared" si="70"/>
        <v>NA</v>
      </c>
      <c r="AC139" s="54" t="str">
        <f t="shared" si="70"/>
        <v>NA</v>
      </c>
      <c r="AD139" s="54" t="str">
        <f t="shared" si="70"/>
        <v>NA</v>
      </c>
      <c r="AE139" s="54" t="str">
        <f t="shared" si="70"/>
        <v>NA</v>
      </c>
      <c r="AF139" s="54" t="str">
        <f t="shared" si="70"/>
        <v>NA</v>
      </c>
      <c r="AG139" s="58" t="s">
        <v>219</v>
      </c>
      <c r="AH139" s="54" t="s">
        <v>18</v>
      </c>
      <c r="AI139" s="54" t="s">
        <v>18</v>
      </c>
      <c r="AJ139" s="54" t="s">
        <v>18</v>
      </c>
      <c r="AK139" s="54" t="s">
        <v>18</v>
      </c>
      <c r="AL139" s="54" t="s">
        <v>18</v>
      </c>
    </row>
    <row r="140" spans="1:38" x14ac:dyDescent="0.25">
      <c r="A140" s="54" t="s">
        <v>58</v>
      </c>
      <c r="B140" s="54">
        <v>2019</v>
      </c>
      <c r="C140" s="54" t="s">
        <v>62</v>
      </c>
      <c r="D140" s="54" t="s">
        <v>54</v>
      </c>
      <c r="E140" s="54" t="s">
        <v>97</v>
      </c>
      <c r="F140" s="54" t="s">
        <v>95</v>
      </c>
      <c r="G140" s="54" t="s">
        <v>220</v>
      </c>
      <c r="H140" s="54" t="s">
        <v>59</v>
      </c>
      <c r="I140" s="54" t="s">
        <v>54</v>
      </c>
      <c r="J140" s="54" t="s">
        <v>97</v>
      </c>
      <c r="K140" s="54" t="s">
        <v>95</v>
      </c>
      <c r="L140" s="54" t="s">
        <v>220</v>
      </c>
      <c r="M140" s="55" t="str">
        <f t="shared" si="61"/>
        <v>elegansXelegans</v>
      </c>
      <c r="N140" s="55" t="str">
        <f t="shared" si="63"/>
        <v>elegansXelegans</v>
      </c>
      <c r="O140" s="56">
        <v>43691</v>
      </c>
      <c r="P140" s="57">
        <v>3.6</v>
      </c>
      <c r="Q140" s="54">
        <v>3.4</v>
      </c>
      <c r="R140" s="54" t="str">
        <f t="shared" si="62"/>
        <v>3.6X3.4</v>
      </c>
      <c r="S140" s="54">
        <v>1</v>
      </c>
      <c r="T140" s="54">
        <v>1</v>
      </c>
      <c r="U140" s="54">
        <v>1</v>
      </c>
      <c r="V140" s="54">
        <v>1</v>
      </c>
      <c r="W140" s="58" t="s">
        <v>18</v>
      </c>
      <c r="X140" s="54" t="str">
        <f t="shared" si="53"/>
        <v>Y</v>
      </c>
      <c r="Y140" s="54">
        <v>3</v>
      </c>
      <c r="Z140" s="54">
        <v>3</v>
      </c>
      <c r="AA140" s="59">
        <v>185</v>
      </c>
      <c r="AB140" s="54" t="s">
        <v>18</v>
      </c>
      <c r="AC140" s="59">
        <v>46</v>
      </c>
      <c r="AD140" s="54" t="s">
        <v>18</v>
      </c>
      <c r="AE140" s="59">
        <v>210</v>
      </c>
      <c r="AF140" s="54" t="s">
        <v>18</v>
      </c>
      <c r="AG140" s="58" t="s">
        <v>219</v>
      </c>
      <c r="AH140" s="54">
        <f t="shared" si="65"/>
        <v>441</v>
      </c>
      <c r="AI140" s="54" t="s">
        <v>18</v>
      </c>
      <c r="AJ140" s="54">
        <f>AH140</f>
        <v>441</v>
      </c>
      <c r="AK140" s="54">
        <f t="shared" si="66"/>
        <v>147</v>
      </c>
      <c r="AL140" s="54" t="s">
        <v>18</v>
      </c>
    </row>
    <row r="141" spans="1:38" x14ac:dyDescent="0.25">
      <c r="A141" s="54" t="s">
        <v>58</v>
      </c>
      <c r="B141" s="54">
        <v>2019</v>
      </c>
      <c r="C141" s="54" t="s">
        <v>62</v>
      </c>
      <c r="D141" s="54" t="s">
        <v>54</v>
      </c>
      <c r="E141" s="54" t="s">
        <v>97</v>
      </c>
      <c r="F141" s="54" t="s">
        <v>95</v>
      </c>
      <c r="G141" s="54" t="s">
        <v>220</v>
      </c>
      <c r="H141" s="54" t="s">
        <v>59</v>
      </c>
      <c r="I141" s="54" t="s">
        <v>54</v>
      </c>
      <c r="J141" s="54" t="s">
        <v>97</v>
      </c>
      <c r="K141" s="54" t="s">
        <v>95</v>
      </c>
      <c r="L141" s="54" t="s">
        <v>220</v>
      </c>
      <c r="M141" s="55" t="str">
        <f t="shared" si="61"/>
        <v>elegansXelegans</v>
      </c>
      <c r="N141" s="55" t="str">
        <f t="shared" si="63"/>
        <v>elegansXelegans</v>
      </c>
      <c r="O141" s="56">
        <v>43691</v>
      </c>
      <c r="P141" s="57">
        <v>4.2</v>
      </c>
      <c r="Q141" s="54">
        <v>3.5</v>
      </c>
      <c r="R141" s="54" t="str">
        <f t="shared" si="62"/>
        <v>4.2X3.5</v>
      </c>
      <c r="S141" s="54">
        <v>1</v>
      </c>
      <c r="T141" s="54">
        <v>1</v>
      </c>
      <c r="U141" s="54">
        <v>0</v>
      </c>
      <c r="V141" s="54">
        <v>0</v>
      </c>
      <c r="W141" s="58" t="s">
        <v>18</v>
      </c>
      <c r="X141" s="54" t="str">
        <f t="shared" si="53"/>
        <v>N</v>
      </c>
      <c r="Y141" s="54" t="str">
        <f t="shared" ref="Y141:AF141" si="71">IF($X141="N","NA","")</f>
        <v>NA</v>
      </c>
      <c r="Z141" s="54" t="str">
        <f t="shared" si="71"/>
        <v>NA</v>
      </c>
      <c r="AA141" s="54" t="str">
        <f t="shared" si="71"/>
        <v>NA</v>
      </c>
      <c r="AB141" s="54" t="str">
        <f t="shared" si="71"/>
        <v>NA</v>
      </c>
      <c r="AC141" s="54" t="str">
        <f t="shared" si="71"/>
        <v>NA</v>
      </c>
      <c r="AD141" s="54" t="str">
        <f t="shared" si="71"/>
        <v>NA</v>
      </c>
      <c r="AE141" s="54" t="str">
        <f t="shared" si="71"/>
        <v>NA</v>
      </c>
      <c r="AF141" s="54" t="str">
        <f t="shared" si="71"/>
        <v>NA</v>
      </c>
      <c r="AG141" s="58" t="s">
        <v>219</v>
      </c>
      <c r="AH141" s="54" t="s">
        <v>18</v>
      </c>
      <c r="AI141" s="54" t="s">
        <v>18</v>
      </c>
      <c r="AJ141" s="54" t="s">
        <v>18</v>
      </c>
      <c r="AK141" s="54" t="s">
        <v>18</v>
      </c>
      <c r="AL141" s="54" t="s">
        <v>18</v>
      </c>
    </row>
    <row r="142" spans="1:38" x14ac:dyDescent="0.25">
      <c r="A142" s="54" t="s">
        <v>58</v>
      </c>
      <c r="B142" s="54">
        <v>2019</v>
      </c>
      <c r="C142" s="54" t="s">
        <v>62</v>
      </c>
      <c r="D142" s="54" t="s">
        <v>94</v>
      </c>
      <c r="E142" s="54" t="s">
        <v>55</v>
      </c>
      <c r="F142" s="54" t="s">
        <v>95</v>
      </c>
      <c r="G142" s="54" t="s">
        <v>221</v>
      </c>
      <c r="H142" s="54" t="s">
        <v>56</v>
      </c>
      <c r="I142" s="54" t="s">
        <v>94</v>
      </c>
      <c r="J142" s="54" t="s">
        <v>55</v>
      </c>
      <c r="K142" s="54" t="s">
        <v>95</v>
      </c>
      <c r="L142" s="54" t="s">
        <v>221</v>
      </c>
      <c r="M142" s="55" t="str">
        <f t="shared" si="61"/>
        <v>graellsiiXgraellsii</v>
      </c>
      <c r="N142" s="55" t="str">
        <f t="shared" si="63"/>
        <v>graellsiiXgraellsii</v>
      </c>
      <c r="O142" s="56">
        <v>43693</v>
      </c>
      <c r="P142" s="57">
        <v>1.17</v>
      </c>
      <c r="Q142" s="54">
        <v>1.18</v>
      </c>
      <c r="R142" s="54" t="str">
        <f t="shared" si="62"/>
        <v>1.17X1.18</v>
      </c>
      <c r="S142" s="54">
        <v>1</v>
      </c>
      <c r="T142" s="54">
        <v>1</v>
      </c>
      <c r="U142" s="54">
        <v>1</v>
      </c>
      <c r="V142" s="54">
        <v>1</v>
      </c>
      <c r="W142" s="58" t="s">
        <v>18</v>
      </c>
      <c r="X142" s="54" t="str">
        <f t="shared" si="53"/>
        <v>Y</v>
      </c>
      <c r="Y142" s="54">
        <v>3</v>
      </c>
      <c r="Z142" s="54">
        <v>2</v>
      </c>
      <c r="AA142" s="59">
        <v>0</v>
      </c>
      <c r="AB142" s="54" t="s">
        <v>18</v>
      </c>
      <c r="AC142" s="59">
        <v>54</v>
      </c>
      <c r="AD142" s="54" t="s">
        <v>18</v>
      </c>
      <c r="AE142" s="59">
        <v>94</v>
      </c>
      <c r="AF142" s="54" t="s">
        <v>18</v>
      </c>
      <c r="AG142" s="58" t="s">
        <v>219</v>
      </c>
      <c r="AH142" s="54">
        <f t="shared" si="65"/>
        <v>148</v>
      </c>
      <c r="AI142" s="54" t="s">
        <v>18</v>
      </c>
      <c r="AJ142" s="54">
        <f t="shared" ref="AJ142:AJ144" si="72">AH142</f>
        <v>148</v>
      </c>
      <c r="AK142" s="54">
        <f t="shared" si="66"/>
        <v>49.333333333333336</v>
      </c>
      <c r="AL142" s="54" t="s">
        <v>18</v>
      </c>
    </row>
    <row r="143" spans="1:38" x14ac:dyDescent="0.25">
      <c r="A143" s="54" t="s">
        <v>58</v>
      </c>
      <c r="B143" s="54">
        <v>2019</v>
      </c>
      <c r="C143" s="54" t="s">
        <v>62</v>
      </c>
      <c r="D143" s="54" t="s">
        <v>54</v>
      </c>
      <c r="E143" s="54" t="s">
        <v>97</v>
      </c>
      <c r="F143" s="54" t="s">
        <v>95</v>
      </c>
      <c r="G143" s="54" t="s">
        <v>220</v>
      </c>
      <c r="H143" s="54" t="s">
        <v>56</v>
      </c>
      <c r="I143" s="54" t="s">
        <v>54</v>
      </c>
      <c r="J143" s="54" t="s">
        <v>97</v>
      </c>
      <c r="K143" s="54" t="s">
        <v>95</v>
      </c>
      <c r="L143" s="54" t="s">
        <v>220</v>
      </c>
      <c r="M143" s="55" t="str">
        <f t="shared" si="61"/>
        <v>elegansXelegans</v>
      </c>
      <c r="N143" s="55" t="str">
        <f t="shared" si="63"/>
        <v>elegansXelegans</v>
      </c>
      <c r="O143" s="56">
        <v>43695</v>
      </c>
      <c r="P143" s="57" t="s">
        <v>224</v>
      </c>
      <c r="Q143" s="54">
        <v>3.17</v>
      </c>
      <c r="R143" s="54" t="str">
        <f t="shared" si="62"/>
        <v>3.10X3.17</v>
      </c>
      <c r="S143" s="54">
        <v>1</v>
      </c>
      <c r="T143" s="54">
        <v>1</v>
      </c>
      <c r="U143" s="54">
        <v>1</v>
      </c>
      <c r="V143" s="54">
        <v>1</v>
      </c>
      <c r="W143" s="58" t="s">
        <v>18</v>
      </c>
      <c r="X143" s="54" t="str">
        <f t="shared" si="53"/>
        <v>Y</v>
      </c>
      <c r="Y143" s="54">
        <v>3</v>
      </c>
      <c r="Z143" s="54">
        <v>2</v>
      </c>
      <c r="AA143" s="59">
        <v>183</v>
      </c>
      <c r="AB143" s="54" t="s">
        <v>18</v>
      </c>
      <c r="AC143" s="59">
        <v>2</v>
      </c>
      <c r="AD143" s="54" t="s">
        <v>18</v>
      </c>
      <c r="AE143" s="59">
        <v>0</v>
      </c>
      <c r="AF143" s="54" t="s">
        <v>18</v>
      </c>
      <c r="AG143" s="58" t="s">
        <v>219</v>
      </c>
      <c r="AH143" s="54">
        <f t="shared" si="65"/>
        <v>185</v>
      </c>
      <c r="AI143" s="54" t="s">
        <v>18</v>
      </c>
      <c r="AJ143" s="54">
        <f t="shared" si="72"/>
        <v>185</v>
      </c>
      <c r="AK143" s="54">
        <f t="shared" si="66"/>
        <v>61.666666666666664</v>
      </c>
      <c r="AL143" s="54" t="s">
        <v>18</v>
      </c>
    </row>
    <row r="144" spans="1:38" x14ac:dyDescent="0.25">
      <c r="A144" s="54" t="s">
        <v>58</v>
      </c>
      <c r="B144" s="54">
        <v>2019</v>
      </c>
      <c r="C144" s="54" t="s">
        <v>62</v>
      </c>
      <c r="D144" s="54" t="s">
        <v>54</v>
      </c>
      <c r="E144" s="54" t="s">
        <v>97</v>
      </c>
      <c r="F144" s="54" t="s">
        <v>95</v>
      </c>
      <c r="G144" s="54" t="s">
        <v>220</v>
      </c>
      <c r="H144" s="54" t="s">
        <v>56</v>
      </c>
      <c r="I144" s="54" t="s">
        <v>54</v>
      </c>
      <c r="J144" s="54" t="s">
        <v>97</v>
      </c>
      <c r="K144" s="54" t="s">
        <v>95</v>
      </c>
      <c r="L144" s="54" t="s">
        <v>220</v>
      </c>
      <c r="M144" s="55" t="str">
        <f t="shared" si="61"/>
        <v>elegansXelegans</v>
      </c>
      <c r="N144" s="55" t="str">
        <f t="shared" si="63"/>
        <v>elegansXelegans</v>
      </c>
      <c r="O144" s="56">
        <v>43695</v>
      </c>
      <c r="P144" s="57" t="s">
        <v>225</v>
      </c>
      <c r="Q144" s="54">
        <v>4.12</v>
      </c>
      <c r="R144" s="54" t="str">
        <f t="shared" si="62"/>
        <v>3.19X4.12</v>
      </c>
      <c r="S144" s="54">
        <v>1</v>
      </c>
      <c r="T144" s="54">
        <v>1</v>
      </c>
      <c r="U144" s="54">
        <v>1</v>
      </c>
      <c r="V144" s="54">
        <v>1</v>
      </c>
      <c r="W144" s="58" t="s">
        <v>18</v>
      </c>
      <c r="X144" s="54" t="str">
        <f t="shared" si="53"/>
        <v>Y</v>
      </c>
      <c r="Y144" s="54">
        <v>3</v>
      </c>
      <c r="Z144" s="54">
        <v>3</v>
      </c>
      <c r="AA144" s="59">
        <v>7</v>
      </c>
      <c r="AB144" s="54" t="s">
        <v>18</v>
      </c>
      <c r="AC144" s="59">
        <v>210</v>
      </c>
      <c r="AD144" s="54" t="s">
        <v>18</v>
      </c>
      <c r="AE144" s="59">
        <v>30</v>
      </c>
      <c r="AF144" s="54" t="s">
        <v>18</v>
      </c>
      <c r="AG144" s="58" t="s">
        <v>219</v>
      </c>
      <c r="AH144" s="54">
        <f t="shared" si="65"/>
        <v>247</v>
      </c>
      <c r="AI144" s="54" t="s">
        <v>18</v>
      </c>
      <c r="AJ144" s="54">
        <f t="shared" si="72"/>
        <v>247</v>
      </c>
      <c r="AK144" s="54">
        <f t="shared" si="66"/>
        <v>82.333333333333329</v>
      </c>
      <c r="AL144" s="54" t="s">
        <v>18</v>
      </c>
    </row>
    <row r="145" spans="1:38" x14ac:dyDescent="0.25">
      <c r="A145" s="54" t="s">
        <v>58</v>
      </c>
      <c r="B145" s="54">
        <v>2019</v>
      </c>
      <c r="C145" s="54" t="s">
        <v>62</v>
      </c>
      <c r="D145" s="54" t="s">
        <v>54</v>
      </c>
      <c r="E145" s="54" t="s">
        <v>97</v>
      </c>
      <c r="F145" s="54" t="s">
        <v>95</v>
      </c>
      <c r="G145" s="54" t="s">
        <v>220</v>
      </c>
      <c r="H145" s="54" t="s">
        <v>59</v>
      </c>
      <c r="I145" s="54" t="s">
        <v>54</v>
      </c>
      <c r="J145" s="54" t="s">
        <v>97</v>
      </c>
      <c r="K145" s="54" t="s">
        <v>95</v>
      </c>
      <c r="L145" s="54" t="s">
        <v>220</v>
      </c>
      <c r="M145" s="55" t="str">
        <f t="shared" si="61"/>
        <v>elegansXelegans</v>
      </c>
      <c r="N145" s="55" t="str">
        <f t="shared" si="63"/>
        <v>elegansXelegans</v>
      </c>
      <c r="O145" s="56">
        <v>43695</v>
      </c>
      <c r="P145" s="57">
        <v>4.5</v>
      </c>
      <c r="Q145" s="54">
        <v>3.9</v>
      </c>
      <c r="R145" s="54" t="str">
        <f t="shared" si="62"/>
        <v>4.5X3.9</v>
      </c>
      <c r="S145" s="54">
        <v>1</v>
      </c>
      <c r="T145" s="54">
        <v>1</v>
      </c>
      <c r="U145" s="54">
        <v>1</v>
      </c>
      <c r="V145" s="54">
        <v>1</v>
      </c>
      <c r="W145" s="58" t="s">
        <v>18</v>
      </c>
      <c r="X145" s="54" t="str">
        <f t="shared" si="53"/>
        <v>Y</v>
      </c>
      <c r="Y145" s="54">
        <v>0</v>
      </c>
      <c r="Z145" s="54" t="str">
        <f t="shared" ref="Z145:AF145" si="73">IF($Y145=0,"NA","")</f>
        <v>NA</v>
      </c>
      <c r="AA145" s="54" t="str">
        <f t="shared" si="73"/>
        <v>NA</v>
      </c>
      <c r="AB145" s="54" t="str">
        <f t="shared" si="73"/>
        <v>NA</v>
      </c>
      <c r="AC145" s="54" t="str">
        <f t="shared" si="73"/>
        <v>NA</v>
      </c>
      <c r="AD145" s="54" t="str">
        <f t="shared" si="73"/>
        <v>NA</v>
      </c>
      <c r="AE145" s="54" t="str">
        <f t="shared" si="73"/>
        <v>NA</v>
      </c>
      <c r="AF145" s="54" t="str">
        <f t="shared" si="73"/>
        <v>NA</v>
      </c>
      <c r="AG145" s="58" t="s">
        <v>219</v>
      </c>
      <c r="AH145" s="54" t="s">
        <v>18</v>
      </c>
      <c r="AI145" s="54" t="s">
        <v>18</v>
      </c>
      <c r="AJ145" s="54" t="s">
        <v>18</v>
      </c>
      <c r="AK145" s="54" t="s">
        <v>18</v>
      </c>
      <c r="AL145" s="54" t="s">
        <v>18</v>
      </c>
    </row>
    <row r="146" spans="1:38" x14ac:dyDescent="0.25">
      <c r="A146" s="54" t="s">
        <v>58</v>
      </c>
      <c r="B146" s="54">
        <v>2019</v>
      </c>
      <c r="C146" s="54" t="s">
        <v>62</v>
      </c>
      <c r="D146" s="54" t="s">
        <v>216</v>
      </c>
      <c r="E146" s="54" t="s">
        <v>217</v>
      </c>
      <c r="F146" s="54" t="s">
        <v>95</v>
      </c>
      <c r="G146" s="54" t="s">
        <v>218</v>
      </c>
      <c r="H146" s="54" t="s">
        <v>56</v>
      </c>
      <c r="I146" s="54" t="s">
        <v>54</v>
      </c>
      <c r="J146" s="54" t="s">
        <v>97</v>
      </c>
      <c r="K146" s="54" t="s">
        <v>95</v>
      </c>
      <c r="L146" s="54" t="s">
        <v>220</v>
      </c>
      <c r="M146" s="55" t="str">
        <f t="shared" si="61"/>
        <v>hybridXelegans</v>
      </c>
      <c r="N146" s="55" t="str">
        <f t="shared" si="63"/>
        <v>hybridXelegans</v>
      </c>
      <c r="O146" s="56">
        <v>43695</v>
      </c>
      <c r="P146" s="57" t="s">
        <v>226</v>
      </c>
      <c r="Q146" s="54">
        <v>3.4</v>
      </c>
      <c r="R146" s="54" t="str">
        <f t="shared" si="62"/>
        <v>B.10X3.4</v>
      </c>
      <c r="S146" s="54">
        <v>1</v>
      </c>
      <c r="T146" s="54">
        <v>1</v>
      </c>
      <c r="U146" s="54">
        <v>1</v>
      </c>
      <c r="V146" s="54">
        <v>1</v>
      </c>
      <c r="W146" s="58" t="s">
        <v>18</v>
      </c>
      <c r="X146" s="54" t="str">
        <f t="shared" si="53"/>
        <v>Y</v>
      </c>
      <c r="Y146" s="54">
        <v>3</v>
      </c>
      <c r="Z146" s="54">
        <v>2</v>
      </c>
      <c r="AA146" s="59">
        <v>3</v>
      </c>
      <c r="AB146" s="54" t="s">
        <v>18</v>
      </c>
      <c r="AC146" s="59">
        <v>3</v>
      </c>
      <c r="AD146" s="54" t="s">
        <v>18</v>
      </c>
      <c r="AE146" s="59">
        <v>0</v>
      </c>
      <c r="AF146" s="54" t="s">
        <v>18</v>
      </c>
      <c r="AG146" s="58" t="s">
        <v>219</v>
      </c>
      <c r="AH146" s="54">
        <f t="shared" si="65"/>
        <v>6</v>
      </c>
      <c r="AI146" s="54" t="s">
        <v>18</v>
      </c>
      <c r="AJ146" s="54">
        <f t="shared" ref="AJ146:AJ149" si="74">AH146</f>
        <v>6</v>
      </c>
      <c r="AK146" s="54">
        <f t="shared" si="66"/>
        <v>2</v>
      </c>
      <c r="AL146" s="54" t="s">
        <v>18</v>
      </c>
    </row>
    <row r="147" spans="1:38" x14ac:dyDescent="0.25">
      <c r="A147" s="54" t="s">
        <v>58</v>
      </c>
      <c r="B147" s="54">
        <v>2019</v>
      </c>
      <c r="C147" s="54" t="s">
        <v>62</v>
      </c>
      <c r="D147" s="54" t="s">
        <v>94</v>
      </c>
      <c r="E147" s="54" t="s">
        <v>55</v>
      </c>
      <c r="F147" s="54" t="s">
        <v>95</v>
      </c>
      <c r="G147" s="54" t="s">
        <v>221</v>
      </c>
      <c r="H147" s="54" t="s">
        <v>56</v>
      </c>
      <c r="I147" s="54" t="s">
        <v>94</v>
      </c>
      <c r="J147" s="54" t="s">
        <v>55</v>
      </c>
      <c r="K147" s="54" t="s">
        <v>95</v>
      </c>
      <c r="L147" s="54" t="s">
        <v>221</v>
      </c>
      <c r="M147" s="55" t="str">
        <f t="shared" si="61"/>
        <v>graellsiiXgraellsii</v>
      </c>
      <c r="N147" s="55" t="str">
        <f t="shared" si="63"/>
        <v>graellsiiXgraellsii</v>
      </c>
      <c r="O147" s="56">
        <v>43696</v>
      </c>
      <c r="P147" s="57" t="s">
        <v>227</v>
      </c>
      <c r="Q147" s="54">
        <v>1.27</v>
      </c>
      <c r="R147" s="54" t="str">
        <f t="shared" si="62"/>
        <v>1.20X1.27</v>
      </c>
      <c r="S147" s="54">
        <v>1</v>
      </c>
      <c r="T147" s="54">
        <v>1</v>
      </c>
      <c r="U147" s="54">
        <v>1</v>
      </c>
      <c r="V147" s="54">
        <v>1</v>
      </c>
      <c r="W147" s="58" t="s">
        <v>18</v>
      </c>
      <c r="X147" s="54" t="str">
        <f t="shared" si="53"/>
        <v>Y</v>
      </c>
      <c r="Y147" s="54">
        <v>3</v>
      </c>
      <c r="Z147" s="54">
        <v>3</v>
      </c>
      <c r="AA147" s="59">
        <v>437</v>
      </c>
      <c r="AB147" s="54" t="s">
        <v>18</v>
      </c>
      <c r="AC147" s="59">
        <v>35</v>
      </c>
      <c r="AD147" s="54" t="s">
        <v>18</v>
      </c>
      <c r="AE147" s="59">
        <v>69</v>
      </c>
      <c r="AF147" s="54" t="s">
        <v>18</v>
      </c>
      <c r="AG147" s="58" t="s">
        <v>219</v>
      </c>
      <c r="AH147" s="54">
        <f t="shared" si="65"/>
        <v>541</v>
      </c>
      <c r="AI147" s="54" t="s">
        <v>18</v>
      </c>
      <c r="AJ147" s="54">
        <f t="shared" si="74"/>
        <v>541</v>
      </c>
      <c r="AK147" s="54">
        <f t="shared" si="66"/>
        <v>180.33333333333334</v>
      </c>
      <c r="AL147" s="54" t="s">
        <v>18</v>
      </c>
    </row>
    <row r="148" spans="1:38" x14ac:dyDescent="0.25">
      <c r="A148" s="54" t="s">
        <v>58</v>
      </c>
      <c r="B148" s="54">
        <v>2019</v>
      </c>
      <c r="C148" s="54" t="s">
        <v>62</v>
      </c>
      <c r="D148" s="54" t="s">
        <v>94</v>
      </c>
      <c r="E148" s="54" t="s">
        <v>55</v>
      </c>
      <c r="F148" s="54" t="s">
        <v>95</v>
      </c>
      <c r="G148" s="54" t="s">
        <v>221</v>
      </c>
      <c r="H148" s="54" t="s">
        <v>56</v>
      </c>
      <c r="I148" s="54" t="s">
        <v>54</v>
      </c>
      <c r="J148" s="54" t="s">
        <v>97</v>
      </c>
      <c r="K148" s="54" t="s">
        <v>95</v>
      </c>
      <c r="L148" s="54" t="s">
        <v>220</v>
      </c>
      <c r="M148" s="55" t="str">
        <f t="shared" si="61"/>
        <v>graellsiiXelegans</v>
      </c>
      <c r="N148" s="55" t="str">
        <f t="shared" si="63"/>
        <v>graellsiiXelegans</v>
      </c>
      <c r="O148" s="56">
        <v>43696</v>
      </c>
      <c r="P148" s="57" t="s">
        <v>228</v>
      </c>
      <c r="Q148" s="54">
        <v>3.16</v>
      </c>
      <c r="R148" s="54" t="str">
        <f t="shared" si="62"/>
        <v>2.5X3.16</v>
      </c>
      <c r="S148" s="54">
        <v>1</v>
      </c>
      <c r="T148" s="54">
        <v>1</v>
      </c>
      <c r="U148" s="54">
        <v>1</v>
      </c>
      <c r="V148" s="54">
        <v>1</v>
      </c>
      <c r="W148" s="58" t="s">
        <v>18</v>
      </c>
      <c r="X148" s="54" t="str">
        <f t="shared" si="53"/>
        <v>Y</v>
      </c>
      <c r="Y148" s="54">
        <v>3</v>
      </c>
      <c r="Z148" s="54">
        <v>3</v>
      </c>
      <c r="AA148" s="59">
        <v>650</v>
      </c>
      <c r="AB148" s="54" t="s">
        <v>18</v>
      </c>
      <c r="AC148" s="59">
        <v>12</v>
      </c>
      <c r="AD148" s="54" t="s">
        <v>18</v>
      </c>
      <c r="AE148" s="59">
        <v>2</v>
      </c>
      <c r="AF148" s="54" t="s">
        <v>18</v>
      </c>
      <c r="AG148" s="58" t="s">
        <v>219</v>
      </c>
      <c r="AH148" s="54">
        <f t="shared" si="65"/>
        <v>664</v>
      </c>
      <c r="AI148" s="54" t="s">
        <v>18</v>
      </c>
      <c r="AJ148" s="54">
        <f t="shared" si="74"/>
        <v>664</v>
      </c>
      <c r="AK148" s="54">
        <f t="shared" si="66"/>
        <v>221.33333333333334</v>
      </c>
      <c r="AL148" s="54" t="s">
        <v>18</v>
      </c>
    </row>
    <row r="149" spans="1:38" x14ac:dyDescent="0.25">
      <c r="A149" s="54" t="s">
        <v>58</v>
      </c>
      <c r="B149" s="54">
        <v>2019</v>
      </c>
      <c r="C149" s="54" t="s">
        <v>62</v>
      </c>
      <c r="D149" s="54" t="s">
        <v>54</v>
      </c>
      <c r="E149" s="54" t="s">
        <v>65</v>
      </c>
      <c r="F149" s="54" t="s">
        <v>95</v>
      </c>
      <c r="G149" s="54" t="s">
        <v>65</v>
      </c>
      <c r="H149" s="54" t="s">
        <v>56</v>
      </c>
      <c r="I149" s="54" t="s">
        <v>54</v>
      </c>
      <c r="J149" s="54" t="s">
        <v>97</v>
      </c>
      <c r="K149" s="54" t="s">
        <v>95</v>
      </c>
      <c r="L149" s="54" t="s">
        <v>220</v>
      </c>
      <c r="M149" s="55" t="str">
        <f t="shared" si="61"/>
        <v>elegansXelegans</v>
      </c>
      <c r="N149" s="55" t="str">
        <f t="shared" si="63"/>
        <v>elegansXelegans</v>
      </c>
      <c r="O149" s="56">
        <v>43696</v>
      </c>
      <c r="P149" s="57" t="s">
        <v>229</v>
      </c>
      <c r="Q149" s="54">
        <v>3.21</v>
      </c>
      <c r="R149" s="54" t="str">
        <f t="shared" si="62"/>
        <v>3.13X3.21</v>
      </c>
      <c r="S149" s="54" t="s">
        <v>18</v>
      </c>
      <c r="T149" s="54" t="s">
        <v>18</v>
      </c>
      <c r="U149" s="54" t="s">
        <v>18</v>
      </c>
      <c r="V149" s="54" t="s">
        <v>18</v>
      </c>
      <c r="W149" s="58" t="s">
        <v>136</v>
      </c>
      <c r="X149" s="54" t="s">
        <v>63</v>
      </c>
      <c r="Y149" s="54">
        <v>3</v>
      </c>
      <c r="Z149" s="54">
        <v>2</v>
      </c>
      <c r="AA149" s="59">
        <v>235</v>
      </c>
      <c r="AB149" s="54" t="s">
        <v>18</v>
      </c>
      <c r="AC149" s="59">
        <v>142</v>
      </c>
      <c r="AD149" s="54" t="s">
        <v>18</v>
      </c>
      <c r="AE149" s="59">
        <v>0</v>
      </c>
      <c r="AF149" s="54" t="s">
        <v>18</v>
      </c>
      <c r="AG149" s="58" t="s">
        <v>219</v>
      </c>
      <c r="AH149" s="54">
        <f t="shared" si="65"/>
        <v>377</v>
      </c>
      <c r="AI149" s="54" t="s">
        <v>18</v>
      </c>
      <c r="AJ149" s="54">
        <f t="shared" si="74"/>
        <v>377</v>
      </c>
      <c r="AK149" s="54">
        <f t="shared" si="66"/>
        <v>125.66666666666667</v>
      </c>
      <c r="AL149" s="54" t="s">
        <v>18</v>
      </c>
    </row>
    <row r="150" spans="1:38" x14ac:dyDescent="0.25">
      <c r="A150" s="54" t="s">
        <v>58</v>
      </c>
      <c r="B150" s="54">
        <v>2019</v>
      </c>
      <c r="C150" s="54" t="s">
        <v>62</v>
      </c>
      <c r="D150" s="54" t="s">
        <v>54</v>
      </c>
      <c r="E150" s="54" t="s">
        <v>97</v>
      </c>
      <c r="F150" s="54" t="s">
        <v>95</v>
      </c>
      <c r="G150" s="54" t="s">
        <v>220</v>
      </c>
      <c r="H150" s="54" t="s">
        <v>56</v>
      </c>
      <c r="I150" s="54" t="s">
        <v>216</v>
      </c>
      <c r="J150" s="54" t="s">
        <v>97</v>
      </c>
      <c r="K150" s="54" t="s">
        <v>95</v>
      </c>
      <c r="L150" s="54" t="s">
        <v>220</v>
      </c>
      <c r="M150" s="55" t="str">
        <f t="shared" si="61"/>
        <v>elegansXhybrid</v>
      </c>
      <c r="N150" s="55" t="str">
        <f t="shared" si="63"/>
        <v>elegansXhybrid</v>
      </c>
      <c r="O150" s="56">
        <v>43696</v>
      </c>
      <c r="P150" s="57" t="s">
        <v>229</v>
      </c>
      <c r="Q150" s="54" t="s">
        <v>99</v>
      </c>
      <c r="R150" s="54" t="str">
        <f t="shared" si="62"/>
        <v>3.13XA.12</v>
      </c>
      <c r="S150" s="54">
        <v>1</v>
      </c>
      <c r="T150" s="54">
        <v>1</v>
      </c>
      <c r="U150" s="54">
        <v>0</v>
      </c>
      <c r="V150" s="54">
        <v>0</v>
      </c>
      <c r="W150" s="58" t="s">
        <v>18</v>
      </c>
      <c r="X150" s="54" t="str">
        <f>IF(V150=1,"Y","N")</f>
        <v>N</v>
      </c>
      <c r="Y150" s="54" t="str">
        <f t="shared" ref="Y150:AF150" si="75">IF($X150="N","NA","")</f>
        <v>NA</v>
      </c>
      <c r="Z150" s="54" t="str">
        <f t="shared" si="75"/>
        <v>NA</v>
      </c>
      <c r="AA150" s="54" t="str">
        <f t="shared" si="75"/>
        <v>NA</v>
      </c>
      <c r="AB150" s="54" t="str">
        <f t="shared" si="75"/>
        <v>NA</v>
      </c>
      <c r="AC150" s="54" t="str">
        <f t="shared" si="75"/>
        <v>NA</v>
      </c>
      <c r="AD150" s="54" t="str">
        <f t="shared" si="75"/>
        <v>NA</v>
      </c>
      <c r="AE150" s="54" t="str">
        <f t="shared" si="75"/>
        <v>NA</v>
      </c>
      <c r="AF150" s="54" t="str">
        <f t="shared" si="75"/>
        <v>NA</v>
      </c>
      <c r="AG150" s="58" t="s">
        <v>219</v>
      </c>
      <c r="AH150" s="54" t="s">
        <v>18</v>
      </c>
      <c r="AI150" s="54" t="s">
        <v>18</v>
      </c>
      <c r="AJ150" s="54" t="s">
        <v>18</v>
      </c>
      <c r="AK150" s="54" t="s">
        <v>18</v>
      </c>
      <c r="AL150" s="54" t="s">
        <v>18</v>
      </c>
    </row>
    <row r="151" spans="1:38" x14ac:dyDescent="0.25">
      <c r="A151" s="54" t="s">
        <v>58</v>
      </c>
      <c r="B151" s="54">
        <v>2019</v>
      </c>
      <c r="C151" s="54" t="s">
        <v>62</v>
      </c>
      <c r="D151" s="54" t="s">
        <v>94</v>
      </c>
      <c r="E151" s="54" t="s">
        <v>65</v>
      </c>
      <c r="F151" s="54" t="s">
        <v>95</v>
      </c>
      <c r="G151" s="54" t="s">
        <v>65</v>
      </c>
      <c r="H151" s="54" t="s">
        <v>56</v>
      </c>
      <c r="I151" s="54" t="s">
        <v>94</v>
      </c>
      <c r="J151" s="54" t="s">
        <v>55</v>
      </c>
      <c r="K151" s="54" t="s">
        <v>95</v>
      </c>
      <c r="L151" s="54" t="s">
        <v>221</v>
      </c>
      <c r="M151" s="55" t="str">
        <f t="shared" si="61"/>
        <v>graellsiiXgraellsii</v>
      </c>
      <c r="N151" s="55" t="str">
        <f t="shared" si="63"/>
        <v>graellsiiXgraellsii</v>
      </c>
      <c r="O151" s="56">
        <v>43697</v>
      </c>
      <c r="P151" s="57" t="s">
        <v>230</v>
      </c>
      <c r="Q151" s="54">
        <v>2.6</v>
      </c>
      <c r="R151" s="54" t="str">
        <f t="shared" si="62"/>
        <v>2.8X2.6</v>
      </c>
      <c r="S151" s="54" t="s">
        <v>18</v>
      </c>
      <c r="T151" s="54" t="s">
        <v>18</v>
      </c>
      <c r="U151" s="54" t="s">
        <v>18</v>
      </c>
      <c r="V151" s="54" t="s">
        <v>18</v>
      </c>
      <c r="W151" s="58" t="s">
        <v>136</v>
      </c>
      <c r="X151" s="54" t="s">
        <v>63</v>
      </c>
      <c r="Y151" s="54">
        <v>3</v>
      </c>
      <c r="Z151" s="54">
        <v>1</v>
      </c>
      <c r="AA151" s="59">
        <v>461</v>
      </c>
      <c r="AB151" s="54" t="s">
        <v>18</v>
      </c>
      <c r="AC151" s="59">
        <v>0</v>
      </c>
      <c r="AD151" s="54" t="s">
        <v>18</v>
      </c>
      <c r="AE151" s="59">
        <v>0</v>
      </c>
      <c r="AF151" s="54" t="s">
        <v>18</v>
      </c>
      <c r="AG151" s="58" t="s">
        <v>219</v>
      </c>
      <c r="AH151" s="54">
        <f t="shared" si="65"/>
        <v>461</v>
      </c>
      <c r="AI151" s="54" t="s">
        <v>18</v>
      </c>
      <c r="AJ151" s="54">
        <f t="shared" ref="AJ151:AJ155" si="76">AH151</f>
        <v>461</v>
      </c>
      <c r="AK151" s="54">
        <f t="shared" si="66"/>
        <v>153.66666666666666</v>
      </c>
      <c r="AL151" s="54" t="s">
        <v>18</v>
      </c>
    </row>
    <row r="152" spans="1:38" x14ac:dyDescent="0.25">
      <c r="A152" s="54" t="s">
        <v>58</v>
      </c>
      <c r="B152" s="54">
        <v>2019</v>
      </c>
      <c r="C152" s="54" t="s">
        <v>62</v>
      </c>
      <c r="D152" s="54" t="s">
        <v>216</v>
      </c>
      <c r="E152" s="54" t="s">
        <v>65</v>
      </c>
      <c r="F152" s="54" t="s">
        <v>95</v>
      </c>
      <c r="G152" s="54" t="s">
        <v>65</v>
      </c>
      <c r="H152" s="54" t="s">
        <v>56</v>
      </c>
      <c r="I152" s="54" t="s">
        <v>216</v>
      </c>
      <c r="J152" s="54" t="s">
        <v>217</v>
      </c>
      <c r="K152" s="54" t="s">
        <v>95</v>
      </c>
      <c r="L152" s="54" t="s">
        <v>218</v>
      </c>
      <c r="M152" s="55" t="str">
        <f t="shared" si="61"/>
        <v>hybridXhybrid</v>
      </c>
      <c r="N152" s="55" t="str">
        <f t="shared" si="63"/>
        <v>hybridXhybrid</v>
      </c>
      <c r="O152" s="56">
        <v>43697</v>
      </c>
      <c r="P152" s="57" t="s">
        <v>231</v>
      </c>
      <c r="Q152" s="54" t="s">
        <v>150</v>
      </c>
      <c r="R152" s="54" t="str">
        <f t="shared" si="62"/>
        <v>B.12XA.27</v>
      </c>
      <c r="S152" s="54" t="s">
        <v>18</v>
      </c>
      <c r="T152" s="54" t="s">
        <v>18</v>
      </c>
      <c r="U152" s="54" t="s">
        <v>18</v>
      </c>
      <c r="V152" s="54" t="s">
        <v>18</v>
      </c>
      <c r="W152" s="58" t="s">
        <v>136</v>
      </c>
      <c r="X152" s="54" t="s">
        <v>63</v>
      </c>
      <c r="Y152" s="54">
        <v>3</v>
      </c>
      <c r="Z152" s="54">
        <v>3</v>
      </c>
      <c r="AA152" s="59">
        <v>8</v>
      </c>
      <c r="AB152" s="54" t="s">
        <v>18</v>
      </c>
      <c r="AC152" s="59">
        <v>8</v>
      </c>
      <c r="AD152" s="54" t="s">
        <v>18</v>
      </c>
      <c r="AE152" s="59">
        <v>13</v>
      </c>
      <c r="AF152" s="54" t="s">
        <v>18</v>
      </c>
      <c r="AG152" s="58" t="s">
        <v>219</v>
      </c>
      <c r="AH152" s="54">
        <f t="shared" si="65"/>
        <v>29</v>
      </c>
      <c r="AI152" s="54" t="s">
        <v>18</v>
      </c>
      <c r="AJ152" s="54">
        <f t="shared" si="76"/>
        <v>29</v>
      </c>
      <c r="AK152" s="54">
        <f t="shared" si="66"/>
        <v>9.6666666666666661</v>
      </c>
      <c r="AL152" s="54" t="s">
        <v>18</v>
      </c>
    </row>
    <row r="153" spans="1:38" x14ac:dyDescent="0.25">
      <c r="A153" s="54" t="s">
        <v>58</v>
      </c>
      <c r="B153" s="54">
        <v>2019</v>
      </c>
      <c r="C153" s="54" t="s">
        <v>62</v>
      </c>
      <c r="D153" s="54" t="s">
        <v>216</v>
      </c>
      <c r="E153" s="54" t="s">
        <v>65</v>
      </c>
      <c r="F153" s="54" t="s">
        <v>95</v>
      </c>
      <c r="G153" s="54" t="s">
        <v>65</v>
      </c>
      <c r="H153" s="54" t="s">
        <v>56</v>
      </c>
      <c r="I153" s="54" t="s">
        <v>216</v>
      </c>
      <c r="J153" s="54" t="s">
        <v>217</v>
      </c>
      <c r="K153" s="54" t="s">
        <v>95</v>
      </c>
      <c r="L153" s="54" t="s">
        <v>218</v>
      </c>
      <c r="M153" s="55" t="str">
        <f t="shared" si="61"/>
        <v>hybridXhybrid</v>
      </c>
      <c r="N153" s="55" t="str">
        <f t="shared" si="63"/>
        <v>hybridXhybrid</v>
      </c>
      <c r="O153" s="56">
        <v>43697</v>
      </c>
      <c r="P153" s="57" t="s">
        <v>185</v>
      </c>
      <c r="Q153" s="54" t="s">
        <v>156</v>
      </c>
      <c r="R153" s="54" t="str">
        <f t="shared" si="62"/>
        <v>C.26XA.29</v>
      </c>
      <c r="S153" s="54" t="s">
        <v>18</v>
      </c>
      <c r="T153" s="54" t="s">
        <v>18</v>
      </c>
      <c r="U153" s="54" t="s">
        <v>18</v>
      </c>
      <c r="V153" s="54" t="s">
        <v>18</v>
      </c>
      <c r="W153" s="58" t="s">
        <v>136</v>
      </c>
      <c r="X153" s="54" t="s">
        <v>63</v>
      </c>
      <c r="Y153" s="54">
        <v>2</v>
      </c>
      <c r="Z153" s="54">
        <v>1</v>
      </c>
      <c r="AA153" s="59">
        <v>26</v>
      </c>
      <c r="AB153" s="54" t="s">
        <v>18</v>
      </c>
      <c r="AC153" s="59">
        <v>0</v>
      </c>
      <c r="AD153" s="54" t="s">
        <v>18</v>
      </c>
      <c r="AE153" s="54" t="s">
        <v>18</v>
      </c>
      <c r="AF153" s="54" t="s">
        <v>18</v>
      </c>
      <c r="AG153" s="58" t="s">
        <v>219</v>
      </c>
      <c r="AH153" s="54">
        <f>AA153+AC153</f>
        <v>26</v>
      </c>
      <c r="AI153" s="54" t="s">
        <v>18</v>
      </c>
      <c r="AJ153" s="54">
        <f t="shared" si="76"/>
        <v>26</v>
      </c>
      <c r="AK153" s="54">
        <f t="shared" si="66"/>
        <v>13</v>
      </c>
      <c r="AL153" s="54" t="s">
        <v>18</v>
      </c>
    </row>
    <row r="154" spans="1:38" x14ac:dyDescent="0.25">
      <c r="A154" s="54" t="s">
        <v>58</v>
      </c>
      <c r="B154" s="54">
        <v>2019</v>
      </c>
      <c r="C154" s="54" t="s">
        <v>62</v>
      </c>
      <c r="D154" s="54" t="s">
        <v>216</v>
      </c>
      <c r="E154" s="54" t="s">
        <v>65</v>
      </c>
      <c r="F154" s="54" t="s">
        <v>95</v>
      </c>
      <c r="G154" s="54" t="s">
        <v>65</v>
      </c>
      <c r="H154" s="54" t="s">
        <v>56</v>
      </c>
      <c r="I154" s="54" t="s">
        <v>216</v>
      </c>
      <c r="J154" s="54" t="s">
        <v>217</v>
      </c>
      <c r="K154" s="54" t="s">
        <v>95</v>
      </c>
      <c r="L154" s="54" t="s">
        <v>218</v>
      </c>
      <c r="M154" s="55" t="str">
        <f t="shared" si="61"/>
        <v>hybridXhybrid</v>
      </c>
      <c r="N154" s="55" t="str">
        <f t="shared" si="63"/>
        <v>hybridXhybrid</v>
      </c>
      <c r="O154" s="56">
        <v>43697</v>
      </c>
      <c r="P154" s="57" t="s">
        <v>232</v>
      </c>
      <c r="Q154" s="54" t="s">
        <v>150</v>
      </c>
      <c r="R154" s="54" t="str">
        <f t="shared" si="62"/>
        <v>C.27XA.27</v>
      </c>
      <c r="S154" s="54" t="s">
        <v>18</v>
      </c>
      <c r="T154" s="54" t="s">
        <v>18</v>
      </c>
      <c r="U154" s="54" t="s">
        <v>18</v>
      </c>
      <c r="V154" s="54" t="s">
        <v>18</v>
      </c>
      <c r="W154" s="58" t="s">
        <v>136</v>
      </c>
      <c r="X154" s="54" t="s">
        <v>63</v>
      </c>
      <c r="Y154" s="54">
        <v>3</v>
      </c>
      <c r="Z154" s="54">
        <v>1</v>
      </c>
      <c r="AA154" s="59">
        <v>0</v>
      </c>
      <c r="AB154" s="54" t="s">
        <v>18</v>
      </c>
      <c r="AC154" s="59">
        <v>0</v>
      </c>
      <c r="AD154" s="54" t="s">
        <v>18</v>
      </c>
      <c r="AE154" s="59">
        <v>5</v>
      </c>
      <c r="AF154" s="54" t="s">
        <v>18</v>
      </c>
      <c r="AG154" s="58" t="s">
        <v>219</v>
      </c>
      <c r="AH154" s="54">
        <f t="shared" si="65"/>
        <v>5</v>
      </c>
      <c r="AI154" s="54" t="s">
        <v>18</v>
      </c>
      <c r="AJ154" s="54">
        <f t="shared" si="76"/>
        <v>5</v>
      </c>
      <c r="AK154" s="54">
        <f t="shared" si="66"/>
        <v>1.6666666666666667</v>
      </c>
      <c r="AL154" s="54" t="s">
        <v>18</v>
      </c>
    </row>
    <row r="155" spans="1:38" x14ac:dyDescent="0.25">
      <c r="A155" s="54" t="s">
        <v>58</v>
      </c>
      <c r="B155" s="54">
        <v>2019</v>
      </c>
      <c r="C155" s="54" t="s">
        <v>62</v>
      </c>
      <c r="D155" s="54" t="s">
        <v>216</v>
      </c>
      <c r="E155" s="54" t="s">
        <v>65</v>
      </c>
      <c r="F155" s="54" t="s">
        <v>95</v>
      </c>
      <c r="G155" s="54" t="s">
        <v>65</v>
      </c>
      <c r="H155" s="54" t="s">
        <v>56</v>
      </c>
      <c r="I155" s="54" t="s">
        <v>216</v>
      </c>
      <c r="J155" s="54" t="s">
        <v>217</v>
      </c>
      <c r="K155" s="54" t="s">
        <v>95</v>
      </c>
      <c r="L155" s="54" t="s">
        <v>218</v>
      </c>
      <c r="M155" s="55" t="str">
        <f t="shared" si="61"/>
        <v>hybridXhybrid</v>
      </c>
      <c r="N155" s="55" t="str">
        <f t="shared" si="63"/>
        <v>hybridXhybrid</v>
      </c>
      <c r="O155" s="56">
        <v>43699</v>
      </c>
      <c r="P155" s="57" t="s">
        <v>102</v>
      </c>
      <c r="Q155" s="54" t="s">
        <v>156</v>
      </c>
      <c r="R155" s="54" t="str">
        <f t="shared" si="62"/>
        <v>A.20XA.29</v>
      </c>
      <c r="S155" s="54" t="s">
        <v>18</v>
      </c>
      <c r="T155" s="54" t="s">
        <v>18</v>
      </c>
      <c r="U155" s="54" t="s">
        <v>18</v>
      </c>
      <c r="V155" s="54" t="s">
        <v>18</v>
      </c>
      <c r="W155" s="58" t="s">
        <v>136</v>
      </c>
      <c r="X155" s="54" t="s">
        <v>63</v>
      </c>
      <c r="Y155" s="54">
        <v>3</v>
      </c>
      <c r="Z155" s="54">
        <v>2</v>
      </c>
      <c r="AA155" s="59">
        <v>0</v>
      </c>
      <c r="AB155" s="54" t="s">
        <v>18</v>
      </c>
      <c r="AC155" s="59">
        <v>90</v>
      </c>
      <c r="AD155" s="54" t="s">
        <v>18</v>
      </c>
      <c r="AE155" s="59">
        <v>17</v>
      </c>
      <c r="AF155" s="54" t="s">
        <v>18</v>
      </c>
      <c r="AG155" s="58" t="s">
        <v>219</v>
      </c>
      <c r="AH155" s="54">
        <f t="shared" si="65"/>
        <v>107</v>
      </c>
      <c r="AI155" s="54" t="s">
        <v>18</v>
      </c>
      <c r="AJ155" s="54">
        <f t="shared" si="76"/>
        <v>107</v>
      </c>
      <c r="AK155" s="54">
        <f t="shared" si="66"/>
        <v>35.666666666666664</v>
      </c>
      <c r="AL155" s="54" t="s">
        <v>18</v>
      </c>
    </row>
    <row r="156" spans="1:38" x14ac:dyDescent="0.25">
      <c r="A156" s="54" t="s">
        <v>58</v>
      </c>
      <c r="B156" s="54">
        <v>2019</v>
      </c>
      <c r="C156" s="54" t="s">
        <v>62</v>
      </c>
      <c r="D156" s="54" t="s">
        <v>216</v>
      </c>
      <c r="E156" s="54" t="s">
        <v>217</v>
      </c>
      <c r="F156" s="54" t="s">
        <v>95</v>
      </c>
      <c r="G156" s="54" t="s">
        <v>218</v>
      </c>
      <c r="H156" s="54" t="s">
        <v>56</v>
      </c>
      <c r="I156" s="54" t="s">
        <v>54</v>
      </c>
      <c r="J156" s="54" t="s">
        <v>97</v>
      </c>
      <c r="K156" s="54" t="s">
        <v>95</v>
      </c>
      <c r="L156" s="54" t="s">
        <v>220</v>
      </c>
      <c r="M156" s="55" t="str">
        <f t="shared" si="61"/>
        <v>hybridXelegans</v>
      </c>
      <c r="N156" s="55" t="str">
        <f t="shared" si="63"/>
        <v>hybridXelegans</v>
      </c>
      <c r="O156" s="56">
        <v>43699</v>
      </c>
      <c r="P156" s="57" t="s">
        <v>154</v>
      </c>
      <c r="Q156" s="54">
        <v>4.12</v>
      </c>
      <c r="R156" s="54" t="str">
        <f t="shared" si="62"/>
        <v>A.28X4.12</v>
      </c>
      <c r="S156" s="54">
        <v>2</v>
      </c>
      <c r="T156" s="54">
        <v>0</v>
      </c>
      <c r="U156" s="54">
        <v>0</v>
      </c>
      <c r="V156" s="54">
        <v>0</v>
      </c>
      <c r="W156" s="58" t="s">
        <v>18</v>
      </c>
      <c r="X156" s="54" t="str">
        <f>IF(V156=1,"Y","N")</f>
        <v>N</v>
      </c>
      <c r="Y156" s="54" t="str">
        <f t="shared" ref="Y156:AF157" si="77">IF($X156="N","NA","")</f>
        <v>NA</v>
      </c>
      <c r="Z156" s="54" t="str">
        <f t="shared" si="77"/>
        <v>NA</v>
      </c>
      <c r="AA156" s="54" t="str">
        <f t="shared" si="77"/>
        <v>NA</v>
      </c>
      <c r="AB156" s="54" t="str">
        <f t="shared" si="77"/>
        <v>NA</v>
      </c>
      <c r="AC156" s="54" t="str">
        <f t="shared" si="77"/>
        <v>NA</v>
      </c>
      <c r="AD156" s="54" t="str">
        <f t="shared" si="77"/>
        <v>NA</v>
      </c>
      <c r="AE156" s="54" t="str">
        <f t="shared" si="77"/>
        <v>NA</v>
      </c>
      <c r="AF156" s="54" t="str">
        <f t="shared" si="77"/>
        <v>NA</v>
      </c>
      <c r="AG156" s="58" t="s">
        <v>219</v>
      </c>
      <c r="AH156" s="54" t="s">
        <v>18</v>
      </c>
      <c r="AI156" s="54" t="s">
        <v>18</v>
      </c>
      <c r="AJ156" s="54" t="s">
        <v>18</v>
      </c>
      <c r="AK156" s="54" t="s">
        <v>18</v>
      </c>
      <c r="AL156" s="54" t="s">
        <v>18</v>
      </c>
    </row>
    <row r="157" spans="1:38" x14ac:dyDescent="0.25">
      <c r="A157" s="54" t="s">
        <v>58</v>
      </c>
      <c r="B157" s="54">
        <v>2019</v>
      </c>
      <c r="C157" s="54" t="s">
        <v>62</v>
      </c>
      <c r="D157" s="54" t="s">
        <v>216</v>
      </c>
      <c r="E157" s="54" t="s">
        <v>217</v>
      </c>
      <c r="F157" s="54" t="s">
        <v>95</v>
      </c>
      <c r="G157" s="54" t="s">
        <v>218</v>
      </c>
      <c r="H157" s="54" t="s">
        <v>56</v>
      </c>
      <c r="I157" s="54" t="s">
        <v>54</v>
      </c>
      <c r="J157" s="54" t="s">
        <v>97</v>
      </c>
      <c r="K157" s="54" t="s">
        <v>95</v>
      </c>
      <c r="L157" s="54" t="s">
        <v>220</v>
      </c>
      <c r="M157" s="55" t="str">
        <f t="shared" si="61"/>
        <v>hybridXelegans</v>
      </c>
      <c r="N157" s="55" t="str">
        <f t="shared" si="63"/>
        <v>hybridXelegans</v>
      </c>
      <c r="O157" s="56">
        <v>43699</v>
      </c>
      <c r="P157" s="57" t="s">
        <v>156</v>
      </c>
      <c r="Q157" s="54">
        <v>4.12</v>
      </c>
      <c r="R157" s="54" t="str">
        <f t="shared" si="62"/>
        <v>A.29X4.12</v>
      </c>
      <c r="S157" s="54">
        <v>3</v>
      </c>
      <c r="T157" s="54">
        <v>0</v>
      </c>
      <c r="U157" s="54">
        <v>0</v>
      </c>
      <c r="V157" s="54">
        <v>0</v>
      </c>
      <c r="W157" s="58" t="s">
        <v>18</v>
      </c>
      <c r="X157" s="54" t="str">
        <f>IF(V157=1,"Y","N")</f>
        <v>N</v>
      </c>
      <c r="Y157" s="54" t="str">
        <f t="shared" si="77"/>
        <v>NA</v>
      </c>
      <c r="Z157" s="54" t="str">
        <f t="shared" si="77"/>
        <v>NA</v>
      </c>
      <c r="AA157" s="54" t="str">
        <f t="shared" si="77"/>
        <v>NA</v>
      </c>
      <c r="AB157" s="54" t="str">
        <f t="shared" si="77"/>
        <v>NA</v>
      </c>
      <c r="AC157" s="54" t="str">
        <f t="shared" si="77"/>
        <v>NA</v>
      </c>
      <c r="AD157" s="54" t="str">
        <f t="shared" si="77"/>
        <v>NA</v>
      </c>
      <c r="AE157" s="54" t="str">
        <f t="shared" si="77"/>
        <v>NA</v>
      </c>
      <c r="AF157" s="54" t="str">
        <f t="shared" si="77"/>
        <v>NA</v>
      </c>
      <c r="AG157" s="58" t="s">
        <v>219</v>
      </c>
      <c r="AH157" s="54" t="s">
        <v>18</v>
      </c>
      <c r="AI157" s="54" t="s">
        <v>18</v>
      </c>
      <c r="AJ157" s="54" t="s">
        <v>18</v>
      </c>
      <c r="AK157" s="54" t="s">
        <v>18</v>
      </c>
      <c r="AL157" s="54" t="s">
        <v>18</v>
      </c>
    </row>
    <row r="158" spans="1:38" x14ac:dyDescent="0.25">
      <c r="A158" s="54" t="s">
        <v>58</v>
      </c>
      <c r="B158" s="54">
        <v>2019</v>
      </c>
      <c r="C158" s="54" t="s">
        <v>62</v>
      </c>
      <c r="D158" s="54" t="s">
        <v>216</v>
      </c>
      <c r="E158" s="54" t="s">
        <v>65</v>
      </c>
      <c r="F158" s="54" t="s">
        <v>95</v>
      </c>
      <c r="G158" s="54" t="s">
        <v>65</v>
      </c>
      <c r="H158" s="54" t="s">
        <v>56</v>
      </c>
      <c r="I158" s="54" t="s">
        <v>216</v>
      </c>
      <c r="J158" s="54" t="s">
        <v>217</v>
      </c>
      <c r="K158" s="54" t="s">
        <v>95</v>
      </c>
      <c r="L158" s="54" t="s">
        <v>218</v>
      </c>
      <c r="M158" s="55" t="str">
        <f t="shared" si="61"/>
        <v>hybridXhybrid</v>
      </c>
      <c r="N158" s="55" t="str">
        <f t="shared" si="63"/>
        <v>hybridXhybrid</v>
      </c>
      <c r="O158" s="56">
        <v>43699</v>
      </c>
      <c r="P158" s="57" t="s">
        <v>157</v>
      </c>
      <c r="Q158" s="54" t="s">
        <v>159</v>
      </c>
      <c r="R158" s="54" t="str">
        <f t="shared" si="62"/>
        <v>A.30XA.31</v>
      </c>
      <c r="S158" s="54" t="s">
        <v>18</v>
      </c>
      <c r="T158" s="54" t="s">
        <v>18</v>
      </c>
      <c r="U158" s="54" t="s">
        <v>18</v>
      </c>
      <c r="V158" s="54" t="s">
        <v>18</v>
      </c>
      <c r="W158" s="58" t="s">
        <v>136</v>
      </c>
      <c r="X158" s="54" t="s">
        <v>63</v>
      </c>
      <c r="Y158" s="54">
        <v>3</v>
      </c>
      <c r="Z158" s="54">
        <v>2</v>
      </c>
      <c r="AA158" s="59">
        <v>0</v>
      </c>
      <c r="AB158" s="54" t="s">
        <v>18</v>
      </c>
      <c r="AC158" s="59">
        <v>109</v>
      </c>
      <c r="AD158" s="54" t="s">
        <v>18</v>
      </c>
      <c r="AE158" s="59">
        <v>6</v>
      </c>
      <c r="AF158" s="54" t="s">
        <v>18</v>
      </c>
      <c r="AG158" s="58" t="s">
        <v>219</v>
      </c>
      <c r="AH158" s="54">
        <f t="shared" si="65"/>
        <v>115</v>
      </c>
      <c r="AI158" s="54" t="s">
        <v>18</v>
      </c>
      <c r="AJ158" s="54">
        <f t="shared" ref="AJ158:AJ170" si="78">AH158</f>
        <v>115</v>
      </c>
      <c r="AK158" s="54">
        <f t="shared" si="66"/>
        <v>38.333333333333336</v>
      </c>
      <c r="AL158" s="54" t="s">
        <v>18</v>
      </c>
    </row>
    <row r="159" spans="1:38" x14ac:dyDescent="0.25">
      <c r="A159" s="54" t="s">
        <v>58</v>
      </c>
      <c r="B159" s="54">
        <v>2019</v>
      </c>
      <c r="C159" s="54" t="s">
        <v>62</v>
      </c>
      <c r="D159" s="54" t="s">
        <v>216</v>
      </c>
      <c r="E159" s="54" t="s">
        <v>65</v>
      </c>
      <c r="F159" s="54" t="s">
        <v>95</v>
      </c>
      <c r="G159" s="54" t="s">
        <v>65</v>
      </c>
      <c r="H159" s="54" t="s">
        <v>56</v>
      </c>
      <c r="I159" s="54" t="s">
        <v>216</v>
      </c>
      <c r="J159" s="54" t="s">
        <v>217</v>
      </c>
      <c r="K159" s="54" t="s">
        <v>95</v>
      </c>
      <c r="L159" s="54" t="s">
        <v>218</v>
      </c>
      <c r="M159" s="55" t="str">
        <f t="shared" si="61"/>
        <v>hybridXhybrid</v>
      </c>
      <c r="N159" s="55" t="str">
        <f t="shared" si="63"/>
        <v>hybridXhybrid</v>
      </c>
      <c r="O159" s="56">
        <v>43699</v>
      </c>
      <c r="P159" s="57" t="s">
        <v>233</v>
      </c>
      <c r="Q159" s="54" t="s">
        <v>192</v>
      </c>
      <c r="R159" s="54" t="str">
        <f t="shared" si="62"/>
        <v>C.30XC.25</v>
      </c>
      <c r="S159" s="54" t="s">
        <v>18</v>
      </c>
      <c r="T159" s="54" t="s">
        <v>18</v>
      </c>
      <c r="U159" s="54" t="s">
        <v>18</v>
      </c>
      <c r="V159" s="54" t="s">
        <v>18</v>
      </c>
      <c r="W159" s="58" t="s">
        <v>136</v>
      </c>
      <c r="X159" s="54" t="s">
        <v>63</v>
      </c>
      <c r="Y159" s="54">
        <v>3</v>
      </c>
      <c r="Z159" s="54">
        <v>2</v>
      </c>
      <c r="AA159" s="59">
        <v>271</v>
      </c>
      <c r="AB159" s="54" t="s">
        <v>18</v>
      </c>
      <c r="AC159" s="59">
        <v>33</v>
      </c>
      <c r="AD159" s="54" t="s">
        <v>18</v>
      </c>
      <c r="AE159" s="59">
        <v>0</v>
      </c>
      <c r="AF159" s="54" t="s">
        <v>18</v>
      </c>
      <c r="AG159" s="58" t="s">
        <v>219</v>
      </c>
      <c r="AH159" s="54">
        <f t="shared" si="65"/>
        <v>304</v>
      </c>
      <c r="AI159" s="54" t="s">
        <v>18</v>
      </c>
      <c r="AJ159" s="54">
        <f t="shared" si="78"/>
        <v>304</v>
      </c>
      <c r="AK159" s="54">
        <f t="shared" si="66"/>
        <v>101.33333333333333</v>
      </c>
      <c r="AL159" s="54" t="s">
        <v>18</v>
      </c>
    </row>
    <row r="160" spans="1:38" x14ac:dyDescent="0.25">
      <c r="A160" s="54" t="s">
        <v>58</v>
      </c>
      <c r="B160" s="54">
        <v>2019</v>
      </c>
      <c r="C160" s="54" t="s">
        <v>62</v>
      </c>
      <c r="D160" s="54" t="s">
        <v>94</v>
      </c>
      <c r="E160" s="54" t="s">
        <v>65</v>
      </c>
      <c r="F160" s="54" t="s">
        <v>95</v>
      </c>
      <c r="G160" s="54" t="s">
        <v>65</v>
      </c>
      <c r="H160" s="54" t="s">
        <v>56</v>
      </c>
      <c r="I160" s="54" t="s">
        <v>216</v>
      </c>
      <c r="J160" s="54" t="s">
        <v>217</v>
      </c>
      <c r="K160" s="54" t="s">
        <v>95</v>
      </c>
      <c r="L160" s="54" t="s">
        <v>218</v>
      </c>
      <c r="M160" s="55" t="str">
        <f t="shared" si="61"/>
        <v>graellsiiXhybrid</v>
      </c>
      <c r="N160" s="55" t="str">
        <f t="shared" si="63"/>
        <v>graellsiiXhybrid</v>
      </c>
      <c r="O160" s="56">
        <v>43700</v>
      </c>
      <c r="P160" s="57" t="s">
        <v>234</v>
      </c>
      <c r="Q160" s="54" t="s">
        <v>156</v>
      </c>
      <c r="R160" s="54" t="str">
        <f t="shared" si="62"/>
        <v>2.15XA.29</v>
      </c>
      <c r="S160" s="54" t="s">
        <v>18</v>
      </c>
      <c r="T160" s="54" t="s">
        <v>18</v>
      </c>
      <c r="U160" s="54" t="s">
        <v>18</v>
      </c>
      <c r="V160" s="54" t="s">
        <v>18</v>
      </c>
      <c r="W160" s="58" t="s">
        <v>136</v>
      </c>
      <c r="X160" s="54" t="s">
        <v>63</v>
      </c>
      <c r="Y160" s="54">
        <v>3</v>
      </c>
      <c r="Z160" s="54">
        <v>2</v>
      </c>
      <c r="AA160" s="59">
        <v>281</v>
      </c>
      <c r="AB160" s="54" t="s">
        <v>18</v>
      </c>
      <c r="AC160" s="59">
        <v>0</v>
      </c>
      <c r="AD160" s="54" t="s">
        <v>18</v>
      </c>
      <c r="AE160" s="59">
        <v>46</v>
      </c>
      <c r="AF160" s="54" t="s">
        <v>18</v>
      </c>
      <c r="AG160" s="58" t="s">
        <v>219</v>
      </c>
      <c r="AH160" s="54">
        <f t="shared" si="65"/>
        <v>327</v>
      </c>
      <c r="AI160" s="54" t="s">
        <v>18</v>
      </c>
      <c r="AJ160" s="54">
        <f t="shared" si="78"/>
        <v>327</v>
      </c>
      <c r="AK160" s="54">
        <f t="shared" si="66"/>
        <v>109</v>
      </c>
      <c r="AL160" s="54" t="s">
        <v>18</v>
      </c>
    </row>
    <row r="161" spans="1:38" x14ac:dyDescent="0.25">
      <c r="A161" s="54" t="s">
        <v>58</v>
      </c>
      <c r="B161" s="54">
        <v>2019</v>
      </c>
      <c r="C161" s="54" t="s">
        <v>62</v>
      </c>
      <c r="D161" s="54" t="s">
        <v>216</v>
      </c>
      <c r="E161" s="54" t="s">
        <v>65</v>
      </c>
      <c r="F161" s="54" t="s">
        <v>95</v>
      </c>
      <c r="G161" s="54" t="s">
        <v>65</v>
      </c>
      <c r="H161" s="54" t="s">
        <v>56</v>
      </c>
      <c r="I161" s="54" t="s">
        <v>54</v>
      </c>
      <c r="J161" s="54" t="s">
        <v>97</v>
      </c>
      <c r="K161" s="54" t="s">
        <v>95</v>
      </c>
      <c r="L161" s="54" t="s">
        <v>220</v>
      </c>
      <c r="M161" s="55" t="str">
        <f t="shared" si="61"/>
        <v>hybridXelegans</v>
      </c>
      <c r="N161" s="55" t="str">
        <f t="shared" si="63"/>
        <v>hybridXelegans</v>
      </c>
      <c r="O161" s="56">
        <v>43700</v>
      </c>
      <c r="P161" s="57" t="s">
        <v>235</v>
      </c>
      <c r="Q161" s="54">
        <v>4.12</v>
      </c>
      <c r="R161" s="54" t="str">
        <f t="shared" si="62"/>
        <v>C.29X4.12</v>
      </c>
      <c r="S161" s="54" t="s">
        <v>18</v>
      </c>
      <c r="T161" s="54" t="s">
        <v>18</v>
      </c>
      <c r="U161" s="54" t="s">
        <v>18</v>
      </c>
      <c r="V161" s="54" t="s">
        <v>18</v>
      </c>
      <c r="W161" s="58" t="s">
        <v>136</v>
      </c>
      <c r="X161" s="54" t="s">
        <v>63</v>
      </c>
      <c r="Y161" s="54">
        <v>3</v>
      </c>
      <c r="Z161" s="54">
        <v>2</v>
      </c>
      <c r="AA161" s="59">
        <v>569</v>
      </c>
      <c r="AB161" s="54" t="s">
        <v>18</v>
      </c>
      <c r="AC161" s="59">
        <v>0</v>
      </c>
      <c r="AD161" s="54" t="s">
        <v>18</v>
      </c>
      <c r="AE161" s="59">
        <v>2</v>
      </c>
      <c r="AF161" s="54" t="s">
        <v>18</v>
      </c>
      <c r="AG161" s="58" t="s">
        <v>219</v>
      </c>
      <c r="AH161" s="54">
        <f t="shared" si="65"/>
        <v>571</v>
      </c>
      <c r="AI161" s="54" t="s">
        <v>18</v>
      </c>
      <c r="AJ161" s="54">
        <f t="shared" si="78"/>
        <v>571</v>
      </c>
      <c r="AK161" s="54">
        <f t="shared" si="66"/>
        <v>190.33333333333334</v>
      </c>
      <c r="AL161" s="54" t="s">
        <v>18</v>
      </c>
    </row>
    <row r="162" spans="1:38" x14ac:dyDescent="0.25">
      <c r="A162" s="54" t="s">
        <v>58</v>
      </c>
      <c r="B162" s="54">
        <v>2019</v>
      </c>
      <c r="C162" s="54" t="s">
        <v>62</v>
      </c>
      <c r="D162" s="54" t="s">
        <v>94</v>
      </c>
      <c r="E162" s="54" t="s">
        <v>65</v>
      </c>
      <c r="F162" s="54" t="s">
        <v>95</v>
      </c>
      <c r="G162" s="54" t="s">
        <v>65</v>
      </c>
      <c r="H162" s="54" t="s">
        <v>56</v>
      </c>
      <c r="I162" s="54" t="s">
        <v>94</v>
      </c>
      <c r="J162" s="54" t="s">
        <v>55</v>
      </c>
      <c r="K162" s="54" t="s">
        <v>95</v>
      </c>
      <c r="L162" s="54" t="s">
        <v>221</v>
      </c>
      <c r="M162" s="55" t="str">
        <f t="shared" si="61"/>
        <v>graellsiiXgraellsii</v>
      </c>
      <c r="N162" s="55" t="str">
        <f t="shared" si="63"/>
        <v>graellsiiXgraellsii</v>
      </c>
      <c r="O162" s="56">
        <v>43702</v>
      </c>
      <c r="P162" s="57" t="s">
        <v>236</v>
      </c>
      <c r="Q162" s="54">
        <v>2.23</v>
      </c>
      <c r="R162" s="54" t="str">
        <f t="shared" si="62"/>
        <v>1.29X2.23</v>
      </c>
      <c r="S162" s="54" t="s">
        <v>18</v>
      </c>
      <c r="T162" s="54" t="s">
        <v>18</v>
      </c>
      <c r="U162" s="54" t="s">
        <v>18</v>
      </c>
      <c r="V162" s="54" t="s">
        <v>18</v>
      </c>
      <c r="W162" s="58" t="s">
        <v>136</v>
      </c>
      <c r="X162" s="54" t="s">
        <v>63</v>
      </c>
      <c r="Y162" s="54">
        <v>3</v>
      </c>
      <c r="Z162" s="54">
        <v>3</v>
      </c>
      <c r="AA162" s="59">
        <v>1</v>
      </c>
      <c r="AB162" s="54" t="s">
        <v>18</v>
      </c>
      <c r="AC162" s="59">
        <v>4</v>
      </c>
      <c r="AD162" s="54" t="s">
        <v>18</v>
      </c>
      <c r="AE162" s="59">
        <v>96</v>
      </c>
      <c r="AF162" s="54" t="s">
        <v>18</v>
      </c>
      <c r="AG162" s="58" t="s">
        <v>219</v>
      </c>
      <c r="AH162" s="54">
        <f t="shared" si="65"/>
        <v>101</v>
      </c>
      <c r="AI162" s="54" t="s">
        <v>18</v>
      </c>
      <c r="AJ162" s="54">
        <f t="shared" si="78"/>
        <v>101</v>
      </c>
      <c r="AK162" s="54">
        <f t="shared" si="66"/>
        <v>33.666666666666664</v>
      </c>
      <c r="AL162" s="54" t="s">
        <v>18</v>
      </c>
    </row>
    <row r="163" spans="1:38" x14ac:dyDescent="0.25">
      <c r="A163" s="54" t="s">
        <v>58</v>
      </c>
      <c r="B163" s="54">
        <v>2019</v>
      </c>
      <c r="C163" s="54" t="s">
        <v>62</v>
      </c>
      <c r="D163" s="54" t="s">
        <v>54</v>
      </c>
      <c r="E163" s="54" t="s">
        <v>65</v>
      </c>
      <c r="F163" s="54" t="s">
        <v>95</v>
      </c>
      <c r="G163" s="54" t="s">
        <v>65</v>
      </c>
      <c r="H163" s="54" t="s">
        <v>59</v>
      </c>
      <c r="I163" s="54" t="s">
        <v>54</v>
      </c>
      <c r="J163" s="54" t="s">
        <v>97</v>
      </c>
      <c r="K163" s="54" t="s">
        <v>95</v>
      </c>
      <c r="L163" s="54" t="s">
        <v>220</v>
      </c>
      <c r="M163" s="55" t="str">
        <f t="shared" si="61"/>
        <v>elegansXelegans</v>
      </c>
      <c r="N163" s="55" t="str">
        <f t="shared" si="63"/>
        <v>elegansXelegans</v>
      </c>
      <c r="O163" s="56">
        <v>43702</v>
      </c>
      <c r="P163" s="57" t="s">
        <v>237</v>
      </c>
      <c r="Q163" s="54">
        <v>3.27</v>
      </c>
      <c r="R163" s="54" t="str">
        <f t="shared" si="62"/>
        <v>3.34X3.27</v>
      </c>
      <c r="S163" s="54" t="s">
        <v>18</v>
      </c>
      <c r="T163" s="54" t="s">
        <v>18</v>
      </c>
      <c r="U163" s="54" t="s">
        <v>18</v>
      </c>
      <c r="V163" s="54" t="s">
        <v>18</v>
      </c>
      <c r="W163" s="58" t="s">
        <v>136</v>
      </c>
      <c r="X163" s="54" t="s">
        <v>63</v>
      </c>
      <c r="Y163" s="54">
        <v>3</v>
      </c>
      <c r="Z163" s="54">
        <v>2</v>
      </c>
      <c r="AA163" s="59">
        <v>0</v>
      </c>
      <c r="AB163" s="54" t="s">
        <v>18</v>
      </c>
      <c r="AC163" s="59">
        <v>301</v>
      </c>
      <c r="AD163" s="54" t="s">
        <v>18</v>
      </c>
      <c r="AE163" s="59">
        <v>31</v>
      </c>
      <c r="AF163" s="54" t="s">
        <v>18</v>
      </c>
      <c r="AG163" s="58" t="s">
        <v>219</v>
      </c>
      <c r="AH163" s="54">
        <f t="shared" si="65"/>
        <v>332</v>
      </c>
      <c r="AI163" s="54" t="s">
        <v>18</v>
      </c>
      <c r="AJ163" s="54">
        <f t="shared" si="78"/>
        <v>332</v>
      </c>
      <c r="AK163" s="54">
        <f t="shared" si="66"/>
        <v>110.66666666666667</v>
      </c>
      <c r="AL163" s="54" t="s">
        <v>18</v>
      </c>
    </row>
    <row r="164" spans="1:38" x14ac:dyDescent="0.25">
      <c r="A164" s="54" t="s">
        <v>58</v>
      </c>
      <c r="B164" s="54">
        <v>2019</v>
      </c>
      <c r="C164" s="54" t="s">
        <v>62</v>
      </c>
      <c r="D164" s="54" t="s">
        <v>94</v>
      </c>
      <c r="E164" s="54" t="s">
        <v>65</v>
      </c>
      <c r="F164" s="54" t="s">
        <v>95</v>
      </c>
      <c r="G164" s="54" t="s">
        <v>65</v>
      </c>
      <c r="H164" s="54" t="s">
        <v>64</v>
      </c>
      <c r="I164" s="54" t="s">
        <v>94</v>
      </c>
      <c r="J164" s="54" t="s">
        <v>55</v>
      </c>
      <c r="K164" s="54" t="s">
        <v>95</v>
      </c>
      <c r="L164" s="54" t="s">
        <v>221</v>
      </c>
      <c r="M164" s="55" t="str">
        <f t="shared" si="61"/>
        <v>graellsiiXgraellsii</v>
      </c>
      <c r="N164" s="55" t="str">
        <f t="shared" si="63"/>
        <v>graellsiiXgraellsii</v>
      </c>
      <c r="O164" s="56">
        <v>43703</v>
      </c>
      <c r="P164" s="57" t="s">
        <v>238</v>
      </c>
      <c r="Q164" s="54">
        <v>2.23</v>
      </c>
      <c r="R164" s="54" t="str">
        <f t="shared" si="62"/>
        <v>2.22X2.23</v>
      </c>
      <c r="S164" s="54" t="s">
        <v>18</v>
      </c>
      <c r="T164" s="54" t="s">
        <v>18</v>
      </c>
      <c r="U164" s="54" t="s">
        <v>18</v>
      </c>
      <c r="V164" s="54" t="s">
        <v>18</v>
      </c>
      <c r="W164" s="58" t="s">
        <v>136</v>
      </c>
      <c r="X164" s="54" t="s">
        <v>63</v>
      </c>
      <c r="Y164" s="54">
        <v>3</v>
      </c>
      <c r="Z164" s="54">
        <v>2</v>
      </c>
      <c r="AA164" s="59">
        <v>446</v>
      </c>
      <c r="AB164" s="54" t="s">
        <v>18</v>
      </c>
      <c r="AC164" s="59">
        <v>0</v>
      </c>
      <c r="AD164" s="54" t="s">
        <v>18</v>
      </c>
      <c r="AE164" s="59">
        <v>150</v>
      </c>
      <c r="AF164" s="54" t="s">
        <v>18</v>
      </c>
      <c r="AG164" s="58" t="s">
        <v>219</v>
      </c>
      <c r="AH164" s="54">
        <f t="shared" si="65"/>
        <v>596</v>
      </c>
      <c r="AI164" s="54" t="s">
        <v>18</v>
      </c>
      <c r="AJ164" s="54">
        <f t="shared" si="78"/>
        <v>596</v>
      </c>
      <c r="AK164" s="54">
        <f t="shared" si="66"/>
        <v>198.66666666666666</v>
      </c>
      <c r="AL164" s="54" t="s">
        <v>18</v>
      </c>
    </row>
    <row r="165" spans="1:38" x14ac:dyDescent="0.25">
      <c r="A165" s="54" t="s">
        <v>58</v>
      </c>
      <c r="B165" s="54">
        <v>2019</v>
      </c>
      <c r="C165" s="54" t="s">
        <v>62</v>
      </c>
      <c r="D165" s="54" t="s">
        <v>94</v>
      </c>
      <c r="E165" s="54" t="s">
        <v>65</v>
      </c>
      <c r="F165" s="54" t="s">
        <v>95</v>
      </c>
      <c r="G165" s="54" t="s">
        <v>65</v>
      </c>
      <c r="H165" s="54" t="s">
        <v>64</v>
      </c>
      <c r="I165" s="54" t="s">
        <v>94</v>
      </c>
      <c r="J165" s="54" t="s">
        <v>55</v>
      </c>
      <c r="K165" s="54" t="s">
        <v>95</v>
      </c>
      <c r="L165" s="54" t="s">
        <v>221</v>
      </c>
      <c r="M165" s="55" t="str">
        <f t="shared" si="61"/>
        <v>graellsiiXgraellsii</v>
      </c>
      <c r="N165" s="55" t="str">
        <f t="shared" si="63"/>
        <v>graellsiiXgraellsii</v>
      </c>
      <c r="O165" s="56">
        <v>43703</v>
      </c>
      <c r="P165" s="57" t="s">
        <v>239</v>
      </c>
      <c r="Q165" s="54">
        <v>2.23</v>
      </c>
      <c r="R165" s="54" t="str">
        <f t="shared" si="62"/>
        <v>2.24X2.23</v>
      </c>
      <c r="S165" s="54" t="s">
        <v>18</v>
      </c>
      <c r="T165" s="54" t="s">
        <v>18</v>
      </c>
      <c r="U165" s="54" t="s">
        <v>18</v>
      </c>
      <c r="V165" s="54" t="s">
        <v>18</v>
      </c>
      <c r="W165" s="58" t="s">
        <v>136</v>
      </c>
      <c r="X165" s="54" t="s">
        <v>63</v>
      </c>
      <c r="Y165" s="54">
        <v>3</v>
      </c>
      <c r="Z165" s="54">
        <v>2</v>
      </c>
      <c r="AA165" s="59">
        <v>296</v>
      </c>
      <c r="AB165" s="54" t="s">
        <v>18</v>
      </c>
      <c r="AC165" s="59">
        <v>134</v>
      </c>
      <c r="AD165" s="54" t="s">
        <v>18</v>
      </c>
      <c r="AE165" s="59">
        <v>0</v>
      </c>
      <c r="AF165" s="54" t="s">
        <v>18</v>
      </c>
      <c r="AG165" s="58" t="s">
        <v>219</v>
      </c>
      <c r="AH165" s="54">
        <f t="shared" si="65"/>
        <v>430</v>
      </c>
      <c r="AI165" s="54" t="s">
        <v>18</v>
      </c>
      <c r="AJ165" s="54">
        <f t="shared" si="78"/>
        <v>430</v>
      </c>
      <c r="AK165" s="54">
        <f t="shared" si="66"/>
        <v>143.33333333333334</v>
      </c>
      <c r="AL165" s="54" t="s">
        <v>18</v>
      </c>
    </row>
    <row r="166" spans="1:38" x14ac:dyDescent="0.25">
      <c r="A166" s="54" t="s">
        <v>58</v>
      </c>
      <c r="B166" s="54">
        <v>2019</v>
      </c>
      <c r="C166" s="54" t="s">
        <v>62</v>
      </c>
      <c r="D166" s="54" t="s">
        <v>54</v>
      </c>
      <c r="E166" s="54" t="s">
        <v>65</v>
      </c>
      <c r="F166" s="54" t="s">
        <v>95</v>
      </c>
      <c r="G166" s="54" t="s">
        <v>65</v>
      </c>
      <c r="H166" s="54" t="s">
        <v>59</v>
      </c>
      <c r="I166" s="54" t="s">
        <v>54</v>
      </c>
      <c r="J166" s="54" t="s">
        <v>97</v>
      </c>
      <c r="K166" s="54" t="s">
        <v>95</v>
      </c>
      <c r="L166" s="54" t="s">
        <v>220</v>
      </c>
      <c r="M166" s="55" t="str">
        <f t="shared" si="61"/>
        <v>elegansXelegans</v>
      </c>
      <c r="N166" s="55" t="str">
        <f t="shared" si="63"/>
        <v>elegansXelegans</v>
      </c>
      <c r="O166" s="56">
        <v>43703</v>
      </c>
      <c r="P166" s="57" t="s">
        <v>240</v>
      </c>
      <c r="Q166" s="54">
        <v>3.27</v>
      </c>
      <c r="R166" s="54" t="str">
        <f t="shared" si="62"/>
        <v>3.31X3.27</v>
      </c>
      <c r="S166" s="54" t="s">
        <v>18</v>
      </c>
      <c r="T166" s="54" t="s">
        <v>18</v>
      </c>
      <c r="U166" s="54" t="s">
        <v>18</v>
      </c>
      <c r="V166" s="54" t="s">
        <v>18</v>
      </c>
      <c r="W166" s="58" t="s">
        <v>136</v>
      </c>
      <c r="X166" s="54" t="s">
        <v>63</v>
      </c>
      <c r="Y166" s="54">
        <v>2</v>
      </c>
      <c r="Z166" s="54">
        <v>2</v>
      </c>
      <c r="AA166" s="59">
        <v>5</v>
      </c>
      <c r="AB166" s="54" t="s">
        <v>18</v>
      </c>
      <c r="AC166" s="59">
        <v>5</v>
      </c>
      <c r="AD166" s="54" t="s">
        <v>18</v>
      </c>
      <c r="AE166" s="54" t="s">
        <v>18</v>
      </c>
      <c r="AF166" s="54" t="s">
        <v>18</v>
      </c>
      <c r="AG166" s="58" t="s">
        <v>219</v>
      </c>
      <c r="AH166" s="54">
        <f>AA166+AC166</f>
        <v>10</v>
      </c>
      <c r="AI166" s="54" t="s">
        <v>18</v>
      </c>
      <c r="AJ166" s="54">
        <f t="shared" si="78"/>
        <v>10</v>
      </c>
      <c r="AK166" s="54">
        <f t="shared" si="66"/>
        <v>5</v>
      </c>
      <c r="AL166" s="54" t="s">
        <v>18</v>
      </c>
    </row>
    <row r="167" spans="1:38" x14ac:dyDescent="0.25">
      <c r="A167" s="54" t="s">
        <v>58</v>
      </c>
      <c r="B167" s="54">
        <v>2019</v>
      </c>
      <c r="C167" s="54" t="s">
        <v>62</v>
      </c>
      <c r="D167" s="54" t="s">
        <v>54</v>
      </c>
      <c r="E167" s="54" t="s">
        <v>65</v>
      </c>
      <c r="F167" s="54" t="s">
        <v>95</v>
      </c>
      <c r="G167" s="54" t="s">
        <v>65</v>
      </c>
      <c r="H167" s="54" t="s">
        <v>59</v>
      </c>
      <c r="I167" s="54" t="s">
        <v>54</v>
      </c>
      <c r="J167" s="54" t="s">
        <v>97</v>
      </c>
      <c r="K167" s="54" t="s">
        <v>95</v>
      </c>
      <c r="L167" s="54" t="s">
        <v>220</v>
      </c>
      <c r="M167" s="55" t="str">
        <f t="shared" si="61"/>
        <v>elegansXelegans</v>
      </c>
      <c r="N167" s="55" t="str">
        <f t="shared" si="63"/>
        <v>elegansXelegans</v>
      </c>
      <c r="O167" s="56">
        <v>43704</v>
      </c>
      <c r="P167" s="57" t="s">
        <v>241</v>
      </c>
      <c r="Q167" s="54">
        <v>3.43</v>
      </c>
      <c r="R167" s="54" t="str">
        <f t="shared" si="62"/>
        <v>3.37X3.43</v>
      </c>
      <c r="S167" s="54" t="s">
        <v>18</v>
      </c>
      <c r="T167" s="54" t="s">
        <v>18</v>
      </c>
      <c r="U167" s="54" t="s">
        <v>18</v>
      </c>
      <c r="V167" s="54" t="s">
        <v>18</v>
      </c>
      <c r="W167" s="58" t="s">
        <v>136</v>
      </c>
      <c r="X167" s="54" t="s">
        <v>63</v>
      </c>
      <c r="Y167" s="54">
        <v>3</v>
      </c>
      <c r="Z167" s="54">
        <v>0</v>
      </c>
      <c r="AA167" s="59">
        <v>0</v>
      </c>
      <c r="AB167" s="54" t="s">
        <v>18</v>
      </c>
      <c r="AC167" s="59">
        <v>0</v>
      </c>
      <c r="AD167" s="54" t="s">
        <v>18</v>
      </c>
      <c r="AE167" s="59">
        <v>0</v>
      </c>
      <c r="AF167" s="54" t="s">
        <v>18</v>
      </c>
      <c r="AG167" s="58" t="s">
        <v>219</v>
      </c>
      <c r="AH167" s="54">
        <f t="shared" si="65"/>
        <v>0</v>
      </c>
      <c r="AI167" s="54" t="s">
        <v>18</v>
      </c>
      <c r="AJ167" s="54">
        <f t="shared" si="78"/>
        <v>0</v>
      </c>
      <c r="AK167" s="54">
        <f t="shared" si="66"/>
        <v>0</v>
      </c>
      <c r="AL167" s="54" t="s">
        <v>18</v>
      </c>
    </row>
    <row r="168" spans="1:38" x14ac:dyDescent="0.25">
      <c r="A168" s="54" t="s">
        <v>58</v>
      </c>
      <c r="B168" s="54">
        <v>2019</v>
      </c>
      <c r="C168" s="54" t="s">
        <v>62</v>
      </c>
      <c r="D168" s="54" t="s">
        <v>54</v>
      </c>
      <c r="E168" s="54" t="s">
        <v>65</v>
      </c>
      <c r="F168" s="54" t="s">
        <v>95</v>
      </c>
      <c r="G168" s="54" t="s">
        <v>65</v>
      </c>
      <c r="H168" s="54" t="s">
        <v>56</v>
      </c>
      <c r="I168" s="54" t="s">
        <v>54</v>
      </c>
      <c r="J168" s="54" t="s">
        <v>97</v>
      </c>
      <c r="K168" s="54" t="s">
        <v>95</v>
      </c>
      <c r="L168" s="54" t="s">
        <v>220</v>
      </c>
      <c r="M168" s="55" t="str">
        <f t="shared" si="61"/>
        <v>elegansXelegans</v>
      </c>
      <c r="N168" s="55" t="str">
        <f t="shared" si="63"/>
        <v>elegansXelegans</v>
      </c>
      <c r="O168" s="56">
        <v>43705</v>
      </c>
      <c r="P168" s="57" t="s">
        <v>242</v>
      </c>
      <c r="Q168" s="54">
        <v>3.43</v>
      </c>
      <c r="R168" s="54" t="str">
        <f t="shared" si="62"/>
        <v>4.22X3.43</v>
      </c>
      <c r="S168" s="54" t="s">
        <v>18</v>
      </c>
      <c r="T168" s="54" t="s">
        <v>18</v>
      </c>
      <c r="U168" s="54" t="s">
        <v>18</v>
      </c>
      <c r="V168" s="54" t="s">
        <v>18</v>
      </c>
      <c r="W168" s="58" t="s">
        <v>136</v>
      </c>
      <c r="X168" s="54" t="s">
        <v>63</v>
      </c>
      <c r="Y168" s="54">
        <v>2</v>
      </c>
      <c r="Z168" s="54">
        <v>0</v>
      </c>
      <c r="AA168" s="54">
        <v>0</v>
      </c>
      <c r="AB168" s="54" t="s">
        <v>18</v>
      </c>
      <c r="AC168" s="54">
        <v>0</v>
      </c>
      <c r="AD168" s="54" t="s">
        <v>18</v>
      </c>
      <c r="AE168" s="54" t="s">
        <v>18</v>
      </c>
      <c r="AF168" s="54" t="s">
        <v>18</v>
      </c>
      <c r="AG168" s="58" t="s">
        <v>219</v>
      </c>
      <c r="AH168" s="54">
        <v>0</v>
      </c>
      <c r="AI168" s="54" t="s">
        <v>18</v>
      </c>
      <c r="AJ168" s="54">
        <v>0</v>
      </c>
      <c r="AK168" s="54">
        <f t="shared" si="66"/>
        <v>0</v>
      </c>
      <c r="AL168" s="54" t="s">
        <v>18</v>
      </c>
    </row>
    <row r="169" spans="1:38" x14ac:dyDescent="0.25">
      <c r="A169" s="54" t="s">
        <v>58</v>
      </c>
      <c r="B169" s="54">
        <v>2019</v>
      </c>
      <c r="C169" s="54" t="s">
        <v>62</v>
      </c>
      <c r="D169" s="54" t="s">
        <v>216</v>
      </c>
      <c r="E169" s="54" t="s">
        <v>65</v>
      </c>
      <c r="F169" s="54" t="s">
        <v>95</v>
      </c>
      <c r="G169" s="54" t="s">
        <v>65</v>
      </c>
      <c r="H169" s="54" t="s">
        <v>56</v>
      </c>
      <c r="I169" s="54" t="s">
        <v>216</v>
      </c>
      <c r="J169" s="54" t="s">
        <v>217</v>
      </c>
      <c r="K169" s="54" t="s">
        <v>95</v>
      </c>
      <c r="L169" s="54" t="s">
        <v>218</v>
      </c>
      <c r="M169" s="55" t="str">
        <f t="shared" si="61"/>
        <v>hybridXhybrid</v>
      </c>
      <c r="N169" s="55" t="str">
        <f t="shared" si="63"/>
        <v>hybridXhybrid</v>
      </c>
      <c r="O169" s="56">
        <v>43705</v>
      </c>
      <c r="P169" s="57" t="s">
        <v>146</v>
      </c>
      <c r="Q169" s="54" t="s">
        <v>243</v>
      </c>
      <c r="R169" s="54" t="str">
        <f t="shared" si="62"/>
        <v>A.25XC.40</v>
      </c>
      <c r="S169" s="54" t="s">
        <v>18</v>
      </c>
      <c r="T169" s="54" t="s">
        <v>18</v>
      </c>
      <c r="U169" s="54" t="s">
        <v>18</v>
      </c>
      <c r="V169" s="54" t="s">
        <v>18</v>
      </c>
      <c r="W169" s="58" t="s">
        <v>136</v>
      </c>
      <c r="X169" s="54" t="s">
        <v>63</v>
      </c>
      <c r="Y169" s="54">
        <v>3</v>
      </c>
      <c r="Z169" s="54">
        <v>1</v>
      </c>
      <c r="AA169" s="59">
        <v>0</v>
      </c>
      <c r="AB169" s="54" t="s">
        <v>18</v>
      </c>
      <c r="AC169" s="59">
        <v>116</v>
      </c>
      <c r="AD169" s="54" t="s">
        <v>18</v>
      </c>
      <c r="AE169" s="59">
        <v>0</v>
      </c>
      <c r="AF169" s="54" t="s">
        <v>18</v>
      </c>
      <c r="AG169" s="58" t="s">
        <v>219</v>
      </c>
      <c r="AH169" s="54">
        <f t="shared" si="65"/>
        <v>116</v>
      </c>
      <c r="AI169" s="54" t="s">
        <v>18</v>
      </c>
      <c r="AJ169" s="54">
        <f t="shared" si="78"/>
        <v>116</v>
      </c>
      <c r="AK169" s="54">
        <f t="shared" si="66"/>
        <v>38.666666666666664</v>
      </c>
      <c r="AL169" s="54" t="s">
        <v>18</v>
      </c>
    </row>
    <row r="170" spans="1:38" x14ac:dyDescent="0.25">
      <c r="A170" s="54" t="s">
        <v>58</v>
      </c>
      <c r="B170" s="54">
        <v>2019</v>
      </c>
      <c r="C170" s="54" t="s">
        <v>62</v>
      </c>
      <c r="D170" s="54" t="s">
        <v>54</v>
      </c>
      <c r="E170" s="54" t="s">
        <v>65</v>
      </c>
      <c r="F170" s="54" t="s">
        <v>95</v>
      </c>
      <c r="G170" s="54" t="s">
        <v>65</v>
      </c>
      <c r="H170" s="54" t="s">
        <v>59</v>
      </c>
      <c r="I170" s="54" t="s">
        <v>54</v>
      </c>
      <c r="J170" s="54" t="s">
        <v>97</v>
      </c>
      <c r="K170" s="54" t="s">
        <v>95</v>
      </c>
      <c r="L170" s="54" t="s">
        <v>220</v>
      </c>
      <c r="M170" s="55" t="str">
        <f t="shared" si="61"/>
        <v>elegansXelegans</v>
      </c>
      <c r="N170" s="55" t="str">
        <f t="shared" si="63"/>
        <v>elegansXelegans</v>
      </c>
      <c r="O170" s="56">
        <v>43707</v>
      </c>
      <c r="P170" s="57" t="s">
        <v>244</v>
      </c>
      <c r="Q170" s="54">
        <v>3.27</v>
      </c>
      <c r="R170" s="54" t="str">
        <f t="shared" si="62"/>
        <v>4.33X3.27</v>
      </c>
      <c r="S170" s="54" t="s">
        <v>18</v>
      </c>
      <c r="T170" s="54" t="s">
        <v>18</v>
      </c>
      <c r="U170" s="54" t="s">
        <v>18</v>
      </c>
      <c r="V170" s="54" t="s">
        <v>18</v>
      </c>
      <c r="W170" s="58" t="s">
        <v>136</v>
      </c>
      <c r="X170" s="54" t="s">
        <v>63</v>
      </c>
      <c r="Y170" s="54">
        <v>2</v>
      </c>
      <c r="Z170" s="54">
        <v>1</v>
      </c>
      <c r="AA170" s="59">
        <v>0</v>
      </c>
      <c r="AB170" s="54" t="s">
        <v>18</v>
      </c>
      <c r="AC170" s="59">
        <v>1</v>
      </c>
      <c r="AD170" s="54" t="s">
        <v>18</v>
      </c>
      <c r="AE170" s="54" t="s">
        <v>18</v>
      </c>
      <c r="AF170" s="54" t="s">
        <v>18</v>
      </c>
      <c r="AG170" s="58" t="s">
        <v>219</v>
      </c>
      <c r="AH170" s="54">
        <f>AA170+AC170</f>
        <v>1</v>
      </c>
      <c r="AI170" s="54" t="s">
        <v>18</v>
      </c>
      <c r="AJ170" s="54">
        <f t="shared" si="78"/>
        <v>1</v>
      </c>
      <c r="AK170" s="54">
        <f t="shared" si="66"/>
        <v>0.5</v>
      </c>
      <c r="AL170" s="54" t="s">
        <v>18</v>
      </c>
    </row>
    <row r="171" spans="1:38" x14ac:dyDescent="0.25">
      <c r="A171" s="54" t="s">
        <v>245</v>
      </c>
      <c r="B171" s="54">
        <v>2019</v>
      </c>
      <c r="C171" s="54" t="s">
        <v>80</v>
      </c>
      <c r="D171" s="54" t="s">
        <v>246</v>
      </c>
      <c r="E171" s="54" t="s">
        <v>65</v>
      </c>
      <c r="F171" s="54" t="s">
        <v>65</v>
      </c>
      <c r="G171" s="54" t="s">
        <v>65</v>
      </c>
      <c r="H171" s="54" t="s">
        <v>56</v>
      </c>
      <c r="I171" s="54" t="s">
        <v>246</v>
      </c>
      <c r="J171" s="54" t="s">
        <v>65</v>
      </c>
      <c r="K171" s="54" t="s">
        <v>65</v>
      </c>
      <c r="L171" s="54" t="s">
        <v>65</v>
      </c>
      <c r="M171" s="55" t="str">
        <f t="shared" si="61"/>
        <v>EHXEH</v>
      </c>
      <c r="N171" s="55" t="s">
        <v>247</v>
      </c>
      <c r="O171" s="56">
        <v>43768</v>
      </c>
      <c r="P171" s="57" t="s">
        <v>248</v>
      </c>
      <c r="Q171" s="54" t="s">
        <v>249</v>
      </c>
      <c r="R171" s="54" t="str">
        <f t="shared" si="62"/>
        <v>K.2XL.1</v>
      </c>
      <c r="S171" s="54">
        <v>1</v>
      </c>
      <c r="T171" s="54">
        <v>1</v>
      </c>
      <c r="U171" s="54">
        <v>1</v>
      </c>
      <c r="V171" s="54">
        <v>1</v>
      </c>
      <c r="W171" s="58" t="s">
        <v>18</v>
      </c>
      <c r="X171" s="54" t="str">
        <f t="shared" ref="X171:X202" si="79">IF(V171=1,"Y","N")</f>
        <v>Y</v>
      </c>
      <c r="Y171" s="54">
        <v>3</v>
      </c>
      <c r="Z171" s="54">
        <v>0</v>
      </c>
      <c r="AA171" s="54">
        <v>0</v>
      </c>
      <c r="AB171" s="54">
        <v>0</v>
      </c>
      <c r="AC171" s="54">
        <v>0</v>
      </c>
      <c r="AD171" s="54">
        <v>0</v>
      </c>
      <c r="AE171" s="54">
        <v>0</v>
      </c>
      <c r="AF171" s="54">
        <v>0</v>
      </c>
      <c r="AG171" s="58" t="s">
        <v>18</v>
      </c>
      <c r="AH171" s="54">
        <f t="shared" si="65"/>
        <v>0</v>
      </c>
      <c r="AI171" s="54">
        <f t="shared" si="65"/>
        <v>0</v>
      </c>
      <c r="AJ171" s="54">
        <f t="shared" ref="AJ171:AJ203" si="80">AH171+AI171</f>
        <v>0</v>
      </c>
      <c r="AK171" s="54">
        <f t="shared" si="66"/>
        <v>0</v>
      </c>
      <c r="AL171" s="54" t="s">
        <v>18</v>
      </c>
    </row>
    <row r="172" spans="1:38" x14ac:dyDescent="0.25">
      <c r="A172" s="54" t="s">
        <v>250</v>
      </c>
      <c r="B172" s="54">
        <v>2019</v>
      </c>
      <c r="C172" s="54" t="s">
        <v>80</v>
      </c>
      <c r="D172" s="54" t="s">
        <v>251</v>
      </c>
      <c r="E172" s="54" t="s">
        <v>65</v>
      </c>
      <c r="F172" s="54" t="s">
        <v>65</v>
      </c>
      <c r="G172" s="54" t="s">
        <v>65</v>
      </c>
      <c r="H172" s="54" t="s">
        <v>56</v>
      </c>
      <c r="I172" s="54" t="s">
        <v>246</v>
      </c>
      <c r="J172" s="54" t="s">
        <v>65</v>
      </c>
      <c r="K172" s="54" t="s">
        <v>65</v>
      </c>
      <c r="L172" s="54" t="s">
        <v>65</v>
      </c>
      <c r="M172" s="55" t="str">
        <f t="shared" si="61"/>
        <v>GHXEH</v>
      </c>
      <c r="N172" s="55" t="s">
        <v>247</v>
      </c>
      <c r="O172" s="56">
        <v>43769</v>
      </c>
      <c r="P172" s="57" t="s">
        <v>252</v>
      </c>
      <c r="Q172" s="54" t="s">
        <v>249</v>
      </c>
      <c r="R172" s="54" t="str">
        <f t="shared" si="62"/>
        <v>K.6XL.1</v>
      </c>
      <c r="S172" s="54">
        <v>1</v>
      </c>
      <c r="T172" s="54">
        <v>1</v>
      </c>
      <c r="U172" s="54">
        <v>1</v>
      </c>
      <c r="V172" s="54">
        <v>1</v>
      </c>
      <c r="W172" s="58" t="s">
        <v>18</v>
      </c>
      <c r="X172" s="54" t="str">
        <f t="shared" si="79"/>
        <v>Y</v>
      </c>
      <c r="Y172" s="54">
        <v>3</v>
      </c>
      <c r="Z172" s="54">
        <v>2</v>
      </c>
      <c r="AA172" s="54">
        <v>64</v>
      </c>
      <c r="AB172" s="54">
        <v>98</v>
      </c>
      <c r="AC172" s="54">
        <v>0</v>
      </c>
      <c r="AD172" s="54">
        <v>0</v>
      </c>
      <c r="AE172" s="54">
        <v>0</v>
      </c>
      <c r="AF172" s="54">
        <v>0</v>
      </c>
      <c r="AG172" s="58" t="s">
        <v>18</v>
      </c>
      <c r="AH172" s="54">
        <f t="shared" si="65"/>
        <v>64</v>
      </c>
      <c r="AI172" s="54">
        <f t="shared" si="65"/>
        <v>98</v>
      </c>
      <c r="AJ172" s="54">
        <f t="shared" si="80"/>
        <v>162</v>
      </c>
      <c r="AK172" s="54">
        <f t="shared" si="66"/>
        <v>54</v>
      </c>
      <c r="AL172" s="54">
        <f t="shared" ref="AL172:AL203" si="81">AH172/AJ172</f>
        <v>0.39506172839506171</v>
      </c>
    </row>
    <row r="173" spans="1:38" x14ac:dyDescent="0.25">
      <c r="A173" s="54" t="s">
        <v>245</v>
      </c>
      <c r="B173" s="54">
        <v>2019</v>
      </c>
      <c r="C173" s="54" t="s">
        <v>80</v>
      </c>
      <c r="D173" s="54" t="s">
        <v>251</v>
      </c>
      <c r="E173" s="54" t="s">
        <v>65</v>
      </c>
      <c r="F173" s="54" t="s">
        <v>65</v>
      </c>
      <c r="G173" s="54" t="s">
        <v>65</v>
      </c>
      <c r="H173" s="54" t="s">
        <v>56</v>
      </c>
      <c r="I173" s="54" t="s">
        <v>251</v>
      </c>
      <c r="J173" s="54" t="s">
        <v>65</v>
      </c>
      <c r="K173" s="54" t="s">
        <v>65</v>
      </c>
      <c r="L173" s="54" t="s">
        <v>65</v>
      </c>
      <c r="M173" s="55" t="str">
        <f t="shared" si="61"/>
        <v>GHXGH</v>
      </c>
      <c r="N173" s="55" t="s">
        <v>247</v>
      </c>
      <c r="O173" s="56">
        <v>43769</v>
      </c>
      <c r="P173" s="57" t="s">
        <v>253</v>
      </c>
      <c r="Q173" s="54" t="s">
        <v>254</v>
      </c>
      <c r="R173" s="54" t="str">
        <f t="shared" si="62"/>
        <v>K.8XK.7</v>
      </c>
      <c r="S173" s="54">
        <v>1</v>
      </c>
      <c r="T173" s="54">
        <v>1</v>
      </c>
      <c r="U173" s="54">
        <v>1</v>
      </c>
      <c r="V173" s="54">
        <v>1</v>
      </c>
      <c r="W173" s="58" t="s">
        <v>18</v>
      </c>
      <c r="X173" s="54" t="str">
        <f t="shared" si="79"/>
        <v>Y</v>
      </c>
      <c r="Y173" s="54">
        <v>3</v>
      </c>
      <c r="Z173" s="54">
        <v>3</v>
      </c>
      <c r="AA173" s="54">
        <v>5</v>
      </c>
      <c r="AB173" s="54">
        <v>209</v>
      </c>
      <c r="AC173" s="54">
        <v>0</v>
      </c>
      <c r="AD173" s="54">
        <v>4</v>
      </c>
      <c r="AE173" s="54">
        <v>5</v>
      </c>
      <c r="AF173" s="54">
        <v>42</v>
      </c>
      <c r="AG173" s="58" t="s">
        <v>18</v>
      </c>
      <c r="AH173" s="54">
        <f t="shared" si="65"/>
        <v>10</v>
      </c>
      <c r="AI173" s="54">
        <f t="shared" si="65"/>
        <v>255</v>
      </c>
      <c r="AJ173" s="54">
        <f t="shared" si="80"/>
        <v>265</v>
      </c>
      <c r="AK173" s="54">
        <f t="shared" si="66"/>
        <v>88.333333333333329</v>
      </c>
      <c r="AL173" s="54">
        <f t="shared" si="81"/>
        <v>3.7735849056603772E-2</v>
      </c>
    </row>
    <row r="174" spans="1:38" x14ac:dyDescent="0.25">
      <c r="A174" s="54" t="s">
        <v>245</v>
      </c>
      <c r="B174" s="54">
        <v>2019</v>
      </c>
      <c r="C174" s="54" t="s">
        <v>80</v>
      </c>
      <c r="D174" s="54" t="s">
        <v>251</v>
      </c>
      <c r="E174" s="54" t="s">
        <v>65</v>
      </c>
      <c r="F174" s="54" t="s">
        <v>65</v>
      </c>
      <c r="G174" s="54" t="s">
        <v>65</v>
      </c>
      <c r="H174" s="54" t="s">
        <v>56</v>
      </c>
      <c r="I174" s="54" t="s">
        <v>251</v>
      </c>
      <c r="J174" s="54" t="s">
        <v>65</v>
      </c>
      <c r="K174" s="54" t="s">
        <v>65</v>
      </c>
      <c r="L174" s="54" t="s">
        <v>65</v>
      </c>
      <c r="M174" s="55" t="str">
        <f t="shared" si="61"/>
        <v>GHXGH</v>
      </c>
      <c r="N174" s="55" t="s">
        <v>247</v>
      </c>
      <c r="O174" s="56">
        <v>43770</v>
      </c>
      <c r="P174" s="57" t="s">
        <v>255</v>
      </c>
      <c r="Q174" s="54" t="s">
        <v>254</v>
      </c>
      <c r="R174" s="54" t="str">
        <f t="shared" si="62"/>
        <v>K.12XK.7</v>
      </c>
      <c r="S174" s="54">
        <v>1</v>
      </c>
      <c r="T174" s="54">
        <v>1</v>
      </c>
      <c r="U174" s="54">
        <v>1</v>
      </c>
      <c r="V174" s="54">
        <v>1</v>
      </c>
      <c r="W174" s="58" t="s">
        <v>18</v>
      </c>
      <c r="X174" s="54" t="str">
        <f t="shared" si="79"/>
        <v>Y</v>
      </c>
      <c r="Y174" s="54">
        <v>3</v>
      </c>
      <c r="Z174" s="54">
        <v>2</v>
      </c>
      <c r="AA174" s="54">
        <v>1</v>
      </c>
      <c r="AB174" s="54">
        <v>6</v>
      </c>
      <c r="AC174" s="54">
        <v>0</v>
      </c>
      <c r="AD174" s="54">
        <v>0</v>
      </c>
      <c r="AE174" s="54">
        <v>4</v>
      </c>
      <c r="AF174" s="54">
        <v>181</v>
      </c>
      <c r="AG174" s="58" t="s">
        <v>18</v>
      </c>
      <c r="AH174" s="54">
        <f t="shared" si="65"/>
        <v>5</v>
      </c>
      <c r="AI174" s="54">
        <f t="shared" si="65"/>
        <v>187</v>
      </c>
      <c r="AJ174" s="54">
        <f t="shared" si="80"/>
        <v>192</v>
      </c>
      <c r="AK174" s="54">
        <f t="shared" si="66"/>
        <v>64</v>
      </c>
      <c r="AL174" s="54">
        <f t="shared" si="81"/>
        <v>2.6041666666666668E-2</v>
      </c>
    </row>
    <row r="175" spans="1:38" x14ac:dyDescent="0.25">
      <c r="A175" s="54" t="s">
        <v>250</v>
      </c>
      <c r="B175" s="54">
        <v>2019</v>
      </c>
      <c r="C175" s="54" t="s">
        <v>80</v>
      </c>
      <c r="D175" s="54" t="s">
        <v>251</v>
      </c>
      <c r="E175" s="54" t="s">
        <v>65</v>
      </c>
      <c r="F175" s="54" t="s">
        <v>65</v>
      </c>
      <c r="G175" s="54" t="s">
        <v>65</v>
      </c>
      <c r="H175" s="54" t="s">
        <v>56</v>
      </c>
      <c r="I175" s="54" t="s">
        <v>251</v>
      </c>
      <c r="J175" s="54" t="s">
        <v>65</v>
      </c>
      <c r="K175" s="54" t="s">
        <v>65</v>
      </c>
      <c r="L175" s="54" t="s">
        <v>65</v>
      </c>
      <c r="M175" s="55" t="str">
        <f t="shared" si="61"/>
        <v>GHXGH</v>
      </c>
      <c r="N175" s="55" t="s">
        <v>247</v>
      </c>
      <c r="O175" s="56">
        <v>43770</v>
      </c>
      <c r="P175" s="57" t="s">
        <v>256</v>
      </c>
      <c r="Q175" s="54" t="s">
        <v>249</v>
      </c>
      <c r="R175" s="54" t="str">
        <f t="shared" si="62"/>
        <v>K.9XL.1</v>
      </c>
      <c r="S175" s="54">
        <v>1</v>
      </c>
      <c r="T175" s="54">
        <v>1</v>
      </c>
      <c r="U175" s="54">
        <v>3</v>
      </c>
      <c r="V175" s="54">
        <v>1</v>
      </c>
      <c r="W175" s="58" t="s">
        <v>18</v>
      </c>
      <c r="X175" s="54" t="str">
        <f t="shared" si="79"/>
        <v>Y</v>
      </c>
      <c r="Y175" s="54">
        <v>3</v>
      </c>
      <c r="Z175" s="54">
        <v>0</v>
      </c>
      <c r="AA175" s="54">
        <v>0</v>
      </c>
      <c r="AB175" s="54">
        <v>0</v>
      </c>
      <c r="AC175" s="54">
        <v>0</v>
      </c>
      <c r="AD175" s="54">
        <v>0</v>
      </c>
      <c r="AE175" s="54">
        <v>0</v>
      </c>
      <c r="AF175" s="54">
        <v>0</v>
      </c>
      <c r="AG175" s="58" t="s">
        <v>18</v>
      </c>
      <c r="AH175" s="54">
        <f t="shared" si="65"/>
        <v>0</v>
      </c>
      <c r="AI175" s="54">
        <f t="shared" si="65"/>
        <v>0</v>
      </c>
      <c r="AJ175" s="54">
        <f t="shared" si="80"/>
        <v>0</v>
      </c>
      <c r="AK175" s="54">
        <f t="shared" si="66"/>
        <v>0</v>
      </c>
      <c r="AL175" s="54" t="s">
        <v>18</v>
      </c>
    </row>
    <row r="176" spans="1:38" x14ac:dyDescent="0.25">
      <c r="A176" s="54" t="s">
        <v>245</v>
      </c>
      <c r="B176" s="54">
        <v>2019</v>
      </c>
      <c r="C176" s="54" t="s">
        <v>80</v>
      </c>
      <c r="D176" s="54" t="s">
        <v>251</v>
      </c>
      <c r="E176" s="54" t="s">
        <v>65</v>
      </c>
      <c r="F176" s="54" t="s">
        <v>65</v>
      </c>
      <c r="G176" s="54" t="s">
        <v>65</v>
      </c>
      <c r="H176" s="54" t="s">
        <v>56</v>
      </c>
      <c r="I176" s="54" t="s">
        <v>54</v>
      </c>
      <c r="J176" s="54" t="s">
        <v>65</v>
      </c>
      <c r="K176" s="54" t="s">
        <v>65</v>
      </c>
      <c r="L176" s="54" t="s">
        <v>65</v>
      </c>
      <c r="M176" s="55" t="str">
        <f t="shared" si="61"/>
        <v>GHXelegans</v>
      </c>
      <c r="N176" s="55" t="s">
        <v>257</v>
      </c>
      <c r="O176" s="56">
        <v>43770</v>
      </c>
      <c r="P176" s="57" t="s">
        <v>258</v>
      </c>
      <c r="Q176" s="54" t="s">
        <v>104</v>
      </c>
      <c r="R176" s="54" t="str">
        <f t="shared" si="62"/>
        <v>L.2XA.1</v>
      </c>
      <c r="S176" s="54">
        <v>1</v>
      </c>
      <c r="T176" s="54">
        <v>1</v>
      </c>
      <c r="U176" s="54">
        <v>1</v>
      </c>
      <c r="V176" s="54">
        <v>1</v>
      </c>
      <c r="W176" s="58" t="s">
        <v>18</v>
      </c>
      <c r="X176" s="54" t="str">
        <f t="shared" si="79"/>
        <v>Y</v>
      </c>
      <c r="Y176" s="54">
        <v>3</v>
      </c>
      <c r="Z176" s="54">
        <v>2</v>
      </c>
      <c r="AA176" s="54">
        <v>0</v>
      </c>
      <c r="AB176" s="54">
        <v>0</v>
      </c>
      <c r="AC176" s="54">
        <v>1</v>
      </c>
      <c r="AD176" s="54">
        <v>0</v>
      </c>
      <c r="AE176" s="54">
        <v>2</v>
      </c>
      <c r="AF176" s="54">
        <v>0</v>
      </c>
      <c r="AG176" s="58" t="s">
        <v>18</v>
      </c>
      <c r="AH176" s="54">
        <f t="shared" si="65"/>
        <v>3</v>
      </c>
      <c r="AI176" s="54">
        <f t="shared" si="65"/>
        <v>0</v>
      </c>
      <c r="AJ176" s="54">
        <f t="shared" si="80"/>
        <v>3</v>
      </c>
      <c r="AK176" s="54">
        <f t="shared" si="66"/>
        <v>1</v>
      </c>
      <c r="AL176" s="54">
        <f t="shared" si="81"/>
        <v>1</v>
      </c>
    </row>
    <row r="177" spans="1:38" x14ac:dyDescent="0.25">
      <c r="A177" s="54" t="s">
        <v>245</v>
      </c>
      <c r="B177" s="54">
        <v>2019</v>
      </c>
      <c r="C177" s="54" t="s">
        <v>80</v>
      </c>
      <c r="D177" s="54" t="s">
        <v>259</v>
      </c>
      <c r="E177" s="54" t="s">
        <v>65</v>
      </c>
      <c r="F177" s="54" t="s">
        <v>65</v>
      </c>
      <c r="G177" s="54" t="s">
        <v>65</v>
      </c>
      <c r="H177" s="54" t="s">
        <v>56</v>
      </c>
      <c r="I177" s="54" t="s">
        <v>54</v>
      </c>
      <c r="J177" s="54" t="s">
        <v>65</v>
      </c>
      <c r="K177" s="54" t="s">
        <v>65</v>
      </c>
      <c r="L177" s="54" t="s">
        <v>65</v>
      </c>
      <c r="M177" s="55" t="str">
        <f t="shared" si="61"/>
        <v>HHXelegans</v>
      </c>
      <c r="N177" s="55" t="s">
        <v>257</v>
      </c>
      <c r="O177" s="56">
        <v>43770</v>
      </c>
      <c r="P177" s="57" t="s">
        <v>260</v>
      </c>
      <c r="Q177" s="54" t="s">
        <v>110</v>
      </c>
      <c r="R177" s="54" t="str">
        <f t="shared" si="62"/>
        <v>N.1XA.3</v>
      </c>
      <c r="S177" s="54">
        <v>1</v>
      </c>
      <c r="T177" s="54">
        <v>1</v>
      </c>
      <c r="U177" s="54">
        <v>1</v>
      </c>
      <c r="V177" s="54">
        <v>1</v>
      </c>
      <c r="W177" s="58" t="s">
        <v>18</v>
      </c>
      <c r="X177" s="54" t="str">
        <f t="shared" si="79"/>
        <v>Y</v>
      </c>
      <c r="Y177" s="54">
        <v>3</v>
      </c>
      <c r="Z177" s="54">
        <v>0</v>
      </c>
      <c r="AA177" s="54">
        <v>0</v>
      </c>
      <c r="AB177" s="54">
        <v>0</v>
      </c>
      <c r="AC177" s="54">
        <v>0</v>
      </c>
      <c r="AD177" s="54">
        <v>0</v>
      </c>
      <c r="AE177" s="54">
        <v>0</v>
      </c>
      <c r="AF177" s="54">
        <v>0</v>
      </c>
      <c r="AG177" s="58" t="s">
        <v>18</v>
      </c>
      <c r="AH177" s="54">
        <f t="shared" si="65"/>
        <v>0</v>
      </c>
      <c r="AI177" s="54">
        <f t="shared" si="65"/>
        <v>0</v>
      </c>
      <c r="AJ177" s="54">
        <f t="shared" si="80"/>
        <v>0</v>
      </c>
      <c r="AK177" s="54">
        <f t="shared" si="66"/>
        <v>0</v>
      </c>
      <c r="AL177" s="54" t="s">
        <v>18</v>
      </c>
    </row>
    <row r="178" spans="1:38" x14ac:dyDescent="0.25">
      <c r="A178" s="54" t="s">
        <v>245</v>
      </c>
      <c r="B178" s="54">
        <v>2019</v>
      </c>
      <c r="C178" s="54" t="s">
        <v>80</v>
      </c>
      <c r="D178" s="54" t="s">
        <v>251</v>
      </c>
      <c r="E178" s="54" t="s">
        <v>65</v>
      </c>
      <c r="F178" s="54" t="s">
        <v>65</v>
      </c>
      <c r="G178" s="54" t="s">
        <v>65</v>
      </c>
      <c r="H178" s="54" t="s">
        <v>56</v>
      </c>
      <c r="I178" s="54" t="s">
        <v>251</v>
      </c>
      <c r="J178" s="54" t="s">
        <v>65</v>
      </c>
      <c r="K178" s="54" t="s">
        <v>65</v>
      </c>
      <c r="L178" s="54" t="s">
        <v>65</v>
      </c>
      <c r="M178" s="55" t="str">
        <f t="shared" si="61"/>
        <v>GHXGH</v>
      </c>
      <c r="N178" s="55" t="s">
        <v>247</v>
      </c>
      <c r="O178" s="56">
        <v>43772</v>
      </c>
      <c r="P178" s="57" t="s">
        <v>261</v>
      </c>
      <c r="Q178" s="54" t="s">
        <v>254</v>
      </c>
      <c r="R178" s="54" t="str">
        <f t="shared" si="62"/>
        <v>K.13XK.7</v>
      </c>
      <c r="S178" s="54">
        <v>1</v>
      </c>
      <c r="T178" s="54">
        <v>1</v>
      </c>
      <c r="U178" s="54">
        <v>1</v>
      </c>
      <c r="V178" s="54">
        <v>1</v>
      </c>
      <c r="W178" s="58" t="s">
        <v>18</v>
      </c>
      <c r="X178" s="54" t="str">
        <f t="shared" si="79"/>
        <v>Y</v>
      </c>
      <c r="Y178" s="54">
        <v>0</v>
      </c>
      <c r="Z178" s="54" t="str">
        <f t="shared" ref="Z178:AF178" si="82">IF($Y178=0,"NA","")</f>
        <v>NA</v>
      </c>
      <c r="AA178" s="54" t="str">
        <f t="shared" si="82"/>
        <v>NA</v>
      </c>
      <c r="AB178" s="54" t="str">
        <f t="shared" si="82"/>
        <v>NA</v>
      </c>
      <c r="AC178" s="54" t="str">
        <f t="shared" si="82"/>
        <v>NA</v>
      </c>
      <c r="AD178" s="54" t="str">
        <f t="shared" si="82"/>
        <v>NA</v>
      </c>
      <c r="AE178" s="54" t="str">
        <f t="shared" si="82"/>
        <v>NA</v>
      </c>
      <c r="AF178" s="54" t="str">
        <f t="shared" si="82"/>
        <v>NA</v>
      </c>
      <c r="AG178" s="58" t="s">
        <v>18</v>
      </c>
      <c r="AH178" s="54" t="s">
        <v>18</v>
      </c>
      <c r="AI178" s="54" t="s">
        <v>18</v>
      </c>
      <c r="AJ178" s="54" t="s">
        <v>18</v>
      </c>
      <c r="AK178" s="54" t="s">
        <v>18</v>
      </c>
      <c r="AL178" s="54" t="s">
        <v>18</v>
      </c>
    </row>
    <row r="179" spans="1:38" x14ac:dyDescent="0.25">
      <c r="A179" s="54" t="s">
        <v>245</v>
      </c>
      <c r="B179" s="54">
        <v>2019</v>
      </c>
      <c r="C179" s="54" t="s">
        <v>80</v>
      </c>
      <c r="D179" s="54" t="s">
        <v>54</v>
      </c>
      <c r="E179" s="54" t="s">
        <v>65</v>
      </c>
      <c r="F179" s="54" t="s">
        <v>65</v>
      </c>
      <c r="G179" s="54" t="s">
        <v>65</v>
      </c>
      <c r="H179" s="54" t="s">
        <v>56</v>
      </c>
      <c r="I179" s="54" t="s">
        <v>251</v>
      </c>
      <c r="J179" s="54" t="s">
        <v>65</v>
      </c>
      <c r="K179" s="54" t="s">
        <v>65</v>
      </c>
      <c r="L179" s="54" t="s">
        <v>65</v>
      </c>
      <c r="M179" s="55" t="str">
        <f t="shared" si="61"/>
        <v>elegansXGH</v>
      </c>
      <c r="N179" s="55" t="s">
        <v>262</v>
      </c>
      <c r="O179" s="56">
        <v>43773</v>
      </c>
      <c r="P179" s="57" t="s">
        <v>100</v>
      </c>
      <c r="Q179" s="54" t="s">
        <v>263</v>
      </c>
      <c r="R179" s="54" t="str">
        <f t="shared" si="62"/>
        <v>B.1XK.14</v>
      </c>
      <c r="S179" s="54">
        <v>10</v>
      </c>
      <c r="T179" s="54">
        <v>0</v>
      </c>
      <c r="U179" s="54">
        <v>0</v>
      </c>
      <c r="V179" s="54">
        <v>0</v>
      </c>
      <c r="W179" s="58" t="s">
        <v>18</v>
      </c>
      <c r="X179" s="54" t="str">
        <f t="shared" si="79"/>
        <v>N</v>
      </c>
      <c r="Y179" s="54" t="str">
        <f t="shared" ref="Y179:AF180" si="83">IF($X179="N","NA","")</f>
        <v>NA</v>
      </c>
      <c r="Z179" s="54" t="str">
        <f t="shared" si="83"/>
        <v>NA</v>
      </c>
      <c r="AA179" s="54" t="str">
        <f t="shared" si="83"/>
        <v>NA</v>
      </c>
      <c r="AB179" s="54" t="str">
        <f t="shared" si="83"/>
        <v>NA</v>
      </c>
      <c r="AC179" s="54" t="str">
        <f t="shared" si="83"/>
        <v>NA</v>
      </c>
      <c r="AD179" s="54" t="str">
        <f t="shared" si="83"/>
        <v>NA</v>
      </c>
      <c r="AE179" s="54" t="str">
        <f t="shared" si="83"/>
        <v>NA</v>
      </c>
      <c r="AF179" s="54" t="str">
        <f t="shared" si="83"/>
        <v>NA</v>
      </c>
      <c r="AG179" s="58" t="s">
        <v>18</v>
      </c>
      <c r="AH179" s="54" t="s">
        <v>18</v>
      </c>
      <c r="AI179" s="54" t="s">
        <v>18</v>
      </c>
      <c r="AJ179" s="54" t="s">
        <v>18</v>
      </c>
      <c r="AK179" s="54" t="s">
        <v>18</v>
      </c>
      <c r="AL179" s="54" t="s">
        <v>18</v>
      </c>
    </row>
    <row r="180" spans="1:38" x14ac:dyDescent="0.25">
      <c r="A180" s="54" t="s">
        <v>245</v>
      </c>
      <c r="B180" s="54">
        <v>2019</v>
      </c>
      <c r="C180" s="54" t="s">
        <v>80</v>
      </c>
      <c r="D180" s="54" t="s">
        <v>54</v>
      </c>
      <c r="E180" s="54" t="s">
        <v>65</v>
      </c>
      <c r="F180" s="54" t="s">
        <v>65</v>
      </c>
      <c r="G180" s="54" t="s">
        <v>65</v>
      </c>
      <c r="H180" s="54" t="s">
        <v>56</v>
      </c>
      <c r="I180" s="54" t="s">
        <v>251</v>
      </c>
      <c r="J180" s="54" t="s">
        <v>65</v>
      </c>
      <c r="K180" s="54" t="s">
        <v>65</v>
      </c>
      <c r="L180" s="54" t="s">
        <v>65</v>
      </c>
      <c r="M180" s="55" t="str">
        <f t="shared" si="61"/>
        <v>elegansXGH</v>
      </c>
      <c r="N180" s="55" t="s">
        <v>262</v>
      </c>
      <c r="O180" s="56">
        <v>43773</v>
      </c>
      <c r="P180" s="57" t="s">
        <v>100</v>
      </c>
      <c r="Q180" s="54" t="s">
        <v>254</v>
      </c>
      <c r="R180" s="54" t="str">
        <f t="shared" si="62"/>
        <v>B.1XK.7</v>
      </c>
      <c r="S180" s="54">
        <v>6</v>
      </c>
      <c r="T180" s="54">
        <v>0</v>
      </c>
      <c r="U180" s="54">
        <v>0</v>
      </c>
      <c r="V180" s="54">
        <v>0</v>
      </c>
      <c r="W180" s="58" t="s">
        <v>18</v>
      </c>
      <c r="X180" s="54" t="str">
        <f t="shared" si="79"/>
        <v>N</v>
      </c>
      <c r="Y180" s="54" t="str">
        <f t="shared" si="83"/>
        <v>NA</v>
      </c>
      <c r="Z180" s="54" t="str">
        <f t="shared" si="83"/>
        <v>NA</v>
      </c>
      <c r="AA180" s="54" t="str">
        <f t="shared" si="83"/>
        <v>NA</v>
      </c>
      <c r="AB180" s="54" t="str">
        <f t="shared" si="83"/>
        <v>NA</v>
      </c>
      <c r="AC180" s="54" t="str">
        <f t="shared" si="83"/>
        <v>NA</v>
      </c>
      <c r="AD180" s="54" t="str">
        <f t="shared" si="83"/>
        <v>NA</v>
      </c>
      <c r="AE180" s="54" t="str">
        <f t="shared" si="83"/>
        <v>NA</v>
      </c>
      <c r="AF180" s="54" t="str">
        <f t="shared" si="83"/>
        <v>NA</v>
      </c>
      <c r="AG180" s="58" t="s">
        <v>18</v>
      </c>
      <c r="AH180" s="54" t="s">
        <v>18</v>
      </c>
      <c r="AI180" s="54" t="s">
        <v>18</v>
      </c>
      <c r="AJ180" s="54" t="s">
        <v>18</v>
      </c>
      <c r="AK180" s="54" t="s">
        <v>18</v>
      </c>
      <c r="AL180" s="54" t="s">
        <v>18</v>
      </c>
    </row>
    <row r="181" spans="1:38" x14ac:dyDescent="0.25">
      <c r="A181" s="54" t="s">
        <v>245</v>
      </c>
      <c r="B181" s="54">
        <v>2019</v>
      </c>
      <c r="C181" s="54" t="s">
        <v>80</v>
      </c>
      <c r="D181" s="54" t="s">
        <v>251</v>
      </c>
      <c r="E181" s="54" t="s">
        <v>65</v>
      </c>
      <c r="F181" s="54" t="s">
        <v>65</v>
      </c>
      <c r="G181" s="54" t="s">
        <v>65</v>
      </c>
      <c r="H181" s="54" t="s">
        <v>56</v>
      </c>
      <c r="I181" s="54" t="s">
        <v>251</v>
      </c>
      <c r="J181" s="54" t="s">
        <v>65</v>
      </c>
      <c r="K181" s="54" t="s">
        <v>65</v>
      </c>
      <c r="L181" s="54" t="s">
        <v>65</v>
      </c>
      <c r="M181" s="55" t="str">
        <f t="shared" si="61"/>
        <v>GHXGH</v>
      </c>
      <c r="N181" s="55" t="s">
        <v>247</v>
      </c>
      <c r="O181" s="56">
        <v>43773</v>
      </c>
      <c r="P181" s="57" t="s">
        <v>264</v>
      </c>
      <c r="Q181" s="54" t="s">
        <v>265</v>
      </c>
      <c r="R181" s="54" t="str">
        <f t="shared" si="62"/>
        <v>K.17XK.10</v>
      </c>
      <c r="S181" s="54">
        <v>1</v>
      </c>
      <c r="T181" s="54">
        <v>1</v>
      </c>
      <c r="U181" s="54">
        <v>1</v>
      </c>
      <c r="V181" s="54">
        <v>1</v>
      </c>
      <c r="W181" s="58" t="s">
        <v>18</v>
      </c>
      <c r="X181" s="54" t="str">
        <f t="shared" si="79"/>
        <v>Y</v>
      </c>
      <c r="Y181" s="54">
        <v>3</v>
      </c>
      <c r="Z181" s="54">
        <v>2</v>
      </c>
      <c r="AA181" s="54">
        <v>29</v>
      </c>
      <c r="AB181" s="54">
        <v>14</v>
      </c>
      <c r="AC181" s="54">
        <v>0</v>
      </c>
      <c r="AD181" s="54">
        <v>0</v>
      </c>
      <c r="AE181" s="54">
        <v>8</v>
      </c>
      <c r="AF181" s="54">
        <v>35</v>
      </c>
      <c r="AG181" s="58" t="s">
        <v>18</v>
      </c>
      <c r="AH181" s="54">
        <f t="shared" si="65"/>
        <v>37</v>
      </c>
      <c r="AI181" s="54">
        <f t="shared" si="65"/>
        <v>49</v>
      </c>
      <c r="AJ181" s="54">
        <f t="shared" si="80"/>
        <v>86</v>
      </c>
      <c r="AK181" s="54">
        <f t="shared" si="66"/>
        <v>28.666666666666668</v>
      </c>
      <c r="AL181" s="54">
        <f t="shared" si="81"/>
        <v>0.43023255813953487</v>
      </c>
    </row>
    <row r="182" spans="1:38" x14ac:dyDescent="0.25">
      <c r="A182" s="54" t="s">
        <v>245</v>
      </c>
      <c r="B182" s="54">
        <v>2019</v>
      </c>
      <c r="C182" s="54" t="s">
        <v>80</v>
      </c>
      <c r="D182" s="54" t="s">
        <v>54</v>
      </c>
      <c r="E182" s="54" t="s">
        <v>65</v>
      </c>
      <c r="F182" s="54" t="s">
        <v>65</v>
      </c>
      <c r="G182" s="54" t="s">
        <v>65</v>
      </c>
      <c r="H182" s="54" t="s">
        <v>56</v>
      </c>
      <c r="I182" s="54" t="s">
        <v>251</v>
      </c>
      <c r="J182" s="54" t="s">
        <v>65</v>
      </c>
      <c r="K182" s="54" t="s">
        <v>65</v>
      </c>
      <c r="L182" s="54" t="s">
        <v>65</v>
      </c>
      <c r="M182" s="55" t="str">
        <f t="shared" si="61"/>
        <v>elegansXGH</v>
      </c>
      <c r="N182" s="55" t="s">
        <v>262</v>
      </c>
      <c r="O182" s="56">
        <v>43774</v>
      </c>
      <c r="P182" s="57" t="s">
        <v>100</v>
      </c>
      <c r="Q182" s="54" t="s">
        <v>266</v>
      </c>
      <c r="R182" s="54" t="str">
        <f t="shared" si="62"/>
        <v>B.1XK.19</v>
      </c>
      <c r="S182" s="54">
        <v>2</v>
      </c>
      <c r="T182" s="54">
        <v>0</v>
      </c>
      <c r="U182" s="54">
        <v>0</v>
      </c>
      <c r="V182" s="54">
        <v>0</v>
      </c>
      <c r="W182" s="58" t="s">
        <v>18</v>
      </c>
      <c r="X182" s="54" t="str">
        <f t="shared" si="79"/>
        <v>N</v>
      </c>
      <c r="Y182" s="54" t="str">
        <f t="shared" ref="Y182:AF184" si="84">IF($X182="N","NA","")</f>
        <v>NA</v>
      </c>
      <c r="Z182" s="54" t="str">
        <f t="shared" si="84"/>
        <v>NA</v>
      </c>
      <c r="AA182" s="54" t="str">
        <f t="shared" si="84"/>
        <v>NA</v>
      </c>
      <c r="AB182" s="54" t="str">
        <f t="shared" si="84"/>
        <v>NA</v>
      </c>
      <c r="AC182" s="54" t="str">
        <f t="shared" si="84"/>
        <v>NA</v>
      </c>
      <c r="AD182" s="54" t="str">
        <f t="shared" si="84"/>
        <v>NA</v>
      </c>
      <c r="AE182" s="54" t="str">
        <f t="shared" si="84"/>
        <v>NA</v>
      </c>
      <c r="AF182" s="54" t="str">
        <f t="shared" si="84"/>
        <v>NA</v>
      </c>
      <c r="AG182" s="58" t="s">
        <v>18</v>
      </c>
      <c r="AH182" s="54" t="s">
        <v>18</v>
      </c>
      <c r="AI182" s="54" t="s">
        <v>18</v>
      </c>
      <c r="AJ182" s="54" t="s">
        <v>18</v>
      </c>
      <c r="AK182" s="54" t="s">
        <v>18</v>
      </c>
      <c r="AL182" s="54" t="s">
        <v>18</v>
      </c>
    </row>
    <row r="183" spans="1:38" x14ac:dyDescent="0.25">
      <c r="A183" s="54" t="s">
        <v>245</v>
      </c>
      <c r="B183" s="54">
        <v>2019</v>
      </c>
      <c r="C183" s="54" t="s">
        <v>80</v>
      </c>
      <c r="D183" s="54" t="s">
        <v>54</v>
      </c>
      <c r="E183" s="54" t="s">
        <v>65</v>
      </c>
      <c r="F183" s="54" t="s">
        <v>65</v>
      </c>
      <c r="G183" s="54" t="s">
        <v>65</v>
      </c>
      <c r="H183" s="54" t="s">
        <v>56</v>
      </c>
      <c r="I183" s="54" t="s">
        <v>246</v>
      </c>
      <c r="J183" s="54" t="s">
        <v>65</v>
      </c>
      <c r="K183" s="54" t="s">
        <v>65</v>
      </c>
      <c r="L183" s="54" t="s">
        <v>65</v>
      </c>
      <c r="M183" s="55" t="str">
        <f t="shared" si="61"/>
        <v>elegansXEH</v>
      </c>
      <c r="N183" s="55" t="s">
        <v>262</v>
      </c>
      <c r="O183" s="56">
        <v>43774</v>
      </c>
      <c r="P183" s="57" t="s">
        <v>100</v>
      </c>
      <c r="Q183" s="54" t="s">
        <v>267</v>
      </c>
      <c r="R183" s="54" t="str">
        <f t="shared" si="62"/>
        <v>B.1XL.3</v>
      </c>
      <c r="S183" s="54">
        <v>1</v>
      </c>
      <c r="T183" s="54">
        <v>0</v>
      </c>
      <c r="U183" s="54">
        <v>0</v>
      </c>
      <c r="V183" s="54">
        <v>0</v>
      </c>
      <c r="W183" s="58" t="s">
        <v>18</v>
      </c>
      <c r="X183" s="54" t="str">
        <f t="shared" si="79"/>
        <v>N</v>
      </c>
      <c r="Y183" s="54" t="str">
        <f t="shared" si="84"/>
        <v>NA</v>
      </c>
      <c r="Z183" s="54" t="str">
        <f t="shared" si="84"/>
        <v>NA</v>
      </c>
      <c r="AA183" s="54" t="str">
        <f t="shared" si="84"/>
        <v>NA</v>
      </c>
      <c r="AB183" s="54" t="str">
        <f t="shared" si="84"/>
        <v>NA</v>
      </c>
      <c r="AC183" s="54" t="str">
        <f t="shared" si="84"/>
        <v>NA</v>
      </c>
      <c r="AD183" s="54" t="str">
        <f t="shared" si="84"/>
        <v>NA</v>
      </c>
      <c r="AE183" s="54" t="str">
        <f t="shared" si="84"/>
        <v>NA</v>
      </c>
      <c r="AF183" s="54" t="str">
        <f t="shared" si="84"/>
        <v>NA</v>
      </c>
      <c r="AG183" s="58" t="s">
        <v>18</v>
      </c>
      <c r="AH183" s="54" t="s">
        <v>18</v>
      </c>
      <c r="AI183" s="54" t="s">
        <v>18</v>
      </c>
      <c r="AJ183" s="54" t="s">
        <v>18</v>
      </c>
      <c r="AK183" s="54" t="s">
        <v>18</v>
      </c>
      <c r="AL183" s="54" t="s">
        <v>18</v>
      </c>
    </row>
    <row r="184" spans="1:38" x14ac:dyDescent="0.25">
      <c r="A184" s="54" t="s">
        <v>245</v>
      </c>
      <c r="B184" s="54">
        <v>2019</v>
      </c>
      <c r="C184" s="54" t="s">
        <v>80</v>
      </c>
      <c r="D184" s="54" t="s">
        <v>251</v>
      </c>
      <c r="E184" s="54" t="s">
        <v>65</v>
      </c>
      <c r="F184" s="54" t="s">
        <v>65</v>
      </c>
      <c r="G184" s="54" t="s">
        <v>65</v>
      </c>
      <c r="H184" s="54" t="s">
        <v>56</v>
      </c>
      <c r="I184" s="54" t="s">
        <v>54</v>
      </c>
      <c r="J184" s="54" t="s">
        <v>65</v>
      </c>
      <c r="K184" s="54" t="s">
        <v>65</v>
      </c>
      <c r="L184" s="54" t="s">
        <v>65</v>
      </c>
      <c r="M184" s="55" t="str">
        <f t="shared" si="61"/>
        <v>GHXelegans</v>
      </c>
      <c r="N184" s="55" t="s">
        <v>257</v>
      </c>
      <c r="O184" s="56">
        <v>43776</v>
      </c>
      <c r="P184" s="57" t="s">
        <v>268</v>
      </c>
      <c r="Q184" s="54" t="s">
        <v>269</v>
      </c>
      <c r="R184" s="54" t="str">
        <f t="shared" si="62"/>
        <v>K.16XA.10</v>
      </c>
      <c r="S184" s="54">
        <v>1</v>
      </c>
      <c r="T184" s="54">
        <v>0</v>
      </c>
      <c r="U184" s="54">
        <v>0</v>
      </c>
      <c r="V184" s="54">
        <v>0</v>
      </c>
      <c r="W184" s="58" t="s">
        <v>18</v>
      </c>
      <c r="X184" s="54" t="str">
        <f t="shared" si="79"/>
        <v>N</v>
      </c>
      <c r="Y184" s="54" t="str">
        <f t="shared" si="84"/>
        <v>NA</v>
      </c>
      <c r="Z184" s="54" t="str">
        <f t="shared" si="84"/>
        <v>NA</v>
      </c>
      <c r="AA184" s="54" t="str">
        <f t="shared" si="84"/>
        <v>NA</v>
      </c>
      <c r="AB184" s="54" t="str">
        <f t="shared" si="84"/>
        <v>NA</v>
      </c>
      <c r="AC184" s="54" t="str">
        <f t="shared" si="84"/>
        <v>NA</v>
      </c>
      <c r="AD184" s="54" t="str">
        <f t="shared" si="84"/>
        <v>NA</v>
      </c>
      <c r="AE184" s="54" t="str">
        <f t="shared" si="84"/>
        <v>NA</v>
      </c>
      <c r="AF184" s="54" t="str">
        <f t="shared" si="84"/>
        <v>NA</v>
      </c>
      <c r="AG184" s="58" t="s">
        <v>18</v>
      </c>
      <c r="AH184" s="54" t="s">
        <v>18</v>
      </c>
      <c r="AI184" s="54" t="s">
        <v>18</v>
      </c>
      <c r="AJ184" s="54" t="s">
        <v>18</v>
      </c>
      <c r="AK184" s="54" t="s">
        <v>18</v>
      </c>
      <c r="AL184" s="54" t="s">
        <v>18</v>
      </c>
    </row>
    <row r="185" spans="1:38" x14ac:dyDescent="0.25">
      <c r="A185" s="54" t="s">
        <v>250</v>
      </c>
      <c r="B185" s="54">
        <v>2019</v>
      </c>
      <c r="C185" s="54" t="s">
        <v>80</v>
      </c>
      <c r="D185" s="54" t="s">
        <v>54</v>
      </c>
      <c r="E185" s="54" t="s">
        <v>65</v>
      </c>
      <c r="F185" s="54" t="s">
        <v>65</v>
      </c>
      <c r="G185" s="54" t="s">
        <v>65</v>
      </c>
      <c r="H185" s="54" t="s">
        <v>56</v>
      </c>
      <c r="I185" s="54" t="s">
        <v>246</v>
      </c>
      <c r="J185" s="54" t="s">
        <v>65</v>
      </c>
      <c r="K185" s="54" t="s">
        <v>65</v>
      </c>
      <c r="L185" s="54" t="s">
        <v>65</v>
      </c>
      <c r="M185" s="55" t="str">
        <f t="shared" si="61"/>
        <v>elegansXEH</v>
      </c>
      <c r="N185" s="55" t="s">
        <v>262</v>
      </c>
      <c r="O185" s="56">
        <v>43777</v>
      </c>
      <c r="P185" s="57" t="s">
        <v>118</v>
      </c>
      <c r="Q185" s="54" t="s">
        <v>270</v>
      </c>
      <c r="R185" s="54" t="str">
        <f t="shared" si="62"/>
        <v>A.8XL4</v>
      </c>
      <c r="S185" s="54">
        <v>1</v>
      </c>
      <c r="T185" s="54">
        <v>1</v>
      </c>
      <c r="U185" s="54">
        <v>1</v>
      </c>
      <c r="V185" s="54">
        <v>1</v>
      </c>
      <c r="W185" s="58" t="s">
        <v>18</v>
      </c>
      <c r="X185" s="54" t="str">
        <f t="shared" si="79"/>
        <v>Y</v>
      </c>
      <c r="Y185" s="54">
        <v>3</v>
      </c>
      <c r="Z185" s="54">
        <v>2</v>
      </c>
      <c r="AA185" s="54">
        <v>104</v>
      </c>
      <c r="AB185" s="54">
        <v>5</v>
      </c>
      <c r="AC185" s="54">
        <v>312</v>
      </c>
      <c r="AD185" s="54">
        <v>2</v>
      </c>
      <c r="AE185" s="54">
        <v>0</v>
      </c>
      <c r="AF185" s="54">
        <v>0</v>
      </c>
      <c r="AG185" s="58" t="s">
        <v>18</v>
      </c>
      <c r="AH185" s="54">
        <f t="shared" si="65"/>
        <v>416</v>
      </c>
      <c r="AI185" s="54">
        <f t="shared" si="65"/>
        <v>7</v>
      </c>
      <c r="AJ185" s="54">
        <f t="shared" si="80"/>
        <v>423</v>
      </c>
      <c r="AK185" s="54">
        <f t="shared" si="66"/>
        <v>141</v>
      </c>
      <c r="AL185" s="54">
        <f t="shared" si="81"/>
        <v>0.98345153664302598</v>
      </c>
    </row>
    <row r="186" spans="1:38" x14ac:dyDescent="0.25">
      <c r="A186" s="54" t="s">
        <v>245</v>
      </c>
      <c r="B186" s="54">
        <v>2019</v>
      </c>
      <c r="C186" s="54" t="s">
        <v>80</v>
      </c>
      <c r="D186" s="54" t="s">
        <v>251</v>
      </c>
      <c r="E186" s="54" t="s">
        <v>65</v>
      </c>
      <c r="F186" s="54" t="s">
        <v>65</v>
      </c>
      <c r="G186" s="54" t="s">
        <v>65</v>
      </c>
      <c r="H186" s="54" t="s">
        <v>56</v>
      </c>
      <c r="I186" s="54" t="s">
        <v>54</v>
      </c>
      <c r="J186" s="54" t="s">
        <v>65</v>
      </c>
      <c r="K186" s="54" t="s">
        <v>65</v>
      </c>
      <c r="L186" s="54" t="s">
        <v>65</v>
      </c>
      <c r="M186" s="55" t="str">
        <f t="shared" si="61"/>
        <v>GHXelegans</v>
      </c>
      <c r="N186" s="55" t="s">
        <v>257</v>
      </c>
      <c r="O186" s="56">
        <v>43777</v>
      </c>
      <c r="P186" s="57" t="s">
        <v>268</v>
      </c>
      <c r="Q186" s="54" t="s">
        <v>269</v>
      </c>
      <c r="R186" s="54" t="str">
        <f t="shared" si="62"/>
        <v>K.16XA.10</v>
      </c>
      <c r="S186" s="54">
        <v>1</v>
      </c>
      <c r="T186" s="54">
        <v>1</v>
      </c>
      <c r="U186" s="54">
        <v>1</v>
      </c>
      <c r="V186" s="54">
        <v>1</v>
      </c>
      <c r="W186" s="58" t="s">
        <v>18</v>
      </c>
      <c r="X186" s="54" t="str">
        <f t="shared" si="79"/>
        <v>Y</v>
      </c>
      <c r="Y186" s="54">
        <v>3</v>
      </c>
      <c r="Z186" s="54">
        <v>1</v>
      </c>
      <c r="AA186" s="54">
        <v>0</v>
      </c>
      <c r="AB186" s="54">
        <v>0</v>
      </c>
      <c r="AC186" s="54">
        <v>0</v>
      </c>
      <c r="AD186" s="54">
        <v>0</v>
      </c>
      <c r="AE186" s="54">
        <v>13</v>
      </c>
      <c r="AF186" s="54">
        <v>37</v>
      </c>
      <c r="AG186" s="58" t="s">
        <v>18</v>
      </c>
      <c r="AH186" s="54">
        <f t="shared" si="65"/>
        <v>13</v>
      </c>
      <c r="AI186" s="54">
        <f t="shared" si="65"/>
        <v>37</v>
      </c>
      <c r="AJ186" s="54">
        <f t="shared" si="80"/>
        <v>50</v>
      </c>
      <c r="AK186" s="54">
        <f t="shared" si="66"/>
        <v>16.666666666666668</v>
      </c>
      <c r="AL186" s="54">
        <f t="shared" si="81"/>
        <v>0.26</v>
      </c>
    </row>
    <row r="187" spans="1:38" x14ac:dyDescent="0.25">
      <c r="A187" s="54" t="s">
        <v>250</v>
      </c>
      <c r="B187" s="54">
        <v>2019</v>
      </c>
      <c r="C187" s="54" t="s">
        <v>80</v>
      </c>
      <c r="D187" s="54" t="s">
        <v>251</v>
      </c>
      <c r="E187" s="54" t="s">
        <v>65</v>
      </c>
      <c r="F187" s="54" t="s">
        <v>65</v>
      </c>
      <c r="G187" s="54" t="s">
        <v>65</v>
      </c>
      <c r="H187" s="54" t="s">
        <v>56</v>
      </c>
      <c r="I187" s="54" t="s">
        <v>54</v>
      </c>
      <c r="J187" s="54" t="s">
        <v>65</v>
      </c>
      <c r="K187" s="54" t="s">
        <v>65</v>
      </c>
      <c r="L187" s="54" t="s">
        <v>65</v>
      </c>
      <c r="M187" s="55" t="str">
        <f t="shared" si="61"/>
        <v>GHXelegans</v>
      </c>
      <c r="N187" s="55" t="s">
        <v>257</v>
      </c>
      <c r="O187" s="56">
        <v>43777</v>
      </c>
      <c r="P187" s="57" t="s">
        <v>271</v>
      </c>
      <c r="Q187" s="54" t="s">
        <v>119</v>
      </c>
      <c r="R187" s="54" t="str">
        <f t="shared" si="62"/>
        <v>K.20XA.9</v>
      </c>
      <c r="S187" s="54">
        <v>1</v>
      </c>
      <c r="T187" s="54">
        <v>1</v>
      </c>
      <c r="U187" s="54">
        <v>1</v>
      </c>
      <c r="V187" s="54">
        <v>0</v>
      </c>
      <c r="W187" s="58" t="s">
        <v>18</v>
      </c>
      <c r="X187" s="54" t="str">
        <f t="shared" si="79"/>
        <v>N</v>
      </c>
      <c r="Y187" s="54" t="str">
        <f t="shared" ref="Y187:AF189" si="85">IF($X187="N","NA","")</f>
        <v>NA</v>
      </c>
      <c r="Z187" s="54" t="str">
        <f t="shared" si="85"/>
        <v>NA</v>
      </c>
      <c r="AA187" s="54" t="str">
        <f t="shared" si="85"/>
        <v>NA</v>
      </c>
      <c r="AB187" s="54" t="str">
        <f t="shared" si="85"/>
        <v>NA</v>
      </c>
      <c r="AC187" s="54" t="str">
        <f t="shared" si="85"/>
        <v>NA</v>
      </c>
      <c r="AD187" s="54" t="str">
        <f t="shared" si="85"/>
        <v>NA</v>
      </c>
      <c r="AE187" s="54" t="str">
        <f t="shared" si="85"/>
        <v>NA</v>
      </c>
      <c r="AF187" s="54" t="str">
        <f t="shared" si="85"/>
        <v>NA</v>
      </c>
      <c r="AG187" s="58" t="s">
        <v>18</v>
      </c>
      <c r="AH187" s="54" t="s">
        <v>18</v>
      </c>
      <c r="AI187" s="54" t="s">
        <v>18</v>
      </c>
      <c r="AJ187" s="54" t="s">
        <v>18</v>
      </c>
      <c r="AK187" s="54" t="s">
        <v>18</v>
      </c>
      <c r="AL187" s="54" t="s">
        <v>18</v>
      </c>
    </row>
    <row r="188" spans="1:38" x14ac:dyDescent="0.25">
      <c r="A188" s="54" t="s">
        <v>245</v>
      </c>
      <c r="B188" s="54">
        <v>2019</v>
      </c>
      <c r="C188" s="54" t="s">
        <v>80</v>
      </c>
      <c r="D188" s="54" t="s">
        <v>251</v>
      </c>
      <c r="E188" s="54" t="s">
        <v>65</v>
      </c>
      <c r="F188" s="54" t="s">
        <v>65</v>
      </c>
      <c r="G188" s="54" t="s">
        <v>65</v>
      </c>
      <c r="H188" s="54" t="s">
        <v>56</v>
      </c>
      <c r="I188" s="54" t="s">
        <v>54</v>
      </c>
      <c r="J188" s="54" t="s">
        <v>65</v>
      </c>
      <c r="K188" s="54" t="s">
        <v>65</v>
      </c>
      <c r="L188" s="54" t="s">
        <v>65</v>
      </c>
      <c r="M188" s="55" t="str">
        <f t="shared" si="61"/>
        <v>GHXelegans</v>
      </c>
      <c r="N188" s="55" t="s">
        <v>257</v>
      </c>
      <c r="O188" s="56">
        <v>43777</v>
      </c>
      <c r="P188" s="57" t="s">
        <v>272</v>
      </c>
      <c r="Q188" s="54" t="s">
        <v>269</v>
      </c>
      <c r="R188" s="54" t="str">
        <f t="shared" si="62"/>
        <v>K.21XA.10</v>
      </c>
      <c r="S188" s="54">
        <v>1</v>
      </c>
      <c r="T188" s="54">
        <v>0</v>
      </c>
      <c r="U188" s="54">
        <v>0</v>
      </c>
      <c r="V188" s="54">
        <v>0</v>
      </c>
      <c r="W188" s="58" t="s">
        <v>18</v>
      </c>
      <c r="X188" s="54" t="str">
        <f t="shared" si="79"/>
        <v>N</v>
      </c>
      <c r="Y188" s="54" t="str">
        <f t="shared" si="85"/>
        <v>NA</v>
      </c>
      <c r="Z188" s="54" t="str">
        <f t="shared" si="85"/>
        <v>NA</v>
      </c>
      <c r="AA188" s="54" t="str">
        <f t="shared" si="85"/>
        <v>NA</v>
      </c>
      <c r="AB188" s="54" t="str">
        <f t="shared" si="85"/>
        <v>NA</v>
      </c>
      <c r="AC188" s="54" t="str">
        <f t="shared" si="85"/>
        <v>NA</v>
      </c>
      <c r="AD188" s="54" t="str">
        <f t="shared" si="85"/>
        <v>NA</v>
      </c>
      <c r="AE188" s="54" t="str">
        <f t="shared" si="85"/>
        <v>NA</v>
      </c>
      <c r="AF188" s="54" t="str">
        <f t="shared" si="85"/>
        <v>NA</v>
      </c>
      <c r="AG188" s="58" t="s">
        <v>18</v>
      </c>
      <c r="AH188" s="54" t="s">
        <v>18</v>
      </c>
      <c r="AI188" s="54" t="s">
        <v>18</v>
      </c>
      <c r="AJ188" s="54" t="s">
        <v>18</v>
      </c>
      <c r="AK188" s="54" t="s">
        <v>18</v>
      </c>
      <c r="AL188" s="54" t="s">
        <v>18</v>
      </c>
    </row>
    <row r="189" spans="1:38" x14ac:dyDescent="0.25">
      <c r="A189" s="54" t="s">
        <v>245</v>
      </c>
      <c r="B189" s="54">
        <v>2019</v>
      </c>
      <c r="C189" s="54" t="s">
        <v>80</v>
      </c>
      <c r="D189" s="54" t="s">
        <v>259</v>
      </c>
      <c r="E189" s="54" t="s">
        <v>65</v>
      </c>
      <c r="F189" s="54" t="s">
        <v>65</v>
      </c>
      <c r="G189" s="54" t="s">
        <v>65</v>
      </c>
      <c r="H189" s="54" t="s">
        <v>56</v>
      </c>
      <c r="I189" s="54" t="s">
        <v>251</v>
      </c>
      <c r="J189" s="54" t="s">
        <v>65</v>
      </c>
      <c r="K189" s="54" t="s">
        <v>65</v>
      </c>
      <c r="L189" s="54" t="s">
        <v>65</v>
      </c>
      <c r="M189" s="55" t="str">
        <f t="shared" si="61"/>
        <v>HHXGH</v>
      </c>
      <c r="N189" s="55" t="s">
        <v>247</v>
      </c>
      <c r="O189" s="56">
        <v>43777</v>
      </c>
      <c r="P189" s="57" t="s">
        <v>273</v>
      </c>
      <c r="Q189" s="54" t="s">
        <v>274</v>
      </c>
      <c r="R189" s="54" t="str">
        <f t="shared" si="62"/>
        <v>Q.1XK.15</v>
      </c>
      <c r="S189" s="54">
        <v>1</v>
      </c>
      <c r="T189" s="54">
        <v>0</v>
      </c>
      <c r="U189" s="54">
        <v>0</v>
      </c>
      <c r="V189" s="54">
        <v>0</v>
      </c>
      <c r="W189" s="58" t="s">
        <v>18</v>
      </c>
      <c r="X189" s="54" t="str">
        <f t="shared" si="79"/>
        <v>N</v>
      </c>
      <c r="Y189" s="54" t="str">
        <f t="shared" si="85"/>
        <v>NA</v>
      </c>
      <c r="Z189" s="54" t="str">
        <f t="shared" si="85"/>
        <v>NA</v>
      </c>
      <c r="AA189" s="54" t="str">
        <f t="shared" si="85"/>
        <v>NA</v>
      </c>
      <c r="AB189" s="54" t="str">
        <f t="shared" si="85"/>
        <v>NA</v>
      </c>
      <c r="AC189" s="54" t="str">
        <f t="shared" si="85"/>
        <v>NA</v>
      </c>
      <c r="AD189" s="54" t="str">
        <f t="shared" si="85"/>
        <v>NA</v>
      </c>
      <c r="AE189" s="54" t="str">
        <f t="shared" si="85"/>
        <v>NA</v>
      </c>
      <c r="AF189" s="54" t="str">
        <f t="shared" si="85"/>
        <v>NA</v>
      </c>
      <c r="AG189" s="58" t="s">
        <v>18</v>
      </c>
      <c r="AH189" s="54" t="s">
        <v>18</v>
      </c>
      <c r="AI189" s="54" t="s">
        <v>18</v>
      </c>
      <c r="AJ189" s="54" t="s">
        <v>18</v>
      </c>
      <c r="AK189" s="54" t="s">
        <v>18</v>
      </c>
      <c r="AL189" s="54" t="s">
        <v>18</v>
      </c>
    </row>
    <row r="190" spans="1:38" x14ac:dyDescent="0.25">
      <c r="A190" s="54" t="s">
        <v>275</v>
      </c>
      <c r="B190" s="54">
        <v>2019</v>
      </c>
      <c r="C190" s="54" t="s">
        <v>80</v>
      </c>
      <c r="D190" s="54" t="s">
        <v>251</v>
      </c>
      <c r="E190" s="54" t="s">
        <v>65</v>
      </c>
      <c r="F190" s="54" t="s">
        <v>65</v>
      </c>
      <c r="G190" s="54" t="s">
        <v>65</v>
      </c>
      <c r="H190" s="54" t="s">
        <v>56</v>
      </c>
      <c r="I190" s="54" t="s">
        <v>94</v>
      </c>
      <c r="J190" s="54" t="s">
        <v>65</v>
      </c>
      <c r="K190" s="54" t="s">
        <v>65</v>
      </c>
      <c r="L190" s="54" t="s">
        <v>65</v>
      </c>
      <c r="M190" s="55" t="str">
        <f t="shared" si="61"/>
        <v>GHXgraellsii</v>
      </c>
      <c r="N190" s="55" t="s">
        <v>276</v>
      </c>
      <c r="O190" s="56">
        <v>43778</v>
      </c>
      <c r="P190" s="57" t="s">
        <v>272</v>
      </c>
      <c r="Q190" s="54" t="s">
        <v>277</v>
      </c>
      <c r="R190" s="54" t="str">
        <f t="shared" si="62"/>
        <v>K.21XD.2</v>
      </c>
      <c r="S190" s="54">
        <v>2</v>
      </c>
      <c r="T190" s="54">
        <v>1</v>
      </c>
      <c r="U190" s="54">
        <v>1</v>
      </c>
      <c r="V190" s="54">
        <v>1</v>
      </c>
      <c r="W190" s="58" t="s">
        <v>18</v>
      </c>
      <c r="X190" s="54" t="str">
        <f t="shared" si="79"/>
        <v>Y</v>
      </c>
      <c r="Y190" s="54">
        <v>3</v>
      </c>
      <c r="Z190" s="54">
        <v>3</v>
      </c>
      <c r="AA190" s="54">
        <v>7</v>
      </c>
      <c r="AB190" s="54">
        <v>29</v>
      </c>
      <c r="AC190" s="54">
        <v>0</v>
      </c>
      <c r="AD190" s="54">
        <v>45</v>
      </c>
      <c r="AE190" s="54">
        <v>9</v>
      </c>
      <c r="AF190" s="54">
        <v>26</v>
      </c>
      <c r="AG190" s="58" t="s">
        <v>18</v>
      </c>
      <c r="AH190" s="54">
        <f t="shared" si="65"/>
        <v>16</v>
      </c>
      <c r="AI190" s="54">
        <f t="shared" si="65"/>
        <v>100</v>
      </c>
      <c r="AJ190" s="54">
        <f t="shared" si="80"/>
        <v>116</v>
      </c>
      <c r="AK190" s="54">
        <f t="shared" si="66"/>
        <v>38.666666666666664</v>
      </c>
      <c r="AL190" s="54">
        <f t="shared" si="81"/>
        <v>0.13793103448275862</v>
      </c>
    </row>
    <row r="191" spans="1:38" x14ac:dyDescent="0.25">
      <c r="A191" s="54" t="s">
        <v>245</v>
      </c>
      <c r="B191" s="54">
        <v>2019</v>
      </c>
      <c r="C191" s="54" t="s">
        <v>80</v>
      </c>
      <c r="D191" s="54" t="s">
        <v>251</v>
      </c>
      <c r="E191" s="54" t="s">
        <v>65</v>
      </c>
      <c r="F191" s="54" t="s">
        <v>65</v>
      </c>
      <c r="G191" s="54" t="s">
        <v>65</v>
      </c>
      <c r="H191" s="54" t="s">
        <v>56</v>
      </c>
      <c r="I191" s="54" t="s">
        <v>94</v>
      </c>
      <c r="J191" s="54" t="s">
        <v>65</v>
      </c>
      <c r="K191" s="54" t="s">
        <v>65</v>
      </c>
      <c r="L191" s="54" t="s">
        <v>65</v>
      </c>
      <c r="M191" s="55" t="str">
        <f t="shared" si="61"/>
        <v>GHXgraellsii</v>
      </c>
      <c r="N191" s="55" t="s">
        <v>276</v>
      </c>
      <c r="O191" s="56">
        <v>43778</v>
      </c>
      <c r="P191" s="57" t="s">
        <v>272</v>
      </c>
      <c r="Q191" s="54" t="s">
        <v>277</v>
      </c>
      <c r="R191" s="54" t="str">
        <f t="shared" si="62"/>
        <v>K.21XD.2</v>
      </c>
      <c r="S191" s="54">
        <v>1</v>
      </c>
      <c r="T191" s="54">
        <v>0</v>
      </c>
      <c r="U191" s="54">
        <v>0</v>
      </c>
      <c r="V191" s="54">
        <v>0</v>
      </c>
      <c r="W191" s="58" t="s">
        <v>18</v>
      </c>
      <c r="X191" s="54" t="str">
        <f t="shared" si="79"/>
        <v>N</v>
      </c>
      <c r="Y191" s="54" t="str">
        <f t="shared" ref="Y191:AF191" si="86">IF($X191="N","NA","")</f>
        <v>NA</v>
      </c>
      <c r="Z191" s="54" t="str">
        <f t="shared" si="86"/>
        <v>NA</v>
      </c>
      <c r="AA191" s="54" t="str">
        <f t="shared" si="86"/>
        <v>NA</v>
      </c>
      <c r="AB191" s="54" t="str">
        <f t="shared" si="86"/>
        <v>NA</v>
      </c>
      <c r="AC191" s="54" t="str">
        <f t="shared" si="86"/>
        <v>NA</v>
      </c>
      <c r="AD191" s="54" t="str">
        <f t="shared" si="86"/>
        <v>NA</v>
      </c>
      <c r="AE191" s="54" t="str">
        <f t="shared" si="86"/>
        <v>NA</v>
      </c>
      <c r="AF191" s="54" t="str">
        <f t="shared" si="86"/>
        <v>NA</v>
      </c>
      <c r="AG191" s="58" t="s">
        <v>18</v>
      </c>
      <c r="AH191" s="54" t="s">
        <v>18</v>
      </c>
      <c r="AI191" s="54" t="s">
        <v>18</v>
      </c>
      <c r="AJ191" s="54" t="s">
        <v>18</v>
      </c>
      <c r="AK191" s="54" t="s">
        <v>18</v>
      </c>
      <c r="AL191" s="54" t="s">
        <v>18</v>
      </c>
    </row>
    <row r="192" spans="1:38" x14ac:dyDescent="0.25">
      <c r="A192" s="54" t="s">
        <v>250</v>
      </c>
      <c r="B192" s="54">
        <v>2019</v>
      </c>
      <c r="C192" s="54" t="s">
        <v>80</v>
      </c>
      <c r="D192" s="54" t="s">
        <v>54</v>
      </c>
      <c r="E192" s="54" t="s">
        <v>65</v>
      </c>
      <c r="F192" s="54" t="s">
        <v>65</v>
      </c>
      <c r="G192" s="54" t="s">
        <v>65</v>
      </c>
      <c r="H192" s="54" t="s">
        <v>56</v>
      </c>
      <c r="I192" s="54" t="s">
        <v>54</v>
      </c>
      <c r="J192" s="54" t="s">
        <v>65</v>
      </c>
      <c r="K192" s="54" t="s">
        <v>65</v>
      </c>
      <c r="L192" s="54" t="s">
        <v>65</v>
      </c>
      <c r="M192" s="55" t="str">
        <f t="shared" si="61"/>
        <v>elegansXelegans</v>
      </c>
      <c r="N192" s="55" t="s">
        <v>278</v>
      </c>
      <c r="O192" s="56">
        <v>43779</v>
      </c>
      <c r="P192" s="57" t="s">
        <v>105</v>
      </c>
      <c r="Q192" s="54" t="s">
        <v>269</v>
      </c>
      <c r="R192" s="54" t="str">
        <f t="shared" si="62"/>
        <v>B.2XA.10</v>
      </c>
      <c r="S192" s="54">
        <v>1</v>
      </c>
      <c r="T192" s="54">
        <v>1</v>
      </c>
      <c r="U192" s="54">
        <v>3</v>
      </c>
      <c r="V192" s="54">
        <v>1</v>
      </c>
      <c r="W192" s="58" t="s">
        <v>18</v>
      </c>
      <c r="X192" s="54" t="str">
        <f t="shared" si="79"/>
        <v>Y</v>
      </c>
      <c r="Y192" s="54">
        <v>3</v>
      </c>
      <c r="Z192" s="54">
        <v>1</v>
      </c>
      <c r="AA192" s="54">
        <v>337</v>
      </c>
      <c r="AB192" s="54">
        <v>3</v>
      </c>
      <c r="AC192" s="54">
        <v>0</v>
      </c>
      <c r="AD192" s="54">
        <v>0</v>
      </c>
      <c r="AE192" s="54">
        <v>0</v>
      </c>
      <c r="AF192" s="54">
        <v>0</v>
      </c>
      <c r="AG192" s="58" t="s">
        <v>18</v>
      </c>
      <c r="AH192" s="54">
        <f t="shared" si="65"/>
        <v>337</v>
      </c>
      <c r="AI192" s="54">
        <f t="shared" si="65"/>
        <v>3</v>
      </c>
      <c r="AJ192" s="54">
        <f t="shared" si="80"/>
        <v>340</v>
      </c>
      <c r="AK192" s="54">
        <f t="shared" si="66"/>
        <v>113.33333333333333</v>
      </c>
      <c r="AL192" s="54">
        <f t="shared" si="81"/>
        <v>0.99117647058823533</v>
      </c>
    </row>
    <row r="193" spans="1:38" x14ac:dyDescent="0.25">
      <c r="A193" s="54" t="s">
        <v>250</v>
      </c>
      <c r="B193" s="54">
        <v>2019</v>
      </c>
      <c r="C193" s="54" t="s">
        <v>80</v>
      </c>
      <c r="D193" s="54" t="s">
        <v>54</v>
      </c>
      <c r="E193" s="54" t="s">
        <v>65</v>
      </c>
      <c r="F193" s="54" t="s">
        <v>65</v>
      </c>
      <c r="G193" s="54" t="s">
        <v>65</v>
      </c>
      <c r="H193" s="54" t="s">
        <v>56</v>
      </c>
      <c r="I193" s="54" t="s">
        <v>259</v>
      </c>
      <c r="J193" s="54" t="s">
        <v>65</v>
      </c>
      <c r="K193" s="54" t="s">
        <v>65</v>
      </c>
      <c r="L193" s="54" t="s">
        <v>65</v>
      </c>
      <c r="M193" s="55" t="str">
        <f t="shared" si="61"/>
        <v>elegansXHH</v>
      </c>
      <c r="N193" s="55" t="s">
        <v>262</v>
      </c>
      <c r="O193" s="56">
        <v>43779</v>
      </c>
      <c r="P193" s="57" t="s">
        <v>279</v>
      </c>
      <c r="Q193" s="54" t="s">
        <v>116</v>
      </c>
      <c r="R193" s="54" t="str">
        <f t="shared" si="62"/>
        <v>F.1XA.7</v>
      </c>
      <c r="S193" s="54">
        <v>1</v>
      </c>
      <c r="T193" s="54">
        <v>0</v>
      </c>
      <c r="U193" s="54">
        <v>0</v>
      </c>
      <c r="V193" s="54">
        <v>0</v>
      </c>
      <c r="W193" s="58" t="s">
        <v>18</v>
      </c>
      <c r="X193" s="54" t="str">
        <f t="shared" si="79"/>
        <v>N</v>
      </c>
      <c r="Y193" s="54" t="str">
        <f t="shared" ref="Y193:AF193" si="87">IF($X193="N","NA","")</f>
        <v>NA</v>
      </c>
      <c r="Z193" s="54" t="str">
        <f t="shared" si="87"/>
        <v>NA</v>
      </c>
      <c r="AA193" s="54" t="str">
        <f t="shared" si="87"/>
        <v>NA</v>
      </c>
      <c r="AB193" s="54" t="str">
        <f t="shared" si="87"/>
        <v>NA</v>
      </c>
      <c r="AC193" s="54" t="str">
        <f t="shared" si="87"/>
        <v>NA</v>
      </c>
      <c r="AD193" s="54" t="str">
        <f t="shared" si="87"/>
        <v>NA</v>
      </c>
      <c r="AE193" s="54" t="str">
        <f t="shared" si="87"/>
        <v>NA</v>
      </c>
      <c r="AF193" s="54" t="str">
        <f t="shared" si="87"/>
        <v>NA</v>
      </c>
      <c r="AG193" s="58" t="s">
        <v>18</v>
      </c>
      <c r="AH193" s="54" t="s">
        <v>18</v>
      </c>
      <c r="AI193" s="54" t="s">
        <v>18</v>
      </c>
      <c r="AJ193" s="54" t="s">
        <v>18</v>
      </c>
      <c r="AK193" s="54" t="s">
        <v>18</v>
      </c>
      <c r="AL193" s="54" t="s">
        <v>18</v>
      </c>
    </row>
    <row r="194" spans="1:38" x14ac:dyDescent="0.25">
      <c r="A194" s="54" t="s">
        <v>250</v>
      </c>
      <c r="B194" s="54">
        <v>2019</v>
      </c>
      <c r="C194" s="54" t="s">
        <v>80</v>
      </c>
      <c r="D194" s="54" t="s">
        <v>54</v>
      </c>
      <c r="E194" s="54" t="s">
        <v>65</v>
      </c>
      <c r="F194" s="54" t="s">
        <v>65</v>
      </c>
      <c r="G194" s="54" t="s">
        <v>65</v>
      </c>
      <c r="H194" s="54" t="s">
        <v>56</v>
      </c>
      <c r="I194" s="54" t="s">
        <v>259</v>
      </c>
      <c r="J194" s="54" t="s">
        <v>65</v>
      </c>
      <c r="K194" s="54" t="s">
        <v>65</v>
      </c>
      <c r="L194" s="54" t="s">
        <v>65</v>
      </c>
      <c r="M194" s="55" t="str">
        <f t="shared" ref="M194:M203" si="88">CONCATENATE(D194,"X",I194)</f>
        <v>elegansXHH</v>
      </c>
      <c r="N194" s="55" t="s">
        <v>262</v>
      </c>
      <c r="O194" s="56">
        <v>43779</v>
      </c>
      <c r="P194" s="57" t="s">
        <v>279</v>
      </c>
      <c r="Q194" s="54" t="s">
        <v>119</v>
      </c>
      <c r="R194" s="54" t="str">
        <f t="shared" ref="R194:R203" si="89">CONCATENATE(P194,"X",Q194)</f>
        <v>F.1XA.9</v>
      </c>
      <c r="S194" s="54">
        <v>1</v>
      </c>
      <c r="T194" s="54">
        <v>1</v>
      </c>
      <c r="U194" s="54">
        <v>3</v>
      </c>
      <c r="V194" s="54">
        <v>1</v>
      </c>
      <c r="W194" s="58" t="s">
        <v>18</v>
      </c>
      <c r="X194" s="54" t="str">
        <f t="shared" si="79"/>
        <v>Y</v>
      </c>
      <c r="Y194" s="54">
        <v>3</v>
      </c>
      <c r="Z194" s="54">
        <v>1</v>
      </c>
      <c r="AA194" s="54">
        <v>0</v>
      </c>
      <c r="AB194" s="54">
        <v>0</v>
      </c>
      <c r="AC194" s="54">
        <v>0</v>
      </c>
      <c r="AD194" s="54">
        <v>4</v>
      </c>
      <c r="AE194" s="54">
        <v>0</v>
      </c>
      <c r="AF194" s="54">
        <v>0</v>
      </c>
      <c r="AG194" s="58" t="s">
        <v>18</v>
      </c>
      <c r="AH194" s="54">
        <f t="shared" si="65"/>
        <v>0</v>
      </c>
      <c r="AI194" s="54">
        <f t="shared" si="65"/>
        <v>4</v>
      </c>
      <c r="AJ194" s="54">
        <f t="shared" si="80"/>
        <v>4</v>
      </c>
      <c r="AK194" s="54">
        <f t="shared" si="66"/>
        <v>1.3333333333333333</v>
      </c>
      <c r="AL194" s="54">
        <f t="shared" si="81"/>
        <v>0</v>
      </c>
    </row>
    <row r="195" spans="1:38" x14ac:dyDescent="0.25">
      <c r="A195" s="54" t="s">
        <v>250</v>
      </c>
      <c r="B195" s="54">
        <v>2019</v>
      </c>
      <c r="C195" s="54" t="s">
        <v>80</v>
      </c>
      <c r="D195" s="54" t="s">
        <v>259</v>
      </c>
      <c r="E195" s="54" t="s">
        <v>65</v>
      </c>
      <c r="F195" s="54" t="s">
        <v>65</v>
      </c>
      <c r="G195" s="54" t="s">
        <v>65</v>
      </c>
      <c r="H195" s="54" t="s">
        <v>56</v>
      </c>
      <c r="I195" s="54" t="s">
        <v>251</v>
      </c>
      <c r="J195" s="54" t="s">
        <v>65</v>
      </c>
      <c r="K195" s="54" t="s">
        <v>65</v>
      </c>
      <c r="L195" s="54" t="s">
        <v>65</v>
      </c>
      <c r="M195" s="55" t="str">
        <f t="shared" si="88"/>
        <v>HHXGH</v>
      </c>
      <c r="N195" s="55" t="s">
        <v>247</v>
      </c>
      <c r="O195" s="56">
        <v>43779</v>
      </c>
      <c r="P195" s="57" t="s">
        <v>273</v>
      </c>
      <c r="Q195" s="54" t="s">
        <v>274</v>
      </c>
      <c r="R195" s="54" t="str">
        <f t="shared" si="89"/>
        <v>Q.1XK.15</v>
      </c>
      <c r="S195" s="54">
        <v>1</v>
      </c>
      <c r="T195" s="54">
        <v>1</v>
      </c>
      <c r="U195" s="54">
        <v>1</v>
      </c>
      <c r="V195" s="54">
        <v>1</v>
      </c>
      <c r="W195" s="58" t="s">
        <v>18</v>
      </c>
      <c r="X195" s="54" t="str">
        <f t="shared" si="79"/>
        <v>Y</v>
      </c>
      <c r="Y195" s="54">
        <v>3</v>
      </c>
      <c r="Z195" s="54">
        <v>3</v>
      </c>
      <c r="AA195" s="54">
        <v>33</v>
      </c>
      <c r="AB195" s="54">
        <v>57</v>
      </c>
      <c r="AC195" s="54">
        <v>18</v>
      </c>
      <c r="AD195" s="54">
        <v>61</v>
      </c>
      <c r="AE195" s="54">
        <v>4</v>
      </c>
      <c r="AF195" s="54">
        <v>9</v>
      </c>
      <c r="AG195" s="58" t="s">
        <v>18</v>
      </c>
      <c r="AH195" s="54">
        <f t="shared" ref="AH195:AI203" si="90">AA195+AC195+AE195</f>
        <v>55</v>
      </c>
      <c r="AI195" s="54">
        <f t="shared" si="90"/>
        <v>127</v>
      </c>
      <c r="AJ195" s="54">
        <f t="shared" si="80"/>
        <v>182</v>
      </c>
      <c r="AK195" s="54">
        <f t="shared" si="66"/>
        <v>60.666666666666664</v>
      </c>
      <c r="AL195" s="54">
        <f t="shared" si="81"/>
        <v>0.30219780219780218</v>
      </c>
    </row>
    <row r="196" spans="1:38" x14ac:dyDescent="0.25">
      <c r="A196" s="54" t="s">
        <v>250</v>
      </c>
      <c r="B196" s="54">
        <v>2019</v>
      </c>
      <c r="C196" s="54" t="s">
        <v>80</v>
      </c>
      <c r="D196" s="54" t="s">
        <v>246</v>
      </c>
      <c r="E196" s="54" t="s">
        <v>65</v>
      </c>
      <c r="F196" s="54" t="s">
        <v>65</v>
      </c>
      <c r="G196" s="54" t="s">
        <v>65</v>
      </c>
      <c r="H196" s="54" t="s">
        <v>56</v>
      </c>
      <c r="I196" s="54" t="s">
        <v>54</v>
      </c>
      <c r="J196" s="54" t="s">
        <v>65</v>
      </c>
      <c r="K196" s="54" t="s">
        <v>65</v>
      </c>
      <c r="L196" s="54" t="s">
        <v>65</v>
      </c>
      <c r="M196" s="55" t="str">
        <f t="shared" si="88"/>
        <v>EHXelegans</v>
      </c>
      <c r="N196" s="55" t="s">
        <v>257</v>
      </c>
      <c r="O196" s="56">
        <v>43780</v>
      </c>
      <c r="P196" s="57" t="s">
        <v>280</v>
      </c>
      <c r="Q196" s="54" t="s">
        <v>269</v>
      </c>
      <c r="R196" s="54" t="str">
        <f t="shared" si="89"/>
        <v>R.1XA.10</v>
      </c>
      <c r="S196" s="54">
        <v>1</v>
      </c>
      <c r="T196" s="54">
        <v>1</v>
      </c>
      <c r="U196" s="54">
        <v>1</v>
      </c>
      <c r="V196" s="54">
        <v>1</v>
      </c>
      <c r="W196" s="58" t="s">
        <v>18</v>
      </c>
      <c r="X196" s="54" t="str">
        <f t="shared" si="79"/>
        <v>Y</v>
      </c>
      <c r="Y196" s="54">
        <v>3</v>
      </c>
      <c r="Z196" s="54">
        <v>0</v>
      </c>
      <c r="AA196" s="54">
        <v>0</v>
      </c>
      <c r="AB196" s="54">
        <v>0</v>
      </c>
      <c r="AC196" s="54">
        <v>0</v>
      </c>
      <c r="AD196" s="54">
        <v>0</v>
      </c>
      <c r="AE196" s="54">
        <v>0</v>
      </c>
      <c r="AF196" s="54">
        <v>0</v>
      </c>
      <c r="AG196" s="58" t="s">
        <v>18</v>
      </c>
      <c r="AH196" s="54">
        <f t="shared" si="90"/>
        <v>0</v>
      </c>
      <c r="AI196" s="54">
        <f t="shared" si="90"/>
        <v>0</v>
      </c>
      <c r="AJ196" s="54">
        <f t="shared" si="80"/>
        <v>0</v>
      </c>
      <c r="AK196" s="54">
        <f t="shared" ref="AK196:AK203" si="91">AJ196/Y196</f>
        <v>0</v>
      </c>
      <c r="AL196" s="54" t="s">
        <v>18</v>
      </c>
    </row>
    <row r="197" spans="1:38" x14ac:dyDescent="0.25">
      <c r="A197" s="54" t="s">
        <v>245</v>
      </c>
      <c r="B197" s="54">
        <v>2019</v>
      </c>
      <c r="C197" s="54" t="s">
        <v>80</v>
      </c>
      <c r="D197" s="54" t="s">
        <v>259</v>
      </c>
      <c r="E197" s="54" t="s">
        <v>65</v>
      </c>
      <c r="F197" s="54" t="s">
        <v>65</v>
      </c>
      <c r="G197" s="54" t="s">
        <v>65</v>
      </c>
      <c r="H197" s="54" t="s">
        <v>56</v>
      </c>
      <c r="I197" s="54" t="s">
        <v>246</v>
      </c>
      <c r="J197" s="54" t="s">
        <v>65</v>
      </c>
      <c r="K197" s="54" t="s">
        <v>65</v>
      </c>
      <c r="L197" s="54" t="s">
        <v>65</v>
      </c>
      <c r="M197" s="55" t="str">
        <f t="shared" si="88"/>
        <v>HHXEH</v>
      </c>
      <c r="N197" s="55" t="s">
        <v>247</v>
      </c>
      <c r="O197" s="56">
        <v>43786</v>
      </c>
      <c r="P197" s="57" t="s">
        <v>281</v>
      </c>
      <c r="Q197" s="54" t="s">
        <v>282</v>
      </c>
      <c r="R197" s="54" t="str">
        <f t="shared" si="89"/>
        <v>N.2XL.7</v>
      </c>
      <c r="S197" s="54">
        <v>1</v>
      </c>
      <c r="T197" s="54">
        <v>0</v>
      </c>
      <c r="U197" s="54">
        <v>0</v>
      </c>
      <c r="V197" s="54">
        <v>0</v>
      </c>
      <c r="W197" s="58" t="s">
        <v>18</v>
      </c>
      <c r="X197" s="54" t="str">
        <f t="shared" si="79"/>
        <v>N</v>
      </c>
      <c r="Y197" s="54" t="str">
        <f t="shared" ref="Y197:AF197" si="92">IF($X197="N","NA","")</f>
        <v>NA</v>
      </c>
      <c r="Z197" s="54" t="str">
        <f t="shared" si="92"/>
        <v>NA</v>
      </c>
      <c r="AA197" s="54" t="str">
        <f t="shared" si="92"/>
        <v>NA</v>
      </c>
      <c r="AB197" s="54" t="str">
        <f t="shared" si="92"/>
        <v>NA</v>
      </c>
      <c r="AC197" s="54" t="str">
        <f t="shared" si="92"/>
        <v>NA</v>
      </c>
      <c r="AD197" s="54" t="str">
        <f t="shared" si="92"/>
        <v>NA</v>
      </c>
      <c r="AE197" s="54" t="str">
        <f t="shared" si="92"/>
        <v>NA</v>
      </c>
      <c r="AF197" s="54" t="str">
        <f t="shared" si="92"/>
        <v>NA</v>
      </c>
      <c r="AG197" s="58" t="s">
        <v>18</v>
      </c>
      <c r="AH197" s="54" t="s">
        <v>18</v>
      </c>
      <c r="AI197" s="54" t="s">
        <v>18</v>
      </c>
      <c r="AJ197" s="54" t="s">
        <v>18</v>
      </c>
      <c r="AK197" s="54" t="s">
        <v>18</v>
      </c>
      <c r="AL197" s="54" t="s">
        <v>18</v>
      </c>
    </row>
    <row r="198" spans="1:38" x14ac:dyDescent="0.25">
      <c r="A198" s="54" t="s">
        <v>245</v>
      </c>
      <c r="B198" s="54">
        <v>2019</v>
      </c>
      <c r="C198" s="54" t="s">
        <v>80</v>
      </c>
      <c r="D198" s="54" t="s">
        <v>54</v>
      </c>
      <c r="E198" s="54" t="s">
        <v>65</v>
      </c>
      <c r="F198" s="54" t="s">
        <v>65</v>
      </c>
      <c r="G198" s="54" t="s">
        <v>65</v>
      </c>
      <c r="H198" s="54" t="s">
        <v>56</v>
      </c>
      <c r="I198" s="54" t="s">
        <v>54</v>
      </c>
      <c r="J198" s="54" t="s">
        <v>65</v>
      </c>
      <c r="K198" s="54" t="s">
        <v>65</v>
      </c>
      <c r="L198" s="54" t="s">
        <v>65</v>
      </c>
      <c r="M198" s="55" t="str">
        <f t="shared" si="88"/>
        <v>elegansXelegans</v>
      </c>
      <c r="N198" s="55" t="s">
        <v>278</v>
      </c>
      <c r="O198" s="56">
        <v>43790</v>
      </c>
      <c r="P198" s="57" t="s">
        <v>114</v>
      </c>
      <c r="Q198" s="54" t="s">
        <v>283</v>
      </c>
      <c r="R198" s="54" t="str">
        <f t="shared" si="89"/>
        <v>B.4XA.19</v>
      </c>
      <c r="S198" s="54">
        <v>1</v>
      </c>
      <c r="T198" s="54">
        <v>1</v>
      </c>
      <c r="U198" s="54">
        <v>1</v>
      </c>
      <c r="V198" s="54">
        <v>1</v>
      </c>
      <c r="W198" s="58" t="s">
        <v>18</v>
      </c>
      <c r="X198" s="54" t="str">
        <f t="shared" si="79"/>
        <v>Y</v>
      </c>
      <c r="Y198" s="54">
        <v>0</v>
      </c>
      <c r="Z198" s="54" t="str">
        <f t="shared" ref="Z198:AF198" si="93">IF($Y198=0,"NA","")</f>
        <v>NA</v>
      </c>
      <c r="AA198" s="54" t="str">
        <f t="shared" si="93"/>
        <v>NA</v>
      </c>
      <c r="AB198" s="54" t="str">
        <f t="shared" si="93"/>
        <v>NA</v>
      </c>
      <c r="AC198" s="54" t="str">
        <f t="shared" si="93"/>
        <v>NA</v>
      </c>
      <c r="AD198" s="54" t="str">
        <f t="shared" si="93"/>
        <v>NA</v>
      </c>
      <c r="AE198" s="54" t="str">
        <f t="shared" si="93"/>
        <v>NA</v>
      </c>
      <c r="AF198" s="54" t="str">
        <f t="shared" si="93"/>
        <v>NA</v>
      </c>
      <c r="AG198" s="58" t="s">
        <v>18</v>
      </c>
      <c r="AH198" s="54" t="s">
        <v>18</v>
      </c>
      <c r="AI198" s="54" t="s">
        <v>18</v>
      </c>
      <c r="AJ198" s="54" t="s">
        <v>18</v>
      </c>
      <c r="AK198" s="54" t="s">
        <v>18</v>
      </c>
      <c r="AL198" s="54" t="s">
        <v>18</v>
      </c>
    </row>
    <row r="199" spans="1:38" x14ac:dyDescent="0.25">
      <c r="A199" s="54" t="s">
        <v>250</v>
      </c>
      <c r="B199" s="54">
        <v>2019</v>
      </c>
      <c r="C199" s="54" t="s">
        <v>80</v>
      </c>
      <c r="D199" s="54" t="s">
        <v>54</v>
      </c>
      <c r="E199" s="54" t="s">
        <v>65</v>
      </c>
      <c r="F199" s="54" t="s">
        <v>65</v>
      </c>
      <c r="G199" s="54" t="s">
        <v>65</v>
      </c>
      <c r="H199" s="54" t="s">
        <v>56</v>
      </c>
      <c r="I199" s="54" t="s">
        <v>54</v>
      </c>
      <c r="J199" s="54" t="s">
        <v>65</v>
      </c>
      <c r="K199" s="54" t="s">
        <v>65</v>
      </c>
      <c r="L199" s="54" t="s">
        <v>65</v>
      </c>
      <c r="M199" s="55" t="str">
        <f t="shared" si="88"/>
        <v>elegansXelegans</v>
      </c>
      <c r="N199" s="55" t="s">
        <v>278</v>
      </c>
      <c r="O199" s="56">
        <v>43793</v>
      </c>
      <c r="P199" s="57" t="s">
        <v>120</v>
      </c>
      <c r="Q199" s="54" t="s">
        <v>61</v>
      </c>
      <c r="R199" s="54" t="str">
        <f t="shared" si="89"/>
        <v>A.21XA19</v>
      </c>
      <c r="S199" s="54">
        <v>2</v>
      </c>
      <c r="T199" s="54">
        <v>2</v>
      </c>
      <c r="U199" s="54">
        <v>1</v>
      </c>
      <c r="V199" s="54">
        <v>1</v>
      </c>
      <c r="W199" s="58" t="s">
        <v>18</v>
      </c>
      <c r="X199" s="54" t="str">
        <f t="shared" si="79"/>
        <v>Y</v>
      </c>
      <c r="Y199" s="54">
        <v>3</v>
      </c>
      <c r="Z199" s="54">
        <v>3</v>
      </c>
      <c r="AA199" s="54">
        <v>161</v>
      </c>
      <c r="AB199" s="54">
        <v>0</v>
      </c>
      <c r="AC199" s="54">
        <v>118</v>
      </c>
      <c r="AD199" s="54">
        <v>2</v>
      </c>
      <c r="AE199" s="54">
        <v>9</v>
      </c>
      <c r="AF199" s="54">
        <v>2</v>
      </c>
      <c r="AG199" s="58" t="s">
        <v>18</v>
      </c>
      <c r="AH199" s="54">
        <f t="shared" si="90"/>
        <v>288</v>
      </c>
      <c r="AI199" s="54">
        <f t="shared" si="90"/>
        <v>4</v>
      </c>
      <c r="AJ199" s="54">
        <f t="shared" si="80"/>
        <v>292</v>
      </c>
      <c r="AK199" s="54">
        <f t="shared" si="91"/>
        <v>97.333333333333329</v>
      </c>
      <c r="AL199" s="54">
        <f t="shared" si="81"/>
        <v>0.98630136986301364</v>
      </c>
    </row>
    <row r="200" spans="1:38" x14ac:dyDescent="0.25">
      <c r="A200" s="54" t="s">
        <v>250</v>
      </c>
      <c r="B200" s="54">
        <v>2019</v>
      </c>
      <c r="C200" s="54" t="s">
        <v>80</v>
      </c>
      <c r="D200" s="54" t="s">
        <v>259</v>
      </c>
      <c r="E200" s="54" t="s">
        <v>65</v>
      </c>
      <c r="F200" s="54" t="s">
        <v>65</v>
      </c>
      <c r="G200" s="54" t="s">
        <v>65</v>
      </c>
      <c r="H200" s="54" t="s">
        <v>56</v>
      </c>
      <c r="I200" s="54" t="s">
        <v>259</v>
      </c>
      <c r="J200" s="54" t="s">
        <v>65</v>
      </c>
      <c r="K200" s="54" t="s">
        <v>65</v>
      </c>
      <c r="L200" s="54" t="s">
        <v>65</v>
      </c>
      <c r="M200" s="55" t="str">
        <f t="shared" si="88"/>
        <v>HHXHH</v>
      </c>
      <c r="N200" s="55" t="s">
        <v>247</v>
      </c>
      <c r="O200" s="56">
        <v>43794</v>
      </c>
      <c r="P200" s="57" t="s">
        <v>284</v>
      </c>
      <c r="Q200" s="54" t="s">
        <v>285</v>
      </c>
      <c r="R200" s="54" t="str">
        <f t="shared" si="89"/>
        <v>I.10XI.11</v>
      </c>
      <c r="S200" s="54">
        <v>1</v>
      </c>
      <c r="T200" s="54">
        <v>1</v>
      </c>
      <c r="U200" s="54">
        <v>1</v>
      </c>
      <c r="V200" s="54">
        <v>1</v>
      </c>
      <c r="W200" s="58" t="s">
        <v>18</v>
      </c>
      <c r="X200" s="54" t="str">
        <f t="shared" si="79"/>
        <v>Y</v>
      </c>
      <c r="Y200" s="54">
        <v>3</v>
      </c>
      <c r="Z200" s="54">
        <v>3</v>
      </c>
      <c r="AA200" s="54">
        <v>0</v>
      </c>
      <c r="AB200" s="54">
        <v>11</v>
      </c>
      <c r="AC200" s="54">
        <v>0</v>
      </c>
      <c r="AD200" s="54">
        <v>9</v>
      </c>
      <c r="AE200" s="54">
        <v>0</v>
      </c>
      <c r="AF200" s="54">
        <v>26</v>
      </c>
      <c r="AG200" s="58" t="s">
        <v>286</v>
      </c>
      <c r="AH200" s="54">
        <f t="shared" si="90"/>
        <v>0</v>
      </c>
      <c r="AI200" s="54">
        <f t="shared" si="90"/>
        <v>46</v>
      </c>
      <c r="AJ200" s="54">
        <f t="shared" si="80"/>
        <v>46</v>
      </c>
      <c r="AK200" s="54">
        <f t="shared" si="91"/>
        <v>15.333333333333334</v>
      </c>
      <c r="AL200" s="54">
        <f t="shared" si="81"/>
        <v>0</v>
      </c>
    </row>
    <row r="201" spans="1:38" x14ac:dyDescent="0.25">
      <c r="A201" s="54" t="s">
        <v>250</v>
      </c>
      <c r="B201" s="54">
        <v>2019</v>
      </c>
      <c r="C201" s="54" t="s">
        <v>80</v>
      </c>
      <c r="D201" s="54" t="s">
        <v>246</v>
      </c>
      <c r="E201" s="54" t="s">
        <v>65</v>
      </c>
      <c r="F201" s="54" t="s">
        <v>65</v>
      </c>
      <c r="G201" s="54" t="s">
        <v>65</v>
      </c>
      <c r="H201" s="54" t="s">
        <v>59</v>
      </c>
      <c r="I201" s="54" t="s">
        <v>54</v>
      </c>
      <c r="J201" s="54" t="s">
        <v>65</v>
      </c>
      <c r="K201" s="54" t="s">
        <v>65</v>
      </c>
      <c r="L201" s="54" t="s">
        <v>65</v>
      </c>
      <c r="M201" s="55" t="str">
        <f t="shared" si="88"/>
        <v>EHXelegans</v>
      </c>
      <c r="N201" s="55" t="s">
        <v>257</v>
      </c>
      <c r="O201" s="56">
        <v>43794</v>
      </c>
      <c r="P201" s="57" t="s">
        <v>287</v>
      </c>
      <c r="Q201" s="54" t="s">
        <v>222</v>
      </c>
      <c r="R201" s="54" t="str">
        <f t="shared" si="89"/>
        <v>T.1XB.5</v>
      </c>
      <c r="S201" s="54">
        <v>1</v>
      </c>
      <c r="T201" s="54">
        <v>1</v>
      </c>
      <c r="U201" s="54">
        <v>1</v>
      </c>
      <c r="V201" s="54">
        <v>1</v>
      </c>
      <c r="W201" s="58" t="s">
        <v>18</v>
      </c>
      <c r="X201" s="54" t="str">
        <f t="shared" si="79"/>
        <v>Y</v>
      </c>
      <c r="Y201" s="54">
        <v>3</v>
      </c>
      <c r="Z201" s="54">
        <v>3</v>
      </c>
      <c r="AA201" s="54">
        <v>3</v>
      </c>
      <c r="AB201" s="54">
        <v>1</v>
      </c>
      <c r="AC201" s="54">
        <v>19</v>
      </c>
      <c r="AD201" s="54">
        <v>4</v>
      </c>
      <c r="AE201" s="54">
        <v>83</v>
      </c>
      <c r="AF201" s="54">
        <v>43</v>
      </c>
      <c r="AG201" s="58" t="s">
        <v>18</v>
      </c>
      <c r="AH201" s="54">
        <f t="shared" si="90"/>
        <v>105</v>
      </c>
      <c r="AI201" s="54">
        <f t="shared" si="90"/>
        <v>48</v>
      </c>
      <c r="AJ201" s="54">
        <f t="shared" si="80"/>
        <v>153</v>
      </c>
      <c r="AK201" s="54">
        <f t="shared" si="91"/>
        <v>51</v>
      </c>
      <c r="AL201" s="54">
        <f t="shared" si="81"/>
        <v>0.68627450980392157</v>
      </c>
    </row>
    <row r="202" spans="1:38" x14ac:dyDescent="0.25">
      <c r="A202" s="54" t="s">
        <v>250</v>
      </c>
      <c r="B202" s="54">
        <v>2019</v>
      </c>
      <c r="C202" s="54" t="s">
        <v>80</v>
      </c>
      <c r="D202" s="54" t="s">
        <v>54</v>
      </c>
      <c r="E202" s="54" t="s">
        <v>65</v>
      </c>
      <c r="F202" s="54" t="s">
        <v>65</v>
      </c>
      <c r="G202" s="54" t="s">
        <v>65</v>
      </c>
      <c r="H202" s="54" t="s">
        <v>56</v>
      </c>
      <c r="I202" s="54" t="s">
        <v>54</v>
      </c>
      <c r="J202" s="54" t="s">
        <v>65</v>
      </c>
      <c r="K202" s="54" t="s">
        <v>65</v>
      </c>
      <c r="L202" s="54" t="s">
        <v>65</v>
      </c>
      <c r="M202" s="55" t="str">
        <f t="shared" si="88"/>
        <v>elegansXelegans</v>
      </c>
      <c r="N202" s="55" t="s">
        <v>278</v>
      </c>
      <c r="O202" s="56">
        <v>43798</v>
      </c>
      <c r="P202" s="57" t="s">
        <v>146</v>
      </c>
      <c r="Q202" s="54" t="s">
        <v>222</v>
      </c>
      <c r="R202" s="54" t="str">
        <f t="shared" si="89"/>
        <v>A.25XB.5</v>
      </c>
      <c r="S202" s="54">
        <v>1</v>
      </c>
      <c r="T202" s="54">
        <v>1</v>
      </c>
      <c r="U202" s="54">
        <v>1</v>
      </c>
      <c r="V202" s="54">
        <v>1</v>
      </c>
      <c r="W202" s="58" t="s">
        <v>18</v>
      </c>
      <c r="X202" s="54" t="str">
        <f t="shared" si="79"/>
        <v>Y</v>
      </c>
      <c r="Y202" s="54">
        <v>3</v>
      </c>
      <c r="Z202" s="54">
        <v>2</v>
      </c>
      <c r="AA202" s="54">
        <v>456</v>
      </c>
      <c r="AB202" s="54">
        <v>5</v>
      </c>
      <c r="AC202" s="54">
        <v>0</v>
      </c>
      <c r="AD202" s="54">
        <v>0</v>
      </c>
      <c r="AE202" s="54">
        <v>77</v>
      </c>
      <c r="AF202" s="54">
        <v>10</v>
      </c>
      <c r="AG202" s="58" t="s">
        <v>18</v>
      </c>
      <c r="AH202" s="54">
        <f t="shared" si="90"/>
        <v>533</v>
      </c>
      <c r="AI202" s="54">
        <f t="shared" si="90"/>
        <v>15</v>
      </c>
      <c r="AJ202" s="54">
        <f t="shared" si="80"/>
        <v>548</v>
      </c>
      <c r="AK202" s="54">
        <f t="shared" si="91"/>
        <v>182.66666666666666</v>
      </c>
      <c r="AL202" s="54">
        <f t="shared" si="81"/>
        <v>0.97262773722627738</v>
      </c>
    </row>
    <row r="203" spans="1:38" x14ac:dyDescent="0.25">
      <c r="A203" s="54" t="s">
        <v>275</v>
      </c>
      <c r="B203" s="54">
        <v>2019</v>
      </c>
      <c r="C203" s="54" t="s">
        <v>80</v>
      </c>
      <c r="D203" s="54" t="s">
        <v>94</v>
      </c>
      <c r="E203" s="54" t="s">
        <v>65</v>
      </c>
      <c r="F203" s="54" t="s">
        <v>95</v>
      </c>
      <c r="G203" s="54" t="s">
        <v>65</v>
      </c>
      <c r="H203" s="54" t="s">
        <v>56</v>
      </c>
      <c r="I203" s="54" t="s">
        <v>251</v>
      </c>
      <c r="J203" s="54" t="s">
        <v>65</v>
      </c>
      <c r="K203" s="54" t="s">
        <v>65</v>
      </c>
      <c r="L203" s="54" t="s">
        <v>65</v>
      </c>
      <c r="M203" s="55" t="str">
        <f t="shared" si="88"/>
        <v>graellsiiXGH</v>
      </c>
      <c r="N203" s="55" t="s">
        <v>288</v>
      </c>
      <c r="O203" s="56">
        <v>43806</v>
      </c>
      <c r="P203" s="57" t="s">
        <v>289</v>
      </c>
      <c r="Q203" s="54" t="s">
        <v>290</v>
      </c>
      <c r="R203" s="54" t="str">
        <f t="shared" si="89"/>
        <v>E.5XK.26</v>
      </c>
      <c r="S203" s="54">
        <v>2</v>
      </c>
      <c r="T203" s="54">
        <v>1</v>
      </c>
      <c r="U203" s="54">
        <v>1</v>
      </c>
      <c r="V203" s="54">
        <v>1</v>
      </c>
      <c r="W203" s="58" t="s">
        <v>18</v>
      </c>
      <c r="X203" s="54" t="s">
        <v>63</v>
      </c>
      <c r="Y203" s="54">
        <v>3</v>
      </c>
      <c r="Z203" s="54">
        <v>1</v>
      </c>
      <c r="AA203" s="54">
        <v>0</v>
      </c>
      <c r="AB203" s="54">
        <v>0</v>
      </c>
      <c r="AC203" s="54">
        <v>18</v>
      </c>
      <c r="AD203" s="54">
        <v>232</v>
      </c>
      <c r="AE203" s="54">
        <v>0</v>
      </c>
      <c r="AF203" s="54">
        <v>0</v>
      </c>
      <c r="AG203" s="58" t="s">
        <v>18</v>
      </c>
      <c r="AH203" s="54">
        <f t="shared" si="90"/>
        <v>18</v>
      </c>
      <c r="AI203" s="54">
        <f t="shared" si="90"/>
        <v>232</v>
      </c>
      <c r="AJ203" s="54">
        <f t="shared" si="80"/>
        <v>250</v>
      </c>
      <c r="AK203" s="54">
        <f t="shared" si="91"/>
        <v>83.333333333333329</v>
      </c>
      <c r="AL203" s="54">
        <f t="shared" si="81"/>
        <v>7.1999999999999995E-2</v>
      </c>
    </row>
  </sheetData>
  <autoFilter ref="A1:AL203" xr:uid="{00000000-0009-0000-0000-000002000000}"/>
  <pageMargins left="0.7" right="0.7" top="0.75" bottom="0.75" header="0.51180555555555496" footer="0.51180555555555496"/>
  <pageSetup firstPageNumber="0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73"/>
  <sheetViews>
    <sheetView topLeftCell="B1" workbookViewId="0">
      <pane ySplit="1" topLeftCell="A24" activePane="bottomLeft" state="frozen"/>
      <selection pane="bottomLeft" activeCell="L52" sqref="L52"/>
    </sheetView>
  </sheetViews>
  <sheetFormatPr baseColWidth="10" defaultRowHeight="15" x14ac:dyDescent="0.25"/>
  <cols>
    <col min="4" max="4" width="16.28515625" bestFit="1" customWidth="1"/>
    <col min="7" max="7" width="23.7109375" bestFit="1" customWidth="1"/>
    <col min="9" max="9" width="15" bestFit="1" customWidth="1"/>
    <col min="12" max="12" width="23.7109375" bestFit="1" customWidth="1"/>
    <col min="14" max="14" width="18.85546875" bestFit="1" customWidth="1"/>
    <col min="15" max="15" width="20.85546875" bestFit="1" customWidth="1"/>
  </cols>
  <sheetData>
    <row r="1" spans="1:26" s="101" customFormat="1" ht="12.75" thickBot="1" x14ac:dyDescent="0.25">
      <c r="A1" s="104" t="s">
        <v>690</v>
      </c>
      <c r="B1" s="104" t="s">
        <v>20</v>
      </c>
      <c r="C1" s="104" t="s">
        <v>863</v>
      </c>
      <c r="D1" s="108" t="s">
        <v>22</v>
      </c>
      <c r="E1" s="108" t="s">
        <v>688</v>
      </c>
      <c r="F1" s="108" t="s">
        <v>24</v>
      </c>
      <c r="G1" s="108" t="s">
        <v>25</v>
      </c>
      <c r="H1" s="108" t="s">
        <v>687</v>
      </c>
      <c r="I1" s="107" t="s">
        <v>686</v>
      </c>
      <c r="J1" s="106" t="s">
        <v>685</v>
      </c>
      <c r="K1" s="106" t="s">
        <v>24</v>
      </c>
      <c r="L1" s="106" t="s">
        <v>684</v>
      </c>
      <c r="M1" s="105" t="s">
        <v>682</v>
      </c>
      <c r="N1" s="105" t="s">
        <v>681</v>
      </c>
      <c r="O1" s="105" t="s">
        <v>866</v>
      </c>
      <c r="P1" s="105" t="s">
        <v>680</v>
      </c>
      <c r="Q1" s="105" t="s">
        <v>862</v>
      </c>
      <c r="R1" s="104" t="s">
        <v>861</v>
      </c>
      <c r="S1" s="104" t="s">
        <v>860</v>
      </c>
      <c r="T1" s="104" t="s">
        <v>4</v>
      </c>
      <c r="U1" s="104" t="s">
        <v>859</v>
      </c>
      <c r="V1" s="104" t="s">
        <v>38</v>
      </c>
      <c r="W1" s="103"/>
      <c r="Z1" s="102"/>
    </row>
    <row r="2" spans="1:26" s="92" customFormat="1" ht="12" x14ac:dyDescent="0.2">
      <c r="A2" s="93" t="s">
        <v>692</v>
      </c>
      <c r="B2" s="96">
        <v>2015</v>
      </c>
      <c r="C2" s="96" t="s">
        <v>62</v>
      </c>
      <c r="D2" s="93" t="s">
        <v>561</v>
      </c>
      <c r="E2" s="93" t="s">
        <v>558</v>
      </c>
      <c r="F2" s="93" t="s">
        <v>557</v>
      </c>
      <c r="G2" s="93" t="s">
        <v>556</v>
      </c>
      <c r="H2" s="93" t="s">
        <v>542</v>
      </c>
      <c r="I2" s="93" t="s">
        <v>559</v>
      </c>
      <c r="J2" s="93" t="s">
        <v>558</v>
      </c>
      <c r="K2" s="93" t="s">
        <v>557</v>
      </c>
      <c r="L2" s="93" t="s">
        <v>556</v>
      </c>
      <c r="M2" s="93" t="s">
        <v>641</v>
      </c>
      <c r="N2" s="93" t="s">
        <v>640</v>
      </c>
      <c r="O2" s="93" t="str">
        <f t="shared" ref="O2:O33" si="0">CONCATENATE(C2,"-",N2)</f>
        <v>F1-Hybrid X Hybrid</v>
      </c>
      <c r="P2" s="94">
        <v>42665</v>
      </c>
      <c r="Q2" s="118">
        <v>1.1000000000000001</v>
      </c>
      <c r="R2" s="118">
        <v>5.1100000000000003</v>
      </c>
      <c r="S2" s="93">
        <v>1</v>
      </c>
      <c r="T2" s="93">
        <v>1</v>
      </c>
      <c r="U2" s="93">
        <v>1</v>
      </c>
      <c r="V2" s="93">
        <v>1</v>
      </c>
    </row>
    <row r="3" spans="1:26" s="92" customFormat="1" ht="12" x14ac:dyDescent="0.2">
      <c r="A3" s="93" t="s">
        <v>692</v>
      </c>
      <c r="B3" s="96">
        <v>2015</v>
      </c>
      <c r="C3" s="96" t="s">
        <v>62</v>
      </c>
      <c r="D3" s="93" t="s">
        <v>561</v>
      </c>
      <c r="E3" s="93" t="s">
        <v>558</v>
      </c>
      <c r="F3" s="93" t="s">
        <v>557</v>
      </c>
      <c r="G3" s="93" t="s">
        <v>556</v>
      </c>
      <c r="H3" s="93" t="s">
        <v>542</v>
      </c>
      <c r="I3" s="93" t="s">
        <v>559</v>
      </c>
      <c r="J3" s="93" t="s">
        <v>558</v>
      </c>
      <c r="K3" s="93" t="s">
        <v>557</v>
      </c>
      <c r="L3" s="93" t="s">
        <v>556</v>
      </c>
      <c r="M3" s="93" t="s">
        <v>641</v>
      </c>
      <c r="N3" s="93" t="s">
        <v>640</v>
      </c>
      <c r="O3" s="93" t="str">
        <f t="shared" si="0"/>
        <v>F1-Hybrid X Hybrid</v>
      </c>
      <c r="P3" s="94">
        <v>42666</v>
      </c>
      <c r="Q3" s="119">
        <v>1.1000000000000001</v>
      </c>
      <c r="R3" s="118">
        <v>5.1100000000000003</v>
      </c>
      <c r="S3" s="93">
        <v>1</v>
      </c>
      <c r="T3" s="93">
        <v>1</v>
      </c>
      <c r="U3" s="93">
        <v>1</v>
      </c>
      <c r="V3" s="93">
        <v>1</v>
      </c>
    </row>
    <row r="4" spans="1:26" s="92" customFormat="1" ht="12" x14ac:dyDescent="0.2">
      <c r="A4" s="93" t="s">
        <v>692</v>
      </c>
      <c r="B4" s="96">
        <v>2015</v>
      </c>
      <c r="C4" s="96" t="s">
        <v>62</v>
      </c>
      <c r="D4" s="93" t="s">
        <v>561</v>
      </c>
      <c r="E4" s="93" t="s">
        <v>558</v>
      </c>
      <c r="F4" s="93" t="s">
        <v>557</v>
      </c>
      <c r="G4" s="93" t="s">
        <v>556</v>
      </c>
      <c r="H4" s="93" t="s">
        <v>542</v>
      </c>
      <c r="I4" s="93" t="s">
        <v>561</v>
      </c>
      <c r="J4" s="93" t="s">
        <v>558</v>
      </c>
      <c r="K4" s="93" t="s">
        <v>557</v>
      </c>
      <c r="L4" s="93" t="s">
        <v>556</v>
      </c>
      <c r="M4" s="93" t="s">
        <v>641</v>
      </c>
      <c r="N4" s="93" t="s">
        <v>640</v>
      </c>
      <c r="O4" s="93" t="str">
        <f t="shared" si="0"/>
        <v>F1-Hybrid X Hybrid</v>
      </c>
      <c r="P4" s="94">
        <v>42669</v>
      </c>
      <c r="Q4" s="93">
        <v>1.1299999999999999</v>
      </c>
      <c r="R4" s="93">
        <v>2.11</v>
      </c>
      <c r="S4" s="93">
        <v>1</v>
      </c>
      <c r="T4" s="93">
        <v>1</v>
      </c>
      <c r="U4" s="93">
        <v>1</v>
      </c>
      <c r="V4" s="93">
        <v>1</v>
      </c>
    </row>
    <row r="5" spans="1:26" s="92" customFormat="1" ht="12" x14ac:dyDescent="0.2">
      <c r="A5" s="93" t="s">
        <v>692</v>
      </c>
      <c r="B5" s="96">
        <v>2015</v>
      </c>
      <c r="C5" s="96" t="s">
        <v>62</v>
      </c>
      <c r="D5" s="93" t="s">
        <v>561</v>
      </c>
      <c r="E5" s="93" t="s">
        <v>558</v>
      </c>
      <c r="F5" s="93" t="s">
        <v>557</v>
      </c>
      <c r="G5" s="93" t="s">
        <v>556</v>
      </c>
      <c r="H5" s="93" t="s">
        <v>542</v>
      </c>
      <c r="I5" s="93" t="s">
        <v>561</v>
      </c>
      <c r="J5" s="93" t="s">
        <v>558</v>
      </c>
      <c r="K5" s="93" t="s">
        <v>557</v>
      </c>
      <c r="L5" s="93" t="s">
        <v>556</v>
      </c>
      <c r="M5" s="93" t="s">
        <v>641</v>
      </c>
      <c r="N5" s="93" t="s">
        <v>640</v>
      </c>
      <c r="O5" s="93" t="str">
        <f t="shared" si="0"/>
        <v>F1-Hybrid X Hybrid</v>
      </c>
      <c r="P5" s="94">
        <v>42657</v>
      </c>
      <c r="Q5" s="93">
        <v>1.2</v>
      </c>
      <c r="R5" s="93">
        <v>1.1399999999999999</v>
      </c>
      <c r="S5" s="93">
        <v>1</v>
      </c>
      <c r="T5" s="93">
        <v>1</v>
      </c>
      <c r="U5" s="93">
        <v>1</v>
      </c>
      <c r="V5" s="93">
        <v>1</v>
      </c>
    </row>
    <row r="6" spans="1:26" s="92" customFormat="1" ht="12" x14ac:dyDescent="0.2">
      <c r="A6" s="93" t="s">
        <v>692</v>
      </c>
      <c r="B6" s="96">
        <v>2015</v>
      </c>
      <c r="C6" s="96" t="s">
        <v>62</v>
      </c>
      <c r="D6" s="93" t="s">
        <v>561</v>
      </c>
      <c r="E6" s="93" t="s">
        <v>558</v>
      </c>
      <c r="F6" s="93" t="s">
        <v>557</v>
      </c>
      <c r="G6" s="93" t="s">
        <v>556</v>
      </c>
      <c r="H6" s="93" t="s">
        <v>542</v>
      </c>
      <c r="I6" s="93" t="s">
        <v>54</v>
      </c>
      <c r="J6" s="93" t="s">
        <v>55</v>
      </c>
      <c r="K6" s="93" t="s">
        <v>535</v>
      </c>
      <c r="L6" s="93" t="s">
        <v>554</v>
      </c>
      <c r="M6" s="93" t="s">
        <v>396</v>
      </c>
      <c r="N6" s="93" t="s">
        <v>628</v>
      </c>
      <c r="O6" s="93" t="str">
        <f t="shared" si="0"/>
        <v>F1-Hybrid X I. elegans</v>
      </c>
      <c r="P6" s="94">
        <v>42673</v>
      </c>
      <c r="Q6" s="93">
        <v>1.28</v>
      </c>
      <c r="R6" s="93" t="s">
        <v>691</v>
      </c>
      <c r="S6" s="93">
        <v>1</v>
      </c>
      <c r="T6" s="93">
        <v>1</v>
      </c>
      <c r="U6" s="93">
        <v>1</v>
      </c>
      <c r="V6" s="93">
        <v>0</v>
      </c>
    </row>
    <row r="7" spans="1:26" s="92" customFormat="1" ht="12" x14ac:dyDescent="0.2">
      <c r="A7" s="93" t="s">
        <v>692</v>
      </c>
      <c r="B7" s="96">
        <v>2015</v>
      </c>
      <c r="C7" s="96" t="s">
        <v>62</v>
      </c>
      <c r="D7" s="93" t="s">
        <v>561</v>
      </c>
      <c r="E7" s="93" t="s">
        <v>558</v>
      </c>
      <c r="F7" s="93" t="s">
        <v>557</v>
      </c>
      <c r="G7" s="93" t="s">
        <v>556</v>
      </c>
      <c r="H7" s="93" t="s">
        <v>542</v>
      </c>
      <c r="I7" s="93" t="s">
        <v>561</v>
      </c>
      <c r="J7" s="93" t="s">
        <v>558</v>
      </c>
      <c r="K7" s="93" t="s">
        <v>557</v>
      </c>
      <c r="L7" s="93" t="s">
        <v>556</v>
      </c>
      <c r="M7" s="93" t="s">
        <v>641</v>
      </c>
      <c r="N7" s="93" t="s">
        <v>640</v>
      </c>
      <c r="O7" s="93" t="str">
        <f t="shared" si="0"/>
        <v>F1-Hybrid X Hybrid</v>
      </c>
      <c r="P7" s="94">
        <v>42659</v>
      </c>
      <c r="Q7" s="93">
        <v>1.3</v>
      </c>
      <c r="R7" s="93">
        <v>1.1399999999999999</v>
      </c>
      <c r="S7" s="93">
        <v>2</v>
      </c>
      <c r="T7" s="93">
        <v>1</v>
      </c>
      <c r="U7" s="93">
        <v>1</v>
      </c>
      <c r="V7" s="93">
        <v>1</v>
      </c>
    </row>
    <row r="8" spans="1:26" s="92" customFormat="1" ht="12" x14ac:dyDescent="0.2">
      <c r="A8" s="93" t="s">
        <v>692</v>
      </c>
      <c r="B8" s="96">
        <v>2015</v>
      </c>
      <c r="C8" s="96" t="s">
        <v>62</v>
      </c>
      <c r="D8" s="93" t="s">
        <v>561</v>
      </c>
      <c r="E8" s="93" t="s">
        <v>558</v>
      </c>
      <c r="F8" s="93" t="s">
        <v>557</v>
      </c>
      <c r="G8" s="93" t="s">
        <v>556</v>
      </c>
      <c r="H8" s="93" t="s">
        <v>542</v>
      </c>
      <c r="I8" s="93" t="s">
        <v>561</v>
      </c>
      <c r="J8" s="93" t="s">
        <v>558</v>
      </c>
      <c r="K8" s="93" t="s">
        <v>557</v>
      </c>
      <c r="L8" s="93" t="s">
        <v>556</v>
      </c>
      <c r="M8" s="93" t="s">
        <v>641</v>
      </c>
      <c r="N8" s="93" t="s">
        <v>640</v>
      </c>
      <c r="O8" s="93" t="str">
        <f t="shared" si="0"/>
        <v>F1-Hybrid X Hybrid</v>
      </c>
      <c r="P8" s="94">
        <v>42670</v>
      </c>
      <c r="Q8" s="93">
        <v>1.4</v>
      </c>
      <c r="R8" s="93">
        <v>2.11</v>
      </c>
      <c r="S8" s="93">
        <v>1</v>
      </c>
      <c r="T8" s="93">
        <v>1</v>
      </c>
      <c r="U8" s="93">
        <v>1</v>
      </c>
      <c r="V8" s="93">
        <v>1</v>
      </c>
    </row>
    <row r="9" spans="1:26" s="92" customFormat="1" ht="12" x14ac:dyDescent="0.2">
      <c r="A9" s="93" t="s">
        <v>692</v>
      </c>
      <c r="B9" s="96">
        <v>2015</v>
      </c>
      <c r="C9" s="96" t="s">
        <v>62</v>
      </c>
      <c r="D9" s="93" t="s">
        <v>561</v>
      </c>
      <c r="E9" s="93" t="s">
        <v>558</v>
      </c>
      <c r="F9" s="93" t="s">
        <v>557</v>
      </c>
      <c r="G9" s="93" t="s">
        <v>556</v>
      </c>
      <c r="H9" s="93" t="s">
        <v>542</v>
      </c>
      <c r="I9" s="93" t="s">
        <v>561</v>
      </c>
      <c r="J9" s="93" t="s">
        <v>558</v>
      </c>
      <c r="K9" s="93" t="s">
        <v>557</v>
      </c>
      <c r="L9" s="93" t="s">
        <v>556</v>
      </c>
      <c r="M9" s="93" t="s">
        <v>641</v>
      </c>
      <c r="N9" s="93" t="s">
        <v>640</v>
      </c>
      <c r="O9" s="93" t="str">
        <f t="shared" si="0"/>
        <v>F1-Hybrid X Hybrid</v>
      </c>
      <c r="P9" s="94">
        <v>42661</v>
      </c>
      <c r="Q9" s="93">
        <v>1.6</v>
      </c>
      <c r="R9" s="93">
        <v>1.4</v>
      </c>
      <c r="S9" s="93">
        <v>1</v>
      </c>
      <c r="T9" s="93">
        <v>1</v>
      </c>
      <c r="U9" s="93">
        <v>1</v>
      </c>
      <c r="V9" s="93">
        <v>1</v>
      </c>
    </row>
    <row r="10" spans="1:26" s="92" customFormat="1" ht="12" x14ac:dyDescent="0.2">
      <c r="A10" s="93" t="s">
        <v>692</v>
      </c>
      <c r="B10" s="96">
        <v>2015</v>
      </c>
      <c r="C10" s="96" t="s">
        <v>62</v>
      </c>
      <c r="D10" s="93" t="s">
        <v>561</v>
      </c>
      <c r="E10" s="93" t="s">
        <v>558</v>
      </c>
      <c r="F10" s="93" t="s">
        <v>557</v>
      </c>
      <c r="G10" s="93" t="s">
        <v>556</v>
      </c>
      <c r="H10" s="93" t="s">
        <v>522</v>
      </c>
      <c r="I10" s="93" t="s">
        <v>561</v>
      </c>
      <c r="J10" s="93" t="s">
        <v>558</v>
      </c>
      <c r="K10" s="93" t="s">
        <v>557</v>
      </c>
      <c r="L10" s="93" t="s">
        <v>556</v>
      </c>
      <c r="M10" s="93" t="s">
        <v>641</v>
      </c>
      <c r="N10" s="93" t="s">
        <v>640</v>
      </c>
      <c r="O10" s="93" t="str">
        <f t="shared" si="0"/>
        <v>F1-Hybrid X Hybrid</v>
      </c>
      <c r="P10" s="94">
        <v>42671</v>
      </c>
      <c r="Q10" s="93">
        <v>2.14</v>
      </c>
      <c r="R10" s="93" t="s">
        <v>699</v>
      </c>
      <c r="S10" s="93">
        <v>1</v>
      </c>
      <c r="T10" s="93">
        <v>1</v>
      </c>
      <c r="U10" s="93">
        <v>1</v>
      </c>
      <c r="V10" s="93">
        <v>1</v>
      </c>
    </row>
    <row r="11" spans="1:26" s="92" customFormat="1" ht="12" x14ac:dyDescent="0.2">
      <c r="A11" s="93" t="s">
        <v>692</v>
      </c>
      <c r="B11" s="96">
        <v>2016</v>
      </c>
      <c r="C11" s="96" t="s">
        <v>62</v>
      </c>
      <c r="D11" s="93" t="s">
        <v>561</v>
      </c>
      <c r="E11" s="93" t="s">
        <v>558</v>
      </c>
      <c r="F11" s="93" t="s">
        <v>557</v>
      </c>
      <c r="G11" s="93" t="s">
        <v>556</v>
      </c>
      <c r="H11" s="93" t="s">
        <v>542</v>
      </c>
      <c r="I11" s="93" t="s">
        <v>561</v>
      </c>
      <c r="J11" s="93" t="s">
        <v>558</v>
      </c>
      <c r="K11" s="93" t="s">
        <v>557</v>
      </c>
      <c r="L11" s="93" t="s">
        <v>556</v>
      </c>
      <c r="M11" s="93" t="s">
        <v>641</v>
      </c>
      <c r="N11" s="93" t="s">
        <v>640</v>
      </c>
      <c r="O11" s="93" t="str">
        <f t="shared" si="0"/>
        <v>F1-Hybrid X Hybrid</v>
      </c>
      <c r="P11" s="94">
        <v>42666</v>
      </c>
      <c r="Q11" s="98">
        <v>2.1800000000000002</v>
      </c>
      <c r="R11" s="93">
        <v>2.11</v>
      </c>
      <c r="S11" s="93">
        <v>1</v>
      </c>
      <c r="T11" s="93">
        <v>1</v>
      </c>
      <c r="U11" s="93">
        <v>2</v>
      </c>
      <c r="V11" s="93">
        <v>0</v>
      </c>
    </row>
    <row r="12" spans="1:26" s="92" customFormat="1" ht="12" x14ac:dyDescent="0.2">
      <c r="A12" s="93" t="s">
        <v>692</v>
      </c>
      <c r="B12" s="96">
        <v>2015</v>
      </c>
      <c r="C12" s="96" t="s">
        <v>62</v>
      </c>
      <c r="D12" s="93" t="s">
        <v>561</v>
      </c>
      <c r="E12" s="93" t="s">
        <v>558</v>
      </c>
      <c r="F12" s="93" t="s">
        <v>557</v>
      </c>
      <c r="G12" s="93" t="s">
        <v>556</v>
      </c>
      <c r="H12" s="93" t="s">
        <v>522</v>
      </c>
      <c r="I12" s="93" t="s">
        <v>94</v>
      </c>
      <c r="J12" s="93" t="s">
        <v>55</v>
      </c>
      <c r="K12" s="93" t="s">
        <v>95</v>
      </c>
      <c r="L12" s="93" t="s">
        <v>523</v>
      </c>
      <c r="M12" s="93" t="s">
        <v>379</v>
      </c>
      <c r="N12" s="93" t="s">
        <v>626</v>
      </c>
      <c r="O12" s="93" t="str">
        <f t="shared" si="0"/>
        <v>F1-Hybrid x I. graellsii</v>
      </c>
      <c r="P12" s="94">
        <v>42640</v>
      </c>
      <c r="Q12" s="93">
        <v>2.2999999999999998</v>
      </c>
      <c r="R12" s="93" t="s">
        <v>746</v>
      </c>
      <c r="S12" s="96">
        <v>2</v>
      </c>
      <c r="T12" s="96">
        <v>1</v>
      </c>
      <c r="U12" s="96"/>
      <c r="V12" s="96">
        <v>1</v>
      </c>
    </row>
    <row r="13" spans="1:26" s="92" customFormat="1" ht="12" x14ac:dyDescent="0.2">
      <c r="A13" s="93" t="s">
        <v>692</v>
      </c>
      <c r="B13" s="96">
        <v>2015</v>
      </c>
      <c r="C13" s="96" t="s">
        <v>62</v>
      </c>
      <c r="D13" s="93" t="s">
        <v>561</v>
      </c>
      <c r="E13" s="93" t="s">
        <v>558</v>
      </c>
      <c r="F13" s="93" t="s">
        <v>557</v>
      </c>
      <c r="G13" s="93" t="s">
        <v>556</v>
      </c>
      <c r="H13" s="93" t="s">
        <v>536</v>
      </c>
      <c r="I13" s="93" t="s">
        <v>561</v>
      </c>
      <c r="J13" s="93" t="s">
        <v>558</v>
      </c>
      <c r="K13" s="93" t="s">
        <v>557</v>
      </c>
      <c r="L13" s="93" t="s">
        <v>556</v>
      </c>
      <c r="M13" s="93" t="s">
        <v>641</v>
      </c>
      <c r="N13" s="93" t="s">
        <v>640</v>
      </c>
      <c r="O13" s="93" t="str">
        <f t="shared" si="0"/>
        <v>F1-Hybrid X Hybrid</v>
      </c>
      <c r="P13" s="94">
        <v>42660</v>
      </c>
      <c r="Q13" s="93">
        <v>2.8</v>
      </c>
      <c r="R13" s="93">
        <v>2.7</v>
      </c>
      <c r="S13" s="93">
        <v>1</v>
      </c>
      <c r="T13" s="93">
        <v>1</v>
      </c>
      <c r="U13" s="93">
        <v>1</v>
      </c>
      <c r="V13" s="93">
        <v>1</v>
      </c>
    </row>
    <row r="14" spans="1:26" s="92" customFormat="1" ht="12" x14ac:dyDescent="0.2">
      <c r="A14" s="93" t="s">
        <v>692</v>
      </c>
      <c r="B14" s="96">
        <v>2015</v>
      </c>
      <c r="C14" s="96" t="s">
        <v>62</v>
      </c>
      <c r="D14" s="93" t="s">
        <v>561</v>
      </c>
      <c r="E14" s="93" t="s">
        <v>558</v>
      </c>
      <c r="F14" s="93" t="s">
        <v>557</v>
      </c>
      <c r="G14" s="93" t="s">
        <v>556</v>
      </c>
      <c r="H14" s="93" t="s">
        <v>522</v>
      </c>
      <c r="I14" s="93" t="s">
        <v>54</v>
      </c>
      <c r="J14" s="93" t="s">
        <v>55</v>
      </c>
      <c r="K14" s="93" t="s">
        <v>528</v>
      </c>
      <c r="L14" s="93" t="s">
        <v>527</v>
      </c>
      <c r="M14" s="93" t="s">
        <v>396</v>
      </c>
      <c r="N14" s="93" t="s">
        <v>628</v>
      </c>
      <c r="O14" s="93" t="str">
        <f t="shared" si="0"/>
        <v>F1-Hybrid X I. elegans</v>
      </c>
      <c r="P14" s="94">
        <v>42669</v>
      </c>
      <c r="Q14" s="93">
        <v>3.11</v>
      </c>
      <c r="R14" s="93" t="s">
        <v>703</v>
      </c>
      <c r="S14" s="93">
        <v>1</v>
      </c>
      <c r="T14" s="93">
        <v>1</v>
      </c>
      <c r="U14" s="93">
        <v>1</v>
      </c>
      <c r="V14" s="93">
        <v>1</v>
      </c>
    </row>
    <row r="15" spans="1:26" s="92" customFormat="1" ht="12" x14ac:dyDescent="0.2">
      <c r="A15" s="93" t="s">
        <v>692</v>
      </c>
      <c r="B15" s="96">
        <v>2015</v>
      </c>
      <c r="C15" s="96" t="s">
        <v>62</v>
      </c>
      <c r="D15" s="93" t="s">
        <v>561</v>
      </c>
      <c r="E15" s="93" t="s">
        <v>558</v>
      </c>
      <c r="F15" s="93" t="s">
        <v>557</v>
      </c>
      <c r="G15" s="93" t="s">
        <v>556</v>
      </c>
      <c r="H15" s="93" t="s">
        <v>522</v>
      </c>
      <c r="I15" s="93" t="s">
        <v>559</v>
      </c>
      <c r="J15" s="93" t="s">
        <v>558</v>
      </c>
      <c r="K15" s="93" t="s">
        <v>557</v>
      </c>
      <c r="L15" s="93" t="s">
        <v>556</v>
      </c>
      <c r="M15" s="93" t="s">
        <v>641</v>
      </c>
      <c r="N15" s="93" t="s">
        <v>640</v>
      </c>
      <c r="O15" s="93" t="str">
        <f t="shared" si="0"/>
        <v>F1-Hybrid X Hybrid</v>
      </c>
      <c r="P15" s="94">
        <v>42663</v>
      </c>
      <c r="Q15" s="93">
        <v>3.4</v>
      </c>
      <c r="R15" s="93">
        <v>5.1100000000000003</v>
      </c>
      <c r="S15" s="93">
        <v>1</v>
      </c>
      <c r="T15" s="93">
        <v>1</v>
      </c>
      <c r="U15" s="93">
        <v>1</v>
      </c>
      <c r="V15" s="93">
        <v>1</v>
      </c>
    </row>
    <row r="16" spans="1:26" s="92" customFormat="1" ht="12" x14ac:dyDescent="0.2">
      <c r="A16" s="93" t="s">
        <v>692</v>
      </c>
      <c r="B16" s="96">
        <v>2015</v>
      </c>
      <c r="C16" s="96" t="s">
        <v>62</v>
      </c>
      <c r="D16" s="93" t="s">
        <v>561</v>
      </c>
      <c r="E16" s="93" t="s">
        <v>558</v>
      </c>
      <c r="F16" s="93" t="s">
        <v>557</v>
      </c>
      <c r="G16" s="93" t="s">
        <v>556</v>
      </c>
      <c r="H16" s="93" t="s">
        <v>536</v>
      </c>
      <c r="I16" s="93" t="s">
        <v>54</v>
      </c>
      <c r="J16" s="93" t="s">
        <v>55</v>
      </c>
      <c r="K16" s="93" t="s">
        <v>535</v>
      </c>
      <c r="L16" s="93" t="s">
        <v>554</v>
      </c>
      <c r="M16" s="93" t="s">
        <v>396</v>
      </c>
      <c r="N16" s="93" t="s">
        <v>628</v>
      </c>
      <c r="O16" s="93" t="str">
        <f t="shared" si="0"/>
        <v>F1-Hybrid X I. elegans</v>
      </c>
      <c r="P16" s="94">
        <v>42667</v>
      </c>
      <c r="Q16" s="93">
        <v>3.9</v>
      </c>
      <c r="R16" s="93" t="s">
        <v>716</v>
      </c>
      <c r="S16" s="93">
        <v>1</v>
      </c>
      <c r="T16" s="93">
        <v>1</v>
      </c>
      <c r="U16" s="93">
        <v>1</v>
      </c>
      <c r="V16" s="93">
        <v>1</v>
      </c>
    </row>
    <row r="17" spans="1:22" s="92" customFormat="1" ht="12" x14ac:dyDescent="0.2">
      <c r="A17" s="93" t="s">
        <v>692</v>
      </c>
      <c r="B17" s="96">
        <v>2015</v>
      </c>
      <c r="C17" s="96" t="s">
        <v>62</v>
      </c>
      <c r="D17" s="93" t="s">
        <v>561</v>
      </c>
      <c r="E17" s="93" t="s">
        <v>558</v>
      </c>
      <c r="F17" s="93" t="s">
        <v>557</v>
      </c>
      <c r="G17" s="93" t="s">
        <v>556</v>
      </c>
      <c r="H17" s="93" t="s">
        <v>522</v>
      </c>
      <c r="I17" s="93" t="s">
        <v>559</v>
      </c>
      <c r="J17" s="93" t="s">
        <v>558</v>
      </c>
      <c r="K17" s="93" t="s">
        <v>557</v>
      </c>
      <c r="L17" s="93" t="s">
        <v>556</v>
      </c>
      <c r="M17" s="93" t="s">
        <v>641</v>
      </c>
      <c r="N17" s="93" t="s">
        <v>640</v>
      </c>
      <c r="O17" s="93" t="str">
        <f t="shared" si="0"/>
        <v>F1-Hybrid X Hybrid</v>
      </c>
      <c r="P17" s="94">
        <v>42661</v>
      </c>
      <c r="Q17" s="93">
        <v>4.5</v>
      </c>
      <c r="R17" s="93">
        <v>5.1100000000000003</v>
      </c>
      <c r="S17" s="93">
        <v>1</v>
      </c>
      <c r="T17" s="93">
        <v>1</v>
      </c>
      <c r="U17" s="93">
        <v>1</v>
      </c>
      <c r="V17" s="93">
        <v>1</v>
      </c>
    </row>
    <row r="18" spans="1:22" s="92" customFormat="1" ht="12" x14ac:dyDescent="0.2">
      <c r="A18" s="93" t="s">
        <v>692</v>
      </c>
      <c r="B18" s="96">
        <v>2015</v>
      </c>
      <c r="C18" s="96" t="s">
        <v>62</v>
      </c>
      <c r="D18" s="93" t="s">
        <v>561</v>
      </c>
      <c r="E18" s="93" t="s">
        <v>558</v>
      </c>
      <c r="F18" s="93" t="s">
        <v>557</v>
      </c>
      <c r="G18" s="93" t="s">
        <v>556</v>
      </c>
      <c r="H18" s="93" t="s">
        <v>536</v>
      </c>
      <c r="I18" s="93" t="s">
        <v>561</v>
      </c>
      <c r="J18" s="93" t="s">
        <v>558</v>
      </c>
      <c r="K18" s="93" t="s">
        <v>557</v>
      </c>
      <c r="L18" s="93" t="s">
        <v>556</v>
      </c>
      <c r="M18" s="93" t="s">
        <v>641</v>
      </c>
      <c r="N18" s="93" t="s">
        <v>640</v>
      </c>
      <c r="O18" s="93" t="str">
        <f t="shared" si="0"/>
        <v>F1-Hybrid X Hybrid</v>
      </c>
      <c r="P18" s="94">
        <v>42660</v>
      </c>
      <c r="Q18" s="93">
        <v>5.13</v>
      </c>
      <c r="R18" s="93">
        <v>2.14</v>
      </c>
      <c r="S18" s="93">
        <v>1</v>
      </c>
      <c r="T18" s="93">
        <v>1</v>
      </c>
      <c r="U18" s="93">
        <v>1</v>
      </c>
      <c r="V18" s="93">
        <v>1</v>
      </c>
    </row>
    <row r="19" spans="1:22" s="92" customFormat="1" ht="12" x14ac:dyDescent="0.2">
      <c r="A19" s="93" t="s">
        <v>692</v>
      </c>
      <c r="B19" s="96">
        <v>2015</v>
      </c>
      <c r="C19" s="96" t="s">
        <v>62</v>
      </c>
      <c r="D19" s="93" t="s">
        <v>561</v>
      </c>
      <c r="E19" s="93" t="s">
        <v>558</v>
      </c>
      <c r="F19" s="93" t="s">
        <v>557</v>
      </c>
      <c r="G19" s="93" t="s">
        <v>556</v>
      </c>
      <c r="H19" s="93" t="s">
        <v>522</v>
      </c>
      <c r="I19" s="93" t="s">
        <v>54</v>
      </c>
      <c r="J19" s="93" t="s">
        <v>55</v>
      </c>
      <c r="K19" s="93" t="s">
        <v>528</v>
      </c>
      <c r="L19" s="93" t="s">
        <v>527</v>
      </c>
      <c r="M19" s="93" t="s">
        <v>396</v>
      </c>
      <c r="N19" s="93" t="s">
        <v>628</v>
      </c>
      <c r="O19" s="93" t="str">
        <f t="shared" si="0"/>
        <v>F1-Hybrid X I. elegans</v>
      </c>
      <c r="P19" s="94">
        <v>42665</v>
      </c>
      <c r="Q19" s="93">
        <v>5.15</v>
      </c>
      <c r="R19" s="93" t="s">
        <v>720</v>
      </c>
      <c r="S19" s="93">
        <v>1</v>
      </c>
      <c r="T19" s="93">
        <v>1</v>
      </c>
      <c r="U19" s="93">
        <v>1</v>
      </c>
      <c r="V19" s="93">
        <v>1</v>
      </c>
    </row>
    <row r="20" spans="1:22" s="92" customFormat="1" ht="12" x14ac:dyDescent="0.2">
      <c r="A20" s="93" t="s">
        <v>692</v>
      </c>
      <c r="B20" s="96">
        <v>2015</v>
      </c>
      <c r="C20" s="96" t="s">
        <v>62</v>
      </c>
      <c r="D20" s="93" t="s">
        <v>561</v>
      </c>
      <c r="E20" s="93" t="s">
        <v>558</v>
      </c>
      <c r="F20" s="93" t="s">
        <v>557</v>
      </c>
      <c r="G20" s="93" t="s">
        <v>556</v>
      </c>
      <c r="H20" s="93" t="s">
        <v>542</v>
      </c>
      <c r="I20" s="93" t="s">
        <v>559</v>
      </c>
      <c r="J20" s="93" t="s">
        <v>558</v>
      </c>
      <c r="K20" s="93" t="s">
        <v>557</v>
      </c>
      <c r="L20" s="93" t="s">
        <v>556</v>
      </c>
      <c r="M20" s="93" t="s">
        <v>641</v>
      </c>
      <c r="N20" s="93" t="s">
        <v>640</v>
      </c>
      <c r="O20" s="93" t="str">
        <f t="shared" si="0"/>
        <v>F1-Hybrid X Hybrid</v>
      </c>
      <c r="P20" s="94">
        <v>42666</v>
      </c>
      <c r="Q20" s="93">
        <v>5.18</v>
      </c>
      <c r="R20" s="93">
        <v>5.16</v>
      </c>
      <c r="S20" s="93">
        <v>1</v>
      </c>
      <c r="T20" s="93">
        <v>1</v>
      </c>
      <c r="U20" s="93">
        <v>1</v>
      </c>
      <c r="V20" s="93">
        <v>1</v>
      </c>
    </row>
    <row r="21" spans="1:22" s="92" customFormat="1" ht="12" x14ac:dyDescent="0.2">
      <c r="A21" s="93" t="s">
        <v>692</v>
      </c>
      <c r="B21" s="96">
        <v>2015</v>
      </c>
      <c r="C21" s="96" t="s">
        <v>62</v>
      </c>
      <c r="D21" s="93" t="s">
        <v>561</v>
      </c>
      <c r="E21" s="93" t="s">
        <v>558</v>
      </c>
      <c r="F21" s="93" t="s">
        <v>557</v>
      </c>
      <c r="G21" s="93" t="s">
        <v>556</v>
      </c>
      <c r="H21" s="93" t="s">
        <v>542</v>
      </c>
      <c r="I21" s="93" t="s">
        <v>561</v>
      </c>
      <c r="J21" s="93" t="s">
        <v>558</v>
      </c>
      <c r="K21" s="93" t="s">
        <v>557</v>
      </c>
      <c r="L21" s="93" t="s">
        <v>556</v>
      </c>
      <c r="M21" s="93" t="s">
        <v>641</v>
      </c>
      <c r="N21" s="93" t="s">
        <v>640</v>
      </c>
      <c r="O21" s="93" t="str">
        <f t="shared" si="0"/>
        <v>F1-Hybrid X Hybrid</v>
      </c>
      <c r="P21" s="94">
        <v>42638</v>
      </c>
      <c r="Q21" s="116">
        <v>5.2</v>
      </c>
      <c r="R21" s="116">
        <v>3.2</v>
      </c>
      <c r="S21" s="93">
        <v>1</v>
      </c>
      <c r="T21" s="93">
        <v>1</v>
      </c>
      <c r="U21" s="93"/>
      <c r="V21" s="93">
        <v>1</v>
      </c>
    </row>
    <row r="22" spans="1:22" s="92" customFormat="1" ht="12" x14ac:dyDescent="0.2">
      <c r="A22" s="96" t="s">
        <v>692</v>
      </c>
      <c r="B22" s="96">
        <v>2015</v>
      </c>
      <c r="C22" s="96" t="s">
        <v>62</v>
      </c>
      <c r="D22" s="96" t="s">
        <v>561</v>
      </c>
      <c r="E22" s="96" t="s">
        <v>558</v>
      </c>
      <c r="F22" s="96" t="s">
        <v>557</v>
      </c>
      <c r="G22" s="96" t="s">
        <v>556</v>
      </c>
      <c r="H22" s="96" t="s">
        <v>542</v>
      </c>
      <c r="I22" s="93" t="s">
        <v>94</v>
      </c>
      <c r="J22" s="93" t="s">
        <v>55</v>
      </c>
      <c r="K22" s="93" t="s">
        <v>95</v>
      </c>
      <c r="L22" s="93" t="s">
        <v>523</v>
      </c>
      <c r="M22" s="93" t="s">
        <v>379</v>
      </c>
      <c r="N22" s="93" t="s">
        <v>626</v>
      </c>
      <c r="O22" s="93" t="str">
        <f t="shared" si="0"/>
        <v>F1-Hybrid x I. graellsii</v>
      </c>
      <c r="P22" s="99">
        <v>42638</v>
      </c>
      <c r="Q22" s="116">
        <v>5.2</v>
      </c>
      <c r="R22" s="116" t="s">
        <v>106</v>
      </c>
      <c r="S22" s="96">
        <v>1</v>
      </c>
      <c r="T22" s="96">
        <v>1</v>
      </c>
      <c r="U22" s="96"/>
      <c r="V22" s="96">
        <v>1</v>
      </c>
    </row>
    <row r="23" spans="1:22" s="92" customFormat="1" ht="12" x14ac:dyDescent="0.2">
      <c r="A23" s="93" t="s">
        <v>692</v>
      </c>
      <c r="B23" s="96">
        <v>2015</v>
      </c>
      <c r="C23" s="96" t="s">
        <v>62</v>
      </c>
      <c r="D23" s="93" t="s">
        <v>561</v>
      </c>
      <c r="E23" s="93" t="s">
        <v>558</v>
      </c>
      <c r="F23" s="93" t="s">
        <v>557</v>
      </c>
      <c r="G23" s="93" t="s">
        <v>556</v>
      </c>
      <c r="H23" s="93" t="s">
        <v>522</v>
      </c>
      <c r="I23" s="93" t="s">
        <v>54</v>
      </c>
      <c r="J23" s="93" t="s">
        <v>55</v>
      </c>
      <c r="K23" s="93" t="s">
        <v>528</v>
      </c>
      <c r="L23" s="93" t="s">
        <v>527</v>
      </c>
      <c r="M23" s="93" t="s">
        <v>396</v>
      </c>
      <c r="N23" s="93" t="s">
        <v>628</v>
      </c>
      <c r="O23" s="93" t="str">
        <f t="shared" si="0"/>
        <v>F1-Hybrid X I. elegans</v>
      </c>
      <c r="P23" s="94">
        <v>42670</v>
      </c>
      <c r="Q23" s="93">
        <v>5.21</v>
      </c>
      <c r="R23" s="93" t="s">
        <v>701</v>
      </c>
      <c r="S23" s="93">
        <v>1</v>
      </c>
      <c r="T23" s="93">
        <v>1</v>
      </c>
      <c r="U23" s="93">
        <v>1</v>
      </c>
      <c r="V23" s="93">
        <v>1</v>
      </c>
    </row>
    <row r="24" spans="1:22" s="92" customFormat="1" ht="12" x14ac:dyDescent="0.2">
      <c r="A24" s="93" t="s">
        <v>692</v>
      </c>
      <c r="B24" s="96">
        <v>2015</v>
      </c>
      <c r="C24" s="96" t="s">
        <v>62</v>
      </c>
      <c r="D24" s="93" t="s">
        <v>561</v>
      </c>
      <c r="E24" s="93" t="s">
        <v>558</v>
      </c>
      <c r="F24" s="93" t="s">
        <v>557</v>
      </c>
      <c r="G24" s="93" t="s">
        <v>556</v>
      </c>
      <c r="H24" s="93" t="s">
        <v>522</v>
      </c>
      <c r="I24" s="93" t="s">
        <v>54</v>
      </c>
      <c r="J24" s="93" t="s">
        <v>55</v>
      </c>
      <c r="K24" s="93" t="s">
        <v>528</v>
      </c>
      <c r="L24" s="93" t="s">
        <v>527</v>
      </c>
      <c r="M24" s="93" t="s">
        <v>396</v>
      </c>
      <c r="N24" s="93" t="s">
        <v>628</v>
      </c>
      <c r="O24" s="93" t="str">
        <f t="shared" si="0"/>
        <v>F1-Hybrid X I. elegans</v>
      </c>
      <c r="P24" s="94">
        <v>42670</v>
      </c>
      <c r="Q24" s="93">
        <v>5.22</v>
      </c>
      <c r="R24" s="93" t="s">
        <v>700</v>
      </c>
      <c r="S24" s="93">
        <v>1</v>
      </c>
      <c r="T24" s="93">
        <v>1</v>
      </c>
      <c r="U24" s="93">
        <v>1</v>
      </c>
      <c r="V24" s="93">
        <v>1</v>
      </c>
    </row>
    <row r="25" spans="1:22" s="92" customFormat="1" ht="12" x14ac:dyDescent="0.2">
      <c r="A25" s="93" t="s">
        <v>692</v>
      </c>
      <c r="B25" s="96">
        <v>2015</v>
      </c>
      <c r="C25" s="96" t="s">
        <v>62</v>
      </c>
      <c r="D25" s="93" t="s">
        <v>561</v>
      </c>
      <c r="E25" s="93" t="s">
        <v>558</v>
      </c>
      <c r="F25" s="93" t="s">
        <v>557</v>
      </c>
      <c r="G25" s="93" t="s">
        <v>556</v>
      </c>
      <c r="H25" s="93" t="s">
        <v>536</v>
      </c>
      <c r="I25" s="93" t="s">
        <v>561</v>
      </c>
      <c r="J25" s="93" t="s">
        <v>558</v>
      </c>
      <c r="K25" s="93" t="s">
        <v>557</v>
      </c>
      <c r="L25" s="93" t="s">
        <v>556</v>
      </c>
      <c r="M25" s="93" t="s">
        <v>641</v>
      </c>
      <c r="N25" s="93" t="s">
        <v>640</v>
      </c>
      <c r="O25" s="93" t="str">
        <f t="shared" si="0"/>
        <v>F1-Hybrid X Hybrid</v>
      </c>
      <c r="P25" s="94">
        <v>42638</v>
      </c>
      <c r="Q25" s="93">
        <v>5.3</v>
      </c>
      <c r="R25" s="93">
        <v>4.0999999999999996</v>
      </c>
      <c r="S25" s="93">
        <v>1</v>
      </c>
      <c r="T25" s="93">
        <v>1</v>
      </c>
      <c r="U25" s="93"/>
      <c r="V25" s="93">
        <v>1</v>
      </c>
    </row>
    <row r="26" spans="1:22" s="92" customFormat="1" ht="12" x14ac:dyDescent="0.2">
      <c r="A26" s="93" t="s">
        <v>692</v>
      </c>
      <c r="B26" s="96">
        <v>2015</v>
      </c>
      <c r="C26" s="96" t="s">
        <v>62</v>
      </c>
      <c r="D26" s="93" t="s">
        <v>561</v>
      </c>
      <c r="E26" s="93" t="s">
        <v>558</v>
      </c>
      <c r="F26" s="93" t="s">
        <v>557</v>
      </c>
      <c r="G26" s="93" t="s">
        <v>556</v>
      </c>
      <c r="H26" s="93" t="s">
        <v>522</v>
      </c>
      <c r="I26" s="93" t="s">
        <v>559</v>
      </c>
      <c r="J26" s="93" t="s">
        <v>558</v>
      </c>
      <c r="K26" s="93" t="s">
        <v>557</v>
      </c>
      <c r="L26" s="93" t="s">
        <v>556</v>
      </c>
      <c r="M26" s="93" t="s">
        <v>641</v>
      </c>
      <c r="N26" s="93" t="s">
        <v>640</v>
      </c>
      <c r="O26" s="93" t="str">
        <f t="shared" si="0"/>
        <v>F1-Hybrid X Hybrid</v>
      </c>
      <c r="P26" s="94">
        <v>42651</v>
      </c>
      <c r="Q26" s="93">
        <v>5.9</v>
      </c>
      <c r="R26" s="93">
        <v>5.8</v>
      </c>
      <c r="S26" s="93">
        <v>1</v>
      </c>
      <c r="T26" s="93">
        <v>1</v>
      </c>
      <c r="U26" s="93">
        <v>1</v>
      </c>
      <c r="V26" s="93">
        <v>1</v>
      </c>
    </row>
    <row r="27" spans="1:22" s="92" customFormat="1" ht="12" x14ac:dyDescent="0.2">
      <c r="A27" s="93" t="s">
        <v>692</v>
      </c>
      <c r="B27" s="96">
        <v>2015</v>
      </c>
      <c r="C27" s="96" t="s">
        <v>62</v>
      </c>
      <c r="D27" s="93" t="s">
        <v>561</v>
      </c>
      <c r="E27" s="93" t="s">
        <v>558</v>
      </c>
      <c r="F27" s="93" t="s">
        <v>557</v>
      </c>
      <c r="G27" s="93" t="s">
        <v>556</v>
      </c>
      <c r="H27" s="93" t="s">
        <v>522</v>
      </c>
      <c r="I27" s="93" t="s">
        <v>54</v>
      </c>
      <c r="J27" s="93" t="s">
        <v>55</v>
      </c>
      <c r="K27" s="93" t="s">
        <v>528</v>
      </c>
      <c r="L27" s="93" t="s">
        <v>527</v>
      </c>
      <c r="M27" s="93" t="s">
        <v>396</v>
      </c>
      <c r="N27" s="93" t="s">
        <v>628</v>
      </c>
      <c r="O27" s="93" t="str">
        <f t="shared" si="0"/>
        <v>F1-Hybrid X I. elegans</v>
      </c>
      <c r="P27" s="94">
        <v>42669</v>
      </c>
      <c r="Q27" s="93" t="s">
        <v>704</v>
      </c>
      <c r="R27" s="93" t="s">
        <v>701</v>
      </c>
      <c r="S27" s="93">
        <v>1</v>
      </c>
      <c r="T27" s="93">
        <v>1</v>
      </c>
      <c r="U27" s="93">
        <v>1</v>
      </c>
      <c r="V27" s="93">
        <v>1</v>
      </c>
    </row>
    <row r="28" spans="1:22" s="92" customFormat="1" ht="12" x14ac:dyDescent="0.2">
      <c r="A28" s="93" t="s">
        <v>692</v>
      </c>
      <c r="B28" s="96">
        <v>2015</v>
      </c>
      <c r="C28" s="96" t="s">
        <v>62</v>
      </c>
      <c r="D28" s="93" t="s">
        <v>561</v>
      </c>
      <c r="E28" s="93" t="s">
        <v>558</v>
      </c>
      <c r="F28" s="93" t="s">
        <v>557</v>
      </c>
      <c r="G28" s="93" t="s">
        <v>556</v>
      </c>
      <c r="H28" s="93" t="s">
        <v>536</v>
      </c>
      <c r="I28" s="93" t="s">
        <v>559</v>
      </c>
      <c r="J28" s="93" t="s">
        <v>558</v>
      </c>
      <c r="K28" s="93" t="s">
        <v>557</v>
      </c>
      <c r="L28" s="93" t="s">
        <v>556</v>
      </c>
      <c r="M28" s="93" t="s">
        <v>641</v>
      </c>
      <c r="N28" s="93" t="s">
        <v>640</v>
      </c>
      <c r="O28" s="93" t="str">
        <f t="shared" si="0"/>
        <v>F1-Hybrid X Hybrid</v>
      </c>
      <c r="P28" s="94">
        <v>42664</v>
      </c>
      <c r="Q28" s="93" t="s">
        <v>721</v>
      </c>
      <c r="R28" s="93">
        <v>5.1100000000000003</v>
      </c>
      <c r="S28" s="93">
        <v>1</v>
      </c>
      <c r="T28" s="93">
        <v>1</v>
      </c>
      <c r="U28" s="93">
        <v>1</v>
      </c>
      <c r="V28" s="93">
        <v>1</v>
      </c>
    </row>
    <row r="29" spans="1:22" s="92" customFormat="1" ht="12" x14ac:dyDescent="0.2">
      <c r="A29" s="93" t="s">
        <v>692</v>
      </c>
      <c r="B29" s="96">
        <v>2015</v>
      </c>
      <c r="C29" s="96" t="s">
        <v>62</v>
      </c>
      <c r="D29" s="93" t="s">
        <v>561</v>
      </c>
      <c r="E29" s="93" t="s">
        <v>558</v>
      </c>
      <c r="F29" s="93" t="s">
        <v>557</v>
      </c>
      <c r="G29" s="93" t="s">
        <v>556</v>
      </c>
      <c r="H29" s="93" t="s">
        <v>522</v>
      </c>
      <c r="I29" s="93" t="s">
        <v>561</v>
      </c>
      <c r="J29" s="93" t="s">
        <v>558</v>
      </c>
      <c r="K29" s="93" t="s">
        <v>557</v>
      </c>
      <c r="L29" s="93" t="s">
        <v>556</v>
      </c>
      <c r="M29" s="93" t="s">
        <v>641</v>
      </c>
      <c r="N29" s="93" t="s">
        <v>640</v>
      </c>
      <c r="O29" s="93" t="str">
        <f t="shared" si="0"/>
        <v>F1-Hybrid X Hybrid</v>
      </c>
      <c r="P29" s="94">
        <v>42638</v>
      </c>
      <c r="Q29" s="93" t="s">
        <v>751</v>
      </c>
      <c r="R29" s="93">
        <v>3.3</v>
      </c>
      <c r="S29" s="93">
        <v>1</v>
      </c>
      <c r="T29" s="93">
        <v>1</v>
      </c>
      <c r="U29" s="93"/>
      <c r="V29" s="93">
        <v>1</v>
      </c>
    </row>
    <row r="30" spans="1:22" s="92" customFormat="1" ht="12" x14ac:dyDescent="0.2">
      <c r="A30" s="93" t="s">
        <v>692</v>
      </c>
      <c r="B30" s="96">
        <v>2015</v>
      </c>
      <c r="C30" s="96" t="s">
        <v>62</v>
      </c>
      <c r="D30" s="93" t="s">
        <v>94</v>
      </c>
      <c r="E30" s="93" t="s">
        <v>55</v>
      </c>
      <c r="F30" s="93" t="s">
        <v>95</v>
      </c>
      <c r="G30" s="93" t="s">
        <v>523</v>
      </c>
      <c r="H30" s="93" t="s">
        <v>542</v>
      </c>
      <c r="I30" s="93" t="s">
        <v>561</v>
      </c>
      <c r="J30" s="93" t="s">
        <v>558</v>
      </c>
      <c r="K30" s="93" t="s">
        <v>557</v>
      </c>
      <c r="L30" s="93" t="s">
        <v>556</v>
      </c>
      <c r="M30" s="93" t="s">
        <v>379</v>
      </c>
      <c r="N30" s="93" t="s">
        <v>864</v>
      </c>
      <c r="O30" s="93" t="str">
        <f t="shared" si="0"/>
        <v>F1-I. graellsii X Hybrid</v>
      </c>
      <c r="P30" s="94">
        <v>42661</v>
      </c>
      <c r="Q30" s="116" t="s">
        <v>724</v>
      </c>
      <c r="R30" s="116">
        <v>2.14</v>
      </c>
      <c r="S30" s="93">
        <v>1</v>
      </c>
      <c r="T30" s="93">
        <v>1</v>
      </c>
      <c r="U30" s="93">
        <v>1</v>
      </c>
      <c r="V30" s="93">
        <v>1</v>
      </c>
    </row>
    <row r="31" spans="1:22" s="92" customFormat="1" ht="12" x14ac:dyDescent="0.2">
      <c r="A31" s="93" t="s">
        <v>692</v>
      </c>
      <c r="B31" s="96">
        <v>2015</v>
      </c>
      <c r="C31" s="96" t="s">
        <v>62</v>
      </c>
      <c r="D31" s="93" t="s">
        <v>94</v>
      </c>
      <c r="E31" s="93" t="s">
        <v>55</v>
      </c>
      <c r="F31" s="93" t="s">
        <v>95</v>
      </c>
      <c r="G31" s="93" t="s">
        <v>523</v>
      </c>
      <c r="H31" s="93" t="s">
        <v>522</v>
      </c>
      <c r="I31" s="93" t="s">
        <v>559</v>
      </c>
      <c r="J31" s="93" t="s">
        <v>558</v>
      </c>
      <c r="K31" s="93" t="s">
        <v>557</v>
      </c>
      <c r="L31" s="93" t="s">
        <v>556</v>
      </c>
      <c r="M31" s="93" t="s">
        <v>379</v>
      </c>
      <c r="N31" s="93" t="s">
        <v>864</v>
      </c>
      <c r="O31" s="93" t="str">
        <f t="shared" si="0"/>
        <v>F1-I. graellsii X Hybrid</v>
      </c>
      <c r="P31" s="94">
        <v>42657</v>
      </c>
      <c r="Q31" s="116" t="s">
        <v>724</v>
      </c>
      <c r="R31" s="116">
        <v>5.1100000000000003</v>
      </c>
      <c r="S31" s="93">
        <v>1</v>
      </c>
      <c r="T31" s="93">
        <v>1</v>
      </c>
      <c r="U31" s="93">
        <v>1</v>
      </c>
      <c r="V31" s="93">
        <v>1</v>
      </c>
    </row>
    <row r="32" spans="1:22" s="92" customFormat="1" ht="12" x14ac:dyDescent="0.2">
      <c r="A32" s="93" t="s">
        <v>692</v>
      </c>
      <c r="B32" s="96">
        <v>2015</v>
      </c>
      <c r="C32" s="96" t="s">
        <v>62</v>
      </c>
      <c r="D32" s="93" t="s">
        <v>94</v>
      </c>
      <c r="E32" s="93" t="s">
        <v>55</v>
      </c>
      <c r="F32" s="93" t="s">
        <v>95</v>
      </c>
      <c r="G32" s="93" t="s">
        <v>523</v>
      </c>
      <c r="H32" s="93" t="s">
        <v>522</v>
      </c>
      <c r="I32" s="93" t="s">
        <v>559</v>
      </c>
      <c r="J32" s="93" t="s">
        <v>558</v>
      </c>
      <c r="K32" s="93" t="s">
        <v>557</v>
      </c>
      <c r="L32" s="93" t="s">
        <v>556</v>
      </c>
      <c r="M32" s="93" t="s">
        <v>379</v>
      </c>
      <c r="N32" s="93" t="s">
        <v>864</v>
      </c>
      <c r="O32" s="93" t="str">
        <f t="shared" si="0"/>
        <v>F1-I. graellsii X Hybrid</v>
      </c>
      <c r="P32" s="94">
        <v>42661</v>
      </c>
      <c r="Q32" s="93" t="s">
        <v>723</v>
      </c>
      <c r="R32" s="93">
        <v>5.1100000000000003</v>
      </c>
      <c r="S32" s="93">
        <v>1</v>
      </c>
      <c r="T32" s="93">
        <v>1</v>
      </c>
      <c r="U32" s="93">
        <v>1</v>
      </c>
      <c r="V32" s="93">
        <v>1</v>
      </c>
    </row>
    <row r="33" spans="1:22" s="92" customFormat="1" ht="12" x14ac:dyDescent="0.2">
      <c r="A33" s="93" t="s">
        <v>692</v>
      </c>
      <c r="B33" s="96">
        <v>2015</v>
      </c>
      <c r="C33" s="96" t="s">
        <v>62</v>
      </c>
      <c r="D33" s="93" t="s">
        <v>94</v>
      </c>
      <c r="E33" s="93" t="s">
        <v>55</v>
      </c>
      <c r="F33" s="93" t="s">
        <v>95</v>
      </c>
      <c r="G33" s="93" t="s">
        <v>523</v>
      </c>
      <c r="H33" s="93" t="s">
        <v>522</v>
      </c>
      <c r="I33" s="93" t="s">
        <v>561</v>
      </c>
      <c r="J33" s="93" t="s">
        <v>558</v>
      </c>
      <c r="K33" s="93" t="s">
        <v>557</v>
      </c>
      <c r="L33" s="93" t="s">
        <v>556</v>
      </c>
      <c r="M33" s="93" t="s">
        <v>379</v>
      </c>
      <c r="N33" s="93" t="s">
        <v>864</v>
      </c>
      <c r="O33" s="93" t="str">
        <f t="shared" si="0"/>
        <v>F1-I. graellsii X Hybrid</v>
      </c>
      <c r="P33" s="94">
        <v>42666</v>
      </c>
      <c r="Q33" s="117" t="s">
        <v>719</v>
      </c>
      <c r="R33" s="116">
        <v>1.19</v>
      </c>
      <c r="S33" s="93">
        <v>1</v>
      </c>
      <c r="T33" s="93">
        <v>1</v>
      </c>
      <c r="U33" s="93">
        <v>1</v>
      </c>
      <c r="V33" s="93">
        <v>1</v>
      </c>
    </row>
    <row r="34" spans="1:22" s="92" customFormat="1" ht="12" x14ac:dyDescent="0.2">
      <c r="A34" s="93" t="s">
        <v>692</v>
      </c>
      <c r="B34" s="96">
        <v>2015</v>
      </c>
      <c r="C34" s="96" t="s">
        <v>62</v>
      </c>
      <c r="D34" s="93" t="s">
        <v>94</v>
      </c>
      <c r="E34" s="93" t="s">
        <v>55</v>
      </c>
      <c r="F34" s="93" t="s">
        <v>95</v>
      </c>
      <c r="G34" s="93" t="s">
        <v>523</v>
      </c>
      <c r="H34" s="93" t="s">
        <v>522</v>
      </c>
      <c r="I34" s="93" t="s">
        <v>561</v>
      </c>
      <c r="J34" s="93" t="s">
        <v>558</v>
      </c>
      <c r="K34" s="93" t="s">
        <v>557</v>
      </c>
      <c r="L34" s="93" t="s">
        <v>556</v>
      </c>
      <c r="M34" s="93" t="s">
        <v>379</v>
      </c>
      <c r="N34" s="93" t="s">
        <v>864</v>
      </c>
      <c r="O34" s="93" t="str">
        <f t="shared" ref="O34:O65" si="1">CONCATENATE(C34,"-",N34)</f>
        <v>F1-I. graellsii X Hybrid</v>
      </c>
      <c r="P34" s="94">
        <v>42665</v>
      </c>
      <c r="Q34" s="116" t="s">
        <v>719</v>
      </c>
      <c r="R34" s="116">
        <v>1.2</v>
      </c>
      <c r="S34" s="93">
        <v>1</v>
      </c>
      <c r="T34" s="93">
        <v>1</v>
      </c>
      <c r="U34" s="93">
        <v>1</v>
      </c>
      <c r="V34" s="93">
        <v>1</v>
      </c>
    </row>
    <row r="35" spans="1:22" s="92" customFormat="1" ht="12" x14ac:dyDescent="0.2">
      <c r="A35" s="93" t="s">
        <v>692</v>
      </c>
      <c r="B35" s="96">
        <v>2015</v>
      </c>
      <c r="C35" s="96" t="s">
        <v>62</v>
      </c>
      <c r="D35" s="93" t="s">
        <v>94</v>
      </c>
      <c r="E35" s="93" t="s">
        <v>55</v>
      </c>
      <c r="F35" s="93" t="s">
        <v>95</v>
      </c>
      <c r="G35" s="93" t="s">
        <v>523</v>
      </c>
      <c r="H35" s="93" t="s">
        <v>522</v>
      </c>
      <c r="I35" s="93" t="s">
        <v>561</v>
      </c>
      <c r="J35" s="93" t="s">
        <v>558</v>
      </c>
      <c r="K35" s="93" t="s">
        <v>557</v>
      </c>
      <c r="L35" s="93" t="s">
        <v>556</v>
      </c>
      <c r="M35" s="93" t="s">
        <v>379</v>
      </c>
      <c r="N35" s="93" t="s">
        <v>864</v>
      </c>
      <c r="O35" s="93" t="str">
        <f t="shared" si="1"/>
        <v>F1-I. graellsii X Hybrid</v>
      </c>
      <c r="P35" s="94">
        <v>42666</v>
      </c>
      <c r="Q35" s="98" t="s">
        <v>719</v>
      </c>
      <c r="R35" s="93">
        <v>2.1</v>
      </c>
      <c r="S35" s="93">
        <v>1</v>
      </c>
      <c r="T35" s="93">
        <v>0</v>
      </c>
      <c r="U35" s="93">
        <v>0</v>
      </c>
      <c r="V35" s="93">
        <v>0</v>
      </c>
    </row>
    <row r="36" spans="1:22" s="92" customFormat="1" ht="12" x14ac:dyDescent="0.2">
      <c r="A36" s="93" t="s">
        <v>692</v>
      </c>
      <c r="B36" s="96">
        <v>2015</v>
      </c>
      <c r="C36" s="96" t="s">
        <v>62</v>
      </c>
      <c r="D36" s="93" t="s">
        <v>94</v>
      </c>
      <c r="E36" s="93" t="s">
        <v>55</v>
      </c>
      <c r="F36" s="93" t="s">
        <v>95</v>
      </c>
      <c r="G36" s="93" t="s">
        <v>523</v>
      </c>
      <c r="H36" s="93" t="s">
        <v>522</v>
      </c>
      <c r="I36" s="93" t="s">
        <v>54</v>
      </c>
      <c r="J36" s="93" t="s">
        <v>55</v>
      </c>
      <c r="K36" s="93" t="s">
        <v>535</v>
      </c>
      <c r="L36" s="93" t="s">
        <v>554</v>
      </c>
      <c r="M36" s="95" t="s">
        <v>309</v>
      </c>
      <c r="N36" s="93" t="s">
        <v>526</v>
      </c>
      <c r="O36" s="93" t="str">
        <f t="shared" si="1"/>
        <v>F1-I. graellsii X I. elegans</v>
      </c>
      <c r="P36" s="94">
        <v>42667</v>
      </c>
      <c r="Q36" s="116" t="s">
        <v>144</v>
      </c>
      <c r="R36" s="116" t="s">
        <v>222</v>
      </c>
      <c r="S36" s="93">
        <v>2</v>
      </c>
      <c r="T36" s="93">
        <v>2</v>
      </c>
      <c r="U36" s="93">
        <v>2</v>
      </c>
      <c r="V36" s="93">
        <v>1</v>
      </c>
    </row>
    <row r="37" spans="1:22" s="92" customFormat="1" ht="12" x14ac:dyDescent="0.2">
      <c r="A37" s="93" t="s">
        <v>692</v>
      </c>
      <c r="B37" s="96">
        <v>2015</v>
      </c>
      <c r="C37" s="96" t="s">
        <v>62</v>
      </c>
      <c r="D37" s="93" t="s">
        <v>94</v>
      </c>
      <c r="E37" s="93" t="s">
        <v>55</v>
      </c>
      <c r="F37" s="93" t="s">
        <v>95</v>
      </c>
      <c r="G37" s="93" t="s">
        <v>523</v>
      </c>
      <c r="H37" s="93" t="s">
        <v>522</v>
      </c>
      <c r="I37" s="93" t="s">
        <v>54</v>
      </c>
      <c r="J37" s="93" t="s">
        <v>55</v>
      </c>
      <c r="K37" s="93" t="s">
        <v>528</v>
      </c>
      <c r="L37" s="93" t="s">
        <v>527</v>
      </c>
      <c r="M37" s="95" t="s">
        <v>309</v>
      </c>
      <c r="N37" s="93" t="s">
        <v>526</v>
      </c>
      <c r="O37" s="93" t="str">
        <f t="shared" si="1"/>
        <v>F1-I. graellsii X I. elegans</v>
      </c>
      <c r="P37" s="94">
        <v>42669</v>
      </c>
      <c r="Q37" s="116" t="s">
        <v>144</v>
      </c>
      <c r="R37" s="116" t="s">
        <v>702</v>
      </c>
      <c r="S37" s="93">
        <v>1</v>
      </c>
      <c r="T37" s="93">
        <v>1</v>
      </c>
      <c r="U37" s="93">
        <v>1</v>
      </c>
      <c r="V37" s="93">
        <v>1</v>
      </c>
    </row>
    <row r="38" spans="1:22" s="92" customFormat="1" ht="12" x14ac:dyDescent="0.2">
      <c r="A38" s="93" t="s">
        <v>692</v>
      </c>
      <c r="B38" s="96">
        <v>2015</v>
      </c>
      <c r="C38" s="96" t="s">
        <v>62</v>
      </c>
      <c r="D38" s="93" t="s">
        <v>94</v>
      </c>
      <c r="E38" s="93" t="s">
        <v>55</v>
      </c>
      <c r="F38" s="93" t="s">
        <v>95</v>
      </c>
      <c r="G38" s="93" t="s">
        <v>523</v>
      </c>
      <c r="H38" s="93" t="s">
        <v>522</v>
      </c>
      <c r="I38" s="93" t="s">
        <v>54</v>
      </c>
      <c r="J38" s="93" t="s">
        <v>55</v>
      </c>
      <c r="K38" s="93" t="s">
        <v>528</v>
      </c>
      <c r="L38" s="93" t="s">
        <v>527</v>
      </c>
      <c r="M38" s="95" t="s">
        <v>309</v>
      </c>
      <c r="N38" s="93" t="s">
        <v>526</v>
      </c>
      <c r="O38" s="93" t="str">
        <f t="shared" si="1"/>
        <v>F1-I. graellsii X I. elegans</v>
      </c>
      <c r="P38" s="94">
        <v>42667</v>
      </c>
      <c r="Q38" s="93" t="s">
        <v>144</v>
      </c>
      <c r="R38" s="93" t="s">
        <v>703</v>
      </c>
      <c r="S38" s="93">
        <v>1</v>
      </c>
      <c r="T38" s="93">
        <v>0</v>
      </c>
      <c r="U38" s="93">
        <v>0</v>
      </c>
      <c r="V38" s="93">
        <v>0</v>
      </c>
    </row>
    <row r="39" spans="1:22" s="92" customFormat="1" ht="12" x14ac:dyDescent="0.2">
      <c r="A39" s="93" t="s">
        <v>692</v>
      </c>
      <c r="B39" s="96">
        <v>2015</v>
      </c>
      <c r="C39" s="96" t="s">
        <v>62</v>
      </c>
      <c r="D39" s="93" t="s">
        <v>94</v>
      </c>
      <c r="E39" s="93" t="s">
        <v>55</v>
      </c>
      <c r="F39" s="93" t="s">
        <v>95</v>
      </c>
      <c r="G39" s="93" t="s">
        <v>523</v>
      </c>
      <c r="H39" s="93" t="s">
        <v>522</v>
      </c>
      <c r="I39" s="93" t="s">
        <v>559</v>
      </c>
      <c r="J39" s="93" t="s">
        <v>558</v>
      </c>
      <c r="K39" s="93" t="s">
        <v>557</v>
      </c>
      <c r="L39" s="93" t="s">
        <v>556</v>
      </c>
      <c r="M39" s="93" t="s">
        <v>379</v>
      </c>
      <c r="N39" s="93" t="s">
        <v>864</v>
      </c>
      <c r="O39" s="93" t="str">
        <f t="shared" si="1"/>
        <v>F1-I. graellsii X Hybrid</v>
      </c>
      <c r="P39" s="94">
        <v>42667</v>
      </c>
      <c r="Q39" s="93" t="s">
        <v>715</v>
      </c>
      <c r="R39" s="93">
        <v>5.6</v>
      </c>
      <c r="S39" s="93">
        <v>1</v>
      </c>
      <c r="T39" s="93">
        <v>1</v>
      </c>
      <c r="U39" s="93">
        <v>1</v>
      </c>
      <c r="V39" s="93">
        <v>1</v>
      </c>
    </row>
    <row r="40" spans="1:22" s="92" customFormat="1" ht="12" x14ac:dyDescent="0.2">
      <c r="A40" s="93" t="s">
        <v>692</v>
      </c>
      <c r="B40" s="96">
        <v>2015</v>
      </c>
      <c r="C40" s="96" t="s">
        <v>62</v>
      </c>
      <c r="D40" s="93" t="s">
        <v>94</v>
      </c>
      <c r="E40" s="93" t="s">
        <v>55</v>
      </c>
      <c r="F40" s="93" t="s">
        <v>95</v>
      </c>
      <c r="G40" s="93" t="s">
        <v>523</v>
      </c>
      <c r="H40" s="93" t="s">
        <v>522</v>
      </c>
      <c r="I40" s="93" t="s">
        <v>54</v>
      </c>
      <c r="J40" s="93" t="s">
        <v>55</v>
      </c>
      <c r="K40" s="93" t="s">
        <v>535</v>
      </c>
      <c r="L40" s="93" t="s">
        <v>554</v>
      </c>
      <c r="M40" s="95" t="s">
        <v>309</v>
      </c>
      <c r="N40" s="93" t="s">
        <v>526</v>
      </c>
      <c r="O40" s="93" t="str">
        <f t="shared" si="1"/>
        <v>F1-I. graellsii X I. elegans</v>
      </c>
      <c r="P40" s="97">
        <v>42667</v>
      </c>
      <c r="Q40" s="116" t="s">
        <v>715</v>
      </c>
      <c r="R40" s="116" t="s">
        <v>716</v>
      </c>
      <c r="S40" s="93">
        <v>1</v>
      </c>
      <c r="T40" s="93">
        <v>1</v>
      </c>
      <c r="U40" s="93">
        <v>3</v>
      </c>
      <c r="V40" s="93">
        <v>0</v>
      </c>
    </row>
    <row r="41" spans="1:22" s="92" customFormat="1" ht="12" x14ac:dyDescent="0.2">
      <c r="A41" s="93" t="s">
        <v>692</v>
      </c>
      <c r="B41" s="96">
        <v>2015</v>
      </c>
      <c r="C41" s="96" t="s">
        <v>62</v>
      </c>
      <c r="D41" s="93" t="s">
        <v>94</v>
      </c>
      <c r="E41" s="93" t="s">
        <v>55</v>
      </c>
      <c r="F41" s="93" t="s">
        <v>95</v>
      </c>
      <c r="G41" s="93" t="s">
        <v>523</v>
      </c>
      <c r="H41" s="93" t="s">
        <v>522</v>
      </c>
      <c r="I41" s="93" t="s">
        <v>54</v>
      </c>
      <c r="J41" s="93" t="s">
        <v>55</v>
      </c>
      <c r="K41" s="93" t="s">
        <v>535</v>
      </c>
      <c r="L41" s="93" t="s">
        <v>554</v>
      </c>
      <c r="M41" s="95" t="s">
        <v>309</v>
      </c>
      <c r="N41" s="93" t="s">
        <v>526</v>
      </c>
      <c r="O41" s="93" t="str">
        <f t="shared" si="1"/>
        <v>F1-I. graellsii X I. elegans</v>
      </c>
      <c r="P41" s="97">
        <v>42667</v>
      </c>
      <c r="Q41" s="116" t="s">
        <v>715</v>
      </c>
      <c r="R41" s="116" t="s">
        <v>717</v>
      </c>
      <c r="S41" s="93">
        <v>1</v>
      </c>
      <c r="T41" s="93">
        <v>1</v>
      </c>
      <c r="U41" s="93">
        <v>1</v>
      </c>
      <c r="V41" s="93">
        <v>1</v>
      </c>
    </row>
    <row r="42" spans="1:22" s="92" customFormat="1" ht="12" x14ac:dyDescent="0.2">
      <c r="A42" s="93" t="s">
        <v>692</v>
      </c>
      <c r="B42" s="96">
        <v>2015</v>
      </c>
      <c r="C42" s="96" t="s">
        <v>62</v>
      </c>
      <c r="D42" s="93" t="s">
        <v>94</v>
      </c>
      <c r="E42" s="93" t="s">
        <v>55</v>
      </c>
      <c r="F42" s="93" t="s">
        <v>95</v>
      </c>
      <c r="G42" s="93" t="s">
        <v>523</v>
      </c>
      <c r="H42" s="93" t="s">
        <v>522</v>
      </c>
      <c r="I42" s="93" t="s">
        <v>559</v>
      </c>
      <c r="J42" s="93" t="s">
        <v>558</v>
      </c>
      <c r="K42" s="93" t="s">
        <v>557</v>
      </c>
      <c r="L42" s="93" t="s">
        <v>556</v>
      </c>
      <c r="M42" s="93" t="s">
        <v>379</v>
      </c>
      <c r="N42" s="93" t="s">
        <v>864</v>
      </c>
      <c r="O42" s="93" t="str">
        <f t="shared" si="1"/>
        <v>F1-I. graellsii X Hybrid</v>
      </c>
      <c r="P42" s="97">
        <v>42667</v>
      </c>
      <c r="Q42" s="93" t="s">
        <v>150</v>
      </c>
      <c r="R42" s="93">
        <v>4.2</v>
      </c>
      <c r="S42" s="93">
        <v>2</v>
      </c>
      <c r="T42" s="93">
        <v>1</v>
      </c>
      <c r="U42" s="93">
        <v>1</v>
      </c>
      <c r="V42" s="93">
        <v>1</v>
      </c>
    </row>
    <row r="43" spans="1:22" s="92" customFormat="1" ht="12" x14ac:dyDescent="0.2">
      <c r="A43" s="93" t="s">
        <v>692</v>
      </c>
      <c r="B43" s="96">
        <v>2015</v>
      </c>
      <c r="C43" s="96" t="s">
        <v>62</v>
      </c>
      <c r="D43" s="93" t="s">
        <v>94</v>
      </c>
      <c r="E43" s="93" t="s">
        <v>55</v>
      </c>
      <c r="F43" s="93" t="s">
        <v>95</v>
      </c>
      <c r="G43" s="93" t="s">
        <v>523</v>
      </c>
      <c r="H43" s="93" t="s">
        <v>522</v>
      </c>
      <c r="I43" s="93" t="s">
        <v>561</v>
      </c>
      <c r="J43" s="93" t="s">
        <v>558</v>
      </c>
      <c r="K43" s="93" t="s">
        <v>557</v>
      </c>
      <c r="L43" s="93" t="s">
        <v>556</v>
      </c>
      <c r="M43" s="93" t="s">
        <v>379</v>
      </c>
      <c r="N43" s="93" t="s">
        <v>864</v>
      </c>
      <c r="O43" s="93" t="str">
        <f t="shared" si="1"/>
        <v>F1-I. graellsii X Hybrid</v>
      </c>
      <c r="P43" s="94">
        <v>42639</v>
      </c>
      <c r="Q43" s="93" t="s">
        <v>750</v>
      </c>
      <c r="R43" s="93">
        <v>3.2</v>
      </c>
      <c r="S43" s="93">
        <v>1</v>
      </c>
      <c r="T43" s="93">
        <v>1</v>
      </c>
      <c r="U43" s="93"/>
      <c r="V43" s="93">
        <v>1</v>
      </c>
    </row>
    <row r="44" spans="1:22" s="92" customFormat="1" ht="12" x14ac:dyDescent="0.2">
      <c r="A44" s="96" t="s">
        <v>692</v>
      </c>
      <c r="B44" s="96">
        <v>2015</v>
      </c>
      <c r="C44" s="96" t="s">
        <v>62</v>
      </c>
      <c r="D44" s="96" t="s">
        <v>94</v>
      </c>
      <c r="E44" s="96" t="s">
        <v>55</v>
      </c>
      <c r="F44" s="96" t="s">
        <v>95</v>
      </c>
      <c r="G44" s="96" t="s">
        <v>523</v>
      </c>
      <c r="H44" s="96" t="s">
        <v>522</v>
      </c>
      <c r="I44" s="96" t="s">
        <v>561</v>
      </c>
      <c r="J44" s="96" t="s">
        <v>558</v>
      </c>
      <c r="K44" s="96" t="s">
        <v>557</v>
      </c>
      <c r="L44" s="96" t="s">
        <v>556</v>
      </c>
      <c r="M44" s="96" t="s">
        <v>379</v>
      </c>
      <c r="N44" s="93" t="s">
        <v>864</v>
      </c>
      <c r="O44" s="93" t="str">
        <f t="shared" si="1"/>
        <v>F1-I. graellsii X Hybrid</v>
      </c>
      <c r="P44" s="99">
        <v>42639</v>
      </c>
      <c r="Q44" s="96" t="s">
        <v>750</v>
      </c>
      <c r="R44" s="96">
        <v>3.3</v>
      </c>
      <c r="S44" s="96">
        <v>1</v>
      </c>
      <c r="T44" s="96">
        <v>0</v>
      </c>
      <c r="U44" s="96"/>
      <c r="V44" s="96">
        <v>0</v>
      </c>
    </row>
    <row r="45" spans="1:22" s="92" customFormat="1" ht="12" x14ac:dyDescent="0.2">
      <c r="A45" s="96" t="s">
        <v>692</v>
      </c>
      <c r="B45" s="96">
        <v>2015</v>
      </c>
      <c r="C45" s="96" t="s">
        <v>53</v>
      </c>
      <c r="D45" s="96" t="s">
        <v>94</v>
      </c>
      <c r="E45" s="96" t="s">
        <v>55</v>
      </c>
      <c r="F45" s="96" t="s">
        <v>95</v>
      </c>
      <c r="G45" s="96" t="s">
        <v>521</v>
      </c>
      <c r="H45" s="96" t="s">
        <v>536</v>
      </c>
      <c r="I45" s="96" t="s">
        <v>94</v>
      </c>
      <c r="J45" s="96" t="s">
        <v>55</v>
      </c>
      <c r="K45" s="96" t="s">
        <v>95</v>
      </c>
      <c r="L45" s="96" t="s">
        <v>521</v>
      </c>
      <c r="M45" s="100" t="s">
        <v>363</v>
      </c>
      <c r="N45" s="96" t="s">
        <v>519</v>
      </c>
      <c r="O45" s="93" t="str">
        <f t="shared" si="1"/>
        <v>F0-I. graellsii X I. graellsii</v>
      </c>
      <c r="P45" s="99">
        <v>42558</v>
      </c>
      <c r="Q45" s="96" t="s">
        <v>762</v>
      </c>
      <c r="R45" s="96" t="s">
        <v>761</v>
      </c>
      <c r="S45" s="96">
        <v>3</v>
      </c>
      <c r="T45" s="96">
        <v>3</v>
      </c>
      <c r="U45" s="96"/>
      <c r="V45" s="96">
        <v>0</v>
      </c>
    </row>
    <row r="46" spans="1:22" s="92" customFormat="1" ht="12" x14ac:dyDescent="0.2">
      <c r="A46" s="93" t="s">
        <v>692</v>
      </c>
      <c r="B46" s="96">
        <v>2015</v>
      </c>
      <c r="C46" s="96" t="s">
        <v>62</v>
      </c>
      <c r="D46" s="93" t="s">
        <v>94</v>
      </c>
      <c r="E46" s="93" t="s">
        <v>55</v>
      </c>
      <c r="F46" s="93" t="s">
        <v>95</v>
      </c>
      <c r="G46" s="93" t="s">
        <v>523</v>
      </c>
      <c r="H46" s="93" t="s">
        <v>522</v>
      </c>
      <c r="I46" s="93" t="s">
        <v>561</v>
      </c>
      <c r="J46" s="93" t="s">
        <v>558</v>
      </c>
      <c r="K46" s="93" t="s">
        <v>557</v>
      </c>
      <c r="L46" s="93" t="s">
        <v>556</v>
      </c>
      <c r="M46" s="93" t="s">
        <v>379</v>
      </c>
      <c r="N46" s="93" t="s">
        <v>864</v>
      </c>
      <c r="O46" s="93" t="str">
        <f t="shared" si="1"/>
        <v>F1-I. graellsii X Hybrid</v>
      </c>
      <c r="P46" s="94">
        <v>42641</v>
      </c>
      <c r="Q46" s="93" t="s">
        <v>744</v>
      </c>
      <c r="R46" s="93">
        <v>4.0999999999999996</v>
      </c>
      <c r="S46" s="93">
        <v>1</v>
      </c>
      <c r="T46" s="93">
        <v>1</v>
      </c>
      <c r="U46" s="93"/>
      <c r="V46" s="93">
        <v>1</v>
      </c>
    </row>
    <row r="47" spans="1:22" s="92" customFormat="1" ht="12" x14ac:dyDescent="0.2">
      <c r="A47" s="93" t="s">
        <v>692</v>
      </c>
      <c r="B47" s="96">
        <v>2015</v>
      </c>
      <c r="C47" s="96" t="s">
        <v>62</v>
      </c>
      <c r="D47" s="93" t="s">
        <v>94</v>
      </c>
      <c r="E47" s="93" t="s">
        <v>55</v>
      </c>
      <c r="F47" s="93" t="s">
        <v>95</v>
      </c>
      <c r="G47" s="93" t="s">
        <v>523</v>
      </c>
      <c r="H47" s="93" t="s">
        <v>522</v>
      </c>
      <c r="I47" s="93" t="s">
        <v>561</v>
      </c>
      <c r="J47" s="93" t="s">
        <v>558</v>
      </c>
      <c r="K47" s="93" t="s">
        <v>557</v>
      </c>
      <c r="L47" s="93" t="s">
        <v>556</v>
      </c>
      <c r="M47" s="93" t="s">
        <v>379</v>
      </c>
      <c r="N47" s="93" t="s">
        <v>864</v>
      </c>
      <c r="O47" s="93" t="str">
        <f t="shared" si="1"/>
        <v>F1-I. graellsii X Hybrid</v>
      </c>
      <c r="P47" s="94">
        <v>42643</v>
      </c>
      <c r="Q47" s="116" t="s">
        <v>741</v>
      </c>
      <c r="R47" s="116">
        <v>3.3</v>
      </c>
      <c r="S47" s="93">
        <v>1</v>
      </c>
      <c r="T47" s="93">
        <v>1</v>
      </c>
      <c r="U47" s="93">
        <v>6</v>
      </c>
      <c r="V47" s="93">
        <v>1</v>
      </c>
    </row>
    <row r="48" spans="1:22" s="92" customFormat="1" ht="12" x14ac:dyDescent="0.2">
      <c r="A48" s="93" t="s">
        <v>692</v>
      </c>
      <c r="B48" s="96">
        <v>2015</v>
      </c>
      <c r="C48" s="96" t="s">
        <v>62</v>
      </c>
      <c r="D48" s="93" t="s">
        <v>94</v>
      </c>
      <c r="E48" s="93" t="s">
        <v>55</v>
      </c>
      <c r="F48" s="93" t="s">
        <v>95</v>
      </c>
      <c r="G48" s="93" t="s">
        <v>523</v>
      </c>
      <c r="H48" s="92" t="s">
        <v>522</v>
      </c>
      <c r="I48" s="93" t="s">
        <v>559</v>
      </c>
      <c r="J48" s="93" t="s">
        <v>558</v>
      </c>
      <c r="K48" s="93" t="s">
        <v>557</v>
      </c>
      <c r="L48" s="93" t="s">
        <v>556</v>
      </c>
      <c r="M48" s="93" t="s">
        <v>379</v>
      </c>
      <c r="N48" s="93" t="s">
        <v>864</v>
      </c>
      <c r="O48" s="93" t="str">
        <f t="shared" si="1"/>
        <v>F1-I. graellsii X Hybrid</v>
      </c>
      <c r="P48" s="99">
        <v>42643</v>
      </c>
      <c r="Q48" s="116" t="s">
        <v>741</v>
      </c>
      <c r="R48" s="116">
        <v>5.6</v>
      </c>
      <c r="S48" s="93">
        <v>3</v>
      </c>
      <c r="T48" s="93">
        <v>1</v>
      </c>
      <c r="U48" s="93">
        <v>3</v>
      </c>
      <c r="V48" s="93">
        <v>1</v>
      </c>
    </row>
    <row r="49" spans="1:22" s="92" customFormat="1" ht="12" x14ac:dyDescent="0.2">
      <c r="A49" s="93" t="s">
        <v>692</v>
      </c>
      <c r="B49" s="96">
        <v>2015</v>
      </c>
      <c r="C49" s="96" t="s">
        <v>62</v>
      </c>
      <c r="D49" s="93" t="s">
        <v>94</v>
      </c>
      <c r="E49" s="93" t="s">
        <v>55</v>
      </c>
      <c r="F49" s="93" t="s">
        <v>95</v>
      </c>
      <c r="G49" s="93" t="s">
        <v>523</v>
      </c>
      <c r="H49" s="92" t="s">
        <v>522</v>
      </c>
      <c r="I49" s="93" t="s">
        <v>54</v>
      </c>
      <c r="J49" s="93" t="s">
        <v>55</v>
      </c>
      <c r="K49" s="93" t="s">
        <v>528</v>
      </c>
      <c r="L49" s="93" t="s">
        <v>527</v>
      </c>
      <c r="M49" s="95" t="s">
        <v>309</v>
      </c>
      <c r="N49" s="93" t="s">
        <v>526</v>
      </c>
      <c r="O49" s="93" t="str">
        <f t="shared" si="1"/>
        <v>F1-I. graellsii X I. elegans</v>
      </c>
      <c r="P49" s="99">
        <v>42643</v>
      </c>
      <c r="Q49" s="93" t="s">
        <v>741</v>
      </c>
      <c r="R49" s="93" t="s">
        <v>740</v>
      </c>
      <c r="S49" s="93">
        <v>1</v>
      </c>
      <c r="T49" s="93">
        <v>0</v>
      </c>
      <c r="U49" s="93"/>
      <c r="V49" s="93">
        <v>0</v>
      </c>
    </row>
    <row r="50" spans="1:22" s="92" customFormat="1" ht="12" x14ac:dyDescent="0.2">
      <c r="A50" s="96" t="s">
        <v>692</v>
      </c>
      <c r="B50" s="96">
        <v>2015</v>
      </c>
      <c r="C50" s="96" t="s">
        <v>53</v>
      </c>
      <c r="D50" s="96" t="s">
        <v>54</v>
      </c>
      <c r="E50" s="96" t="s">
        <v>55</v>
      </c>
      <c r="F50" s="96" t="s">
        <v>533</v>
      </c>
      <c r="G50" s="96" t="s">
        <v>532</v>
      </c>
      <c r="H50" s="96" t="s">
        <v>522</v>
      </c>
      <c r="I50" s="96" t="s">
        <v>54</v>
      </c>
      <c r="J50" s="96" t="s">
        <v>55</v>
      </c>
      <c r="K50" s="96" t="s">
        <v>533</v>
      </c>
      <c r="L50" s="96" t="s">
        <v>532</v>
      </c>
      <c r="M50" s="100" t="s">
        <v>363</v>
      </c>
      <c r="N50" s="96" t="s">
        <v>575</v>
      </c>
      <c r="O50" s="93" t="str">
        <f t="shared" si="1"/>
        <v>F0-I. elegans X I. elegans</v>
      </c>
      <c r="P50" s="99">
        <v>42549</v>
      </c>
      <c r="Q50" s="96" t="s">
        <v>853</v>
      </c>
      <c r="R50" s="96" t="s">
        <v>852</v>
      </c>
      <c r="S50" s="96">
        <v>1</v>
      </c>
      <c r="T50" s="96">
        <v>0</v>
      </c>
      <c r="U50" s="96"/>
      <c r="V50" s="96">
        <v>0</v>
      </c>
    </row>
    <row r="51" spans="1:22" s="92" customFormat="1" ht="12" x14ac:dyDescent="0.2">
      <c r="A51" s="93" t="s">
        <v>692</v>
      </c>
      <c r="B51" s="96">
        <v>2015</v>
      </c>
      <c r="C51" s="96" t="s">
        <v>53</v>
      </c>
      <c r="D51" s="93" t="s">
        <v>54</v>
      </c>
      <c r="E51" s="93" t="s">
        <v>55</v>
      </c>
      <c r="F51" s="93" t="s">
        <v>533</v>
      </c>
      <c r="G51" s="93" t="s">
        <v>532</v>
      </c>
      <c r="H51" s="93" t="s">
        <v>522</v>
      </c>
      <c r="I51" s="93" t="s">
        <v>54</v>
      </c>
      <c r="J51" s="93" t="s">
        <v>55</v>
      </c>
      <c r="K51" s="93" t="s">
        <v>535</v>
      </c>
      <c r="L51" s="93" t="s">
        <v>534</v>
      </c>
      <c r="M51" s="95" t="s">
        <v>363</v>
      </c>
      <c r="N51" s="93" t="s">
        <v>575</v>
      </c>
      <c r="O51" s="93" t="str">
        <f t="shared" si="1"/>
        <v>F0-I. elegans X I. elegans</v>
      </c>
      <c r="P51" s="94">
        <v>42549</v>
      </c>
      <c r="Q51" s="93" t="s">
        <v>851</v>
      </c>
      <c r="R51" s="93" t="s">
        <v>834</v>
      </c>
      <c r="S51" s="93">
        <v>1</v>
      </c>
      <c r="T51" s="93">
        <v>1</v>
      </c>
      <c r="U51" s="93"/>
      <c r="V51" s="93">
        <v>1</v>
      </c>
    </row>
    <row r="52" spans="1:22" s="92" customFormat="1" ht="12" x14ac:dyDescent="0.2">
      <c r="A52" s="93" t="s">
        <v>692</v>
      </c>
      <c r="B52" s="96">
        <v>2015</v>
      </c>
      <c r="C52" s="96" t="s">
        <v>53</v>
      </c>
      <c r="D52" s="93" t="s">
        <v>54</v>
      </c>
      <c r="E52" s="93" t="s">
        <v>55</v>
      </c>
      <c r="F52" s="93" t="s">
        <v>535</v>
      </c>
      <c r="G52" s="93" t="s">
        <v>534</v>
      </c>
      <c r="H52" s="93" t="s">
        <v>542</v>
      </c>
      <c r="I52" s="93" t="s">
        <v>94</v>
      </c>
      <c r="J52" s="93" t="s">
        <v>55</v>
      </c>
      <c r="K52" s="93" t="s">
        <v>95</v>
      </c>
      <c r="L52" s="148" t="s">
        <v>521</v>
      </c>
      <c r="M52" s="93" t="s">
        <v>313</v>
      </c>
      <c r="N52" s="93" t="s">
        <v>569</v>
      </c>
      <c r="O52" s="93" t="str">
        <f t="shared" si="1"/>
        <v>F0-I. elegans X I. graellsii</v>
      </c>
      <c r="P52" s="94">
        <v>42550</v>
      </c>
      <c r="Q52" s="116" t="s">
        <v>842</v>
      </c>
      <c r="R52" s="116" t="s">
        <v>844</v>
      </c>
      <c r="S52" s="93">
        <v>1</v>
      </c>
      <c r="T52" s="93">
        <v>1</v>
      </c>
      <c r="U52" s="93"/>
      <c r="V52" s="93">
        <v>1</v>
      </c>
    </row>
    <row r="53" spans="1:22" s="92" customFormat="1" ht="12" x14ac:dyDescent="0.2">
      <c r="A53" s="93" t="s">
        <v>692</v>
      </c>
      <c r="B53" s="96">
        <v>2015</v>
      </c>
      <c r="C53" s="96" t="s">
        <v>53</v>
      </c>
      <c r="D53" s="93" t="s">
        <v>54</v>
      </c>
      <c r="E53" s="93" t="s">
        <v>55</v>
      </c>
      <c r="F53" s="93" t="s">
        <v>535</v>
      </c>
      <c r="G53" s="93" t="s">
        <v>534</v>
      </c>
      <c r="H53" s="93" t="s">
        <v>542</v>
      </c>
      <c r="I53" s="93" t="s">
        <v>94</v>
      </c>
      <c r="J53" s="93" t="s">
        <v>55</v>
      </c>
      <c r="K53" s="93" t="s">
        <v>95</v>
      </c>
      <c r="L53" s="93" t="s">
        <v>521</v>
      </c>
      <c r="M53" s="93" t="s">
        <v>313</v>
      </c>
      <c r="N53" s="93" t="s">
        <v>569</v>
      </c>
      <c r="O53" s="93" t="str">
        <f t="shared" si="1"/>
        <v>F0-I. elegans X I. graellsii</v>
      </c>
      <c r="P53" s="94">
        <v>42550</v>
      </c>
      <c r="Q53" s="116" t="s">
        <v>842</v>
      </c>
      <c r="R53" s="116" t="s">
        <v>843</v>
      </c>
      <c r="S53" s="93">
        <v>1</v>
      </c>
      <c r="T53" s="93">
        <v>1</v>
      </c>
      <c r="U53" s="93"/>
      <c r="V53" s="93">
        <v>1</v>
      </c>
    </row>
    <row r="54" spans="1:22" s="92" customFormat="1" ht="12" x14ac:dyDescent="0.2">
      <c r="A54" s="93" t="s">
        <v>692</v>
      </c>
      <c r="B54" s="96">
        <v>2015</v>
      </c>
      <c r="C54" s="96" t="s">
        <v>53</v>
      </c>
      <c r="D54" s="93" t="s">
        <v>54</v>
      </c>
      <c r="E54" s="93" t="s">
        <v>55</v>
      </c>
      <c r="F54" s="93" t="s">
        <v>535</v>
      </c>
      <c r="G54" s="93" t="s">
        <v>534</v>
      </c>
      <c r="H54" s="93" t="s">
        <v>542</v>
      </c>
      <c r="I54" s="93" t="s">
        <v>94</v>
      </c>
      <c r="J54" s="93" t="s">
        <v>55</v>
      </c>
      <c r="K54" s="93" t="s">
        <v>95</v>
      </c>
      <c r="L54" s="93" t="s">
        <v>521</v>
      </c>
      <c r="M54" s="93" t="s">
        <v>313</v>
      </c>
      <c r="N54" s="93" t="s">
        <v>569</v>
      </c>
      <c r="O54" s="93" t="str">
        <f t="shared" si="1"/>
        <v>F0-I. elegans X I. graellsii</v>
      </c>
      <c r="P54" s="94">
        <v>42550</v>
      </c>
      <c r="Q54" s="116" t="s">
        <v>842</v>
      </c>
      <c r="R54" s="116" t="s">
        <v>841</v>
      </c>
      <c r="S54" s="93">
        <v>1</v>
      </c>
      <c r="T54" s="93">
        <v>1</v>
      </c>
      <c r="U54" s="93"/>
      <c r="V54" s="93">
        <v>1</v>
      </c>
    </row>
    <row r="55" spans="1:22" s="92" customFormat="1" ht="12" x14ac:dyDescent="0.2">
      <c r="A55" s="93" t="s">
        <v>692</v>
      </c>
      <c r="B55" s="96">
        <v>2015</v>
      </c>
      <c r="C55" s="96" t="s">
        <v>62</v>
      </c>
      <c r="D55" s="93" t="s">
        <v>94</v>
      </c>
      <c r="E55" s="93" t="s">
        <v>55</v>
      </c>
      <c r="F55" s="93" t="s">
        <v>95</v>
      </c>
      <c r="G55" s="93" t="s">
        <v>523</v>
      </c>
      <c r="H55" s="93" t="s">
        <v>542</v>
      </c>
      <c r="I55" s="93" t="s">
        <v>561</v>
      </c>
      <c r="J55" s="93" t="s">
        <v>558</v>
      </c>
      <c r="K55" s="93" t="s">
        <v>557</v>
      </c>
      <c r="L55" s="93" t="s">
        <v>556</v>
      </c>
      <c r="M55" s="93" t="s">
        <v>379</v>
      </c>
      <c r="N55" s="93" t="s">
        <v>864</v>
      </c>
      <c r="O55" s="93" t="str">
        <f t="shared" si="1"/>
        <v>F1-I. graellsii X Hybrid</v>
      </c>
      <c r="P55" s="94">
        <v>42662</v>
      </c>
      <c r="Q55" s="93" t="s">
        <v>722</v>
      </c>
      <c r="R55" s="93">
        <v>2.14</v>
      </c>
      <c r="S55" s="93">
        <v>1</v>
      </c>
      <c r="T55" s="93">
        <v>1</v>
      </c>
      <c r="U55" s="93">
        <v>1</v>
      </c>
      <c r="V55" s="93">
        <v>1</v>
      </c>
    </row>
    <row r="56" spans="1:22" s="92" customFormat="1" ht="12" x14ac:dyDescent="0.2">
      <c r="A56" s="93" t="s">
        <v>692</v>
      </c>
      <c r="B56" s="96">
        <v>2015</v>
      </c>
      <c r="C56" s="96" t="s">
        <v>53</v>
      </c>
      <c r="D56" s="93" t="s">
        <v>54</v>
      </c>
      <c r="E56" s="93" t="s">
        <v>55</v>
      </c>
      <c r="F56" s="93" t="s">
        <v>533</v>
      </c>
      <c r="G56" s="93" t="s">
        <v>532</v>
      </c>
      <c r="H56" s="93" t="s">
        <v>536</v>
      </c>
      <c r="I56" s="93" t="s">
        <v>54</v>
      </c>
      <c r="J56" s="93" t="s">
        <v>55</v>
      </c>
      <c r="K56" s="93" t="s">
        <v>533</v>
      </c>
      <c r="L56" s="93" t="s">
        <v>532</v>
      </c>
      <c r="M56" s="95" t="s">
        <v>363</v>
      </c>
      <c r="N56" s="93" t="s">
        <v>575</v>
      </c>
      <c r="O56" s="93" t="str">
        <f t="shared" si="1"/>
        <v>F0-I. elegans X I. elegans</v>
      </c>
      <c r="P56" s="94">
        <v>42552</v>
      </c>
      <c r="Q56" s="93" t="s">
        <v>810</v>
      </c>
      <c r="R56" s="93" t="s">
        <v>767</v>
      </c>
      <c r="S56" s="93">
        <v>1</v>
      </c>
      <c r="T56" s="93">
        <v>1</v>
      </c>
      <c r="U56" s="93"/>
      <c r="V56" s="93">
        <v>1</v>
      </c>
    </row>
    <row r="57" spans="1:22" s="92" customFormat="1" ht="12" x14ac:dyDescent="0.2">
      <c r="A57" s="93" t="s">
        <v>692</v>
      </c>
      <c r="B57" s="96">
        <v>2015</v>
      </c>
      <c r="C57" s="96" t="s">
        <v>53</v>
      </c>
      <c r="D57" s="93" t="s">
        <v>54</v>
      </c>
      <c r="E57" s="93" t="s">
        <v>55</v>
      </c>
      <c r="F57" s="93" t="s">
        <v>535</v>
      </c>
      <c r="G57" s="93" t="s">
        <v>534</v>
      </c>
      <c r="H57" s="93" t="s">
        <v>542</v>
      </c>
      <c r="I57" s="93" t="s">
        <v>94</v>
      </c>
      <c r="J57" s="93" t="s">
        <v>55</v>
      </c>
      <c r="K57" s="93" t="s">
        <v>95</v>
      </c>
      <c r="L57" s="93" t="s">
        <v>521</v>
      </c>
      <c r="M57" s="93" t="s">
        <v>313</v>
      </c>
      <c r="N57" s="93" t="s">
        <v>569</v>
      </c>
      <c r="O57" s="93" t="str">
        <f t="shared" si="1"/>
        <v>F0-I. elegans X I. graellsii</v>
      </c>
      <c r="P57" s="94">
        <v>42551</v>
      </c>
      <c r="Q57" s="93" t="s">
        <v>828</v>
      </c>
      <c r="R57" s="93" t="s">
        <v>782</v>
      </c>
      <c r="S57" s="93">
        <v>1</v>
      </c>
      <c r="T57" s="93">
        <v>1</v>
      </c>
      <c r="U57" s="93"/>
      <c r="V57" s="93">
        <v>1</v>
      </c>
    </row>
    <row r="58" spans="1:22" s="92" customFormat="1" ht="12" x14ac:dyDescent="0.2">
      <c r="A58" s="93" t="s">
        <v>692</v>
      </c>
      <c r="B58" s="96">
        <v>2015</v>
      </c>
      <c r="C58" s="96" t="s">
        <v>53</v>
      </c>
      <c r="D58" s="93" t="s">
        <v>54</v>
      </c>
      <c r="E58" s="93" t="s">
        <v>55</v>
      </c>
      <c r="F58" s="93" t="s">
        <v>535</v>
      </c>
      <c r="G58" s="93" t="s">
        <v>534</v>
      </c>
      <c r="H58" s="93" t="s">
        <v>542</v>
      </c>
      <c r="I58" s="93" t="s">
        <v>94</v>
      </c>
      <c r="J58" s="93" t="s">
        <v>55</v>
      </c>
      <c r="K58" s="93" t="s">
        <v>95</v>
      </c>
      <c r="L58" s="93" t="s">
        <v>521</v>
      </c>
      <c r="M58" s="93" t="s">
        <v>313</v>
      </c>
      <c r="N58" s="93" t="s">
        <v>569</v>
      </c>
      <c r="O58" s="93" t="str">
        <f t="shared" si="1"/>
        <v>F0-I. elegans X I. graellsii</v>
      </c>
      <c r="P58" s="94">
        <v>42551</v>
      </c>
      <c r="Q58" s="93" t="s">
        <v>828</v>
      </c>
      <c r="R58" s="93" t="s">
        <v>827</v>
      </c>
      <c r="S58" s="93">
        <v>1</v>
      </c>
      <c r="T58" s="93">
        <v>1</v>
      </c>
      <c r="U58" s="93"/>
      <c r="V58" s="93">
        <v>0</v>
      </c>
    </row>
    <row r="59" spans="1:22" s="92" customFormat="1" ht="12" x14ac:dyDescent="0.2">
      <c r="A59" s="93" t="s">
        <v>692</v>
      </c>
      <c r="B59" s="96">
        <v>2015</v>
      </c>
      <c r="C59" s="96" t="s">
        <v>53</v>
      </c>
      <c r="D59" s="93" t="s">
        <v>54</v>
      </c>
      <c r="E59" s="93" t="s">
        <v>55</v>
      </c>
      <c r="F59" s="93" t="s">
        <v>535</v>
      </c>
      <c r="G59" s="93" t="s">
        <v>534</v>
      </c>
      <c r="H59" s="93" t="s">
        <v>536</v>
      </c>
      <c r="I59" s="93" t="s">
        <v>54</v>
      </c>
      <c r="J59" s="93" t="s">
        <v>55</v>
      </c>
      <c r="K59" s="93" t="s">
        <v>535</v>
      </c>
      <c r="L59" s="93" t="s">
        <v>534</v>
      </c>
      <c r="M59" s="95" t="s">
        <v>363</v>
      </c>
      <c r="N59" s="93" t="s">
        <v>575</v>
      </c>
      <c r="O59" s="93" t="str">
        <f t="shared" si="1"/>
        <v>F0-I. elegans X I. elegans</v>
      </c>
      <c r="P59" s="94">
        <v>42552</v>
      </c>
      <c r="Q59" s="93" t="s">
        <v>809</v>
      </c>
      <c r="R59" s="93" t="s">
        <v>808</v>
      </c>
      <c r="S59" s="93">
        <v>1</v>
      </c>
      <c r="T59" s="93">
        <v>1</v>
      </c>
      <c r="U59" s="93"/>
      <c r="V59" s="93">
        <v>1</v>
      </c>
    </row>
    <row r="60" spans="1:22" s="92" customFormat="1" ht="12" x14ac:dyDescent="0.2">
      <c r="A60" s="96" t="s">
        <v>692</v>
      </c>
      <c r="B60" s="96">
        <v>2015</v>
      </c>
      <c r="C60" s="96" t="s">
        <v>53</v>
      </c>
      <c r="D60" s="96" t="s">
        <v>54</v>
      </c>
      <c r="E60" s="96" t="s">
        <v>55</v>
      </c>
      <c r="F60" s="96" t="s">
        <v>535</v>
      </c>
      <c r="G60" s="96" t="s">
        <v>534</v>
      </c>
      <c r="H60" s="96" t="s">
        <v>536</v>
      </c>
      <c r="I60" s="96" t="s">
        <v>94</v>
      </c>
      <c r="J60" s="96" t="s">
        <v>55</v>
      </c>
      <c r="K60" s="96" t="s">
        <v>95</v>
      </c>
      <c r="L60" s="96" t="s">
        <v>521</v>
      </c>
      <c r="M60" s="96" t="s">
        <v>313</v>
      </c>
      <c r="N60" s="96" t="s">
        <v>569</v>
      </c>
      <c r="O60" s="93" t="str">
        <f t="shared" si="1"/>
        <v>F0-I. elegans X I. graellsii</v>
      </c>
      <c r="P60" s="99">
        <v>42551</v>
      </c>
      <c r="Q60" s="96" t="s">
        <v>809</v>
      </c>
      <c r="R60" s="96" t="s">
        <v>826</v>
      </c>
      <c r="S60" s="96">
        <v>1</v>
      </c>
      <c r="T60" s="96">
        <v>0</v>
      </c>
      <c r="U60" s="96"/>
      <c r="V60" s="96">
        <v>0</v>
      </c>
    </row>
    <row r="61" spans="1:22" s="92" customFormat="1" ht="12" x14ac:dyDescent="0.2">
      <c r="A61" s="96" t="s">
        <v>692</v>
      </c>
      <c r="B61" s="96">
        <v>2015</v>
      </c>
      <c r="C61" s="96" t="s">
        <v>53</v>
      </c>
      <c r="D61" s="96" t="s">
        <v>54</v>
      </c>
      <c r="E61" s="96" t="s">
        <v>55</v>
      </c>
      <c r="F61" s="96" t="s">
        <v>535</v>
      </c>
      <c r="G61" s="96" t="s">
        <v>534</v>
      </c>
      <c r="H61" s="96" t="s">
        <v>536</v>
      </c>
      <c r="I61" s="96" t="s">
        <v>94</v>
      </c>
      <c r="J61" s="96" t="s">
        <v>55</v>
      </c>
      <c r="K61" s="96" t="s">
        <v>95</v>
      </c>
      <c r="L61" s="96" t="s">
        <v>521</v>
      </c>
      <c r="M61" s="96" t="s">
        <v>313</v>
      </c>
      <c r="N61" s="96" t="s">
        <v>569</v>
      </c>
      <c r="O61" s="93" t="str">
        <f t="shared" si="1"/>
        <v>F0-I. elegans X I. graellsii</v>
      </c>
      <c r="P61" s="99">
        <v>42551</v>
      </c>
      <c r="Q61" s="96" t="s">
        <v>809</v>
      </c>
      <c r="R61" s="96" t="s">
        <v>825</v>
      </c>
      <c r="S61" s="96">
        <v>1</v>
      </c>
      <c r="T61" s="96">
        <v>0</v>
      </c>
      <c r="U61" s="96"/>
      <c r="V61" s="96">
        <v>0</v>
      </c>
    </row>
    <row r="62" spans="1:22" s="92" customFormat="1" ht="12" x14ac:dyDescent="0.2">
      <c r="A62" s="93" t="s">
        <v>692</v>
      </c>
      <c r="B62" s="96">
        <v>2015</v>
      </c>
      <c r="C62" s="96" t="s">
        <v>62</v>
      </c>
      <c r="D62" s="93" t="s">
        <v>94</v>
      </c>
      <c r="E62" s="93" t="s">
        <v>55</v>
      </c>
      <c r="F62" s="93" t="s">
        <v>95</v>
      </c>
      <c r="G62" s="93" t="s">
        <v>523</v>
      </c>
      <c r="H62" s="93" t="s">
        <v>522</v>
      </c>
      <c r="I62" s="93" t="s">
        <v>54</v>
      </c>
      <c r="J62" s="93" t="s">
        <v>55</v>
      </c>
      <c r="K62" s="93" t="s">
        <v>528</v>
      </c>
      <c r="L62" s="93" t="s">
        <v>527</v>
      </c>
      <c r="M62" s="95" t="s">
        <v>309</v>
      </c>
      <c r="N62" s="93" t="s">
        <v>526</v>
      </c>
      <c r="O62" s="93" t="str">
        <f t="shared" si="1"/>
        <v>F1-I. graellsii X I. elegans</v>
      </c>
      <c r="P62" s="94">
        <v>42668</v>
      </c>
      <c r="Q62" s="93" t="s">
        <v>712</v>
      </c>
      <c r="R62" s="93" t="s">
        <v>711</v>
      </c>
      <c r="S62" s="93">
        <v>1</v>
      </c>
      <c r="T62" s="93">
        <v>1</v>
      </c>
      <c r="U62" s="93">
        <v>1</v>
      </c>
      <c r="V62" s="93">
        <v>1</v>
      </c>
    </row>
    <row r="63" spans="1:22" s="92" customFormat="1" ht="12" x14ac:dyDescent="0.2">
      <c r="A63" s="93" t="s">
        <v>692</v>
      </c>
      <c r="B63" s="96">
        <v>2015</v>
      </c>
      <c r="C63" s="96" t="s">
        <v>62</v>
      </c>
      <c r="D63" s="93" t="s">
        <v>94</v>
      </c>
      <c r="E63" s="93" t="s">
        <v>55</v>
      </c>
      <c r="F63" s="93" t="s">
        <v>95</v>
      </c>
      <c r="G63" s="93" t="s">
        <v>523</v>
      </c>
      <c r="H63" s="93" t="s">
        <v>522</v>
      </c>
      <c r="I63" s="93" t="s">
        <v>54</v>
      </c>
      <c r="J63" s="93" t="s">
        <v>55</v>
      </c>
      <c r="K63" s="93" t="s">
        <v>528</v>
      </c>
      <c r="L63" s="93" t="s">
        <v>527</v>
      </c>
      <c r="M63" s="95" t="s">
        <v>309</v>
      </c>
      <c r="N63" s="93" t="s">
        <v>526</v>
      </c>
      <c r="O63" s="93" t="str">
        <f t="shared" si="1"/>
        <v>F1-I. graellsii X I. elegans</v>
      </c>
      <c r="P63" s="94">
        <v>42668</v>
      </c>
      <c r="Q63" s="93" t="s">
        <v>710</v>
      </c>
      <c r="R63" s="93" t="s">
        <v>709</v>
      </c>
      <c r="S63" s="93">
        <v>1</v>
      </c>
      <c r="T63" s="93">
        <v>1</v>
      </c>
      <c r="U63" s="93">
        <v>1</v>
      </c>
      <c r="V63" s="93">
        <v>1</v>
      </c>
    </row>
    <row r="64" spans="1:22" s="92" customFormat="1" ht="12" x14ac:dyDescent="0.2">
      <c r="A64" s="93" t="s">
        <v>692</v>
      </c>
      <c r="B64" s="96">
        <v>2015</v>
      </c>
      <c r="C64" s="96" t="s">
        <v>53</v>
      </c>
      <c r="D64" s="93" t="s">
        <v>54</v>
      </c>
      <c r="E64" s="93" t="s">
        <v>55</v>
      </c>
      <c r="F64" s="93" t="s">
        <v>535</v>
      </c>
      <c r="G64" s="93" t="s">
        <v>534</v>
      </c>
      <c r="H64" s="93" t="s">
        <v>536</v>
      </c>
      <c r="I64" s="93" t="s">
        <v>54</v>
      </c>
      <c r="J64" s="93" t="s">
        <v>55</v>
      </c>
      <c r="K64" s="93" t="s">
        <v>535</v>
      </c>
      <c r="L64" s="93" t="s">
        <v>534</v>
      </c>
      <c r="M64" s="95" t="s">
        <v>363</v>
      </c>
      <c r="N64" s="93" t="s">
        <v>575</v>
      </c>
      <c r="O64" s="93" t="str">
        <f t="shared" si="1"/>
        <v>F0-I. elegans X I. elegans</v>
      </c>
      <c r="P64" s="94">
        <v>42552</v>
      </c>
      <c r="Q64" s="93" t="s">
        <v>807</v>
      </c>
      <c r="R64" s="93" t="s">
        <v>775</v>
      </c>
      <c r="S64" s="93">
        <v>1</v>
      </c>
      <c r="T64" s="93">
        <v>1</v>
      </c>
      <c r="U64" s="93"/>
      <c r="V64" s="93">
        <v>1</v>
      </c>
    </row>
    <row r="65" spans="1:22" s="92" customFormat="1" ht="12" x14ac:dyDescent="0.2">
      <c r="A65" s="93" t="s">
        <v>692</v>
      </c>
      <c r="B65" s="96">
        <v>2015</v>
      </c>
      <c r="C65" s="96" t="s">
        <v>62</v>
      </c>
      <c r="D65" s="93" t="s">
        <v>94</v>
      </c>
      <c r="E65" s="93" t="s">
        <v>55</v>
      </c>
      <c r="F65" s="93" t="s">
        <v>95</v>
      </c>
      <c r="G65" s="93" t="s">
        <v>523</v>
      </c>
      <c r="H65" s="93" t="s">
        <v>522</v>
      </c>
      <c r="I65" s="93" t="s">
        <v>54</v>
      </c>
      <c r="J65" s="93" t="s">
        <v>55</v>
      </c>
      <c r="K65" s="93" t="s">
        <v>528</v>
      </c>
      <c r="L65" s="93" t="s">
        <v>527</v>
      </c>
      <c r="M65" s="95" t="s">
        <v>309</v>
      </c>
      <c r="N65" s="93" t="s">
        <v>526</v>
      </c>
      <c r="O65" s="93" t="str">
        <f t="shared" si="1"/>
        <v>F1-I. graellsii X I. elegans</v>
      </c>
      <c r="P65" s="94">
        <v>42667</v>
      </c>
      <c r="Q65" s="93" t="s">
        <v>714</v>
      </c>
      <c r="R65" s="93" t="s">
        <v>713</v>
      </c>
      <c r="S65" s="93">
        <v>1</v>
      </c>
      <c r="T65" s="93">
        <v>1</v>
      </c>
      <c r="U65" s="93">
        <v>1</v>
      </c>
      <c r="V65" s="93">
        <v>1</v>
      </c>
    </row>
    <row r="66" spans="1:22" s="92" customFormat="1" ht="12" x14ac:dyDescent="0.2">
      <c r="A66" s="93" t="s">
        <v>692</v>
      </c>
      <c r="B66" s="96">
        <v>2015</v>
      </c>
      <c r="C66" s="96" t="s">
        <v>53</v>
      </c>
      <c r="D66" s="93" t="s">
        <v>54</v>
      </c>
      <c r="E66" s="93" t="s">
        <v>55</v>
      </c>
      <c r="F66" s="93" t="s">
        <v>535</v>
      </c>
      <c r="G66" s="93" t="s">
        <v>534</v>
      </c>
      <c r="H66" s="93" t="s">
        <v>542</v>
      </c>
      <c r="I66" s="93" t="s">
        <v>94</v>
      </c>
      <c r="J66" s="93" t="s">
        <v>55</v>
      </c>
      <c r="K66" s="93" t="s">
        <v>95</v>
      </c>
      <c r="L66" s="93" t="s">
        <v>521</v>
      </c>
      <c r="M66" s="93" t="s">
        <v>313</v>
      </c>
      <c r="N66" s="93" t="s">
        <v>569</v>
      </c>
      <c r="O66" s="93" t="str">
        <f t="shared" ref="O66:O97" si="2">CONCATENATE(C66,"-",N66)</f>
        <v>F0-I. elegans X I. graellsii</v>
      </c>
      <c r="P66" s="94">
        <v>42553</v>
      </c>
      <c r="Q66" s="93" t="s">
        <v>798</v>
      </c>
      <c r="R66" s="93" t="s">
        <v>797</v>
      </c>
      <c r="S66" s="93">
        <v>1</v>
      </c>
      <c r="T66" s="93">
        <v>1</v>
      </c>
      <c r="U66" s="93"/>
      <c r="V66" s="93">
        <v>1</v>
      </c>
    </row>
    <row r="67" spans="1:22" s="92" customFormat="1" ht="12" x14ac:dyDescent="0.2">
      <c r="A67" s="93" t="s">
        <v>692</v>
      </c>
      <c r="B67" s="96">
        <v>2015</v>
      </c>
      <c r="C67" s="96" t="s">
        <v>53</v>
      </c>
      <c r="D67" s="93" t="s">
        <v>54</v>
      </c>
      <c r="E67" s="93" t="s">
        <v>55</v>
      </c>
      <c r="F67" s="93" t="s">
        <v>535</v>
      </c>
      <c r="G67" s="93" t="s">
        <v>534</v>
      </c>
      <c r="H67" s="93" t="s">
        <v>536</v>
      </c>
      <c r="I67" s="93" t="s">
        <v>94</v>
      </c>
      <c r="J67" s="93" t="s">
        <v>55</v>
      </c>
      <c r="K67" s="93" t="s">
        <v>95</v>
      </c>
      <c r="L67" s="93" t="s">
        <v>521</v>
      </c>
      <c r="M67" s="93" t="s">
        <v>313</v>
      </c>
      <c r="N67" s="93" t="s">
        <v>569</v>
      </c>
      <c r="O67" s="93" t="str">
        <f t="shared" si="2"/>
        <v>F0-I. elegans X I. graellsii</v>
      </c>
      <c r="P67" s="94">
        <v>42555</v>
      </c>
      <c r="Q67" s="93" t="s">
        <v>788</v>
      </c>
      <c r="R67" s="93" t="s">
        <v>787</v>
      </c>
      <c r="S67" s="93">
        <v>1</v>
      </c>
      <c r="T67" s="93">
        <v>1</v>
      </c>
      <c r="U67" s="93"/>
      <c r="V67" s="93">
        <v>1</v>
      </c>
    </row>
    <row r="68" spans="1:22" s="92" customFormat="1" ht="12" x14ac:dyDescent="0.2">
      <c r="A68" s="93" t="s">
        <v>692</v>
      </c>
      <c r="B68" s="96">
        <v>2015</v>
      </c>
      <c r="C68" s="96" t="s">
        <v>53</v>
      </c>
      <c r="D68" s="93" t="s">
        <v>54</v>
      </c>
      <c r="E68" s="93" t="s">
        <v>55</v>
      </c>
      <c r="F68" s="93" t="s">
        <v>535</v>
      </c>
      <c r="G68" s="93" t="s">
        <v>534</v>
      </c>
      <c r="H68" s="93" t="s">
        <v>542</v>
      </c>
      <c r="I68" s="93" t="s">
        <v>94</v>
      </c>
      <c r="J68" s="93" t="s">
        <v>55</v>
      </c>
      <c r="K68" s="93" t="s">
        <v>95</v>
      </c>
      <c r="L68" s="93" t="s">
        <v>521</v>
      </c>
      <c r="M68" s="93" t="s">
        <v>313</v>
      </c>
      <c r="N68" s="93" t="s">
        <v>569</v>
      </c>
      <c r="O68" s="93" t="str">
        <f t="shared" si="2"/>
        <v>F0-I. elegans X I. graellsii</v>
      </c>
      <c r="P68" s="94">
        <v>42556</v>
      </c>
      <c r="Q68" s="93" t="s">
        <v>786</v>
      </c>
      <c r="R68" s="93" t="s">
        <v>785</v>
      </c>
      <c r="S68" s="93">
        <v>1</v>
      </c>
      <c r="T68" s="93">
        <v>1</v>
      </c>
      <c r="U68" s="93"/>
      <c r="V68" s="93">
        <v>1</v>
      </c>
    </row>
    <row r="69" spans="1:22" s="92" customFormat="1" ht="12" x14ac:dyDescent="0.2">
      <c r="A69" s="93" t="s">
        <v>692</v>
      </c>
      <c r="B69" s="96">
        <v>2015</v>
      </c>
      <c r="C69" s="96" t="s">
        <v>53</v>
      </c>
      <c r="D69" s="93" t="s">
        <v>54</v>
      </c>
      <c r="E69" s="93" t="s">
        <v>55</v>
      </c>
      <c r="F69" s="93" t="s">
        <v>535</v>
      </c>
      <c r="G69" s="93" t="s">
        <v>534</v>
      </c>
      <c r="H69" s="93" t="s">
        <v>522</v>
      </c>
      <c r="I69" s="93" t="s">
        <v>94</v>
      </c>
      <c r="J69" s="93" t="s">
        <v>55</v>
      </c>
      <c r="K69" s="93" t="s">
        <v>95</v>
      </c>
      <c r="L69" s="93" t="s">
        <v>521</v>
      </c>
      <c r="M69" s="93" t="s">
        <v>313</v>
      </c>
      <c r="N69" s="93" t="s">
        <v>569</v>
      </c>
      <c r="O69" s="93" t="str">
        <f t="shared" si="2"/>
        <v>F0-I. elegans X I. graellsii</v>
      </c>
      <c r="P69" s="94">
        <v>42557</v>
      </c>
      <c r="Q69" s="93" t="s">
        <v>783</v>
      </c>
      <c r="R69" s="93" t="s">
        <v>782</v>
      </c>
      <c r="S69" s="93">
        <v>1</v>
      </c>
      <c r="T69" s="93">
        <v>1</v>
      </c>
      <c r="U69" s="93"/>
      <c r="V69" s="93">
        <v>1</v>
      </c>
    </row>
    <row r="70" spans="1:22" s="92" customFormat="1" ht="12" x14ac:dyDescent="0.2">
      <c r="A70" s="93" t="s">
        <v>692</v>
      </c>
      <c r="B70" s="96">
        <v>2015</v>
      </c>
      <c r="C70" s="96" t="s">
        <v>62</v>
      </c>
      <c r="D70" s="93" t="s">
        <v>94</v>
      </c>
      <c r="E70" s="93" t="s">
        <v>55</v>
      </c>
      <c r="F70" s="93" t="s">
        <v>95</v>
      </c>
      <c r="G70" s="93" t="s">
        <v>523</v>
      </c>
      <c r="H70" s="93" t="s">
        <v>522</v>
      </c>
      <c r="I70" s="93" t="s">
        <v>54</v>
      </c>
      <c r="J70" s="93" t="s">
        <v>55</v>
      </c>
      <c r="K70" s="93" t="s">
        <v>535</v>
      </c>
      <c r="L70" s="93" t="s">
        <v>554</v>
      </c>
      <c r="M70" s="95" t="s">
        <v>309</v>
      </c>
      <c r="N70" s="93" t="s">
        <v>526</v>
      </c>
      <c r="O70" s="93" t="str">
        <f t="shared" si="2"/>
        <v>F1-I. graellsii X I. elegans</v>
      </c>
      <c r="P70" s="94">
        <v>42644</v>
      </c>
      <c r="Q70" s="93" t="s">
        <v>739</v>
      </c>
      <c r="R70" s="93" t="s">
        <v>738</v>
      </c>
      <c r="S70" s="93">
        <v>1</v>
      </c>
      <c r="T70" s="93">
        <v>1</v>
      </c>
      <c r="U70" s="93">
        <v>1</v>
      </c>
      <c r="V70" s="93">
        <v>1</v>
      </c>
    </row>
    <row r="71" spans="1:22" s="92" customFormat="1" ht="12" x14ac:dyDescent="0.2">
      <c r="A71" s="93" t="s">
        <v>692</v>
      </c>
      <c r="B71" s="96">
        <v>2015</v>
      </c>
      <c r="C71" s="96" t="s">
        <v>53</v>
      </c>
      <c r="D71" s="93" t="s">
        <v>54</v>
      </c>
      <c r="E71" s="93" t="s">
        <v>55</v>
      </c>
      <c r="F71" s="93" t="s">
        <v>535</v>
      </c>
      <c r="G71" s="93" t="s">
        <v>534</v>
      </c>
      <c r="H71" s="93" t="s">
        <v>536</v>
      </c>
      <c r="I71" s="93" t="s">
        <v>54</v>
      </c>
      <c r="J71" s="93" t="s">
        <v>55</v>
      </c>
      <c r="K71" s="93" t="s">
        <v>535</v>
      </c>
      <c r="L71" s="93" t="s">
        <v>534</v>
      </c>
      <c r="M71" s="95" t="s">
        <v>363</v>
      </c>
      <c r="N71" s="93" t="s">
        <v>575</v>
      </c>
      <c r="O71" s="93" t="str">
        <f t="shared" si="2"/>
        <v>F0-I. elegans X I. elegans</v>
      </c>
      <c r="P71" s="94">
        <v>42550</v>
      </c>
      <c r="Q71" s="93" t="s">
        <v>840</v>
      </c>
      <c r="R71" s="93" t="s">
        <v>834</v>
      </c>
      <c r="S71" s="93">
        <v>1</v>
      </c>
      <c r="T71" s="93">
        <v>1</v>
      </c>
      <c r="U71" s="93"/>
      <c r="V71" s="93">
        <v>1</v>
      </c>
    </row>
    <row r="72" spans="1:22" s="92" customFormat="1" ht="12" x14ac:dyDescent="0.2">
      <c r="A72" s="93" t="s">
        <v>692</v>
      </c>
      <c r="B72" s="93">
        <v>2015</v>
      </c>
      <c r="C72" s="96" t="s">
        <v>53</v>
      </c>
      <c r="D72" s="93" t="s">
        <v>94</v>
      </c>
      <c r="E72" s="93" t="s">
        <v>55</v>
      </c>
      <c r="F72" s="93" t="s">
        <v>95</v>
      </c>
      <c r="G72" s="93" t="s">
        <v>521</v>
      </c>
      <c r="H72" s="93" t="s">
        <v>522</v>
      </c>
      <c r="I72" s="93" t="s">
        <v>54</v>
      </c>
      <c r="J72" s="93" t="s">
        <v>55</v>
      </c>
      <c r="K72" s="93" t="s">
        <v>533</v>
      </c>
      <c r="L72" s="93" t="s">
        <v>532</v>
      </c>
      <c r="M72" s="95" t="s">
        <v>309</v>
      </c>
      <c r="N72" s="93" t="s">
        <v>526</v>
      </c>
      <c r="O72" s="93" t="str">
        <f t="shared" si="2"/>
        <v>F0-I. graellsii X I. elegans</v>
      </c>
      <c r="P72" s="94">
        <v>42548</v>
      </c>
      <c r="Q72" s="93" t="s">
        <v>858</v>
      </c>
      <c r="R72" s="93" t="s">
        <v>857</v>
      </c>
      <c r="S72" s="93">
        <v>1</v>
      </c>
      <c r="T72" s="93">
        <v>1</v>
      </c>
      <c r="U72" s="93"/>
      <c r="V72" s="93">
        <v>1</v>
      </c>
    </row>
    <row r="73" spans="1:22" s="92" customFormat="1" ht="12" x14ac:dyDescent="0.2">
      <c r="A73" s="93" t="s">
        <v>692</v>
      </c>
      <c r="B73" s="96">
        <v>2015</v>
      </c>
      <c r="C73" s="96" t="s">
        <v>62</v>
      </c>
      <c r="D73" s="93" t="s">
        <v>54</v>
      </c>
      <c r="E73" s="93" t="s">
        <v>55</v>
      </c>
      <c r="F73" s="93" t="s">
        <v>535</v>
      </c>
      <c r="G73" s="93" t="s">
        <v>554</v>
      </c>
      <c r="H73" s="93" t="s">
        <v>522</v>
      </c>
      <c r="I73" s="93" t="s">
        <v>54</v>
      </c>
      <c r="J73" s="93" t="s">
        <v>55</v>
      </c>
      <c r="K73" s="93" t="s">
        <v>535</v>
      </c>
      <c r="L73" s="93" t="s">
        <v>554</v>
      </c>
      <c r="M73" s="95" t="s">
        <v>363</v>
      </c>
      <c r="N73" s="93" t="s">
        <v>575</v>
      </c>
      <c r="O73" s="93" t="str">
        <f t="shared" si="2"/>
        <v>F1-I. elegans X I. elegans</v>
      </c>
      <c r="P73" s="94">
        <v>42673</v>
      </c>
      <c r="Q73" s="93" t="s">
        <v>694</v>
      </c>
      <c r="R73" s="93" t="s">
        <v>693</v>
      </c>
      <c r="S73" s="93">
        <v>1</v>
      </c>
      <c r="T73" s="93">
        <v>1</v>
      </c>
      <c r="U73" s="93">
        <v>1</v>
      </c>
      <c r="V73" s="93">
        <v>1</v>
      </c>
    </row>
    <row r="74" spans="1:22" s="92" customFormat="1" ht="12" x14ac:dyDescent="0.2">
      <c r="A74" s="93" t="s">
        <v>692</v>
      </c>
      <c r="B74" s="96">
        <v>2015</v>
      </c>
      <c r="C74" s="96" t="s">
        <v>53</v>
      </c>
      <c r="D74" s="93" t="s">
        <v>94</v>
      </c>
      <c r="E74" s="93" t="s">
        <v>55</v>
      </c>
      <c r="F74" s="93" t="s">
        <v>95</v>
      </c>
      <c r="G74" s="93" t="s">
        <v>521</v>
      </c>
      <c r="H74" s="93" t="s">
        <v>522</v>
      </c>
      <c r="I74" s="93" t="s">
        <v>54</v>
      </c>
      <c r="J74" s="93" t="s">
        <v>55</v>
      </c>
      <c r="K74" s="93" t="s">
        <v>533</v>
      </c>
      <c r="L74" s="93" t="s">
        <v>532</v>
      </c>
      <c r="M74" s="95" t="s">
        <v>309</v>
      </c>
      <c r="N74" s="93" t="s">
        <v>526</v>
      </c>
      <c r="O74" s="93" t="str">
        <f t="shared" si="2"/>
        <v>F0-I. graellsii X I. elegans</v>
      </c>
      <c r="P74" s="94">
        <v>42550</v>
      </c>
      <c r="Q74" s="93" t="s">
        <v>839</v>
      </c>
      <c r="R74" s="93" t="s">
        <v>831</v>
      </c>
      <c r="S74" s="93">
        <v>1</v>
      </c>
      <c r="T74" s="93">
        <v>1</v>
      </c>
      <c r="U74" s="93"/>
      <c r="V74" s="93">
        <v>1</v>
      </c>
    </row>
    <row r="75" spans="1:22" s="92" customFormat="1" ht="12" x14ac:dyDescent="0.2">
      <c r="A75" s="96" t="s">
        <v>692</v>
      </c>
      <c r="B75" s="96">
        <v>2015</v>
      </c>
      <c r="C75" s="96" t="s">
        <v>53</v>
      </c>
      <c r="D75" s="96" t="s">
        <v>94</v>
      </c>
      <c r="E75" s="96" t="s">
        <v>55</v>
      </c>
      <c r="F75" s="96" t="s">
        <v>95</v>
      </c>
      <c r="G75" s="96" t="s">
        <v>521</v>
      </c>
      <c r="H75" s="96" t="s">
        <v>542</v>
      </c>
      <c r="I75" s="96" t="s">
        <v>54</v>
      </c>
      <c r="J75" s="96" t="s">
        <v>55</v>
      </c>
      <c r="K75" s="96" t="s">
        <v>535</v>
      </c>
      <c r="L75" s="96" t="s">
        <v>534</v>
      </c>
      <c r="M75" s="100" t="s">
        <v>309</v>
      </c>
      <c r="N75" s="96" t="s">
        <v>526</v>
      </c>
      <c r="O75" s="93" t="str">
        <f t="shared" si="2"/>
        <v>F0-I. graellsii X I. elegans</v>
      </c>
      <c r="P75" s="99">
        <v>42550</v>
      </c>
      <c r="Q75" s="96" t="s">
        <v>838</v>
      </c>
      <c r="R75" s="96" t="s">
        <v>836</v>
      </c>
      <c r="S75" s="96">
        <v>1</v>
      </c>
      <c r="T75" s="96">
        <v>1</v>
      </c>
      <c r="U75" s="96"/>
      <c r="V75" s="96">
        <v>0</v>
      </c>
    </row>
    <row r="76" spans="1:22" s="92" customFormat="1" ht="12" x14ac:dyDescent="0.2">
      <c r="A76" s="96" t="s">
        <v>692</v>
      </c>
      <c r="B76" s="96">
        <v>2015</v>
      </c>
      <c r="C76" s="96" t="s">
        <v>53</v>
      </c>
      <c r="D76" s="96" t="s">
        <v>94</v>
      </c>
      <c r="E76" s="96" t="s">
        <v>55</v>
      </c>
      <c r="F76" s="96" t="s">
        <v>95</v>
      </c>
      <c r="G76" s="96" t="s">
        <v>521</v>
      </c>
      <c r="H76" s="96" t="s">
        <v>542</v>
      </c>
      <c r="I76" s="96" t="s">
        <v>54</v>
      </c>
      <c r="J76" s="96" t="s">
        <v>55</v>
      </c>
      <c r="K76" s="96" t="s">
        <v>535</v>
      </c>
      <c r="L76" s="96" t="s">
        <v>534</v>
      </c>
      <c r="M76" s="100" t="s">
        <v>309</v>
      </c>
      <c r="N76" s="96" t="s">
        <v>526</v>
      </c>
      <c r="O76" s="93" t="str">
        <f t="shared" si="2"/>
        <v>F0-I. graellsii X I. elegans</v>
      </c>
      <c r="P76" s="99">
        <v>42550</v>
      </c>
      <c r="Q76" s="96" t="s">
        <v>838</v>
      </c>
      <c r="R76" s="96" t="s">
        <v>775</v>
      </c>
      <c r="S76" s="96">
        <v>1</v>
      </c>
      <c r="T76" s="96">
        <v>0</v>
      </c>
      <c r="U76" s="96"/>
      <c r="V76" s="96">
        <v>0</v>
      </c>
    </row>
    <row r="77" spans="1:22" s="92" customFormat="1" ht="12" x14ac:dyDescent="0.2">
      <c r="A77" s="96" t="s">
        <v>692</v>
      </c>
      <c r="B77" s="96">
        <v>2015</v>
      </c>
      <c r="C77" s="96" t="s">
        <v>53</v>
      </c>
      <c r="D77" s="96" t="s">
        <v>94</v>
      </c>
      <c r="E77" s="96" t="s">
        <v>55</v>
      </c>
      <c r="F77" s="96" t="s">
        <v>95</v>
      </c>
      <c r="G77" s="96" t="s">
        <v>521</v>
      </c>
      <c r="H77" s="96" t="s">
        <v>522</v>
      </c>
      <c r="I77" s="96" t="s">
        <v>54</v>
      </c>
      <c r="J77" s="96" t="s">
        <v>55</v>
      </c>
      <c r="K77" s="96" t="s">
        <v>535</v>
      </c>
      <c r="L77" s="96" t="s">
        <v>534</v>
      </c>
      <c r="M77" s="100" t="s">
        <v>309</v>
      </c>
      <c r="N77" s="96" t="s">
        <v>526</v>
      </c>
      <c r="O77" s="93" t="str">
        <f t="shared" si="2"/>
        <v>F0-I. graellsii X I. elegans</v>
      </c>
      <c r="P77" s="99">
        <v>42551</v>
      </c>
      <c r="Q77" s="96" t="s">
        <v>824</v>
      </c>
      <c r="R77" s="96" t="s">
        <v>61</v>
      </c>
      <c r="S77" s="96">
        <v>1</v>
      </c>
      <c r="T77" s="96">
        <v>0</v>
      </c>
      <c r="U77" s="96"/>
      <c r="V77" s="96">
        <v>0</v>
      </c>
    </row>
    <row r="78" spans="1:22" s="92" customFormat="1" ht="12" x14ac:dyDescent="0.2">
      <c r="A78" s="96" t="s">
        <v>692</v>
      </c>
      <c r="B78" s="96">
        <v>2015</v>
      </c>
      <c r="C78" s="96" t="s">
        <v>62</v>
      </c>
      <c r="D78" s="93" t="s">
        <v>54</v>
      </c>
      <c r="E78" s="93" t="s">
        <v>55</v>
      </c>
      <c r="F78" s="93" t="s">
        <v>535</v>
      </c>
      <c r="G78" s="93" t="s">
        <v>534</v>
      </c>
      <c r="H78" s="93" t="s">
        <v>536</v>
      </c>
      <c r="I78" s="93" t="s">
        <v>94</v>
      </c>
      <c r="J78" s="93" t="s">
        <v>55</v>
      </c>
      <c r="K78" s="93" t="s">
        <v>95</v>
      </c>
      <c r="L78" s="93" t="s">
        <v>523</v>
      </c>
      <c r="M78" s="93" t="s">
        <v>313</v>
      </c>
      <c r="N78" s="93" t="s">
        <v>569</v>
      </c>
      <c r="O78" s="93" t="str">
        <f t="shared" si="2"/>
        <v>F1-I. elegans X I. graellsii</v>
      </c>
      <c r="P78" s="94">
        <v>42639</v>
      </c>
      <c r="Q78" s="96" t="s">
        <v>749</v>
      </c>
      <c r="R78" s="96" t="s">
        <v>748</v>
      </c>
      <c r="S78" s="96">
        <v>2</v>
      </c>
      <c r="T78" s="96">
        <v>0</v>
      </c>
      <c r="U78" s="96"/>
      <c r="V78" s="96">
        <v>0</v>
      </c>
    </row>
    <row r="79" spans="1:22" s="92" customFormat="1" ht="12" x14ac:dyDescent="0.2">
      <c r="A79" s="93" t="s">
        <v>692</v>
      </c>
      <c r="B79" s="93">
        <v>2015</v>
      </c>
      <c r="C79" s="96" t="s">
        <v>53</v>
      </c>
      <c r="D79" s="93" t="s">
        <v>94</v>
      </c>
      <c r="E79" s="93" t="s">
        <v>55</v>
      </c>
      <c r="F79" s="93" t="s">
        <v>95</v>
      </c>
      <c r="G79" s="148" t="s">
        <v>521</v>
      </c>
      <c r="H79" s="93" t="s">
        <v>522</v>
      </c>
      <c r="I79" s="93" t="s">
        <v>54</v>
      </c>
      <c r="J79" s="93" t="s">
        <v>55</v>
      </c>
      <c r="K79" s="93" t="s">
        <v>535</v>
      </c>
      <c r="L79" s="93" t="s">
        <v>534</v>
      </c>
      <c r="M79" s="95" t="s">
        <v>309</v>
      </c>
      <c r="N79" s="93" t="s">
        <v>526</v>
      </c>
      <c r="O79" s="93" t="str">
        <f t="shared" si="2"/>
        <v>F0-I. graellsii X I. elegans</v>
      </c>
      <c r="P79" s="94">
        <v>42548</v>
      </c>
      <c r="Q79" s="93" t="s">
        <v>856</v>
      </c>
      <c r="R79" s="93" t="s">
        <v>834</v>
      </c>
      <c r="S79" s="93">
        <v>1</v>
      </c>
      <c r="T79" s="93">
        <v>1</v>
      </c>
      <c r="U79" s="93"/>
      <c r="V79" s="93">
        <v>1</v>
      </c>
    </row>
    <row r="80" spans="1:22" s="92" customFormat="1" ht="12" x14ac:dyDescent="0.2">
      <c r="A80" s="93" t="s">
        <v>692</v>
      </c>
      <c r="B80" s="96">
        <v>2015</v>
      </c>
      <c r="C80" s="96" t="s">
        <v>53</v>
      </c>
      <c r="D80" s="93" t="s">
        <v>94</v>
      </c>
      <c r="E80" s="93" t="s">
        <v>55</v>
      </c>
      <c r="F80" s="93" t="s">
        <v>95</v>
      </c>
      <c r="G80" s="93" t="s">
        <v>521</v>
      </c>
      <c r="H80" s="93" t="s">
        <v>522</v>
      </c>
      <c r="I80" s="93" t="s">
        <v>54</v>
      </c>
      <c r="J80" s="93" t="s">
        <v>55</v>
      </c>
      <c r="K80" s="93" t="s">
        <v>533</v>
      </c>
      <c r="L80" s="93" t="s">
        <v>532</v>
      </c>
      <c r="M80" s="95" t="s">
        <v>309</v>
      </c>
      <c r="N80" s="93" t="s">
        <v>526</v>
      </c>
      <c r="O80" s="93" t="str">
        <f t="shared" si="2"/>
        <v>F0-I. graellsii X I. elegans</v>
      </c>
      <c r="P80" s="94">
        <v>42550</v>
      </c>
      <c r="Q80" s="93" t="s">
        <v>837</v>
      </c>
      <c r="R80" s="93" t="s">
        <v>831</v>
      </c>
      <c r="S80" s="93">
        <v>1</v>
      </c>
      <c r="T80" s="93">
        <v>1</v>
      </c>
      <c r="U80" s="93"/>
      <c r="V80" s="93">
        <v>1</v>
      </c>
    </row>
    <row r="81" spans="1:22" s="92" customFormat="1" ht="12" x14ac:dyDescent="0.2">
      <c r="A81" s="93" t="s">
        <v>692</v>
      </c>
      <c r="B81" s="96">
        <v>2015</v>
      </c>
      <c r="C81" s="96" t="s">
        <v>53</v>
      </c>
      <c r="D81" s="93" t="s">
        <v>94</v>
      </c>
      <c r="E81" s="93" t="s">
        <v>55</v>
      </c>
      <c r="F81" s="93" t="s">
        <v>95</v>
      </c>
      <c r="G81" s="93" t="s">
        <v>521</v>
      </c>
      <c r="H81" s="93" t="s">
        <v>522</v>
      </c>
      <c r="I81" s="93" t="s">
        <v>54</v>
      </c>
      <c r="J81" s="93" t="s">
        <v>55</v>
      </c>
      <c r="K81" s="93" t="s">
        <v>535</v>
      </c>
      <c r="L81" s="93" t="s">
        <v>534</v>
      </c>
      <c r="M81" s="95" t="s">
        <v>309</v>
      </c>
      <c r="N81" s="93" t="s">
        <v>526</v>
      </c>
      <c r="O81" s="93" t="str">
        <f t="shared" si="2"/>
        <v>F0-I. graellsii X I. elegans</v>
      </c>
      <c r="P81" s="94">
        <v>42550</v>
      </c>
      <c r="Q81" s="93" t="s">
        <v>822</v>
      </c>
      <c r="R81" s="93" t="s">
        <v>836</v>
      </c>
      <c r="S81" s="93">
        <v>1</v>
      </c>
      <c r="T81" s="93">
        <v>1</v>
      </c>
      <c r="U81" s="93"/>
      <c r="V81" s="93">
        <v>1</v>
      </c>
    </row>
    <row r="82" spans="1:22" s="92" customFormat="1" ht="12" x14ac:dyDescent="0.2">
      <c r="A82" s="96" t="s">
        <v>692</v>
      </c>
      <c r="B82" s="96">
        <v>2015</v>
      </c>
      <c r="C82" s="96" t="s">
        <v>53</v>
      </c>
      <c r="D82" s="96" t="s">
        <v>94</v>
      </c>
      <c r="E82" s="96" t="s">
        <v>55</v>
      </c>
      <c r="F82" s="96" t="s">
        <v>95</v>
      </c>
      <c r="G82" s="96" t="s">
        <v>521</v>
      </c>
      <c r="H82" s="96" t="s">
        <v>522</v>
      </c>
      <c r="I82" s="96" t="s">
        <v>54</v>
      </c>
      <c r="J82" s="96" t="s">
        <v>55</v>
      </c>
      <c r="K82" s="96" t="s">
        <v>535</v>
      </c>
      <c r="L82" s="96" t="s">
        <v>534</v>
      </c>
      <c r="M82" s="100" t="s">
        <v>309</v>
      </c>
      <c r="N82" s="96" t="s">
        <v>526</v>
      </c>
      <c r="O82" s="93" t="str">
        <f t="shared" si="2"/>
        <v>F0-I. graellsii X I. elegans</v>
      </c>
      <c r="P82" s="99">
        <v>42551</v>
      </c>
      <c r="Q82" s="96" t="s">
        <v>822</v>
      </c>
      <c r="R82" s="96" t="s">
        <v>823</v>
      </c>
      <c r="S82" s="96">
        <v>1</v>
      </c>
      <c r="T82" s="96">
        <v>0</v>
      </c>
      <c r="U82" s="96"/>
      <c r="V82" s="96">
        <v>0</v>
      </c>
    </row>
    <row r="83" spans="1:22" s="92" customFormat="1" ht="12" x14ac:dyDescent="0.2">
      <c r="A83" s="96" t="s">
        <v>692</v>
      </c>
      <c r="B83" s="96">
        <v>2015</v>
      </c>
      <c r="C83" s="96" t="s">
        <v>53</v>
      </c>
      <c r="D83" s="96" t="s">
        <v>94</v>
      </c>
      <c r="E83" s="96" t="s">
        <v>55</v>
      </c>
      <c r="F83" s="96" t="s">
        <v>95</v>
      </c>
      <c r="G83" s="96" t="s">
        <v>521</v>
      </c>
      <c r="H83" s="96" t="s">
        <v>522</v>
      </c>
      <c r="I83" s="96" t="s">
        <v>54</v>
      </c>
      <c r="J83" s="96" t="s">
        <v>55</v>
      </c>
      <c r="K83" s="96" t="s">
        <v>535</v>
      </c>
      <c r="L83" s="96" t="s">
        <v>534</v>
      </c>
      <c r="M83" s="100" t="s">
        <v>309</v>
      </c>
      <c r="N83" s="96" t="s">
        <v>526</v>
      </c>
      <c r="O83" s="93" t="str">
        <f t="shared" si="2"/>
        <v>F0-I. graellsii X I. elegans</v>
      </c>
      <c r="P83" s="99">
        <v>42551</v>
      </c>
      <c r="Q83" s="96" t="s">
        <v>822</v>
      </c>
      <c r="R83" s="96" t="s">
        <v>821</v>
      </c>
      <c r="S83" s="96">
        <v>1</v>
      </c>
      <c r="T83" s="96">
        <v>0</v>
      </c>
      <c r="U83" s="96"/>
      <c r="V83" s="96">
        <v>0</v>
      </c>
    </row>
    <row r="84" spans="1:22" s="92" customFormat="1" ht="12" x14ac:dyDescent="0.2">
      <c r="A84" s="93" t="s">
        <v>692</v>
      </c>
      <c r="B84" s="96">
        <v>2015</v>
      </c>
      <c r="C84" s="96" t="s">
        <v>53</v>
      </c>
      <c r="D84" s="93" t="s">
        <v>94</v>
      </c>
      <c r="E84" s="93" t="s">
        <v>55</v>
      </c>
      <c r="F84" s="93" t="s">
        <v>95</v>
      </c>
      <c r="G84" s="93" t="s">
        <v>521</v>
      </c>
      <c r="H84" s="93" t="s">
        <v>536</v>
      </c>
      <c r="I84" s="93" t="s">
        <v>54</v>
      </c>
      <c r="J84" s="93" t="s">
        <v>55</v>
      </c>
      <c r="K84" s="93" t="s">
        <v>533</v>
      </c>
      <c r="L84" s="93" t="s">
        <v>532</v>
      </c>
      <c r="M84" s="95" t="s">
        <v>309</v>
      </c>
      <c r="N84" s="93" t="s">
        <v>526</v>
      </c>
      <c r="O84" s="93" t="str">
        <f t="shared" si="2"/>
        <v>F0-I. graellsii X I. elegans</v>
      </c>
      <c r="P84" s="94">
        <v>42549</v>
      </c>
      <c r="Q84" s="93" t="s">
        <v>850</v>
      </c>
      <c r="R84" s="93" t="s">
        <v>813</v>
      </c>
      <c r="S84" s="93">
        <v>2</v>
      </c>
      <c r="T84" s="93">
        <v>0</v>
      </c>
      <c r="U84" s="93"/>
      <c r="V84" s="93">
        <v>0</v>
      </c>
    </row>
    <row r="85" spans="1:22" s="92" customFormat="1" ht="12" x14ac:dyDescent="0.2">
      <c r="A85" s="96" t="s">
        <v>692</v>
      </c>
      <c r="B85" s="96">
        <v>2015</v>
      </c>
      <c r="C85" s="96" t="s">
        <v>53</v>
      </c>
      <c r="D85" s="96" t="s">
        <v>94</v>
      </c>
      <c r="E85" s="96" t="s">
        <v>55</v>
      </c>
      <c r="F85" s="96" t="s">
        <v>95</v>
      </c>
      <c r="G85" s="96" t="s">
        <v>521</v>
      </c>
      <c r="H85" s="96" t="s">
        <v>522</v>
      </c>
      <c r="I85" s="96" t="s">
        <v>54</v>
      </c>
      <c r="J85" s="96" t="s">
        <v>55</v>
      </c>
      <c r="K85" s="96" t="s">
        <v>535</v>
      </c>
      <c r="L85" s="96" t="s">
        <v>534</v>
      </c>
      <c r="M85" s="100" t="s">
        <v>309</v>
      </c>
      <c r="N85" s="96" t="s">
        <v>526</v>
      </c>
      <c r="O85" s="93" t="str">
        <f t="shared" si="2"/>
        <v>F0-I. graellsii X I. elegans</v>
      </c>
      <c r="P85" s="99">
        <v>42550</v>
      </c>
      <c r="Q85" s="116" t="s">
        <v>835</v>
      </c>
      <c r="R85" s="116" t="s">
        <v>834</v>
      </c>
      <c r="S85" s="96">
        <v>1</v>
      </c>
      <c r="T85" s="96">
        <v>1</v>
      </c>
      <c r="U85" s="96"/>
      <c r="V85" s="96">
        <v>1</v>
      </c>
    </row>
    <row r="86" spans="1:22" s="92" customFormat="1" ht="12" x14ac:dyDescent="0.2">
      <c r="A86" s="93" t="s">
        <v>692</v>
      </c>
      <c r="B86" s="96">
        <v>2015</v>
      </c>
      <c r="C86" s="96" t="s">
        <v>53</v>
      </c>
      <c r="D86" s="93" t="s">
        <v>94</v>
      </c>
      <c r="E86" s="93" t="s">
        <v>55</v>
      </c>
      <c r="F86" s="93" t="s">
        <v>95</v>
      </c>
      <c r="G86" s="93" t="s">
        <v>521</v>
      </c>
      <c r="H86" s="93" t="s">
        <v>522</v>
      </c>
      <c r="I86" s="93" t="s">
        <v>54</v>
      </c>
      <c r="J86" s="93" t="s">
        <v>55</v>
      </c>
      <c r="K86" s="93" t="s">
        <v>533</v>
      </c>
      <c r="L86" s="93" t="s">
        <v>532</v>
      </c>
      <c r="M86" s="95" t="s">
        <v>309</v>
      </c>
      <c r="N86" s="93" t="s">
        <v>526</v>
      </c>
      <c r="O86" s="93" t="str">
        <f t="shared" si="2"/>
        <v>F0-I. graellsii X I. elegans</v>
      </c>
      <c r="P86" s="94">
        <v>42549</v>
      </c>
      <c r="Q86" s="116" t="s">
        <v>849</v>
      </c>
      <c r="R86" s="116" t="s">
        <v>767</v>
      </c>
      <c r="S86" s="93">
        <v>1</v>
      </c>
      <c r="T86" s="93">
        <v>1</v>
      </c>
      <c r="U86" s="93"/>
      <c r="V86" s="93">
        <v>1</v>
      </c>
    </row>
    <row r="87" spans="1:22" s="92" customFormat="1" ht="12" x14ac:dyDescent="0.2">
      <c r="A87" s="93" t="s">
        <v>692</v>
      </c>
      <c r="B87" s="96">
        <v>2015</v>
      </c>
      <c r="C87" s="96" t="s">
        <v>53</v>
      </c>
      <c r="D87" s="93" t="s">
        <v>94</v>
      </c>
      <c r="E87" s="93" t="s">
        <v>55</v>
      </c>
      <c r="F87" s="93" t="s">
        <v>95</v>
      </c>
      <c r="G87" s="93" t="s">
        <v>521</v>
      </c>
      <c r="H87" s="93" t="s">
        <v>522</v>
      </c>
      <c r="I87" s="93" t="s">
        <v>54</v>
      </c>
      <c r="J87" s="93" t="s">
        <v>55</v>
      </c>
      <c r="K87" s="93" t="s">
        <v>535</v>
      </c>
      <c r="L87" s="93" t="s">
        <v>534</v>
      </c>
      <c r="M87" s="95" t="s">
        <v>309</v>
      </c>
      <c r="N87" s="93" t="s">
        <v>526</v>
      </c>
      <c r="O87" s="93" t="str">
        <f t="shared" si="2"/>
        <v>F0-I. graellsii X I. elegans</v>
      </c>
      <c r="P87" s="94">
        <v>42551</v>
      </c>
      <c r="Q87" s="116" t="s">
        <v>819</v>
      </c>
      <c r="R87" s="116" t="s">
        <v>820</v>
      </c>
      <c r="S87" s="93">
        <v>1</v>
      </c>
      <c r="T87" s="93">
        <v>1</v>
      </c>
      <c r="U87" s="93"/>
      <c r="V87" s="93">
        <v>1</v>
      </c>
    </row>
    <row r="88" spans="1:22" s="92" customFormat="1" ht="12" x14ac:dyDescent="0.2">
      <c r="A88" s="93" t="s">
        <v>692</v>
      </c>
      <c r="B88" s="96">
        <v>2015</v>
      </c>
      <c r="C88" s="96" t="s">
        <v>53</v>
      </c>
      <c r="D88" s="93" t="s">
        <v>94</v>
      </c>
      <c r="E88" s="93" t="s">
        <v>55</v>
      </c>
      <c r="F88" s="93" t="s">
        <v>95</v>
      </c>
      <c r="G88" s="93" t="s">
        <v>521</v>
      </c>
      <c r="H88" s="93" t="s">
        <v>522</v>
      </c>
      <c r="I88" s="93" t="s">
        <v>54</v>
      </c>
      <c r="J88" s="93" t="s">
        <v>55</v>
      </c>
      <c r="K88" s="93" t="s">
        <v>535</v>
      </c>
      <c r="L88" s="93" t="s">
        <v>534</v>
      </c>
      <c r="M88" s="95" t="s">
        <v>309</v>
      </c>
      <c r="N88" s="93" t="s">
        <v>526</v>
      </c>
      <c r="O88" s="93" t="str">
        <f t="shared" si="2"/>
        <v>F0-I. graellsii X I. elegans</v>
      </c>
      <c r="P88" s="94">
        <v>42551</v>
      </c>
      <c r="Q88" s="116" t="s">
        <v>819</v>
      </c>
      <c r="R88" s="116" t="s">
        <v>775</v>
      </c>
      <c r="S88" s="93">
        <v>1</v>
      </c>
      <c r="T88" s="93">
        <v>1</v>
      </c>
      <c r="U88" s="93"/>
      <c r="V88" s="93">
        <v>1</v>
      </c>
    </row>
    <row r="89" spans="1:22" s="92" customFormat="1" ht="12" x14ac:dyDescent="0.2">
      <c r="A89" s="96" t="s">
        <v>692</v>
      </c>
      <c r="B89" s="96">
        <v>2015</v>
      </c>
      <c r="C89" s="96" t="s">
        <v>53</v>
      </c>
      <c r="D89" s="96" t="s">
        <v>94</v>
      </c>
      <c r="E89" s="96" t="s">
        <v>55</v>
      </c>
      <c r="F89" s="96" t="s">
        <v>95</v>
      </c>
      <c r="G89" s="96" t="s">
        <v>521</v>
      </c>
      <c r="H89" s="96" t="s">
        <v>542</v>
      </c>
      <c r="I89" s="96" t="s">
        <v>54</v>
      </c>
      <c r="J89" s="96" t="s">
        <v>55</v>
      </c>
      <c r="K89" s="96" t="s">
        <v>535</v>
      </c>
      <c r="L89" s="96" t="s">
        <v>534</v>
      </c>
      <c r="M89" s="100" t="s">
        <v>309</v>
      </c>
      <c r="N89" s="96" t="s">
        <v>526</v>
      </c>
      <c r="O89" s="93" t="str">
        <f t="shared" si="2"/>
        <v>F0-I. graellsii X I. elegans</v>
      </c>
      <c r="P89" s="99">
        <v>42552</v>
      </c>
      <c r="Q89" s="96" t="s">
        <v>805</v>
      </c>
      <c r="R89" s="96" t="s">
        <v>806</v>
      </c>
      <c r="S89" s="96">
        <v>1</v>
      </c>
      <c r="T89" s="96">
        <v>0</v>
      </c>
      <c r="U89" s="96"/>
      <c r="V89" s="96">
        <v>0</v>
      </c>
    </row>
    <row r="90" spans="1:22" s="92" customFormat="1" ht="12" x14ac:dyDescent="0.2">
      <c r="A90" s="96" t="s">
        <v>692</v>
      </c>
      <c r="B90" s="96">
        <v>2015</v>
      </c>
      <c r="C90" s="96" t="s">
        <v>53</v>
      </c>
      <c r="D90" s="96" t="s">
        <v>94</v>
      </c>
      <c r="E90" s="96" t="s">
        <v>55</v>
      </c>
      <c r="F90" s="96" t="s">
        <v>95</v>
      </c>
      <c r="G90" s="96" t="s">
        <v>521</v>
      </c>
      <c r="H90" s="96" t="s">
        <v>542</v>
      </c>
      <c r="I90" s="96" t="s">
        <v>54</v>
      </c>
      <c r="J90" s="96" t="s">
        <v>55</v>
      </c>
      <c r="K90" s="96" t="s">
        <v>535</v>
      </c>
      <c r="L90" s="96" t="s">
        <v>534</v>
      </c>
      <c r="M90" s="100" t="s">
        <v>309</v>
      </c>
      <c r="N90" s="96" t="s">
        <v>526</v>
      </c>
      <c r="O90" s="93" t="str">
        <f t="shared" si="2"/>
        <v>F0-I. graellsii X I. elegans</v>
      </c>
      <c r="P90" s="99">
        <v>42552</v>
      </c>
      <c r="Q90" s="116" t="s">
        <v>805</v>
      </c>
      <c r="R90" s="116" t="s">
        <v>758</v>
      </c>
      <c r="S90" s="96">
        <v>1</v>
      </c>
      <c r="T90" s="96">
        <v>1</v>
      </c>
      <c r="U90" s="96"/>
      <c r="V90" s="96">
        <v>1</v>
      </c>
    </row>
    <row r="91" spans="1:22" s="92" customFormat="1" ht="12" x14ac:dyDescent="0.2">
      <c r="A91" s="93" t="s">
        <v>692</v>
      </c>
      <c r="B91" s="96">
        <v>2015</v>
      </c>
      <c r="C91" s="96" t="s">
        <v>53</v>
      </c>
      <c r="D91" s="93" t="s">
        <v>94</v>
      </c>
      <c r="E91" s="93" t="s">
        <v>55</v>
      </c>
      <c r="F91" s="93" t="s">
        <v>95</v>
      </c>
      <c r="G91" s="93" t="s">
        <v>521</v>
      </c>
      <c r="H91" s="93" t="s">
        <v>542</v>
      </c>
      <c r="I91" s="93" t="s">
        <v>54</v>
      </c>
      <c r="J91" s="93" t="s">
        <v>55</v>
      </c>
      <c r="K91" s="93" t="s">
        <v>535</v>
      </c>
      <c r="L91" s="93" t="s">
        <v>534</v>
      </c>
      <c r="M91" s="95" t="s">
        <v>309</v>
      </c>
      <c r="N91" s="93" t="s">
        <v>526</v>
      </c>
      <c r="O91" s="93" t="str">
        <f t="shared" si="2"/>
        <v>F0-I. graellsii X I. elegans</v>
      </c>
      <c r="P91" s="94">
        <v>42551</v>
      </c>
      <c r="Q91" s="116" t="s">
        <v>817</v>
      </c>
      <c r="R91" s="116" t="s">
        <v>818</v>
      </c>
      <c r="S91" s="93">
        <v>1</v>
      </c>
      <c r="T91" s="93">
        <v>1</v>
      </c>
      <c r="U91" s="93"/>
      <c r="V91" s="93">
        <v>1</v>
      </c>
    </row>
    <row r="92" spans="1:22" s="92" customFormat="1" ht="12" x14ac:dyDescent="0.2">
      <c r="A92" s="93" t="s">
        <v>692</v>
      </c>
      <c r="B92" s="96">
        <v>2015</v>
      </c>
      <c r="C92" s="96" t="s">
        <v>53</v>
      </c>
      <c r="D92" s="93" t="s">
        <v>94</v>
      </c>
      <c r="E92" s="93" t="s">
        <v>55</v>
      </c>
      <c r="F92" s="93" t="s">
        <v>95</v>
      </c>
      <c r="G92" s="93" t="s">
        <v>521</v>
      </c>
      <c r="H92" s="93" t="s">
        <v>542</v>
      </c>
      <c r="I92" s="93" t="s">
        <v>54</v>
      </c>
      <c r="J92" s="93" t="s">
        <v>55</v>
      </c>
      <c r="K92" s="93" t="s">
        <v>533</v>
      </c>
      <c r="L92" s="93" t="s">
        <v>532</v>
      </c>
      <c r="M92" s="95" t="s">
        <v>309</v>
      </c>
      <c r="N92" s="93" t="s">
        <v>526</v>
      </c>
      <c r="O92" s="93" t="str">
        <f t="shared" si="2"/>
        <v>F0-I. graellsii X I. elegans</v>
      </c>
      <c r="P92" s="94">
        <v>42551</v>
      </c>
      <c r="Q92" s="116" t="s">
        <v>817</v>
      </c>
      <c r="R92" s="116" t="s">
        <v>813</v>
      </c>
      <c r="S92" s="93">
        <v>1</v>
      </c>
      <c r="T92" s="93">
        <v>1</v>
      </c>
      <c r="U92" s="93"/>
      <c r="V92" s="93">
        <v>1</v>
      </c>
    </row>
    <row r="93" spans="1:22" s="92" customFormat="1" ht="12" x14ac:dyDescent="0.2">
      <c r="A93" s="96" t="s">
        <v>692</v>
      </c>
      <c r="B93" s="96">
        <v>2015</v>
      </c>
      <c r="C93" s="96" t="s">
        <v>53</v>
      </c>
      <c r="D93" s="96" t="s">
        <v>94</v>
      </c>
      <c r="E93" s="96" t="s">
        <v>55</v>
      </c>
      <c r="F93" s="96" t="s">
        <v>95</v>
      </c>
      <c r="G93" s="96" t="s">
        <v>521</v>
      </c>
      <c r="H93" s="96" t="s">
        <v>542</v>
      </c>
      <c r="I93" s="96" t="s">
        <v>54</v>
      </c>
      <c r="J93" s="96" t="s">
        <v>55</v>
      </c>
      <c r="K93" s="96" t="s">
        <v>535</v>
      </c>
      <c r="L93" s="96" t="s">
        <v>534</v>
      </c>
      <c r="M93" s="100" t="s">
        <v>309</v>
      </c>
      <c r="N93" s="96" t="s">
        <v>526</v>
      </c>
      <c r="O93" s="93" t="str">
        <f t="shared" si="2"/>
        <v>F0-I. graellsii X I. elegans</v>
      </c>
      <c r="P93" s="99">
        <v>42552</v>
      </c>
      <c r="Q93" s="96" t="s">
        <v>804</v>
      </c>
      <c r="R93" s="96" t="s">
        <v>803</v>
      </c>
      <c r="S93" s="96">
        <v>1</v>
      </c>
      <c r="T93" s="96">
        <v>1</v>
      </c>
      <c r="U93" s="96"/>
      <c r="V93" s="96">
        <v>1</v>
      </c>
    </row>
    <row r="94" spans="1:22" s="92" customFormat="1" ht="12" x14ac:dyDescent="0.2">
      <c r="A94" s="96" t="s">
        <v>692</v>
      </c>
      <c r="B94" s="96">
        <v>2015</v>
      </c>
      <c r="C94" s="96" t="s">
        <v>53</v>
      </c>
      <c r="D94" s="96" t="s">
        <v>94</v>
      </c>
      <c r="E94" s="96" t="s">
        <v>55</v>
      </c>
      <c r="F94" s="96" t="s">
        <v>95</v>
      </c>
      <c r="G94" s="96" t="s">
        <v>521</v>
      </c>
      <c r="H94" s="96" t="s">
        <v>522</v>
      </c>
      <c r="I94" s="96" t="s">
        <v>54</v>
      </c>
      <c r="J94" s="96" t="s">
        <v>55</v>
      </c>
      <c r="K94" s="96" t="s">
        <v>535</v>
      </c>
      <c r="L94" s="96" t="s">
        <v>534</v>
      </c>
      <c r="M94" s="100" t="s">
        <v>309</v>
      </c>
      <c r="N94" s="96" t="s">
        <v>526</v>
      </c>
      <c r="O94" s="93" t="str">
        <f t="shared" si="2"/>
        <v>F0-I. graellsii X I. elegans</v>
      </c>
      <c r="P94" s="99">
        <v>42558</v>
      </c>
      <c r="Q94" s="96" t="s">
        <v>760</v>
      </c>
      <c r="R94" s="96" t="s">
        <v>756</v>
      </c>
      <c r="S94" s="96">
        <v>1</v>
      </c>
      <c r="T94" s="96">
        <v>0</v>
      </c>
      <c r="U94" s="96"/>
      <c r="V94" s="96">
        <v>0</v>
      </c>
    </row>
    <row r="95" spans="1:22" s="92" customFormat="1" ht="12" x14ac:dyDescent="0.2">
      <c r="A95" s="93" t="s">
        <v>692</v>
      </c>
      <c r="B95" s="96">
        <v>2015</v>
      </c>
      <c r="C95" s="96" t="s">
        <v>53</v>
      </c>
      <c r="D95" s="93" t="s">
        <v>94</v>
      </c>
      <c r="E95" s="93" t="s">
        <v>55</v>
      </c>
      <c r="F95" s="93" t="s">
        <v>95</v>
      </c>
      <c r="G95" s="93" t="s">
        <v>521</v>
      </c>
      <c r="H95" s="93" t="s">
        <v>522</v>
      </c>
      <c r="I95" s="93" t="s">
        <v>54</v>
      </c>
      <c r="J95" s="93" t="s">
        <v>55</v>
      </c>
      <c r="K95" s="93" t="s">
        <v>535</v>
      </c>
      <c r="L95" s="93" t="s">
        <v>534</v>
      </c>
      <c r="M95" s="95" t="s">
        <v>309</v>
      </c>
      <c r="N95" s="93" t="s">
        <v>526</v>
      </c>
      <c r="O95" s="93" t="str">
        <f t="shared" si="2"/>
        <v>F0-I. graellsii X I. elegans</v>
      </c>
      <c r="P95" s="94">
        <v>42549</v>
      </c>
      <c r="Q95" s="93" t="s">
        <v>847</v>
      </c>
      <c r="R95" s="93" t="s">
        <v>848</v>
      </c>
      <c r="S95" s="93">
        <v>1</v>
      </c>
      <c r="T95" s="93">
        <v>1</v>
      </c>
      <c r="U95" s="93"/>
      <c r="V95" s="93">
        <v>1</v>
      </c>
    </row>
    <row r="96" spans="1:22" s="92" customFormat="1" ht="12" x14ac:dyDescent="0.2">
      <c r="A96" s="96" t="s">
        <v>692</v>
      </c>
      <c r="B96" s="96">
        <v>2015</v>
      </c>
      <c r="C96" s="96" t="s">
        <v>53</v>
      </c>
      <c r="D96" s="96" t="s">
        <v>94</v>
      </c>
      <c r="E96" s="96" t="s">
        <v>55</v>
      </c>
      <c r="F96" s="96" t="s">
        <v>95</v>
      </c>
      <c r="G96" s="96" t="s">
        <v>521</v>
      </c>
      <c r="H96" s="96" t="s">
        <v>522</v>
      </c>
      <c r="I96" s="96" t="s">
        <v>54</v>
      </c>
      <c r="J96" s="96" t="s">
        <v>55</v>
      </c>
      <c r="K96" s="96" t="s">
        <v>535</v>
      </c>
      <c r="L96" s="96" t="s">
        <v>534</v>
      </c>
      <c r="M96" s="100" t="s">
        <v>309</v>
      </c>
      <c r="N96" s="96" t="s">
        <v>526</v>
      </c>
      <c r="O96" s="93" t="str">
        <f t="shared" si="2"/>
        <v>F0-I. graellsii X I. elegans</v>
      </c>
      <c r="P96" s="99">
        <v>42549</v>
      </c>
      <c r="Q96" s="96" t="s">
        <v>847</v>
      </c>
      <c r="R96" s="96" t="s">
        <v>846</v>
      </c>
      <c r="S96" s="96">
        <v>2</v>
      </c>
      <c r="T96" s="96">
        <v>0</v>
      </c>
      <c r="U96" s="96"/>
      <c r="V96" s="96">
        <v>0</v>
      </c>
    </row>
    <row r="97" spans="1:22" s="92" customFormat="1" ht="12" x14ac:dyDescent="0.2">
      <c r="A97" s="96" t="s">
        <v>692</v>
      </c>
      <c r="B97" s="96">
        <v>2015</v>
      </c>
      <c r="C97" s="96" t="s">
        <v>53</v>
      </c>
      <c r="D97" s="96" t="s">
        <v>94</v>
      </c>
      <c r="E97" s="96" t="s">
        <v>55</v>
      </c>
      <c r="F97" s="96" t="s">
        <v>95</v>
      </c>
      <c r="G97" s="96" t="s">
        <v>521</v>
      </c>
      <c r="H97" s="96" t="s">
        <v>522</v>
      </c>
      <c r="I97" s="96" t="s">
        <v>54</v>
      </c>
      <c r="J97" s="96" t="s">
        <v>55</v>
      </c>
      <c r="K97" s="96" t="s">
        <v>535</v>
      </c>
      <c r="L97" s="96" t="s">
        <v>534</v>
      </c>
      <c r="M97" s="100" t="s">
        <v>309</v>
      </c>
      <c r="N97" s="96" t="s">
        <v>526</v>
      </c>
      <c r="O97" s="93" t="str">
        <f t="shared" si="2"/>
        <v>F0-I. graellsii X I. elegans</v>
      </c>
      <c r="P97" s="99">
        <v>42553</v>
      </c>
      <c r="Q97" s="116" t="s">
        <v>796</v>
      </c>
      <c r="R97" s="116" t="s">
        <v>763</v>
      </c>
      <c r="S97" s="96">
        <v>1</v>
      </c>
      <c r="T97" s="96">
        <v>1</v>
      </c>
      <c r="U97" s="96"/>
      <c r="V97" s="96">
        <v>1</v>
      </c>
    </row>
    <row r="98" spans="1:22" s="92" customFormat="1" ht="12" x14ac:dyDescent="0.2">
      <c r="A98" s="93" t="s">
        <v>692</v>
      </c>
      <c r="B98" s="96">
        <v>2015</v>
      </c>
      <c r="C98" s="96" t="s">
        <v>53</v>
      </c>
      <c r="D98" s="93" t="s">
        <v>94</v>
      </c>
      <c r="E98" s="93" t="s">
        <v>55</v>
      </c>
      <c r="F98" s="93" t="s">
        <v>95</v>
      </c>
      <c r="G98" s="93" t="s">
        <v>521</v>
      </c>
      <c r="H98" s="93" t="s">
        <v>522</v>
      </c>
      <c r="I98" s="93" t="s">
        <v>54</v>
      </c>
      <c r="J98" s="93" t="s">
        <v>55</v>
      </c>
      <c r="K98" s="93" t="s">
        <v>535</v>
      </c>
      <c r="L98" s="93" t="s">
        <v>534</v>
      </c>
      <c r="M98" s="95" t="s">
        <v>309</v>
      </c>
      <c r="N98" s="93" t="s">
        <v>526</v>
      </c>
      <c r="O98" s="93" t="str">
        <f t="shared" ref="O98:O129" si="3">CONCATENATE(C98,"-",N98)</f>
        <v>F0-I. graellsii X I. elegans</v>
      </c>
      <c r="P98" s="94">
        <v>42552</v>
      </c>
      <c r="Q98" s="116" t="s">
        <v>802</v>
      </c>
      <c r="R98" s="116" t="s">
        <v>801</v>
      </c>
      <c r="S98" s="93">
        <v>1</v>
      </c>
      <c r="T98" s="93">
        <v>1</v>
      </c>
      <c r="U98" s="93"/>
      <c r="V98" s="93">
        <v>1</v>
      </c>
    </row>
    <row r="99" spans="1:22" s="92" customFormat="1" ht="12" x14ac:dyDescent="0.2">
      <c r="A99" s="93" t="s">
        <v>692</v>
      </c>
      <c r="B99" s="96">
        <v>2015</v>
      </c>
      <c r="C99" s="96" t="s">
        <v>62</v>
      </c>
      <c r="D99" s="93" t="s">
        <v>54</v>
      </c>
      <c r="E99" s="93" t="s">
        <v>55</v>
      </c>
      <c r="F99" s="93" t="s">
        <v>535</v>
      </c>
      <c r="G99" s="93" t="s">
        <v>554</v>
      </c>
      <c r="H99" s="93" t="s">
        <v>522</v>
      </c>
      <c r="I99" s="93" t="s">
        <v>559</v>
      </c>
      <c r="J99" s="93" t="s">
        <v>558</v>
      </c>
      <c r="K99" s="93" t="s">
        <v>557</v>
      </c>
      <c r="L99" s="93" t="s">
        <v>556</v>
      </c>
      <c r="M99" s="93" t="s">
        <v>396</v>
      </c>
      <c r="N99" s="93" t="s">
        <v>583</v>
      </c>
      <c r="O99" s="93" t="str">
        <f t="shared" si="3"/>
        <v>F1-I. elegans x Hybrid</v>
      </c>
      <c r="P99" s="94">
        <v>42654</v>
      </c>
      <c r="Q99" s="93" t="s">
        <v>736</v>
      </c>
      <c r="R99" s="93">
        <v>5.6</v>
      </c>
      <c r="S99" s="93">
        <v>1</v>
      </c>
      <c r="T99" s="93">
        <v>1</v>
      </c>
      <c r="U99" s="93">
        <v>1</v>
      </c>
      <c r="V99" s="93">
        <v>1</v>
      </c>
    </row>
    <row r="100" spans="1:22" s="92" customFormat="1" ht="12" x14ac:dyDescent="0.2">
      <c r="A100" s="93" t="s">
        <v>692</v>
      </c>
      <c r="B100" s="96">
        <v>2015</v>
      </c>
      <c r="C100" s="96" t="s">
        <v>53</v>
      </c>
      <c r="D100" s="93" t="s">
        <v>94</v>
      </c>
      <c r="E100" s="93" t="s">
        <v>55</v>
      </c>
      <c r="F100" s="93" t="s">
        <v>95</v>
      </c>
      <c r="G100" s="93" t="s">
        <v>521</v>
      </c>
      <c r="H100" s="93" t="s">
        <v>522</v>
      </c>
      <c r="I100" s="93" t="s">
        <v>54</v>
      </c>
      <c r="J100" s="93" t="s">
        <v>55</v>
      </c>
      <c r="K100" s="93" t="s">
        <v>535</v>
      </c>
      <c r="L100" s="93" t="s">
        <v>534</v>
      </c>
      <c r="M100" s="95" t="s">
        <v>309</v>
      </c>
      <c r="N100" s="93" t="s">
        <v>526</v>
      </c>
      <c r="O100" s="93" t="str">
        <f t="shared" si="3"/>
        <v>F0-I. graellsii X I. elegans</v>
      </c>
      <c r="P100" s="94">
        <v>42552</v>
      </c>
      <c r="Q100" s="93" t="s">
        <v>800</v>
      </c>
      <c r="R100" s="93" t="s">
        <v>792</v>
      </c>
      <c r="S100" s="93">
        <v>1</v>
      </c>
      <c r="T100" s="93">
        <v>1</v>
      </c>
      <c r="U100" s="93"/>
      <c r="V100" s="93">
        <v>1</v>
      </c>
    </row>
    <row r="101" spans="1:22" s="92" customFormat="1" ht="12" x14ac:dyDescent="0.2">
      <c r="A101" s="93" t="s">
        <v>692</v>
      </c>
      <c r="B101" s="96">
        <v>2015</v>
      </c>
      <c r="C101" s="96" t="s">
        <v>53</v>
      </c>
      <c r="D101" s="93" t="s">
        <v>94</v>
      </c>
      <c r="E101" s="93" t="s">
        <v>55</v>
      </c>
      <c r="F101" s="93" t="s">
        <v>95</v>
      </c>
      <c r="G101" s="93" t="s">
        <v>521</v>
      </c>
      <c r="H101" s="93" t="s">
        <v>522</v>
      </c>
      <c r="I101" s="93" t="s">
        <v>54</v>
      </c>
      <c r="J101" s="93" t="s">
        <v>55</v>
      </c>
      <c r="K101" s="93" t="s">
        <v>533</v>
      </c>
      <c r="L101" s="93" t="s">
        <v>532</v>
      </c>
      <c r="M101" s="95" t="s">
        <v>309</v>
      </c>
      <c r="N101" s="93" t="s">
        <v>526</v>
      </c>
      <c r="O101" s="93" t="str">
        <f t="shared" si="3"/>
        <v>F0-I. graellsii X I. elegans</v>
      </c>
      <c r="P101" s="94">
        <v>42550</v>
      </c>
      <c r="Q101" s="93" t="s">
        <v>832</v>
      </c>
      <c r="R101" s="93" t="s">
        <v>833</v>
      </c>
      <c r="S101" s="93">
        <v>1</v>
      </c>
      <c r="T101" s="93">
        <v>1</v>
      </c>
      <c r="U101" s="93"/>
      <c r="V101" s="93">
        <v>1</v>
      </c>
    </row>
    <row r="102" spans="1:22" s="92" customFormat="1" ht="12" x14ac:dyDescent="0.2">
      <c r="A102" s="96" t="s">
        <v>692</v>
      </c>
      <c r="B102" s="96">
        <v>2015</v>
      </c>
      <c r="C102" s="96" t="s">
        <v>53</v>
      </c>
      <c r="D102" s="96" t="s">
        <v>94</v>
      </c>
      <c r="E102" s="96" t="s">
        <v>55</v>
      </c>
      <c r="F102" s="96" t="s">
        <v>95</v>
      </c>
      <c r="G102" s="96" t="s">
        <v>521</v>
      </c>
      <c r="H102" s="96" t="s">
        <v>536</v>
      </c>
      <c r="I102" s="96" t="s">
        <v>54</v>
      </c>
      <c r="J102" s="96" t="s">
        <v>55</v>
      </c>
      <c r="K102" s="96" t="s">
        <v>533</v>
      </c>
      <c r="L102" s="96" t="s">
        <v>532</v>
      </c>
      <c r="M102" s="100" t="s">
        <v>309</v>
      </c>
      <c r="N102" s="96" t="s">
        <v>526</v>
      </c>
      <c r="O102" s="93" t="str">
        <f t="shared" si="3"/>
        <v>F0-I. graellsii X I. elegans</v>
      </c>
      <c r="P102" s="99">
        <v>42550</v>
      </c>
      <c r="Q102" s="96" t="s">
        <v>832</v>
      </c>
      <c r="R102" s="96" t="s">
        <v>831</v>
      </c>
      <c r="S102" s="96">
        <v>1</v>
      </c>
      <c r="T102" s="96">
        <v>0</v>
      </c>
      <c r="U102" s="96"/>
      <c r="V102" s="96">
        <v>0</v>
      </c>
    </row>
    <row r="103" spans="1:22" s="92" customFormat="1" ht="12" x14ac:dyDescent="0.2">
      <c r="A103" s="93" t="s">
        <v>692</v>
      </c>
      <c r="B103" s="96">
        <v>2015</v>
      </c>
      <c r="C103" s="96" t="s">
        <v>53</v>
      </c>
      <c r="D103" s="93" t="s">
        <v>94</v>
      </c>
      <c r="E103" s="93" t="s">
        <v>55</v>
      </c>
      <c r="F103" s="93" t="s">
        <v>95</v>
      </c>
      <c r="G103" s="93" t="s">
        <v>521</v>
      </c>
      <c r="H103" s="93" t="s">
        <v>522</v>
      </c>
      <c r="I103" s="93" t="s">
        <v>54</v>
      </c>
      <c r="J103" s="93" t="s">
        <v>55</v>
      </c>
      <c r="K103" s="93" t="s">
        <v>533</v>
      </c>
      <c r="L103" s="93" t="s">
        <v>532</v>
      </c>
      <c r="M103" s="95" t="s">
        <v>309</v>
      </c>
      <c r="N103" s="93" t="s">
        <v>526</v>
      </c>
      <c r="O103" s="93" t="str">
        <f t="shared" si="3"/>
        <v>F0-I. graellsii X I. elegans</v>
      </c>
      <c r="P103" s="94">
        <v>42551</v>
      </c>
      <c r="Q103" s="93" t="s">
        <v>816</v>
      </c>
      <c r="R103" s="93" t="s">
        <v>815</v>
      </c>
      <c r="S103" s="93">
        <v>1</v>
      </c>
      <c r="T103" s="93">
        <v>1</v>
      </c>
      <c r="U103" s="93"/>
      <c r="V103" s="93">
        <v>1</v>
      </c>
    </row>
    <row r="104" spans="1:22" s="92" customFormat="1" ht="12" x14ac:dyDescent="0.2">
      <c r="A104" s="93" t="s">
        <v>692</v>
      </c>
      <c r="B104" s="96">
        <v>2015</v>
      </c>
      <c r="C104" s="96" t="s">
        <v>53</v>
      </c>
      <c r="D104" s="93" t="s">
        <v>94</v>
      </c>
      <c r="E104" s="93" t="s">
        <v>55</v>
      </c>
      <c r="F104" s="93" t="s">
        <v>95</v>
      </c>
      <c r="G104" s="93" t="s">
        <v>521</v>
      </c>
      <c r="H104" s="93" t="s">
        <v>522</v>
      </c>
      <c r="I104" s="93" t="s">
        <v>54</v>
      </c>
      <c r="J104" s="93" t="s">
        <v>55</v>
      </c>
      <c r="K104" s="93" t="s">
        <v>533</v>
      </c>
      <c r="L104" s="93" t="s">
        <v>532</v>
      </c>
      <c r="M104" s="95" t="s">
        <v>309</v>
      </c>
      <c r="N104" s="93" t="s">
        <v>526</v>
      </c>
      <c r="O104" s="93" t="str">
        <f t="shared" si="3"/>
        <v>F0-I. graellsii X I. elegans</v>
      </c>
      <c r="P104" s="94">
        <v>42550</v>
      </c>
      <c r="Q104" s="93" t="s">
        <v>816</v>
      </c>
      <c r="R104" s="93" t="s">
        <v>813</v>
      </c>
      <c r="S104" s="93">
        <v>1</v>
      </c>
      <c r="T104" s="93">
        <v>1</v>
      </c>
      <c r="U104" s="93"/>
      <c r="V104" s="93">
        <v>1</v>
      </c>
    </row>
    <row r="105" spans="1:22" s="92" customFormat="1" ht="12" x14ac:dyDescent="0.2">
      <c r="A105" s="96" t="s">
        <v>692</v>
      </c>
      <c r="B105" s="96">
        <v>2015</v>
      </c>
      <c r="C105" s="96" t="s">
        <v>53</v>
      </c>
      <c r="D105" s="96" t="s">
        <v>94</v>
      </c>
      <c r="E105" s="96" t="s">
        <v>55</v>
      </c>
      <c r="F105" s="96" t="s">
        <v>95</v>
      </c>
      <c r="G105" s="96" t="s">
        <v>521</v>
      </c>
      <c r="H105" s="96" t="s">
        <v>542</v>
      </c>
      <c r="I105" s="96" t="s">
        <v>54</v>
      </c>
      <c r="J105" s="96" t="s">
        <v>55</v>
      </c>
      <c r="K105" s="96" t="s">
        <v>535</v>
      </c>
      <c r="L105" s="96" t="s">
        <v>534</v>
      </c>
      <c r="M105" s="100" t="s">
        <v>309</v>
      </c>
      <c r="N105" s="96" t="s">
        <v>526</v>
      </c>
      <c r="O105" s="93" t="str">
        <f t="shared" si="3"/>
        <v>F0-I. graellsii X I. elegans</v>
      </c>
      <c r="P105" s="99">
        <v>42553</v>
      </c>
      <c r="Q105" s="118" t="s">
        <v>795</v>
      </c>
      <c r="R105" s="118" t="s">
        <v>763</v>
      </c>
      <c r="S105" s="96">
        <v>1</v>
      </c>
      <c r="T105" s="96">
        <v>1</v>
      </c>
      <c r="U105" s="96"/>
      <c r="V105" s="96">
        <v>1</v>
      </c>
    </row>
    <row r="106" spans="1:22" s="92" customFormat="1" ht="12" x14ac:dyDescent="0.2">
      <c r="A106" s="93" t="s">
        <v>692</v>
      </c>
      <c r="B106" s="96">
        <v>2015</v>
      </c>
      <c r="C106" s="96" t="s">
        <v>53</v>
      </c>
      <c r="D106" s="93" t="s">
        <v>94</v>
      </c>
      <c r="E106" s="93" t="s">
        <v>55</v>
      </c>
      <c r="F106" s="93" t="s">
        <v>95</v>
      </c>
      <c r="G106" s="93" t="s">
        <v>521</v>
      </c>
      <c r="H106" s="93" t="s">
        <v>542</v>
      </c>
      <c r="I106" s="93" t="s">
        <v>54</v>
      </c>
      <c r="J106" s="93" t="s">
        <v>55</v>
      </c>
      <c r="K106" s="93" t="s">
        <v>535</v>
      </c>
      <c r="L106" s="93" t="s">
        <v>534</v>
      </c>
      <c r="M106" s="95" t="s">
        <v>309</v>
      </c>
      <c r="N106" s="93" t="s">
        <v>526</v>
      </c>
      <c r="O106" s="93" t="str">
        <f t="shared" si="3"/>
        <v>F0-I. graellsii X I. elegans</v>
      </c>
      <c r="P106" s="94">
        <v>42552</v>
      </c>
      <c r="Q106" s="118" t="s">
        <v>795</v>
      </c>
      <c r="R106" s="118" t="s">
        <v>799</v>
      </c>
      <c r="S106" s="93">
        <v>1</v>
      </c>
      <c r="T106" s="93">
        <v>1</v>
      </c>
      <c r="U106" s="93"/>
      <c r="V106" s="93">
        <v>1</v>
      </c>
    </row>
    <row r="107" spans="1:22" s="92" customFormat="1" ht="12" x14ac:dyDescent="0.2">
      <c r="A107" s="96" t="s">
        <v>692</v>
      </c>
      <c r="B107" s="96">
        <v>2015</v>
      </c>
      <c r="C107" s="96" t="s">
        <v>53</v>
      </c>
      <c r="D107" s="96" t="s">
        <v>94</v>
      </c>
      <c r="E107" s="96" t="s">
        <v>55</v>
      </c>
      <c r="F107" s="96" t="s">
        <v>95</v>
      </c>
      <c r="G107" s="96" t="s">
        <v>521</v>
      </c>
      <c r="H107" s="96" t="s">
        <v>542</v>
      </c>
      <c r="I107" s="96" t="s">
        <v>54</v>
      </c>
      <c r="J107" s="96" t="s">
        <v>55</v>
      </c>
      <c r="K107" s="96" t="s">
        <v>535</v>
      </c>
      <c r="L107" s="96" t="s">
        <v>534</v>
      </c>
      <c r="M107" s="100" t="s">
        <v>309</v>
      </c>
      <c r="N107" s="96" t="s">
        <v>526</v>
      </c>
      <c r="O107" s="93" t="str">
        <f t="shared" si="3"/>
        <v>F0-I. graellsii X I. elegans</v>
      </c>
      <c r="P107" s="99">
        <v>42553</v>
      </c>
      <c r="Q107" s="118" t="s">
        <v>795</v>
      </c>
      <c r="R107" s="118" t="s">
        <v>794</v>
      </c>
      <c r="S107" s="96">
        <v>1</v>
      </c>
      <c r="T107" s="96">
        <v>1</v>
      </c>
      <c r="U107" s="96"/>
      <c r="V107" s="96">
        <v>1</v>
      </c>
    </row>
    <row r="108" spans="1:22" s="92" customFormat="1" ht="12" x14ac:dyDescent="0.2">
      <c r="A108" s="93" t="s">
        <v>692</v>
      </c>
      <c r="B108" s="96">
        <v>2015</v>
      </c>
      <c r="C108" s="96" t="s">
        <v>53</v>
      </c>
      <c r="D108" s="93" t="s">
        <v>94</v>
      </c>
      <c r="E108" s="93" t="s">
        <v>55</v>
      </c>
      <c r="F108" s="93" t="s">
        <v>95</v>
      </c>
      <c r="G108" s="93" t="s">
        <v>521</v>
      </c>
      <c r="H108" s="93" t="s">
        <v>542</v>
      </c>
      <c r="I108" s="93" t="s">
        <v>54</v>
      </c>
      <c r="J108" s="93" t="s">
        <v>55</v>
      </c>
      <c r="K108" s="93" t="s">
        <v>535</v>
      </c>
      <c r="L108" s="93" t="s">
        <v>534</v>
      </c>
      <c r="M108" s="95" t="s">
        <v>309</v>
      </c>
      <c r="N108" s="93" t="s">
        <v>526</v>
      </c>
      <c r="O108" s="93" t="str">
        <f t="shared" si="3"/>
        <v>F0-I. graellsii X I. elegans</v>
      </c>
      <c r="P108" s="94">
        <v>42552</v>
      </c>
      <c r="Q108" s="118" t="s">
        <v>795</v>
      </c>
      <c r="R108" s="118" t="s">
        <v>758</v>
      </c>
      <c r="S108" s="93">
        <v>1</v>
      </c>
      <c r="T108" s="93">
        <v>1</v>
      </c>
      <c r="U108" s="93"/>
      <c r="V108" s="93">
        <v>1</v>
      </c>
    </row>
    <row r="109" spans="1:22" s="92" customFormat="1" ht="12" x14ac:dyDescent="0.2">
      <c r="A109" s="93" t="s">
        <v>692</v>
      </c>
      <c r="B109" s="96">
        <v>2015</v>
      </c>
      <c r="C109" s="96" t="s">
        <v>53</v>
      </c>
      <c r="D109" s="93" t="s">
        <v>94</v>
      </c>
      <c r="E109" s="93" t="s">
        <v>55</v>
      </c>
      <c r="F109" s="93" t="s">
        <v>95</v>
      </c>
      <c r="G109" s="93" t="s">
        <v>521</v>
      </c>
      <c r="H109" s="93" t="s">
        <v>522</v>
      </c>
      <c r="I109" s="93" t="s">
        <v>54</v>
      </c>
      <c r="J109" s="93" t="s">
        <v>55</v>
      </c>
      <c r="K109" s="93" t="s">
        <v>535</v>
      </c>
      <c r="L109" s="93" t="s">
        <v>534</v>
      </c>
      <c r="M109" s="95" t="s">
        <v>309</v>
      </c>
      <c r="N109" s="93" t="s">
        <v>526</v>
      </c>
      <c r="O109" s="93" t="str">
        <f t="shared" si="3"/>
        <v>F0-I. graellsii X I. elegans</v>
      </c>
      <c r="P109" s="94">
        <v>42553</v>
      </c>
      <c r="Q109" s="93" t="s">
        <v>793</v>
      </c>
      <c r="R109" s="93" t="s">
        <v>792</v>
      </c>
      <c r="S109" s="93">
        <v>1</v>
      </c>
      <c r="T109" s="93">
        <v>1</v>
      </c>
      <c r="U109" s="93"/>
      <c r="V109" s="93">
        <v>1</v>
      </c>
    </row>
    <row r="110" spans="1:22" s="92" customFormat="1" ht="12" x14ac:dyDescent="0.2">
      <c r="A110" s="96" t="s">
        <v>692</v>
      </c>
      <c r="B110" s="96">
        <v>2015</v>
      </c>
      <c r="C110" s="96" t="s">
        <v>53</v>
      </c>
      <c r="D110" s="96" t="s">
        <v>94</v>
      </c>
      <c r="E110" s="96" t="s">
        <v>55</v>
      </c>
      <c r="F110" s="96" t="s">
        <v>95</v>
      </c>
      <c r="G110" s="96" t="s">
        <v>523</v>
      </c>
      <c r="H110" s="96" t="s">
        <v>522</v>
      </c>
      <c r="I110" s="96" t="s">
        <v>94</v>
      </c>
      <c r="J110" s="96" t="s">
        <v>55</v>
      </c>
      <c r="K110" s="96" t="s">
        <v>95</v>
      </c>
      <c r="L110" s="96" t="s">
        <v>521</v>
      </c>
      <c r="M110" s="96" t="s">
        <v>363</v>
      </c>
      <c r="N110" s="96" t="s">
        <v>519</v>
      </c>
      <c r="O110" s="93" t="str">
        <f t="shared" si="3"/>
        <v>F0-I. graellsii X I. graellsii</v>
      </c>
      <c r="P110" s="99">
        <v>42554</v>
      </c>
      <c r="Q110" s="96" t="s">
        <v>790</v>
      </c>
      <c r="R110" s="96" t="s">
        <v>791</v>
      </c>
      <c r="S110" s="96">
        <v>1</v>
      </c>
      <c r="T110" s="96">
        <v>0</v>
      </c>
      <c r="U110" s="96"/>
      <c r="V110" s="96">
        <v>0</v>
      </c>
    </row>
    <row r="111" spans="1:22" s="92" customFormat="1" ht="12" x14ac:dyDescent="0.2">
      <c r="A111" s="93" t="s">
        <v>692</v>
      </c>
      <c r="B111" s="96">
        <v>2015</v>
      </c>
      <c r="C111" s="96" t="s">
        <v>53</v>
      </c>
      <c r="D111" s="93" t="s">
        <v>94</v>
      </c>
      <c r="E111" s="93" t="s">
        <v>55</v>
      </c>
      <c r="F111" s="93" t="s">
        <v>95</v>
      </c>
      <c r="G111" s="93" t="s">
        <v>523</v>
      </c>
      <c r="H111" s="93" t="s">
        <v>522</v>
      </c>
      <c r="I111" s="93" t="s">
        <v>94</v>
      </c>
      <c r="J111" s="93" t="s">
        <v>55</v>
      </c>
      <c r="K111" s="93" t="s">
        <v>95</v>
      </c>
      <c r="L111" s="93" t="s">
        <v>521</v>
      </c>
      <c r="M111" s="93" t="s">
        <v>363</v>
      </c>
      <c r="N111" s="93" t="s">
        <v>519</v>
      </c>
      <c r="O111" s="93" t="str">
        <f t="shared" si="3"/>
        <v>F0-I. graellsii X I. graellsii</v>
      </c>
      <c r="P111" s="94">
        <v>42554</v>
      </c>
      <c r="Q111" s="93" t="s">
        <v>790</v>
      </c>
      <c r="R111" s="93" t="s">
        <v>789</v>
      </c>
      <c r="S111" s="93">
        <v>1</v>
      </c>
      <c r="T111" s="93">
        <v>1</v>
      </c>
      <c r="U111" s="93"/>
      <c r="V111" s="93">
        <v>1</v>
      </c>
    </row>
    <row r="112" spans="1:22" s="92" customFormat="1" ht="12" x14ac:dyDescent="0.2">
      <c r="A112" s="96" t="s">
        <v>692</v>
      </c>
      <c r="B112" s="96">
        <v>2015</v>
      </c>
      <c r="C112" s="96" t="s">
        <v>53</v>
      </c>
      <c r="D112" s="96" t="s">
        <v>94</v>
      </c>
      <c r="E112" s="96" t="s">
        <v>55</v>
      </c>
      <c r="F112" s="96" t="s">
        <v>95</v>
      </c>
      <c r="G112" s="96" t="s">
        <v>521</v>
      </c>
      <c r="H112" s="96" t="s">
        <v>522</v>
      </c>
      <c r="I112" s="96" t="s">
        <v>54</v>
      </c>
      <c r="J112" s="96" t="s">
        <v>55</v>
      </c>
      <c r="K112" s="96" t="s">
        <v>535</v>
      </c>
      <c r="L112" s="96" t="s">
        <v>534</v>
      </c>
      <c r="M112" s="100" t="s">
        <v>309</v>
      </c>
      <c r="N112" s="96" t="s">
        <v>526</v>
      </c>
      <c r="O112" s="93" t="str">
        <f t="shared" si="3"/>
        <v>F0-I. graellsii X I. elegans</v>
      </c>
      <c r="P112" s="99">
        <v>42550</v>
      </c>
      <c r="Q112" s="96" t="s">
        <v>830</v>
      </c>
      <c r="R112" s="96" t="s">
        <v>806</v>
      </c>
      <c r="S112" s="96">
        <v>1</v>
      </c>
      <c r="T112" s="96">
        <v>1</v>
      </c>
      <c r="U112" s="96"/>
      <c r="V112" s="96">
        <v>0</v>
      </c>
    </row>
    <row r="113" spans="1:22" s="92" customFormat="1" ht="12" x14ac:dyDescent="0.2">
      <c r="A113" s="93" t="s">
        <v>692</v>
      </c>
      <c r="B113" s="96">
        <v>2015</v>
      </c>
      <c r="C113" s="96" t="s">
        <v>53</v>
      </c>
      <c r="D113" s="93" t="s">
        <v>94</v>
      </c>
      <c r="E113" s="93" t="s">
        <v>55</v>
      </c>
      <c r="F113" s="93" t="s">
        <v>95</v>
      </c>
      <c r="G113" s="93" t="s">
        <v>521</v>
      </c>
      <c r="H113" s="93" t="s">
        <v>522</v>
      </c>
      <c r="I113" s="93" t="s">
        <v>54</v>
      </c>
      <c r="J113" s="93" t="s">
        <v>55</v>
      </c>
      <c r="K113" s="93" t="s">
        <v>533</v>
      </c>
      <c r="L113" s="93" t="s">
        <v>532</v>
      </c>
      <c r="M113" s="95" t="s">
        <v>309</v>
      </c>
      <c r="N113" s="93" t="s">
        <v>526</v>
      </c>
      <c r="O113" s="93" t="str">
        <f t="shared" si="3"/>
        <v>F0-I. graellsii X I. elegans</v>
      </c>
      <c r="P113" s="94">
        <v>42550</v>
      </c>
      <c r="Q113" s="93" t="s">
        <v>830</v>
      </c>
      <c r="R113" s="93" t="s">
        <v>813</v>
      </c>
      <c r="S113" s="93">
        <v>1</v>
      </c>
      <c r="T113" s="93">
        <v>1</v>
      </c>
      <c r="U113" s="93"/>
      <c r="V113" s="93">
        <v>1</v>
      </c>
    </row>
    <row r="114" spans="1:22" s="92" customFormat="1" ht="12" x14ac:dyDescent="0.2">
      <c r="A114" s="96" t="s">
        <v>692</v>
      </c>
      <c r="B114" s="96">
        <v>2015</v>
      </c>
      <c r="C114" s="96" t="s">
        <v>53</v>
      </c>
      <c r="D114" s="96" t="s">
        <v>94</v>
      </c>
      <c r="E114" s="96" t="s">
        <v>55</v>
      </c>
      <c r="F114" s="96" t="s">
        <v>95</v>
      </c>
      <c r="G114" s="96" t="s">
        <v>521</v>
      </c>
      <c r="H114" s="96" t="s">
        <v>522</v>
      </c>
      <c r="I114" s="96" t="s">
        <v>54</v>
      </c>
      <c r="J114" s="96" t="s">
        <v>55</v>
      </c>
      <c r="K114" s="96" t="s">
        <v>535</v>
      </c>
      <c r="L114" s="96" t="s">
        <v>534</v>
      </c>
      <c r="M114" s="100" t="s">
        <v>309</v>
      </c>
      <c r="N114" s="96" t="s">
        <v>526</v>
      </c>
      <c r="O114" s="93" t="str">
        <f t="shared" si="3"/>
        <v>F0-I. graellsii X I. elegans</v>
      </c>
      <c r="P114" s="99">
        <v>42549</v>
      </c>
      <c r="Q114" s="96" t="s">
        <v>830</v>
      </c>
      <c r="R114" s="96" t="s">
        <v>269</v>
      </c>
      <c r="S114" s="96">
        <v>1</v>
      </c>
      <c r="T114" s="96">
        <v>0</v>
      </c>
      <c r="U114" s="96"/>
      <c r="V114" s="96">
        <v>0</v>
      </c>
    </row>
    <row r="115" spans="1:22" s="92" customFormat="1" ht="12" x14ac:dyDescent="0.2">
      <c r="A115" s="96" t="s">
        <v>692</v>
      </c>
      <c r="B115" s="96">
        <v>2015</v>
      </c>
      <c r="C115" s="96" t="s">
        <v>53</v>
      </c>
      <c r="D115" s="96" t="s">
        <v>94</v>
      </c>
      <c r="E115" s="96" t="s">
        <v>55</v>
      </c>
      <c r="F115" s="96" t="s">
        <v>95</v>
      </c>
      <c r="G115" s="96" t="s">
        <v>521</v>
      </c>
      <c r="H115" s="96" t="s">
        <v>522</v>
      </c>
      <c r="I115" s="96" t="s">
        <v>54</v>
      </c>
      <c r="J115" s="96" t="s">
        <v>55</v>
      </c>
      <c r="K115" s="96" t="s">
        <v>535</v>
      </c>
      <c r="L115" s="96" t="s">
        <v>534</v>
      </c>
      <c r="M115" s="100" t="s">
        <v>309</v>
      </c>
      <c r="N115" s="96" t="s">
        <v>526</v>
      </c>
      <c r="O115" s="93" t="str">
        <f t="shared" si="3"/>
        <v>F0-I. graellsii X I. elegans</v>
      </c>
      <c r="P115" s="99">
        <v>42549</v>
      </c>
      <c r="Q115" s="96" t="s">
        <v>830</v>
      </c>
      <c r="R115" s="96" t="s">
        <v>99</v>
      </c>
      <c r="S115" s="96">
        <v>1</v>
      </c>
      <c r="T115" s="96">
        <v>0</v>
      </c>
      <c r="U115" s="96"/>
      <c r="V115" s="96">
        <v>0</v>
      </c>
    </row>
    <row r="116" spans="1:22" s="92" customFormat="1" ht="12" x14ac:dyDescent="0.2">
      <c r="A116" s="96" t="s">
        <v>692</v>
      </c>
      <c r="B116" s="96">
        <v>2015</v>
      </c>
      <c r="C116" s="96" t="s">
        <v>53</v>
      </c>
      <c r="D116" s="96" t="s">
        <v>94</v>
      </c>
      <c r="E116" s="96" t="s">
        <v>55</v>
      </c>
      <c r="F116" s="96" t="s">
        <v>95</v>
      </c>
      <c r="G116" s="96" t="s">
        <v>521</v>
      </c>
      <c r="H116" s="96" t="s">
        <v>522</v>
      </c>
      <c r="I116" s="96" t="s">
        <v>54</v>
      </c>
      <c r="J116" s="96" t="s">
        <v>55</v>
      </c>
      <c r="K116" s="96" t="s">
        <v>535</v>
      </c>
      <c r="L116" s="96" t="s">
        <v>534</v>
      </c>
      <c r="M116" s="100" t="s">
        <v>309</v>
      </c>
      <c r="N116" s="96" t="s">
        <v>526</v>
      </c>
      <c r="O116" s="93" t="str">
        <f t="shared" si="3"/>
        <v>F0-I. graellsii X I. elegans</v>
      </c>
      <c r="P116" s="99">
        <v>42549</v>
      </c>
      <c r="Q116" s="96" t="s">
        <v>830</v>
      </c>
      <c r="R116" s="96" t="s">
        <v>119</v>
      </c>
      <c r="S116" s="96">
        <v>1</v>
      </c>
      <c r="T116" s="96">
        <v>0</v>
      </c>
      <c r="U116" s="96"/>
      <c r="V116" s="96">
        <v>0</v>
      </c>
    </row>
    <row r="117" spans="1:22" s="92" customFormat="1" ht="12" x14ac:dyDescent="0.2">
      <c r="A117" s="96" t="s">
        <v>692</v>
      </c>
      <c r="B117" s="96">
        <v>2015</v>
      </c>
      <c r="C117" s="96" t="s">
        <v>53</v>
      </c>
      <c r="D117" s="96" t="s">
        <v>94</v>
      </c>
      <c r="E117" s="96" t="s">
        <v>55</v>
      </c>
      <c r="F117" s="96" t="s">
        <v>95</v>
      </c>
      <c r="G117" s="96" t="s">
        <v>521</v>
      </c>
      <c r="H117" s="96" t="s">
        <v>522</v>
      </c>
      <c r="I117" s="96" t="s">
        <v>54</v>
      </c>
      <c r="J117" s="96" t="s">
        <v>55</v>
      </c>
      <c r="K117" s="96" t="s">
        <v>535</v>
      </c>
      <c r="L117" s="96" t="s">
        <v>534</v>
      </c>
      <c r="M117" s="100" t="s">
        <v>309</v>
      </c>
      <c r="N117" s="96" t="s">
        <v>526</v>
      </c>
      <c r="O117" s="93" t="str">
        <f t="shared" si="3"/>
        <v>F0-I. graellsii X I. elegans</v>
      </c>
      <c r="P117" s="99">
        <v>42557</v>
      </c>
      <c r="Q117" s="96" t="s">
        <v>781</v>
      </c>
      <c r="R117" s="96" t="s">
        <v>780</v>
      </c>
      <c r="S117" s="96">
        <v>1</v>
      </c>
      <c r="T117" s="96">
        <v>1</v>
      </c>
      <c r="U117" s="96"/>
      <c r="V117" s="96">
        <v>0</v>
      </c>
    </row>
    <row r="118" spans="1:22" s="92" customFormat="1" ht="12" x14ac:dyDescent="0.2">
      <c r="A118" s="96" t="s">
        <v>692</v>
      </c>
      <c r="B118" s="96">
        <v>2015</v>
      </c>
      <c r="C118" s="96" t="s">
        <v>53</v>
      </c>
      <c r="D118" s="96" t="s">
        <v>94</v>
      </c>
      <c r="E118" s="96" t="s">
        <v>55</v>
      </c>
      <c r="F118" s="96" t="s">
        <v>95</v>
      </c>
      <c r="G118" s="96" t="s">
        <v>521</v>
      </c>
      <c r="H118" s="96" t="s">
        <v>522</v>
      </c>
      <c r="I118" s="96" t="s">
        <v>54</v>
      </c>
      <c r="J118" s="96" t="s">
        <v>55</v>
      </c>
      <c r="K118" s="96" t="s">
        <v>535</v>
      </c>
      <c r="L118" s="96" t="s">
        <v>534</v>
      </c>
      <c r="M118" s="100" t="s">
        <v>309</v>
      </c>
      <c r="N118" s="96" t="s">
        <v>526</v>
      </c>
      <c r="O118" s="93" t="str">
        <f t="shared" si="3"/>
        <v>F0-I. graellsii X I. elegans</v>
      </c>
      <c r="P118" s="99">
        <v>42557</v>
      </c>
      <c r="Q118" s="96" t="s">
        <v>779</v>
      </c>
      <c r="R118" s="96" t="s">
        <v>772</v>
      </c>
      <c r="S118" s="96">
        <v>1</v>
      </c>
      <c r="T118" s="96">
        <v>1</v>
      </c>
      <c r="U118" s="96"/>
      <c r="V118" s="96">
        <v>0</v>
      </c>
    </row>
    <row r="119" spans="1:22" s="92" customFormat="1" ht="12" x14ac:dyDescent="0.2">
      <c r="A119" s="93" t="s">
        <v>692</v>
      </c>
      <c r="B119" s="96">
        <v>2015</v>
      </c>
      <c r="C119" s="96" t="s">
        <v>53</v>
      </c>
      <c r="D119" s="93" t="s">
        <v>94</v>
      </c>
      <c r="E119" s="93" t="s">
        <v>55</v>
      </c>
      <c r="F119" s="93" t="s">
        <v>95</v>
      </c>
      <c r="G119" s="93" t="s">
        <v>521</v>
      </c>
      <c r="H119" s="93" t="s">
        <v>522</v>
      </c>
      <c r="I119" s="93" t="s">
        <v>54</v>
      </c>
      <c r="J119" s="93" t="s">
        <v>55</v>
      </c>
      <c r="K119" s="93" t="s">
        <v>535</v>
      </c>
      <c r="L119" s="93" t="s">
        <v>534</v>
      </c>
      <c r="M119" s="95" t="s">
        <v>309</v>
      </c>
      <c r="N119" s="93" t="s">
        <v>526</v>
      </c>
      <c r="O119" s="93" t="str">
        <f t="shared" si="3"/>
        <v>F0-I. graellsii X I. elegans</v>
      </c>
      <c r="P119" s="94">
        <v>42549</v>
      </c>
      <c r="Q119" s="116" t="s">
        <v>845</v>
      </c>
      <c r="R119" s="116" t="s">
        <v>806</v>
      </c>
      <c r="S119" s="93">
        <v>1</v>
      </c>
      <c r="T119" s="93">
        <v>1</v>
      </c>
      <c r="U119" s="93"/>
      <c r="V119" s="93">
        <v>1</v>
      </c>
    </row>
    <row r="120" spans="1:22" s="92" customFormat="1" ht="12" x14ac:dyDescent="0.2">
      <c r="A120" s="93" t="s">
        <v>692</v>
      </c>
      <c r="B120" s="96">
        <v>2015</v>
      </c>
      <c r="C120" s="96" t="s">
        <v>53</v>
      </c>
      <c r="D120" s="93" t="s">
        <v>94</v>
      </c>
      <c r="E120" s="93" t="s">
        <v>55</v>
      </c>
      <c r="F120" s="93" t="s">
        <v>95</v>
      </c>
      <c r="G120" s="93" t="s">
        <v>521</v>
      </c>
      <c r="H120" s="93" t="s">
        <v>536</v>
      </c>
      <c r="I120" s="93" t="s">
        <v>54</v>
      </c>
      <c r="J120" s="93" t="s">
        <v>55</v>
      </c>
      <c r="K120" s="93" t="s">
        <v>535</v>
      </c>
      <c r="L120" s="93" t="s">
        <v>534</v>
      </c>
      <c r="M120" s="95" t="s">
        <v>309</v>
      </c>
      <c r="N120" s="93" t="s">
        <v>526</v>
      </c>
      <c r="O120" s="93" t="str">
        <f t="shared" si="3"/>
        <v>F0-I. graellsii X I. elegans</v>
      </c>
      <c r="P120" s="94">
        <v>42557</v>
      </c>
      <c r="Q120" s="116" t="s">
        <v>778</v>
      </c>
      <c r="R120" s="116" t="s">
        <v>777</v>
      </c>
      <c r="S120" s="93">
        <v>1</v>
      </c>
      <c r="T120" s="93">
        <v>1</v>
      </c>
      <c r="U120" s="93"/>
      <c r="V120" s="93">
        <v>1</v>
      </c>
    </row>
    <row r="121" spans="1:22" s="92" customFormat="1" ht="12" x14ac:dyDescent="0.2">
      <c r="A121" s="96" t="s">
        <v>692</v>
      </c>
      <c r="B121" s="96">
        <v>2015</v>
      </c>
      <c r="C121" s="96" t="s">
        <v>53</v>
      </c>
      <c r="D121" s="96" t="s">
        <v>94</v>
      </c>
      <c r="E121" s="96" t="s">
        <v>55</v>
      </c>
      <c r="F121" s="96" t="s">
        <v>95</v>
      </c>
      <c r="G121" s="96" t="s">
        <v>521</v>
      </c>
      <c r="H121" s="96" t="s">
        <v>522</v>
      </c>
      <c r="I121" s="96" t="s">
        <v>54</v>
      </c>
      <c r="J121" s="96" t="s">
        <v>55</v>
      </c>
      <c r="K121" s="96" t="s">
        <v>535</v>
      </c>
      <c r="L121" s="96" t="s">
        <v>534</v>
      </c>
      <c r="M121" s="100" t="s">
        <v>309</v>
      </c>
      <c r="N121" s="96" t="s">
        <v>526</v>
      </c>
      <c r="O121" s="93" t="str">
        <f t="shared" si="3"/>
        <v>F0-I. graellsii X I. elegans</v>
      </c>
      <c r="P121" s="99">
        <v>42557</v>
      </c>
      <c r="Q121" s="96" t="s">
        <v>776</v>
      </c>
      <c r="R121" s="96" t="s">
        <v>770</v>
      </c>
      <c r="S121" s="96">
        <v>1</v>
      </c>
      <c r="T121" s="96">
        <v>1</v>
      </c>
      <c r="U121" s="96"/>
      <c r="V121" s="96">
        <v>0</v>
      </c>
    </row>
    <row r="122" spans="1:22" s="92" customFormat="1" ht="12" x14ac:dyDescent="0.2">
      <c r="A122" s="93" t="s">
        <v>692</v>
      </c>
      <c r="B122" s="96">
        <v>2015</v>
      </c>
      <c r="C122" s="96" t="s">
        <v>53</v>
      </c>
      <c r="D122" s="93" t="s">
        <v>94</v>
      </c>
      <c r="E122" s="93" t="s">
        <v>55</v>
      </c>
      <c r="F122" s="93" t="s">
        <v>95</v>
      </c>
      <c r="G122" s="93" t="s">
        <v>521</v>
      </c>
      <c r="H122" s="93" t="s">
        <v>536</v>
      </c>
      <c r="I122" s="93" t="s">
        <v>54</v>
      </c>
      <c r="J122" s="93" t="s">
        <v>55</v>
      </c>
      <c r="K122" s="93" t="s">
        <v>535</v>
      </c>
      <c r="L122" s="93" t="s">
        <v>534</v>
      </c>
      <c r="M122" s="95" t="s">
        <v>309</v>
      </c>
      <c r="N122" s="93" t="s">
        <v>526</v>
      </c>
      <c r="O122" s="93" t="str">
        <f t="shared" si="3"/>
        <v>F0-I. graellsii X I. elegans</v>
      </c>
      <c r="P122" s="94">
        <v>42557</v>
      </c>
      <c r="Q122" s="93" t="s">
        <v>774</v>
      </c>
      <c r="R122" s="93" t="s">
        <v>775</v>
      </c>
      <c r="S122" s="93">
        <v>1</v>
      </c>
      <c r="T122" s="93">
        <v>1</v>
      </c>
      <c r="U122" s="93"/>
      <c r="V122" s="93">
        <v>1</v>
      </c>
    </row>
    <row r="123" spans="1:22" s="92" customFormat="1" ht="12" x14ac:dyDescent="0.2">
      <c r="A123" s="96" t="s">
        <v>692</v>
      </c>
      <c r="B123" s="96">
        <v>2015</v>
      </c>
      <c r="C123" s="96" t="s">
        <v>53</v>
      </c>
      <c r="D123" s="96" t="s">
        <v>94</v>
      </c>
      <c r="E123" s="96" t="s">
        <v>55</v>
      </c>
      <c r="F123" s="96" t="s">
        <v>95</v>
      </c>
      <c r="G123" s="96" t="s">
        <v>521</v>
      </c>
      <c r="H123" s="96" t="s">
        <v>536</v>
      </c>
      <c r="I123" s="96" t="s">
        <v>54</v>
      </c>
      <c r="J123" s="96" t="s">
        <v>55</v>
      </c>
      <c r="K123" s="96" t="s">
        <v>535</v>
      </c>
      <c r="L123" s="96" t="s">
        <v>534</v>
      </c>
      <c r="M123" s="100" t="s">
        <v>309</v>
      </c>
      <c r="N123" s="96" t="s">
        <v>526</v>
      </c>
      <c r="O123" s="93" t="str">
        <f t="shared" si="3"/>
        <v>F0-I. graellsii X I. elegans</v>
      </c>
      <c r="P123" s="99">
        <v>42557</v>
      </c>
      <c r="Q123" s="96" t="s">
        <v>774</v>
      </c>
      <c r="R123" s="96" t="s">
        <v>770</v>
      </c>
      <c r="S123" s="96">
        <v>1</v>
      </c>
      <c r="T123" s="96">
        <v>1</v>
      </c>
      <c r="U123" s="96"/>
      <c r="V123" s="96">
        <v>0</v>
      </c>
    </row>
    <row r="124" spans="1:22" s="92" customFormat="1" ht="12" x14ac:dyDescent="0.2">
      <c r="A124" s="93" t="s">
        <v>692</v>
      </c>
      <c r="B124" s="96">
        <v>2015</v>
      </c>
      <c r="C124" s="96" t="s">
        <v>53</v>
      </c>
      <c r="D124" s="93" t="s">
        <v>94</v>
      </c>
      <c r="E124" s="93" t="s">
        <v>55</v>
      </c>
      <c r="F124" s="93" t="s">
        <v>95</v>
      </c>
      <c r="G124" s="93" t="s">
        <v>521</v>
      </c>
      <c r="H124" s="93" t="s">
        <v>536</v>
      </c>
      <c r="I124" s="93" t="s">
        <v>54</v>
      </c>
      <c r="J124" s="93" t="s">
        <v>55</v>
      </c>
      <c r="K124" s="93" t="s">
        <v>535</v>
      </c>
      <c r="L124" s="93" t="s">
        <v>534</v>
      </c>
      <c r="M124" s="95" t="s">
        <v>309</v>
      </c>
      <c r="N124" s="93" t="s">
        <v>526</v>
      </c>
      <c r="O124" s="93" t="str">
        <f t="shared" si="3"/>
        <v>F0-I. graellsii X I. elegans</v>
      </c>
      <c r="P124" s="94">
        <v>42556</v>
      </c>
      <c r="Q124" s="93" t="s">
        <v>784</v>
      </c>
      <c r="R124" s="93" t="s">
        <v>780</v>
      </c>
      <c r="S124" s="93">
        <v>1</v>
      </c>
      <c r="T124" s="93">
        <v>1</v>
      </c>
      <c r="U124" s="93"/>
      <c r="V124" s="93">
        <v>1</v>
      </c>
    </row>
    <row r="125" spans="1:22" s="92" customFormat="1" ht="12" x14ac:dyDescent="0.2">
      <c r="A125" s="96" t="s">
        <v>692</v>
      </c>
      <c r="B125" s="96">
        <v>2015</v>
      </c>
      <c r="C125" s="96" t="s">
        <v>53</v>
      </c>
      <c r="D125" s="96" t="s">
        <v>94</v>
      </c>
      <c r="E125" s="96" t="s">
        <v>55</v>
      </c>
      <c r="F125" s="96" t="s">
        <v>95</v>
      </c>
      <c r="G125" s="96" t="s">
        <v>521</v>
      </c>
      <c r="H125" s="96" t="s">
        <v>536</v>
      </c>
      <c r="I125" s="96" t="s">
        <v>54</v>
      </c>
      <c r="J125" s="96" t="s">
        <v>55</v>
      </c>
      <c r="K125" s="96" t="s">
        <v>535</v>
      </c>
      <c r="L125" s="96" t="s">
        <v>534</v>
      </c>
      <c r="M125" s="100" t="s">
        <v>309</v>
      </c>
      <c r="N125" s="96" t="s">
        <v>526</v>
      </c>
      <c r="O125" s="93" t="str">
        <f t="shared" si="3"/>
        <v>F0-I. graellsii X I. elegans</v>
      </c>
      <c r="P125" s="99">
        <v>42557</v>
      </c>
      <c r="Q125" s="116" t="s">
        <v>759</v>
      </c>
      <c r="R125" s="116" t="s">
        <v>763</v>
      </c>
      <c r="S125" s="96">
        <v>1</v>
      </c>
      <c r="T125" s="96">
        <v>1</v>
      </c>
      <c r="U125" s="96"/>
      <c r="V125" s="96">
        <v>1</v>
      </c>
    </row>
    <row r="126" spans="1:22" s="92" customFormat="1" ht="12" x14ac:dyDescent="0.2">
      <c r="A126" s="93" t="s">
        <v>692</v>
      </c>
      <c r="B126" s="96">
        <v>2015</v>
      </c>
      <c r="C126" s="96" t="s">
        <v>53</v>
      </c>
      <c r="D126" s="93" t="s">
        <v>94</v>
      </c>
      <c r="E126" s="93" t="s">
        <v>55</v>
      </c>
      <c r="F126" s="93" t="s">
        <v>95</v>
      </c>
      <c r="G126" s="93" t="s">
        <v>521</v>
      </c>
      <c r="H126" s="93" t="s">
        <v>536</v>
      </c>
      <c r="I126" s="93" t="s">
        <v>54</v>
      </c>
      <c r="J126" s="93" t="s">
        <v>55</v>
      </c>
      <c r="K126" s="93" t="s">
        <v>535</v>
      </c>
      <c r="L126" s="93" t="s">
        <v>534</v>
      </c>
      <c r="M126" s="95" t="s">
        <v>309</v>
      </c>
      <c r="N126" s="93" t="s">
        <v>526</v>
      </c>
      <c r="O126" s="93" t="str">
        <f t="shared" si="3"/>
        <v>F0-I. graellsii X I. elegans</v>
      </c>
      <c r="P126" s="94">
        <v>42558</v>
      </c>
      <c r="Q126" s="116" t="s">
        <v>759</v>
      </c>
      <c r="R126" s="116" t="s">
        <v>758</v>
      </c>
      <c r="S126" s="93">
        <v>5</v>
      </c>
      <c r="T126" s="93">
        <v>1</v>
      </c>
      <c r="U126" s="93"/>
      <c r="V126" s="93">
        <v>1</v>
      </c>
    </row>
    <row r="127" spans="1:22" s="92" customFormat="1" ht="12" x14ac:dyDescent="0.2">
      <c r="A127" s="93" t="s">
        <v>692</v>
      </c>
      <c r="B127" s="96">
        <v>2015</v>
      </c>
      <c r="C127" s="96" t="s">
        <v>53</v>
      </c>
      <c r="D127" s="93" t="s">
        <v>94</v>
      </c>
      <c r="E127" s="93" t="s">
        <v>55</v>
      </c>
      <c r="F127" s="93" t="s">
        <v>95</v>
      </c>
      <c r="G127" s="93" t="s">
        <v>521</v>
      </c>
      <c r="H127" s="93" t="s">
        <v>536</v>
      </c>
      <c r="I127" s="93" t="s">
        <v>54</v>
      </c>
      <c r="J127" s="93" t="s">
        <v>55</v>
      </c>
      <c r="K127" s="93" t="s">
        <v>535</v>
      </c>
      <c r="L127" s="93" t="s">
        <v>534</v>
      </c>
      <c r="M127" s="95" t="s">
        <v>309</v>
      </c>
      <c r="N127" s="93" t="s">
        <v>526</v>
      </c>
      <c r="O127" s="93" t="str">
        <f t="shared" si="3"/>
        <v>F0-I. graellsii X I. elegans</v>
      </c>
      <c r="P127" s="94">
        <v>42557</v>
      </c>
      <c r="Q127" s="93" t="s">
        <v>773</v>
      </c>
      <c r="R127" s="93" t="s">
        <v>772</v>
      </c>
      <c r="S127" s="93">
        <v>1</v>
      </c>
      <c r="T127" s="93">
        <v>1</v>
      </c>
      <c r="U127" s="93"/>
      <c r="V127" s="93">
        <v>1</v>
      </c>
    </row>
    <row r="128" spans="1:22" s="92" customFormat="1" ht="12" x14ac:dyDescent="0.2">
      <c r="A128" s="93" t="s">
        <v>692</v>
      </c>
      <c r="B128" s="96">
        <v>2015</v>
      </c>
      <c r="C128" s="96" t="s">
        <v>53</v>
      </c>
      <c r="D128" s="93" t="s">
        <v>94</v>
      </c>
      <c r="E128" s="93" t="s">
        <v>55</v>
      </c>
      <c r="F128" s="93" t="s">
        <v>95</v>
      </c>
      <c r="G128" s="93" t="s">
        <v>521</v>
      </c>
      <c r="H128" s="93" t="s">
        <v>536</v>
      </c>
      <c r="I128" s="93" t="s">
        <v>54</v>
      </c>
      <c r="J128" s="93" t="s">
        <v>55</v>
      </c>
      <c r="K128" s="93" t="s">
        <v>535</v>
      </c>
      <c r="L128" s="93" t="s">
        <v>534</v>
      </c>
      <c r="M128" s="95" t="s">
        <v>309</v>
      </c>
      <c r="N128" s="93" t="s">
        <v>526</v>
      </c>
      <c r="O128" s="93" t="str">
        <f t="shared" si="3"/>
        <v>F0-I. graellsii X I. elegans</v>
      </c>
      <c r="P128" s="94">
        <v>42557</v>
      </c>
      <c r="Q128" s="93" t="s">
        <v>771</v>
      </c>
      <c r="R128" s="93" t="s">
        <v>770</v>
      </c>
      <c r="S128" s="93">
        <v>1</v>
      </c>
      <c r="T128" s="93">
        <v>1</v>
      </c>
      <c r="U128" s="93"/>
      <c r="V128" s="93">
        <v>1</v>
      </c>
    </row>
    <row r="129" spans="1:22" s="92" customFormat="1" ht="12" x14ac:dyDescent="0.2">
      <c r="A129" s="93" t="s">
        <v>692</v>
      </c>
      <c r="B129" s="96">
        <v>2015</v>
      </c>
      <c r="C129" s="96" t="s">
        <v>53</v>
      </c>
      <c r="D129" s="93" t="s">
        <v>94</v>
      </c>
      <c r="E129" s="93" t="s">
        <v>55</v>
      </c>
      <c r="F129" s="93" t="s">
        <v>95</v>
      </c>
      <c r="G129" s="93" t="s">
        <v>521</v>
      </c>
      <c r="H129" s="93" t="s">
        <v>522</v>
      </c>
      <c r="I129" s="93" t="s">
        <v>54</v>
      </c>
      <c r="J129" s="93" t="s">
        <v>55</v>
      </c>
      <c r="K129" s="93" t="s">
        <v>533</v>
      </c>
      <c r="L129" s="93" t="s">
        <v>532</v>
      </c>
      <c r="M129" s="95" t="s">
        <v>309</v>
      </c>
      <c r="N129" s="93" t="s">
        <v>526</v>
      </c>
      <c r="O129" s="93" t="str">
        <f t="shared" si="3"/>
        <v>F0-I. graellsii X I. elegans</v>
      </c>
      <c r="P129" s="94">
        <v>42557</v>
      </c>
      <c r="Q129" s="93" t="s">
        <v>771</v>
      </c>
      <c r="R129" s="93" t="s">
        <v>767</v>
      </c>
      <c r="S129" s="93">
        <v>1</v>
      </c>
      <c r="T129" s="93">
        <v>1</v>
      </c>
      <c r="U129" s="93"/>
      <c r="V129" s="93">
        <v>1</v>
      </c>
    </row>
    <row r="130" spans="1:22" s="92" customFormat="1" ht="12" x14ac:dyDescent="0.2">
      <c r="A130" s="96" t="s">
        <v>692</v>
      </c>
      <c r="B130" s="96">
        <v>2015</v>
      </c>
      <c r="C130" s="96" t="s">
        <v>53</v>
      </c>
      <c r="D130" s="96" t="s">
        <v>94</v>
      </c>
      <c r="E130" s="96" t="s">
        <v>55</v>
      </c>
      <c r="F130" s="96" t="s">
        <v>95</v>
      </c>
      <c r="G130" s="96" t="s">
        <v>521</v>
      </c>
      <c r="H130" s="96" t="s">
        <v>522</v>
      </c>
      <c r="I130" s="96" t="s">
        <v>54</v>
      </c>
      <c r="J130" s="96" t="s">
        <v>55</v>
      </c>
      <c r="K130" s="96" t="s">
        <v>535</v>
      </c>
      <c r="L130" s="96" t="s">
        <v>534</v>
      </c>
      <c r="M130" s="100" t="s">
        <v>309</v>
      </c>
      <c r="N130" s="96" t="s">
        <v>526</v>
      </c>
      <c r="O130" s="93" t="str">
        <f t="shared" ref="O130:O161" si="4">CONCATENATE(C130,"-",N130)</f>
        <v>F0-I. graellsii X I. elegans</v>
      </c>
      <c r="P130" s="99">
        <v>42557</v>
      </c>
      <c r="Q130" s="96" t="s">
        <v>768</v>
      </c>
      <c r="R130" s="96" t="s">
        <v>770</v>
      </c>
      <c r="S130" s="96">
        <v>1</v>
      </c>
      <c r="T130" s="96">
        <v>1</v>
      </c>
      <c r="U130" s="96"/>
      <c r="V130" s="96">
        <v>0</v>
      </c>
    </row>
    <row r="131" spans="1:22" s="92" customFormat="1" ht="12" x14ac:dyDescent="0.2">
      <c r="A131" s="96" t="s">
        <v>692</v>
      </c>
      <c r="B131" s="96">
        <v>2015</v>
      </c>
      <c r="C131" s="96" t="s">
        <v>53</v>
      </c>
      <c r="D131" s="96" t="s">
        <v>94</v>
      </c>
      <c r="E131" s="96" t="s">
        <v>55</v>
      </c>
      <c r="F131" s="96" t="s">
        <v>95</v>
      </c>
      <c r="G131" s="96" t="s">
        <v>521</v>
      </c>
      <c r="H131" s="96" t="s">
        <v>522</v>
      </c>
      <c r="I131" s="96" t="s">
        <v>54</v>
      </c>
      <c r="J131" s="96" t="s">
        <v>55</v>
      </c>
      <c r="K131" s="96" t="s">
        <v>535</v>
      </c>
      <c r="L131" s="96" t="s">
        <v>534</v>
      </c>
      <c r="M131" s="100" t="s">
        <v>309</v>
      </c>
      <c r="N131" s="96" t="s">
        <v>526</v>
      </c>
      <c r="O131" s="93" t="str">
        <f t="shared" si="4"/>
        <v>F0-I. graellsii X I. elegans</v>
      </c>
      <c r="P131" s="99">
        <v>42557</v>
      </c>
      <c r="Q131" s="96" t="s">
        <v>768</v>
      </c>
      <c r="R131" s="96" t="s">
        <v>769</v>
      </c>
      <c r="S131" s="96">
        <v>1</v>
      </c>
      <c r="T131" s="96">
        <v>1</v>
      </c>
      <c r="U131" s="96"/>
      <c r="V131" s="96">
        <v>0</v>
      </c>
    </row>
    <row r="132" spans="1:22" s="92" customFormat="1" ht="12" x14ac:dyDescent="0.2">
      <c r="A132" s="93" t="s">
        <v>692</v>
      </c>
      <c r="B132" s="96">
        <v>2015</v>
      </c>
      <c r="C132" s="96" t="s">
        <v>53</v>
      </c>
      <c r="D132" s="93" t="s">
        <v>94</v>
      </c>
      <c r="E132" s="93" t="s">
        <v>55</v>
      </c>
      <c r="F132" s="93" t="s">
        <v>95</v>
      </c>
      <c r="G132" s="93" t="s">
        <v>521</v>
      </c>
      <c r="H132" s="93" t="s">
        <v>522</v>
      </c>
      <c r="I132" s="93" t="s">
        <v>54</v>
      </c>
      <c r="J132" s="93" t="s">
        <v>55</v>
      </c>
      <c r="K132" s="93" t="s">
        <v>533</v>
      </c>
      <c r="L132" s="93" t="s">
        <v>532</v>
      </c>
      <c r="M132" s="95" t="s">
        <v>309</v>
      </c>
      <c r="N132" s="93" t="s">
        <v>526</v>
      </c>
      <c r="O132" s="93" t="str">
        <f t="shared" si="4"/>
        <v>F0-I. graellsii X I. elegans</v>
      </c>
      <c r="P132" s="94">
        <v>42557</v>
      </c>
      <c r="Q132" s="93" t="s">
        <v>768</v>
      </c>
      <c r="R132" s="93" t="s">
        <v>767</v>
      </c>
      <c r="S132" s="93">
        <v>1</v>
      </c>
      <c r="T132" s="93">
        <v>1</v>
      </c>
      <c r="U132" s="93"/>
      <c r="V132" s="93">
        <v>1</v>
      </c>
    </row>
    <row r="133" spans="1:22" s="92" customFormat="1" ht="12" x14ac:dyDescent="0.2">
      <c r="A133" s="93" t="s">
        <v>692</v>
      </c>
      <c r="B133" s="96">
        <v>2015</v>
      </c>
      <c r="C133" s="96" t="s">
        <v>53</v>
      </c>
      <c r="D133" s="93" t="s">
        <v>94</v>
      </c>
      <c r="E133" s="93" t="s">
        <v>55</v>
      </c>
      <c r="F133" s="93" t="s">
        <v>95</v>
      </c>
      <c r="G133" s="93" t="s">
        <v>521</v>
      </c>
      <c r="H133" s="93" t="s">
        <v>522</v>
      </c>
      <c r="I133" s="93" t="s">
        <v>54</v>
      </c>
      <c r="J133" s="93" t="s">
        <v>55</v>
      </c>
      <c r="K133" s="93" t="s">
        <v>535</v>
      </c>
      <c r="L133" s="93" t="s">
        <v>534</v>
      </c>
      <c r="M133" s="95" t="s">
        <v>309</v>
      </c>
      <c r="N133" s="93" t="s">
        <v>526</v>
      </c>
      <c r="O133" s="93" t="str">
        <f t="shared" si="4"/>
        <v>F0-I. graellsii X I. elegans</v>
      </c>
      <c r="P133" s="94">
        <v>42557</v>
      </c>
      <c r="Q133" s="93" t="s">
        <v>766</v>
      </c>
      <c r="R133" s="93" t="s">
        <v>765</v>
      </c>
      <c r="S133" s="93">
        <v>1</v>
      </c>
      <c r="T133" s="93">
        <v>1</v>
      </c>
      <c r="U133" s="93"/>
      <c r="V133" s="93">
        <v>1</v>
      </c>
    </row>
    <row r="134" spans="1:22" s="92" customFormat="1" ht="12" x14ac:dyDescent="0.2">
      <c r="A134" s="96" t="s">
        <v>692</v>
      </c>
      <c r="B134" s="96">
        <v>2015</v>
      </c>
      <c r="C134" s="96" t="s">
        <v>53</v>
      </c>
      <c r="D134" s="96" t="s">
        <v>94</v>
      </c>
      <c r="E134" s="96" t="s">
        <v>55</v>
      </c>
      <c r="F134" s="96" t="s">
        <v>95</v>
      </c>
      <c r="G134" s="96" t="s">
        <v>521</v>
      </c>
      <c r="H134" s="96" t="s">
        <v>536</v>
      </c>
      <c r="I134" s="96" t="s">
        <v>54</v>
      </c>
      <c r="J134" s="96" t="s">
        <v>55</v>
      </c>
      <c r="K134" s="96" t="s">
        <v>535</v>
      </c>
      <c r="L134" s="96" t="s">
        <v>534</v>
      </c>
      <c r="M134" s="100" t="s">
        <v>309</v>
      </c>
      <c r="N134" s="96" t="s">
        <v>526</v>
      </c>
      <c r="O134" s="93" t="str">
        <f t="shared" si="4"/>
        <v>F0-I. graellsii X I. elegans</v>
      </c>
      <c r="P134" s="99">
        <v>42557</v>
      </c>
      <c r="Q134" s="96" t="s">
        <v>764</v>
      </c>
      <c r="R134" s="96" t="s">
        <v>763</v>
      </c>
      <c r="S134" s="96">
        <v>1</v>
      </c>
      <c r="T134" s="96">
        <v>1</v>
      </c>
      <c r="U134" s="96"/>
      <c r="V134" s="96">
        <v>0</v>
      </c>
    </row>
    <row r="135" spans="1:22" s="92" customFormat="1" ht="12" x14ac:dyDescent="0.2">
      <c r="A135" s="93" t="s">
        <v>692</v>
      </c>
      <c r="B135" s="96">
        <v>2015</v>
      </c>
      <c r="C135" s="96" t="s">
        <v>62</v>
      </c>
      <c r="D135" s="93" t="s">
        <v>54</v>
      </c>
      <c r="E135" s="93" t="s">
        <v>55</v>
      </c>
      <c r="F135" s="93" t="s">
        <v>535</v>
      </c>
      <c r="G135" s="93" t="s">
        <v>554</v>
      </c>
      <c r="H135" s="93" t="s">
        <v>522</v>
      </c>
      <c r="I135" s="93" t="s">
        <v>54</v>
      </c>
      <c r="J135" s="93" t="s">
        <v>55</v>
      </c>
      <c r="K135" s="93" t="s">
        <v>535</v>
      </c>
      <c r="L135" s="93" t="s">
        <v>554</v>
      </c>
      <c r="M135" s="95" t="s">
        <v>363</v>
      </c>
      <c r="N135" s="93" t="s">
        <v>575</v>
      </c>
      <c r="O135" s="93" t="str">
        <f t="shared" si="4"/>
        <v>F1-I. elegans X I. elegans</v>
      </c>
      <c r="P135" s="94">
        <v>42668</v>
      </c>
      <c r="Q135" s="93" t="s">
        <v>708</v>
      </c>
      <c r="R135" s="93" t="s">
        <v>707</v>
      </c>
      <c r="S135" s="93">
        <v>1</v>
      </c>
      <c r="T135" s="93">
        <v>1</v>
      </c>
      <c r="U135" s="93">
        <v>1</v>
      </c>
      <c r="V135" s="93">
        <v>1</v>
      </c>
    </row>
    <row r="136" spans="1:22" s="92" customFormat="1" ht="12" x14ac:dyDescent="0.2">
      <c r="A136" s="96" t="s">
        <v>692</v>
      </c>
      <c r="B136" s="96">
        <v>2015</v>
      </c>
      <c r="C136" s="96" t="s">
        <v>53</v>
      </c>
      <c r="D136" s="96" t="s">
        <v>94</v>
      </c>
      <c r="E136" s="96" t="s">
        <v>55</v>
      </c>
      <c r="F136" s="96" t="s">
        <v>95</v>
      </c>
      <c r="G136" s="96" t="s">
        <v>521</v>
      </c>
      <c r="H136" s="96" t="s">
        <v>522</v>
      </c>
      <c r="I136" s="96" t="s">
        <v>54</v>
      </c>
      <c r="J136" s="96" t="s">
        <v>55</v>
      </c>
      <c r="K136" s="96" t="s">
        <v>535</v>
      </c>
      <c r="L136" s="96" t="s">
        <v>534</v>
      </c>
      <c r="M136" s="100" t="s">
        <v>309</v>
      </c>
      <c r="N136" s="96" t="s">
        <v>526</v>
      </c>
      <c r="O136" s="93" t="str">
        <f t="shared" si="4"/>
        <v>F0-I. graellsii X I. elegans</v>
      </c>
      <c r="P136" s="99">
        <v>42558</v>
      </c>
      <c r="Q136" s="96" t="s">
        <v>757</v>
      </c>
      <c r="R136" s="96" t="s">
        <v>756</v>
      </c>
      <c r="S136" s="96">
        <v>1</v>
      </c>
      <c r="T136" s="96">
        <v>0</v>
      </c>
      <c r="U136" s="96"/>
      <c r="V136" s="96">
        <v>0</v>
      </c>
    </row>
    <row r="137" spans="1:22" s="92" customFormat="1" ht="12" x14ac:dyDescent="0.2">
      <c r="A137" s="93" t="s">
        <v>692</v>
      </c>
      <c r="B137" s="96">
        <v>2015</v>
      </c>
      <c r="C137" s="96" t="s">
        <v>53</v>
      </c>
      <c r="D137" s="93" t="s">
        <v>94</v>
      </c>
      <c r="E137" s="93" t="s">
        <v>55</v>
      </c>
      <c r="F137" s="93" t="s">
        <v>95</v>
      </c>
      <c r="G137" s="93" t="s">
        <v>521</v>
      </c>
      <c r="H137" s="93" t="s">
        <v>522</v>
      </c>
      <c r="I137" s="93" t="s">
        <v>54</v>
      </c>
      <c r="J137" s="93" t="s">
        <v>55</v>
      </c>
      <c r="K137" s="93" t="s">
        <v>535</v>
      </c>
      <c r="L137" s="93" t="s">
        <v>534</v>
      </c>
      <c r="M137" s="95" t="s">
        <v>309</v>
      </c>
      <c r="N137" s="93" t="s">
        <v>526</v>
      </c>
      <c r="O137" s="93" t="str">
        <f t="shared" si="4"/>
        <v>F0-I. graellsii X I. elegans</v>
      </c>
      <c r="P137" s="94">
        <v>42550</v>
      </c>
      <c r="Q137" s="116" t="s">
        <v>814</v>
      </c>
      <c r="R137" s="116" t="s">
        <v>806</v>
      </c>
      <c r="S137" s="93">
        <v>1</v>
      </c>
      <c r="T137" s="93">
        <v>1</v>
      </c>
      <c r="U137" s="93"/>
      <c r="V137" s="93">
        <v>1</v>
      </c>
    </row>
    <row r="138" spans="1:22" s="92" customFormat="1" ht="12" x14ac:dyDescent="0.2">
      <c r="A138" s="96" t="s">
        <v>692</v>
      </c>
      <c r="B138" s="96">
        <v>2015</v>
      </c>
      <c r="C138" s="96" t="s">
        <v>53</v>
      </c>
      <c r="D138" s="96" t="s">
        <v>94</v>
      </c>
      <c r="E138" s="96" t="s">
        <v>55</v>
      </c>
      <c r="F138" s="96" t="s">
        <v>95</v>
      </c>
      <c r="G138" s="96" t="s">
        <v>521</v>
      </c>
      <c r="H138" s="96" t="s">
        <v>522</v>
      </c>
      <c r="I138" s="96" t="s">
        <v>54</v>
      </c>
      <c r="J138" s="96" t="s">
        <v>55</v>
      </c>
      <c r="K138" s="96" t="s">
        <v>533</v>
      </c>
      <c r="L138" s="96" t="s">
        <v>532</v>
      </c>
      <c r="M138" s="100" t="s">
        <v>309</v>
      </c>
      <c r="N138" s="96" t="s">
        <v>526</v>
      </c>
      <c r="O138" s="93" t="str">
        <f t="shared" si="4"/>
        <v>F0-I. graellsii X I. elegans</v>
      </c>
      <c r="P138" s="99">
        <v>42550</v>
      </c>
      <c r="Q138" s="116" t="s">
        <v>814</v>
      </c>
      <c r="R138" s="116" t="s">
        <v>754</v>
      </c>
      <c r="S138" s="96">
        <v>1</v>
      </c>
      <c r="T138" s="96">
        <v>1</v>
      </c>
      <c r="U138" s="96"/>
      <c r="V138" s="96">
        <v>0</v>
      </c>
    </row>
    <row r="139" spans="1:22" s="92" customFormat="1" ht="12" x14ac:dyDescent="0.2">
      <c r="A139" s="93" t="s">
        <v>692</v>
      </c>
      <c r="B139" s="96">
        <v>2015</v>
      </c>
      <c r="C139" s="96" t="s">
        <v>53</v>
      </c>
      <c r="D139" s="93" t="s">
        <v>94</v>
      </c>
      <c r="E139" s="93" t="s">
        <v>55</v>
      </c>
      <c r="F139" s="93" t="s">
        <v>95</v>
      </c>
      <c r="G139" s="93" t="s">
        <v>521</v>
      </c>
      <c r="H139" s="93" t="s">
        <v>522</v>
      </c>
      <c r="I139" s="93" t="s">
        <v>54</v>
      </c>
      <c r="J139" s="93" t="s">
        <v>55</v>
      </c>
      <c r="K139" s="93" t="s">
        <v>533</v>
      </c>
      <c r="L139" s="93" t="s">
        <v>532</v>
      </c>
      <c r="M139" s="95" t="s">
        <v>309</v>
      </c>
      <c r="N139" s="93" t="s">
        <v>526</v>
      </c>
      <c r="O139" s="93" t="str">
        <f t="shared" si="4"/>
        <v>F0-I. graellsii X I. elegans</v>
      </c>
      <c r="P139" s="94">
        <v>42551</v>
      </c>
      <c r="Q139" s="116" t="s">
        <v>814</v>
      </c>
      <c r="R139" s="116" t="s">
        <v>813</v>
      </c>
      <c r="S139" s="93">
        <v>1</v>
      </c>
      <c r="T139" s="93">
        <v>1</v>
      </c>
      <c r="U139" s="93"/>
      <c r="V139" s="93">
        <v>1</v>
      </c>
    </row>
    <row r="140" spans="1:22" s="92" customFormat="1" ht="12" x14ac:dyDescent="0.2">
      <c r="A140" s="93" t="s">
        <v>692</v>
      </c>
      <c r="B140" s="93">
        <v>2015</v>
      </c>
      <c r="C140" s="96" t="s">
        <v>53</v>
      </c>
      <c r="D140" s="93" t="s">
        <v>54</v>
      </c>
      <c r="E140" s="93" t="s">
        <v>55</v>
      </c>
      <c r="F140" s="93" t="s">
        <v>533</v>
      </c>
      <c r="G140" s="93" t="s">
        <v>532</v>
      </c>
      <c r="H140" s="93" t="s">
        <v>536</v>
      </c>
      <c r="I140" s="93" t="s">
        <v>54</v>
      </c>
      <c r="J140" s="93" t="s">
        <v>55</v>
      </c>
      <c r="K140" s="93" t="s">
        <v>535</v>
      </c>
      <c r="L140" s="93" t="s">
        <v>534</v>
      </c>
      <c r="M140" s="95" t="s">
        <v>363</v>
      </c>
      <c r="N140" s="93" t="s">
        <v>575</v>
      </c>
      <c r="O140" s="93" t="str">
        <f t="shared" si="4"/>
        <v>F0-I. elegans X I. elegans</v>
      </c>
      <c r="P140" s="94">
        <v>42548</v>
      </c>
      <c r="Q140" s="93" t="s">
        <v>855</v>
      </c>
      <c r="R140" s="93" t="s">
        <v>806</v>
      </c>
      <c r="S140" s="93">
        <v>1</v>
      </c>
      <c r="T140" s="93">
        <v>1</v>
      </c>
      <c r="U140" s="93"/>
      <c r="V140" s="93">
        <v>1</v>
      </c>
    </row>
    <row r="141" spans="1:22" s="92" customFormat="1" ht="12" x14ac:dyDescent="0.2">
      <c r="A141" s="93" t="s">
        <v>692</v>
      </c>
      <c r="B141" s="96">
        <v>2015</v>
      </c>
      <c r="C141" s="96" t="s">
        <v>53</v>
      </c>
      <c r="D141" s="93" t="s">
        <v>54</v>
      </c>
      <c r="E141" s="93" t="s">
        <v>55</v>
      </c>
      <c r="F141" s="93" t="s">
        <v>533</v>
      </c>
      <c r="G141" s="93" t="s">
        <v>532</v>
      </c>
      <c r="H141" s="93" t="s">
        <v>536</v>
      </c>
      <c r="I141" s="93" t="s">
        <v>54</v>
      </c>
      <c r="J141" s="93" t="s">
        <v>55</v>
      </c>
      <c r="K141" s="93" t="s">
        <v>535</v>
      </c>
      <c r="L141" s="93" t="s">
        <v>534</v>
      </c>
      <c r="M141" s="95" t="s">
        <v>363</v>
      </c>
      <c r="N141" s="93" t="s">
        <v>575</v>
      </c>
      <c r="O141" s="93" t="str">
        <f t="shared" si="4"/>
        <v>F0-I. elegans X I. elegans</v>
      </c>
      <c r="P141" s="94">
        <v>42550</v>
      </c>
      <c r="Q141" s="93" t="s">
        <v>829</v>
      </c>
      <c r="R141" s="93" t="s">
        <v>818</v>
      </c>
      <c r="S141" s="93">
        <v>1</v>
      </c>
      <c r="T141" s="93">
        <v>1</v>
      </c>
      <c r="U141" s="93"/>
      <c r="V141" s="93">
        <v>1</v>
      </c>
    </row>
    <row r="142" spans="1:22" s="92" customFormat="1" ht="12" x14ac:dyDescent="0.2">
      <c r="A142" s="96" t="s">
        <v>692</v>
      </c>
      <c r="B142" s="96">
        <v>2015</v>
      </c>
      <c r="C142" s="96" t="s">
        <v>53</v>
      </c>
      <c r="D142" s="96" t="s">
        <v>54</v>
      </c>
      <c r="E142" s="96" t="s">
        <v>55</v>
      </c>
      <c r="F142" s="96" t="s">
        <v>533</v>
      </c>
      <c r="G142" s="96" t="s">
        <v>532</v>
      </c>
      <c r="H142" s="96" t="s">
        <v>536</v>
      </c>
      <c r="I142" s="96" t="s">
        <v>94</v>
      </c>
      <c r="J142" s="96" t="s">
        <v>55</v>
      </c>
      <c r="K142" s="96" t="s">
        <v>95</v>
      </c>
      <c r="L142" s="96" t="s">
        <v>521</v>
      </c>
      <c r="M142" s="100" t="s">
        <v>309</v>
      </c>
      <c r="N142" s="96" t="s">
        <v>526</v>
      </c>
      <c r="O142" s="93" t="str">
        <f t="shared" si="4"/>
        <v>F0-I. graellsii X I. elegans</v>
      </c>
      <c r="P142" s="99">
        <v>42551</v>
      </c>
      <c r="Q142" s="96" t="s">
        <v>812</v>
      </c>
      <c r="R142" s="96" t="s">
        <v>811</v>
      </c>
      <c r="S142" s="96">
        <v>3</v>
      </c>
      <c r="T142" s="96">
        <v>0</v>
      </c>
      <c r="U142" s="96"/>
      <c r="V142" s="96">
        <v>0</v>
      </c>
    </row>
    <row r="143" spans="1:22" s="92" customFormat="1" ht="12" x14ac:dyDescent="0.2">
      <c r="A143" s="93" t="s">
        <v>692</v>
      </c>
      <c r="B143" s="96">
        <v>2015</v>
      </c>
      <c r="C143" s="96" t="s">
        <v>53</v>
      </c>
      <c r="D143" s="93" t="s">
        <v>54</v>
      </c>
      <c r="E143" s="93" t="s">
        <v>55</v>
      </c>
      <c r="F143" s="93" t="s">
        <v>533</v>
      </c>
      <c r="G143" s="93" t="s">
        <v>532</v>
      </c>
      <c r="H143" s="93" t="s">
        <v>536</v>
      </c>
      <c r="I143" s="93" t="s">
        <v>54</v>
      </c>
      <c r="J143" s="93" t="s">
        <v>55</v>
      </c>
      <c r="K143" s="93" t="s">
        <v>533</v>
      </c>
      <c r="L143" s="93" t="s">
        <v>532</v>
      </c>
      <c r="M143" s="95" t="s">
        <v>363</v>
      </c>
      <c r="N143" s="93" t="s">
        <v>575</v>
      </c>
      <c r="O143" s="93" t="str">
        <f t="shared" si="4"/>
        <v>F0-I. elegans X I. elegans</v>
      </c>
      <c r="P143" s="94">
        <v>42561</v>
      </c>
      <c r="Q143" s="93" t="s">
        <v>755</v>
      </c>
      <c r="R143" s="93" t="s">
        <v>754</v>
      </c>
      <c r="S143" s="93">
        <v>1</v>
      </c>
      <c r="T143" s="93">
        <v>1</v>
      </c>
      <c r="U143" s="93"/>
      <c r="V143" s="93">
        <v>1</v>
      </c>
    </row>
    <row r="144" spans="1:22" s="92" customFormat="1" ht="12" x14ac:dyDescent="0.2">
      <c r="A144" s="93" t="s">
        <v>692</v>
      </c>
      <c r="B144" s="96">
        <v>2015</v>
      </c>
      <c r="C144" s="96" t="s">
        <v>53</v>
      </c>
      <c r="D144" s="93" t="s">
        <v>54</v>
      </c>
      <c r="E144" s="93" t="s">
        <v>55</v>
      </c>
      <c r="F144" s="93" t="s">
        <v>533</v>
      </c>
      <c r="G144" s="93" t="s">
        <v>532</v>
      </c>
      <c r="H144" s="93" t="s">
        <v>536</v>
      </c>
      <c r="I144" s="93" t="s">
        <v>54</v>
      </c>
      <c r="J144" s="93" t="s">
        <v>55</v>
      </c>
      <c r="K144" s="93" t="s">
        <v>535</v>
      </c>
      <c r="L144" s="93" t="s">
        <v>534</v>
      </c>
      <c r="M144" s="95" t="s">
        <v>363</v>
      </c>
      <c r="N144" s="93" t="s">
        <v>575</v>
      </c>
      <c r="O144" s="93" t="str">
        <f t="shared" si="4"/>
        <v>F0-I. elegans X I. elegans</v>
      </c>
      <c r="P144" s="94">
        <v>42561</v>
      </c>
      <c r="Q144" s="93" t="s">
        <v>753</v>
      </c>
      <c r="R144" s="93" t="s">
        <v>752</v>
      </c>
      <c r="S144" s="93">
        <v>1</v>
      </c>
      <c r="T144" s="93">
        <v>1</v>
      </c>
      <c r="U144" s="93"/>
      <c r="V144" s="93">
        <v>1</v>
      </c>
    </row>
    <row r="145" spans="1:22" s="92" customFormat="1" ht="12" x14ac:dyDescent="0.2">
      <c r="A145" s="93" t="s">
        <v>692</v>
      </c>
      <c r="B145" s="93">
        <v>2015</v>
      </c>
      <c r="C145" s="96" t="s">
        <v>53</v>
      </c>
      <c r="D145" s="93" t="s">
        <v>54</v>
      </c>
      <c r="E145" s="93" t="s">
        <v>55</v>
      </c>
      <c r="F145" s="93" t="s">
        <v>533</v>
      </c>
      <c r="G145" s="93" t="s">
        <v>532</v>
      </c>
      <c r="H145" s="93" t="s">
        <v>522</v>
      </c>
      <c r="I145" s="93" t="s">
        <v>54</v>
      </c>
      <c r="J145" s="93" t="s">
        <v>55</v>
      </c>
      <c r="K145" s="93" t="s">
        <v>533</v>
      </c>
      <c r="L145" s="93" t="s">
        <v>532</v>
      </c>
      <c r="M145" s="95" t="s">
        <v>363</v>
      </c>
      <c r="N145" s="93" t="s">
        <v>575</v>
      </c>
      <c r="O145" s="93" t="str">
        <f t="shared" si="4"/>
        <v>F0-I. elegans X I. elegans</v>
      </c>
      <c r="P145" s="94">
        <v>42548</v>
      </c>
      <c r="Q145" s="93" t="s">
        <v>854</v>
      </c>
      <c r="R145" s="93" t="s">
        <v>767</v>
      </c>
      <c r="S145" s="93">
        <v>1</v>
      </c>
      <c r="T145" s="93">
        <v>1</v>
      </c>
      <c r="U145" s="93"/>
      <c r="V145" s="93">
        <v>1</v>
      </c>
    </row>
    <row r="146" spans="1:22" s="92" customFormat="1" ht="12" x14ac:dyDescent="0.2">
      <c r="A146" s="93" t="s">
        <v>692</v>
      </c>
      <c r="B146" s="96">
        <v>2015</v>
      </c>
      <c r="C146" s="96" t="s">
        <v>62</v>
      </c>
      <c r="D146" s="93" t="s">
        <v>54</v>
      </c>
      <c r="E146" s="93" t="s">
        <v>55</v>
      </c>
      <c r="F146" s="93" t="s">
        <v>535</v>
      </c>
      <c r="G146" s="93" t="s">
        <v>534</v>
      </c>
      <c r="H146" s="93" t="s">
        <v>522</v>
      </c>
      <c r="I146" s="93" t="s">
        <v>559</v>
      </c>
      <c r="J146" s="93" t="s">
        <v>558</v>
      </c>
      <c r="K146" s="93" t="s">
        <v>557</v>
      </c>
      <c r="L146" s="93" t="s">
        <v>556</v>
      </c>
      <c r="M146" s="93" t="s">
        <v>396</v>
      </c>
      <c r="N146" s="93" t="s">
        <v>583</v>
      </c>
      <c r="O146" s="93" t="str">
        <f t="shared" si="4"/>
        <v>F1-I. elegans x Hybrid</v>
      </c>
      <c r="P146" s="94">
        <v>42654</v>
      </c>
      <c r="Q146" s="93" t="s">
        <v>735</v>
      </c>
      <c r="R146" s="93">
        <v>5.8</v>
      </c>
      <c r="S146" s="93">
        <v>1</v>
      </c>
      <c r="T146" s="93">
        <v>1</v>
      </c>
      <c r="U146" s="93">
        <v>1</v>
      </c>
      <c r="V146" s="93">
        <v>1</v>
      </c>
    </row>
    <row r="147" spans="1:22" x14ac:dyDescent="0.25">
      <c r="A147" s="93" t="s">
        <v>692</v>
      </c>
      <c r="B147" s="96">
        <v>2015</v>
      </c>
      <c r="C147" s="96" t="s">
        <v>62</v>
      </c>
      <c r="D147" s="93" t="s">
        <v>54</v>
      </c>
      <c r="E147" s="93" t="s">
        <v>55</v>
      </c>
      <c r="F147" s="93" t="s">
        <v>535</v>
      </c>
      <c r="G147" s="93" t="s">
        <v>534</v>
      </c>
      <c r="H147" s="92" t="s">
        <v>522</v>
      </c>
      <c r="I147" s="93" t="s">
        <v>54</v>
      </c>
      <c r="J147" s="93" t="s">
        <v>55</v>
      </c>
      <c r="K147" s="93" t="s">
        <v>528</v>
      </c>
      <c r="L147" s="93" t="s">
        <v>527</v>
      </c>
      <c r="M147" s="95" t="s">
        <v>363</v>
      </c>
      <c r="N147" s="93" t="s">
        <v>575</v>
      </c>
      <c r="O147" s="93" t="str">
        <f t="shared" si="4"/>
        <v>F1-I. elegans X I. elegans</v>
      </c>
      <c r="P147" s="99">
        <v>42657</v>
      </c>
      <c r="Q147" s="93" t="s">
        <v>732</v>
      </c>
      <c r="R147" s="93" t="s">
        <v>702</v>
      </c>
      <c r="S147" s="93">
        <v>1</v>
      </c>
      <c r="T147" s="93">
        <v>1</v>
      </c>
      <c r="U147" s="93">
        <v>1</v>
      </c>
      <c r="V147" s="93">
        <v>1</v>
      </c>
    </row>
    <row r="148" spans="1:22" x14ac:dyDescent="0.25">
      <c r="A148" s="93" t="s">
        <v>692</v>
      </c>
      <c r="B148" s="96">
        <v>2015</v>
      </c>
      <c r="C148" s="96" t="s">
        <v>62</v>
      </c>
      <c r="D148" s="93" t="s">
        <v>54</v>
      </c>
      <c r="E148" s="93" t="s">
        <v>55</v>
      </c>
      <c r="F148" s="93" t="s">
        <v>535</v>
      </c>
      <c r="G148" s="93" t="s">
        <v>534</v>
      </c>
      <c r="H148" s="93" t="s">
        <v>536</v>
      </c>
      <c r="I148" s="93" t="s">
        <v>54</v>
      </c>
      <c r="J148" s="93" t="s">
        <v>55</v>
      </c>
      <c r="K148" s="93" t="s">
        <v>535</v>
      </c>
      <c r="L148" s="93" t="s">
        <v>554</v>
      </c>
      <c r="M148" s="95" t="s">
        <v>363</v>
      </c>
      <c r="N148" s="93" t="s">
        <v>575</v>
      </c>
      <c r="O148" s="93" t="str">
        <f t="shared" si="4"/>
        <v>F1-I. elegans X I. elegans</v>
      </c>
      <c r="P148" s="94">
        <v>42661</v>
      </c>
      <c r="Q148" s="93" t="s">
        <v>289</v>
      </c>
      <c r="R148" s="93" t="s">
        <v>108</v>
      </c>
      <c r="S148" s="93">
        <v>2</v>
      </c>
      <c r="T148" s="93">
        <v>2</v>
      </c>
      <c r="U148" s="93">
        <v>1</v>
      </c>
      <c r="V148" s="93">
        <v>1</v>
      </c>
    </row>
    <row r="149" spans="1:22" x14ac:dyDescent="0.25">
      <c r="A149" s="93" t="s">
        <v>692</v>
      </c>
      <c r="B149" s="96">
        <v>2015</v>
      </c>
      <c r="C149" s="96" t="s">
        <v>62</v>
      </c>
      <c r="D149" s="93" t="s">
        <v>54</v>
      </c>
      <c r="E149" s="93" t="s">
        <v>55</v>
      </c>
      <c r="F149" s="93" t="s">
        <v>535</v>
      </c>
      <c r="G149" s="93" t="s">
        <v>534</v>
      </c>
      <c r="H149" s="93" t="s">
        <v>536</v>
      </c>
      <c r="I149" s="93" t="s">
        <v>54</v>
      </c>
      <c r="J149" s="93" t="s">
        <v>55</v>
      </c>
      <c r="K149" s="93" t="s">
        <v>535</v>
      </c>
      <c r="L149" s="93" t="s">
        <v>554</v>
      </c>
      <c r="M149" s="95" t="s">
        <v>363</v>
      </c>
      <c r="N149" s="93" t="s">
        <v>575</v>
      </c>
      <c r="O149" s="93" t="str">
        <f t="shared" si="4"/>
        <v>F1-I. elegans X I. elegans</v>
      </c>
      <c r="P149" s="94">
        <v>42661</v>
      </c>
      <c r="Q149" s="93" t="s">
        <v>289</v>
      </c>
      <c r="R149" s="93" t="s">
        <v>725</v>
      </c>
      <c r="S149" s="93">
        <v>1</v>
      </c>
      <c r="T149" s="93">
        <v>1</v>
      </c>
      <c r="U149" s="93">
        <v>0</v>
      </c>
      <c r="V149" s="93">
        <v>0</v>
      </c>
    </row>
    <row r="150" spans="1:22" x14ac:dyDescent="0.25">
      <c r="A150" s="93" t="s">
        <v>692</v>
      </c>
      <c r="B150" s="96">
        <v>2015</v>
      </c>
      <c r="C150" s="96" t="s">
        <v>62</v>
      </c>
      <c r="D150" s="93" t="s">
        <v>54</v>
      </c>
      <c r="E150" s="93" t="s">
        <v>55</v>
      </c>
      <c r="F150" s="93" t="s">
        <v>535</v>
      </c>
      <c r="G150" s="93" t="s">
        <v>534</v>
      </c>
      <c r="H150" s="93" t="s">
        <v>522</v>
      </c>
      <c r="I150" s="93" t="s">
        <v>54</v>
      </c>
      <c r="J150" s="93" t="s">
        <v>55</v>
      </c>
      <c r="K150" s="93" t="s">
        <v>535</v>
      </c>
      <c r="L150" s="93" t="s">
        <v>554</v>
      </c>
      <c r="M150" s="95" t="s">
        <v>363</v>
      </c>
      <c r="N150" s="93" t="s">
        <v>575</v>
      </c>
      <c r="O150" s="93" t="str">
        <f t="shared" si="4"/>
        <v>F1-I. elegans X I. elegans</v>
      </c>
      <c r="P150" s="94">
        <v>42668</v>
      </c>
      <c r="Q150" s="93" t="s">
        <v>706</v>
      </c>
      <c r="R150" s="93" t="s">
        <v>705</v>
      </c>
      <c r="S150" s="93">
        <v>1</v>
      </c>
      <c r="T150" s="93">
        <v>1</v>
      </c>
      <c r="U150" s="93">
        <v>1</v>
      </c>
      <c r="V150" s="93">
        <v>1</v>
      </c>
    </row>
    <row r="151" spans="1:22" x14ac:dyDescent="0.25">
      <c r="A151" s="93" t="s">
        <v>692</v>
      </c>
      <c r="B151" s="96">
        <v>2015</v>
      </c>
      <c r="C151" s="96" t="s">
        <v>62</v>
      </c>
      <c r="D151" s="93" t="s">
        <v>54</v>
      </c>
      <c r="E151" s="93" t="s">
        <v>55</v>
      </c>
      <c r="F151" s="93" t="s">
        <v>535</v>
      </c>
      <c r="G151" s="93" t="s">
        <v>534</v>
      </c>
      <c r="H151" s="93" t="s">
        <v>522</v>
      </c>
      <c r="I151" s="93" t="s">
        <v>54</v>
      </c>
      <c r="J151" s="93" t="s">
        <v>55</v>
      </c>
      <c r="K151" s="93" t="s">
        <v>528</v>
      </c>
      <c r="L151" s="93" t="s">
        <v>527</v>
      </c>
      <c r="M151" s="95" t="s">
        <v>363</v>
      </c>
      <c r="N151" s="93" t="s">
        <v>575</v>
      </c>
      <c r="O151" s="93" t="str">
        <f t="shared" si="4"/>
        <v>F1-I. elegans X I. elegans</v>
      </c>
      <c r="P151" s="94">
        <v>42659</v>
      </c>
      <c r="Q151" s="93" t="s">
        <v>729</v>
      </c>
      <c r="R151" s="93" t="s">
        <v>728</v>
      </c>
      <c r="S151" s="93">
        <v>1</v>
      </c>
      <c r="T151" s="93">
        <v>1</v>
      </c>
      <c r="U151" s="93">
        <v>1</v>
      </c>
      <c r="V151" s="93">
        <v>1</v>
      </c>
    </row>
    <row r="152" spans="1:22" x14ac:dyDescent="0.25">
      <c r="A152" s="93" t="s">
        <v>692</v>
      </c>
      <c r="B152" s="96">
        <v>2015</v>
      </c>
      <c r="C152" s="96" t="s">
        <v>62</v>
      </c>
      <c r="D152" s="93" t="s">
        <v>54</v>
      </c>
      <c r="E152" s="93" t="s">
        <v>55</v>
      </c>
      <c r="F152" s="93" t="s">
        <v>535</v>
      </c>
      <c r="G152" s="93" t="s">
        <v>534</v>
      </c>
      <c r="H152" s="93" t="s">
        <v>536</v>
      </c>
      <c r="I152" s="93" t="s">
        <v>54</v>
      </c>
      <c r="J152" s="93" t="s">
        <v>55</v>
      </c>
      <c r="K152" s="93" t="s">
        <v>535</v>
      </c>
      <c r="L152" s="93" t="s">
        <v>554</v>
      </c>
      <c r="M152" s="95" t="s">
        <v>363</v>
      </c>
      <c r="N152" s="93" t="s">
        <v>575</v>
      </c>
      <c r="O152" s="93" t="str">
        <f t="shared" si="4"/>
        <v>F1-I. elegans X I. elegans</v>
      </c>
      <c r="P152" s="94">
        <v>42660</v>
      </c>
      <c r="Q152" s="98" t="s">
        <v>726</v>
      </c>
      <c r="R152" s="93" t="s">
        <v>707</v>
      </c>
      <c r="S152" s="93">
        <v>1</v>
      </c>
      <c r="T152" s="93">
        <v>1</v>
      </c>
      <c r="U152" s="93">
        <v>1</v>
      </c>
      <c r="V152" s="93">
        <v>1</v>
      </c>
    </row>
    <row r="153" spans="1:22" x14ac:dyDescent="0.25">
      <c r="A153" s="93" t="s">
        <v>692</v>
      </c>
      <c r="B153" s="96">
        <v>2015</v>
      </c>
      <c r="C153" s="96" t="s">
        <v>62</v>
      </c>
      <c r="D153" s="93" t="s">
        <v>54</v>
      </c>
      <c r="E153" s="93" t="s">
        <v>55</v>
      </c>
      <c r="F153" s="93" t="s">
        <v>869</v>
      </c>
      <c r="G153" s="93" t="s">
        <v>600</v>
      </c>
      <c r="H153" s="92" t="s">
        <v>536</v>
      </c>
      <c r="I153" s="93" t="s">
        <v>54</v>
      </c>
      <c r="J153" s="93" t="s">
        <v>55</v>
      </c>
      <c r="K153" s="93" t="s">
        <v>869</v>
      </c>
      <c r="L153" s="93" t="s">
        <v>600</v>
      </c>
      <c r="M153" s="95" t="s">
        <v>363</v>
      </c>
      <c r="N153" s="93" t="s">
        <v>575</v>
      </c>
      <c r="O153" s="93" t="str">
        <f t="shared" si="4"/>
        <v>F1-I. elegans X I. elegans</v>
      </c>
      <c r="P153" s="99">
        <v>42657</v>
      </c>
      <c r="Q153" s="93" t="s">
        <v>878</v>
      </c>
      <c r="R153" s="93" t="s">
        <v>879</v>
      </c>
      <c r="S153" s="93">
        <v>1</v>
      </c>
      <c r="T153" s="93">
        <v>0</v>
      </c>
      <c r="U153" s="93">
        <v>0</v>
      </c>
      <c r="V153" s="93">
        <v>0</v>
      </c>
    </row>
    <row r="154" spans="1:22" x14ac:dyDescent="0.25">
      <c r="A154" s="93" t="s">
        <v>692</v>
      </c>
      <c r="B154" s="96">
        <v>2015</v>
      </c>
      <c r="C154" s="96" t="s">
        <v>62</v>
      </c>
      <c r="D154" s="93" t="s">
        <v>54</v>
      </c>
      <c r="E154" s="93" t="s">
        <v>55</v>
      </c>
      <c r="F154" s="93" t="s">
        <v>869</v>
      </c>
      <c r="G154" s="93" t="s">
        <v>600</v>
      </c>
      <c r="H154" s="93" t="s">
        <v>536</v>
      </c>
      <c r="I154" s="93" t="s">
        <v>54</v>
      </c>
      <c r="J154" s="93" t="s">
        <v>55</v>
      </c>
      <c r="K154" s="93" t="s">
        <v>869</v>
      </c>
      <c r="L154" s="93" t="s">
        <v>600</v>
      </c>
      <c r="M154" s="95" t="s">
        <v>363</v>
      </c>
      <c r="N154" s="93" t="s">
        <v>575</v>
      </c>
      <c r="O154" s="93" t="str">
        <f t="shared" si="4"/>
        <v>F1-I. elegans X I. elegans</v>
      </c>
      <c r="P154" s="94">
        <v>42659</v>
      </c>
      <c r="Q154" s="98" t="s">
        <v>880</v>
      </c>
      <c r="R154" s="93" t="s">
        <v>881</v>
      </c>
      <c r="S154" s="93">
        <v>2</v>
      </c>
      <c r="T154" s="93">
        <v>1</v>
      </c>
      <c r="U154" s="93">
        <v>1</v>
      </c>
      <c r="V154" s="93">
        <v>1</v>
      </c>
    </row>
    <row r="155" spans="1:22" x14ac:dyDescent="0.25">
      <c r="A155" s="93" t="s">
        <v>692</v>
      </c>
      <c r="B155" s="96">
        <v>2015</v>
      </c>
      <c r="C155" s="96" t="s">
        <v>62</v>
      </c>
      <c r="D155" s="93" t="s">
        <v>54</v>
      </c>
      <c r="E155" s="93" t="s">
        <v>55</v>
      </c>
      <c r="F155" s="93" t="s">
        <v>869</v>
      </c>
      <c r="G155" s="93" t="s">
        <v>600</v>
      </c>
      <c r="H155" s="93" t="s">
        <v>536</v>
      </c>
      <c r="I155" s="93" t="s">
        <v>54</v>
      </c>
      <c r="J155" s="93" t="s">
        <v>55</v>
      </c>
      <c r="K155" s="93" t="s">
        <v>535</v>
      </c>
      <c r="L155" s="93" t="s">
        <v>554</v>
      </c>
      <c r="M155" s="95" t="s">
        <v>363</v>
      </c>
      <c r="N155" s="93" t="s">
        <v>575</v>
      </c>
      <c r="O155" s="93" t="str">
        <f t="shared" si="4"/>
        <v>F1-I. elegans X I. elegans</v>
      </c>
      <c r="P155" s="94">
        <v>42672</v>
      </c>
      <c r="Q155" s="93" t="s">
        <v>255</v>
      </c>
      <c r="R155" s="93" t="s">
        <v>732</v>
      </c>
      <c r="S155" s="93">
        <v>1</v>
      </c>
      <c r="T155" s="93">
        <v>1</v>
      </c>
      <c r="U155" s="93">
        <v>3</v>
      </c>
      <c r="V155" s="93">
        <v>0</v>
      </c>
    </row>
    <row r="156" spans="1:22" x14ac:dyDescent="0.25">
      <c r="A156" s="93" t="s">
        <v>692</v>
      </c>
      <c r="B156" s="96">
        <v>2015</v>
      </c>
      <c r="C156" s="96" t="s">
        <v>62</v>
      </c>
      <c r="D156" s="93" t="s">
        <v>54</v>
      </c>
      <c r="E156" s="93" t="s">
        <v>55</v>
      </c>
      <c r="F156" s="93" t="s">
        <v>869</v>
      </c>
      <c r="G156" s="93" t="s">
        <v>600</v>
      </c>
      <c r="H156" s="93" t="s">
        <v>542</v>
      </c>
      <c r="I156" s="93" t="s">
        <v>54</v>
      </c>
      <c r="J156" s="93" t="s">
        <v>55</v>
      </c>
      <c r="K156" s="93" t="s">
        <v>535</v>
      </c>
      <c r="L156" s="93" t="s">
        <v>554</v>
      </c>
      <c r="M156" s="95" t="s">
        <v>363</v>
      </c>
      <c r="N156" s="93" t="s">
        <v>575</v>
      </c>
      <c r="O156" s="93" t="str">
        <f t="shared" si="4"/>
        <v>F1-I. elegans X I. elegans</v>
      </c>
      <c r="P156" s="94">
        <v>42673</v>
      </c>
      <c r="Q156" s="93" t="s">
        <v>261</v>
      </c>
      <c r="R156" s="93" t="s">
        <v>886</v>
      </c>
      <c r="S156" s="93">
        <v>1</v>
      </c>
      <c r="T156" s="93">
        <v>1</v>
      </c>
      <c r="U156" s="93">
        <v>1</v>
      </c>
      <c r="V156" s="93">
        <v>1</v>
      </c>
    </row>
    <row r="157" spans="1:22" x14ac:dyDescent="0.25">
      <c r="A157" s="93" t="s">
        <v>692</v>
      </c>
      <c r="B157" s="96">
        <v>2015</v>
      </c>
      <c r="C157" s="96" t="s">
        <v>62</v>
      </c>
      <c r="D157" s="93" t="s">
        <v>54</v>
      </c>
      <c r="E157" s="93" t="s">
        <v>55</v>
      </c>
      <c r="F157" s="93" t="s">
        <v>869</v>
      </c>
      <c r="G157" s="93" t="s">
        <v>600</v>
      </c>
      <c r="H157" s="93" t="s">
        <v>536</v>
      </c>
      <c r="I157" s="93" t="s">
        <v>54</v>
      </c>
      <c r="J157" s="93" t="s">
        <v>55</v>
      </c>
      <c r="K157" s="93" t="s">
        <v>535</v>
      </c>
      <c r="L157" s="93" t="s">
        <v>554</v>
      </c>
      <c r="M157" s="95" t="s">
        <v>363</v>
      </c>
      <c r="N157" s="93" t="s">
        <v>575</v>
      </c>
      <c r="O157" s="93" t="str">
        <f t="shared" si="4"/>
        <v>F1-I. elegans X I. elegans</v>
      </c>
      <c r="P157" s="94">
        <v>42672</v>
      </c>
      <c r="Q157" s="93" t="s">
        <v>884</v>
      </c>
      <c r="R157" s="93" t="s">
        <v>885</v>
      </c>
      <c r="S157" s="93">
        <v>1</v>
      </c>
      <c r="T157" s="93">
        <v>1</v>
      </c>
      <c r="U157" s="93">
        <v>1</v>
      </c>
      <c r="V157" s="93">
        <v>1</v>
      </c>
    </row>
    <row r="158" spans="1:22" x14ac:dyDescent="0.25">
      <c r="A158" s="93" t="s">
        <v>692</v>
      </c>
      <c r="B158" s="96">
        <v>2015</v>
      </c>
      <c r="C158" s="96" t="s">
        <v>62</v>
      </c>
      <c r="D158" s="93" t="s">
        <v>54</v>
      </c>
      <c r="E158" s="93" t="s">
        <v>55</v>
      </c>
      <c r="F158" s="93" t="s">
        <v>869</v>
      </c>
      <c r="G158" s="93" t="s">
        <v>600</v>
      </c>
      <c r="H158" s="93" t="s">
        <v>522</v>
      </c>
      <c r="I158" s="93" t="s">
        <v>54</v>
      </c>
      <c r="J158" s="93" t="s">
        <v>55</v>
      </c>
      <c r="K158" s="93" t="s">
        <v>869</v>
      </c>
      <c r="L158" s="93" t="s">
        <v>600</v>
      </c>
      <c r="M158" s="95" t="s">
        <v>363</v>
      </c>
      <c r="N158" s="93" t="s">
        <v>575</v>
      </c>
      <c r="O158" s="93" t="str">
        <f t="shared" si="4"/>
        <v>F1-I. elegans X I. elegans</v>
      </c>
      <c r="P158" s="94">
        <v>42673</v>
      </c>
      <c r="Q158" s="93" t="s">
        <v>887</v>
      </c>
      <c r="R158" s="93" t="s">
        <v>888</v>
      </c>
      <c r="S158" s="93">
        <v>1</v>
      </c>
      <c r="T158" s="93">
        <v>1</v>
      </c>
      <c r="U158" s="93">
        <v>1</v>
      </c>
      <c r="V158" s="93">
        <v>1</v>
      </c>
    </row>
    <row r="159" spans="1:22" x14ac:dyDescent="0.25">
      <c r="A159" s="93" t="s">
        <v>692</v>
      </c>
      <c r="B159" s="96">
        <v>2015</v>
      </c>
      <c r="C159" s="96" t="s">
        <v>62</v>
      </c>
      <c r="D159" s="93" t="s">
        <v>54</v>
      </c>
      <c r="E159" s="93" t="s">
        <v>55</v>
      </c>
      <c r="F159" s="93" t="s">
        <v>869</v>
      </c>
      <c r="G159" s="93" t="s">
        <v>600</v>
      </c>
      <c r="H159" s="93" t="s">
        <v>542</v>
      </c>
      <c r="I159" s="93" t="s">
        <v>54</v>
      </c>
      <c r="J159" s="93" t="s">
        <v>55</v>
      </c>
      <c r="K159" s="93" t="s">
        <v>528</v>
      </c>
      <c r="L159" s="93" t="s">
        <v>527</v>
      </c>
      <c r="M159" s="95" t="s">
        <v>363</v>
      </c>
      <c r="N159" s="93" t="s">
        <v>575</v>
      </c>
      <c r="O159" s="93" t="str">
        <f t="shared" si="4"/>
        <v>F1-I. elegans X I. elegans</v>
      </c>
      <c r="P159" s="94">
        <v>42666</v>
      </c>
      <c r="Q159" s="98" t="s">
        <v>882</v>
      </c>
      <c r="R159" s="93" t="s">
        <v>883</v>
      </c>
      <c r="S159" s="93">
        <v>1</v>
      </c>
      <c r="T159" s="93">
        <v>1</v>
      </c>
      <c r="U159" s="93">
        <v>1</v>
      </c>
      <c r="V159" s="93">
        <v>1</v>
      </c>
    </row>
    <row r="160" spans="1:22" x14ac:dyDescent="0.25">
      <c r="A160" s="93" t="s">
        <v>692</v>
      </c>
      <c r="B160" s="96">
        <v>2015</v>
      </c>
      <c r="C160" s="96" t="s">
        <v>62</v>
      </c>
      <c r="D160" s="93" t="s">
        <v>54</v>
      </c>
      <c r="E160" s="93" t="s">
        <v>55</v>
      </c>
      <c r="F160" s="93" t="s">
        <v>528</v>
      </c>
      <c r="G160" s="93" t="s">
        <v>572</v>
      </c>
      <c r="H160" s="93" t="s">
        <v>536</v>
      </c>
      <c r="I160" s="93" t="s">
        <v>559</v>
      </c>
      <c r="J160" s="93" t="s">
        <v>558</v>
      </c>
      <c r="K160" s="93" t="s">
        <v>557</v>
      </c>
      <c r="L160" s="93" t="s">
        <v>556</v>
      </c>
      <c r="M160" s="93" t="s">
        <v>396</v>
      </c>
      <c r="N160" s="93" t="s">
        <v>583</v>
      </c>
      <c r="O160" s="93" t="str">
        <f t="shared" si="4"/>
        <v>F1-I. elegans x Hybrid</v>
      </c>
      <c r="P160" s="94">
        <v>42671</v>
      </c>
      <c r="Q160" s="93" t="s">
        <v>698</v>
      </c>
      <c r="R160" s="93" t="s">
        <v>697</v>
      </c>
      <c r="S160" s="93">
        <v>1</v>
      </c>
      <c r="T160" s="93">
        <v>0</v>
      </c>
      <c r="U160" s="93">
        <v>0</v>
      </c>
      <c r="V160" s="93">
        <v>0</v>
      </c>
    </row>
    <row r="161" spans="1:22" x14ac:dyDescent="0.25">
      <c r="A161" s="93" t="s">
        <v>692</v>
      </c>
      <c r="B161" s="96">
        <v>2015</v>
      </c>
      <c r="C161" s="96" t="s">
        <v>62</v>
      </c>
      <c r="D161" s="93" t="s">
        <v>54</v>
      </c>
      <c r="E161" s="93" t="s">
        <v>55</v>
      </c>
      <c r="F161" s="93" t="s">
        <v>528</v>
      </c>
      <c r="G161" s="93" t="s">
        <v>572</v>
      </c>
      <c r="H161" s="92" t="s">
        <v>522</v>
      </c>
      <c r="I161" s="93" t="s">
        <v>559</v>
      </c>
      <c r="J161" s="93" t="s">
        <v>558</v>
      </c>
      <c r="K161" s="93" t="s">
        <v>557</v>
      </c>
      <c r="L161" s="93" t="s">
        <v>556</v>
      </c>
      <c r="M161" s="93" t="s">
        <v>396</v>
      </c>
      <c r="N161" s="93" t="s">
        <v>583</v>
      </c>
      <c r="O161" s="93" t="str">
        <f t="shared" si="4"/>
        <v>F1-I. elegans x Hybrid</v>
      </c>
      <c r="P161" s="99">
        <v>42644</v>
      </c>
      <c r="Q161" s="93" t="s">
        <v>267</v>
      </c>
      <c r="R161" s="93">
        <v>5.6</v>
      </c>
      <c r="S161" s="93">
        <v>1</v>
      </c>
      <c r="T161" s="93">
        <v>1</v>
      </c>
      <c r="U161" s="93">
        <v>1</v>
      </c>
      <c r="V161" s="93">
        <v>1</v>
      </c>
    </row>
    <row r="162" spans="1:22" x14ac:dyDescent="0.25">
      <c r="A162" s="93" t="s">
        <v>692</v>
      </c>
      <c r="B162" s="96">
        <v>2015</v>
      </c>
      <c r="C162" s="96" t="s">
        <v>62</v>
      </c>
      <c r="D162" s="93" t="s">
        <v>54</v>
      </c>
      <c r="E162" s="93" t="s">
        <v>55</v>
      </c>
      <c r="F162" s="93" t="s">
        <v>528</v>
      </c>
      <c r="G162" s="93" t="s">
        <v>572</v>
      </c>
      <c r="H162" s="93" t="s">
        <v>536</v>
      </c>
      <c r="I162" s="93" t="s">
        <v>559</v>
      </c>
      <c r="J162" s="93" t="s">
        <v>558</v>
      </c>
      <c r="K162" s="93" t="s">
        <v>557</v>
      </c>
      <c r="L162" s="93" t="s">
        <v>556</v>
      </c>
      <c r="M162" s="93" t="s">
        <v>396</v>
      </c>
      <c r="N162" s="93" t="s">
        <v>583</v>
      </c>
      <c r="O162" s="93" t="str">
        <f t="shared" ref="O162:O173" si="5">CONCATENATE(C162,"-",N162)</f>
        <v>F1-I. elegans x Hybrid</v>
      </c>
      <c r="P162" s="94">
        <v>42659</v>
      </c>
      <c r="Q162" s="93" t="s">
        <v>727</v>
      </c>
      <c r="R162" s="93">
        <v>5.14</v>
      </c>
      <c r="S162" s="93">
        <v>1</v>
      </c>
      <c r="T162" s="93">
        <v>1</v>
      </c>
      <c r="U162" s="93">
        <v>1</v>
      </c>
      <c r="V162" s="93">
        <v>1</v>
      </c>
    </row>
    <row r="163" spans="1:22" x14ac:dyDescent="0.25">
      <c r="A163" s="93" t="s">
        <v>692</v>
      </c>
      <c r="B163" s="96">
        <v>2015</v>
      </c>
      <c r="C163" s="96" t="s">
        <v>62</v>
      </c>
      <c r="D163" s="93" t="s">
        <v>54</v>
      </c>
      <c r="E163" s="93" t="s">
        <v>55</v>
      </c>
      <c r="F163" s="93" t="s">
        <v>528</v>
      </c>
      <c r="G163" s="93" t="s">
        <v>572</v>
      </c>
      <c r="H163" s="93" t="s">
        <v>542</v>
      </c>
      <c r="I163" s="93" t="s">
        <v>94</v>
      </c>
      <c r="J163" s="93" t="s">
        <v>55</v>
      </c>
      <c r="K163" s="93" t="s">
        <v>95</v>
      </c>
      <c r="L163" s="93" t="s">
        <v>523</v>
      </c>
      <c r="M163" s="93" t="s">
        <v>313</v>
      </c>
      <c r="N163" s="93" t="s">
        <v>569</v>
      </c>
      <c r="O163" s="93" t="str">
        <f t="shared" si="5"/>
        <v>F1-I. elegans X I. graellsii</v>
      </c>
      <c r="P163" s="94">
        <v>42654</v>
      </c>
      <c r="Q163" s="93" t="s">
        <v>734</v>
      </c>
      <c r="R163" s="93" t="s">
        <v>733</v>
      </c>
      <c r="S163" s="93">
        <v>1</v>
      </c>
      <c r="T163" s="93">
        <v>1</v>
      </c>
      <c r="U163" s="93">
        <v>1</v>
      </c>
      <c r="V163" s="93">
        <v>1</v>
      </c>
    </row>
    <row r="164" spans="1:22" x14ac:dyDescent="0.25">
      <c r="A164" s="93" t="s">
        <v>692</v>
      </c>
      <c r="B164" s="96">
        <v>2015</v>
      </c>
      <c r="C164" s="96" t="s">
        <v>62</v>
      </c>
      <c r="D164" s="93" t="s">
        <v>54</v>
      </c>
      <c r="E164" s="93" t="s">
        <v>55</v>
      </c>
      <c r="F164" s="93" t="s">
        <v>528</v>
      </c>
      <c r="G164" s="93" t="s">
        <v>572</v>
      </c>
      <c r="H164" s="93" t="s">
        <v>536</v>
      </c>
      <c r="I164" s="93" t="s">
        <v>559</v>
      </c>
      <c r="J164" s="93" t="s">
        <v>558</v>
      </c>
      <c r="K164" s="93" t="s">
        <v>557</v>
      </c>
      <c r="L164" s="93" t="s">
        <v>556</v>
      </c>
      <c r="M164" s="93" t="s">
        <v>396</v>
      </c>
      <c r="N164" s="93" t="s">
        <v>583</v>
      </c>
      <c r="O164" s="93" t="str">
        <f t="shared" si="5"/>
        <v>F1-I. elegans x Hybrid</v>
      </c>
      <c r="P164" s="94">
        <v>42646</v>
      </c>
      <c r="Q164" s="93" t="s">
        <v>737</v>
      </c>
      <c r="R164" s="93">
        <v>5.6</v>
      </c>
      <c r="S164" s="93">
        <v>1</v>
      </c>
      <c r="T164" s="93">
        <v>1</v>
      </c>
      <c r="U164" s="93">
        <v>1</v>
      </c>
      <c r="V164" s="93">
        <v>1</v>
      </c>
    </row>
    <row r="165" spans="1:22" x14ac:dyDescent="0.25">
      <c r="A165" s="93" t="s">
        <v>692</v>
      </c>
      <c r="B165" s="96">
        <v>2015</v>
      </c>
      <c r="C165" s="96" t="s">
        <v>62</v>
      </c>
      <c r="D165" s="93" t="s">
        <v>54</v>
      </c>
      <c r="E165" s="93" t="s">
        <v>55</v>
      </c>
      <c r="F165" s="93" t="s">
        <v>528</v>
      </c>
      <c r="G165" s="93" t="s">
        <v>577</v>
      </c>
      <c r="H165" s="96" t="s">
        <v>542</v>
      </c>
      <c r="I165" s="96" t="s">
        <v>561</v>
      </c>
      <c r="J165" s="96" t="s">
        <v>558</v>
      </c>
      <c r="K165" s="96" t="s">
        <v>557</v>
      </c>
      <c r="L165" s="96" t="s">
        <v>556</v>
      </c>
      <c r="M165" s="93" t="s">
        <v>396</v>
      </c>
      <c r="N165" s="93" t="s">
        <v>583</v>
      </c>
      <c r="O165" s="93" t="str">
        <f t="shared" si="5"/>
        <v>F1-I. elegans x Hybrid</v>
      </c>
      <c r="P165" s="99">
        <v>42640</v>
      </c>
      <c r="Q165" s="116" t="s">
        <v>745</v>
      </c>
      <c r="R165" s="116">
        <v>4.0999999999999996</v>
      </c>
      <c r="S165" s="93">
        <v>2</v>
      </c>
      <c r="T165" s="93">
        <v>1</v>
      </c>
      <c r="U165" s="93"/>
      <c r="V165" s="93">
        <v>1</v>
      </c>
    </row>
    <row r="166" spans="1:22" x14ac:dyDescent="0.25">
      <c r="A166" s="93" t="s">
        <v>692</v>
      </c>
      <c r="B166" s="96">
        <v>2015</v>
      </c>
      <c r="C166" s="96" t="s">
        <v>62</v>
      </c>
      <c r="D166" s="93" t="s">
        <v>54</v>
      </c>
      <c r="E166" s="93" t="s">
        <v>55</v>
      </c>
      <c r="F166" s="93" t="s">
        <v>528</v>
      </c>
      <c r="G166" s="93" t="s">
        <v>577</v>
      </c>
      <c r="H166" s="93" t="s">
        <v>542</v>
      </c>
      <c r="I166" s="93" t="s">
        <v>559</v>
      </c>
      <c r="J166" s="93" t="s">
        <v>558</v>
      </c>
      <c r="K166" s="93" t="s">
        <v>557</v>
      </c>
      <c r="L166" s="93" t="s">
        <v>556</v>
      </c>
      <c r="M166" s="93" t="s">
        <v>396</v>
      </c>
      <c r="N166" s="93" t="s">
        <v>583</v>
      </c>
      <c r="O166" s="93" t="str">
        <f t="shared" si="5"/>
        <v>F1-I. elegans x Hybrid</v>
      </c>
      <c r="P166" s="94">
        <v>42641</v>
      </c>
      <c r="Q166" s="116" t="s">
        <v>743</v>
      </c>
      <c r="R166" s="116">
        <v>4.2</v>
      </c>
      <c r="S166" s="93">
        <v>1</v>
      </c>
      <c r="T166" s="93">
        <v>1</v>
      </c>
      <c r="U166" s="93"/>
      <c r="V166" s="93">
        <v>1</v>
      </c>
    </row>
    <row r="167" spans="1:22" x14ac:dyDescent="0.25">
      <c r="A167" s="93" t="s">
        <v>692</v>
      </c>
      <c r="B167" s="96">
        <v>2015</v>
      </c>
      <c r="C167" s="96" t="s">
        <v>62</v>
      </c>
      <c r="D167" s="93" t="s">
        <v>54</v>
      </c>
      <c r="E167" s="93" t="s">
        <v>55</v>
      </c>
      <c r="F167" s="93" t="s">
        <v>528</v>
      </c>
      <c r="G167" s="93" t="s">
        <v>577</v>
      </c>
      <c r="H167" s="93" t="s">
        <v>542</v>
      </c>
      <c r="I167" s="93" t="s">
        <v>559</v>
      </c>
      <c r="J167" s="93" t="s">
        <v>558</v>
      </c>
      <c r="K167" s="93" t="s">
        <v>557</v>
      </c>
      <c r="L167" s="93" t="s">
        <v>556</v>
      </c>
      <c r="M167" s="93" t="s">
        <v>396</v>
      </c>
      <c r="N167" s="93" t="s">
        <v>583</v>
      </c>
      <c r="O167" s="93" t="str">
        <f t="shared" si="5"/>
        <v>F1-I. elegans x Hybrid</v>
      </c>
      <c r="P167" s="99">
        <v>42657</v>
      </c>
      <c r="Q167" s="93" t="s">
        <v>731</v>
      </c>
      <c r="R167" s="93">
        <v>5.1100000000000003</v>
      </c>
      <c r="S167" s="93">
        <v>1</v>
      </c>
      <c r="T167" s="93">
        <v>0</v>
      </c>
      <c r="U167" s="93">
        <v>0</v>
      </c>
      <c r="V167" s="93">
        <v>0</v>
      </c>
    </row>
    <row r="168" spans="1:22" x14ac:dyDescent="0.25">
      <c r="A168" s="93" t="s">
        <v>692</v>
      </c>
      <c r="B168" s="96">
        <v>2015</v>
      </c>
      <c r="C168" s="96" t="s">
        <v>62</v>
      </c>
      <c r="D168" s="93" t="s">
        <v>54</v>
      </c>
      <c r="E168" s="93" t="s">
        <v>55</v>
      </c>
      <c r="F168" s="93" t="s">
        <v>528</v>
      </c>
      <c r="G168" s="93" t="s">
        <v>577</v>
      </c>
      <c r="H168" s="93" t="s">
        <v>542</v>
      </c>
      <c r="I168" s="93" t="s">
        <v>561</v>
      </c>
      <c r="J168" s="93" t="s">
        <v>558</v>
      </c>
      <c r="K168" s="93" t="s">
        <v>557</v>
      </c>
      <c r="L168" s="93" t="s">
        <v>556</v>
      </c>
      <c r="M168" s="93" t="s">
        <v>396</v>
      </c>
      <c r="N168" s="93" t="s">
        <v>583</v>
      </c>
      <c r="O168" s="93" t="str">
        <f t="shared" si="5"/>
        <v>F1-I. elegans x Hybrid</v>
      </c>
      <c r="P168" s="94">
        <v>42665</v>
      </c>
      <c r="Q168" s="118" t="s">
        <v>718</v>
      </c>
      <c r="R168" s="118">
        <v>2.11</v>
      </c>
      <c r="S168" s="93">
        <v>1</v>
      </c>
      <c r="T168" s="93">
        <v>1</v>
      </c>
      <c r="U168" s="93">
        <v>1</v>
      </c>
      <c r="V168" s="93">
        <v>1</v>
      </c>
    </row>
    <row r="169" spans="1:22" x14ac:dyDescent="0.25">
      <c r="A169" s="93" t="s">
        <v>692</v>
      </c>
      <c r="B169" s="96">
        <v>2015</v>
      </c>
      <c r="C169" s="96" t="s">
        <v>62</v>
      </c>
      <c r="D169" s="93" t="s">
        <v>54</v>
      </c>
      <c r="E169" s="93" t="s">
        <v>55</v>
      </c>
      <c r="F169" s="93" t="s">
        <v>528</v>
      </c>
      <c r="G169" s="93" t="s">
        <v>577</v>
      </c>
      <c r="H169" s="93" t="s">
        <v>542</v>
      </c>
      <c r="I169" s="93" t="s">
        <v>561</v>
      </c>
      <c r="J169" s="93" t="s">
        <v>558</v>
      </c>
      <c r="K169" s="93" t="s">
        <v>557</v>
      </c>
      <c r="L169" s="93" t="s">
        <v>556</v>
      </c>
      <c r="M169" s="93" t="s">
        <v>396</v>
      </c>
      <c r="N169" s="93" t="s">
        <v>583</v>
      </c>
      <c r="O169" s="93" t="str">
        <f t="shared" si="5"/>
        <v>F1-I. elegans x Hybrid</v>
      </c>
      <c r="P169" s="94">
        <v>42666</v>
      </c>
      <c r="Q169" s="119" t="s">
        <v>718</v>
      </c>
      <c r="R169" s="118">
        <v>2.11</v>
      </c>
      <c r="S169" s="93">
        <v>1</v>
      </c>
      <c r="T169" s="93">
        <v>1</v>
      </c>
      <c r="U169" s="93">
        <v>1</v>
      </c>
      <c r="V169" s="93">
        <v>1</v>
      </c>
    </row>
    <row r="170" spans="1:22" x14ac:dyDescent="0.25">
      <c r="A170" s="93" t="s">
        <v>692</v>
      </c>
      <c r="B170" s="96">
        <v>2015</v>
      </c>
      <c r="C170" s="96" t="s">
        <v>62</v>
      </c>
      <c r="D170" s="93" t="s">
        <v>54</v>
      </c>
      <c r="E170" s="93" t="s">
        <v>55</v>
      </c>
      <c r="F170" s="93" t="s">
        <v>528</v>
      </c>
      <c r="G170" s="93" t="s">
        <v>577</v>
      </c>
      <c r="H170" s="93" t="s">
        <v>542</v>
      </c>
      <c r="I170" s="93" t="s">
        <v>559</v>
      </c>
      <c r="J170" s="93" t="s">
        <v>558</v>
      </c>
      <c r="K170" s="93" t="s">
        <v>557</v>
      </c>
      <c r="L170" s="93" t="s">
        <v>556</v>
      </c>
      <c r="M170" s="93" t="s">
        <v>396</v>
      </c>
      <c r="N170" s="93" t="s">
        <v>583</v>
      </c>
      <c r="O170" s="93" t="str">
        <f t="shared" si="5"/>
        <v>F1-I. elegans x Hybrid</v>
      </c>
      <c r="P170" s="94">
        <v>42641</v>
      </c>
      <c r="Q170" s="93" t="s">
        <v>742</v>
      </c>
      <c r="R170" s="93">
        <v>5.4</v>
      </c>
      <c r="S170" s="93">
        <v>1</v>
      </c>
      <c r="T170" s="93">
        <v>1</v>
      </c>
      <c r="U170" s="93"/>
      <c r="V170" s="93">
        <v>1</v>
      </c>
    </row>
    <row r="171" spans="1:22" x14ac:dyDescent="0.25">
      <c r="A171" s="93" t="s">
        <v>692</v>
      </c>
      <c r="B171" s="96">
        <v>2015</v>
      </c>
      <c r="C171" s="96" t="s">
        <v>62</v>
      </c>
      <c r="D171" s="93" t="s">
        <v>54</v>
      </c>
      <c r="E171" s="93" t="s">
        <v>55</v>
      </c>
      <c r="F171" s="93" t="s">
        <v>528</v>
      </c>
      <c r="G171" s="93" t="s">
        <v>577</v>
      </c>
      <c r="H171" s="96" t="s">
        <v>542</v>
      </c>
      <c r="I171" s="93" t="s">
        <v>559</v>
      </c>
      <c r="J171" s="93" t="s">
        <v>558</v>
      </c>
      <c r="K171" s="93" t="s">
        <v>557</v>
      </c>
      <c r="L171" s="93" t="s">
        <v>556</v>
      </c>
      <c r="M171" s="93" t="s">
        <v>396</v>
      </c>
      <c r="N171" s="93" t="s">
        <v>583</v>
      </c>
      <c r="O171" s="93" t="str">
        <f t="shared" si="5"/>
        <v>F1-I. elegans x Hybrid</v>
      </c>
      <c r="P171" s="99">
        <v>42639</v>
      </c>
      <c r="Q171" s="96" t="s">
        <v>747</v>
      </c>
      <c r="R171" s="96">
        <v>5.5</v>
      </c>
      <c r="S171" s="96">
        <v>1</v>
      </c>
      <c r="T171" s="96">
        <v>0</v>
      </c>
      <c r="U171" s="96"/>
      <c r="V171" s="96">
        <v>0</v>
      </c>
    </row>
    <row r="172" spans="1:22" x14ac:dyDescent="0.25">
      <c r="A172" s="93" t="s">
        <v>692</v>
      </c>
      <c r="B172" s="96">
        <v>2015</v>
      </c>
      <c r="C172" s="96" t="s">
        <v>62</v>
      </c>
      <c r="D172" s="93" t="s">
        <v>54</v>
      </c>
      <c r="E172" s="93" t="s">
        <v>55</v>
      </c>
      <c r="F172" s="93" t="s">
        <v>528</v>
      </c>
      <c r="G172" s="93" t="s">
        <v>577</v>
      </c>
      <c r="H172" s="93" t="s">
        <v>536</v>
      </c>
      <c r="I172" s="93" t="s">
        <v>559</v>
      </c>
      <c r="J172" s="93" t="s">
        <v>558</v>
      </c>
      <c r="K172" s="93" t="s">
        <v>557</v>
      </c>
      <c r="L172" s="93" t="s">
        <v>556</v>
      </c>
      <c r="M172" s="93" t="s">
        <v>396</v>
      </c>
      <c r="N172" s="93" t="s">
        <v>583</v>
      </c>
      <c r="O172" s="93" t="str">
        <f t="shared" si="5"/>
        <v>F1-I. elegans x Hybrid</v>
      </c>
      <c r="P172" s="94">
        <v>42657</v>
      </c>
      <c r="Q172" s="93" t="s">
        <v>730</v>
      </c>
      <c r="R172" s="93">
        <v>5.8</v>
      </c>
      <c r="S172" s="93">
        <v>1</v>
      </c>
      <c r="T172" s="93">
        <v>1</v>
      </c>
      <c r="U172" s="93">
        <v>1</v>
      </c>
      <c r="V172" s="93">
        <v>1</v>
      </c>
    </row>
    <row r="173" spans="1:22" x14ac:dyDescent="0.25">
      <c r="A173" s="93" t="s">
        <v>692</v>
      </c>
      <c r="B173" s="96">
        <v>2015</v>
      </c>
      <c r="C173" s="96" t="s">
        <v>62</v>
      </c>
      <c r="D173" s="93" t="s">
        <v>54</v>
      </c>
      <c r="E173" s="93" t="s">
        <v>55</v>
      </c>
      <c r="F173" s="93" t="s">
        <v>597</v>
      </c>
      <c r="G173" s="93" t="s">
        <v>596</v>
      </c>
      <c r="H173" s="93" t="s">
        <v>522</v>
      </c>
      <c r="I173" s="93" t="s">
        <v>54</v>
      </c>
      <c r="J173" s="93" t="s">
        <v>55</v>
      </c>
      <c r="K173" s="93" t="s">
        <v>535</v>
      </c>
      <c r="L173" s="93" t="s">
        <v>554</v>
      </c>
      <c r="M173" s="95" t="s">
        <v>363</v>
      </c>
      <c r="N173" s="93" t="s">
        <v>575</v>
      </c>
      <c r="O173" s="93" t="str">
        <f t="shared" si="5"/>
        <v>F1-I. elegans X I. elegans</v>
      </c>
      <c r="P173" s="94">
        <v>42672</v>
      </c>
      <c r="Q173" s="93" t="s">
        <v>696</v>
      </c>
      <c r="R173" s="93" t="s">
        <v>695</v>
      </c>
      <c r="S173" s="93">
        <v>1</v>
      </c>
      <c r="T173" s="93">
        <v>1</v>
      </c>
      <c r="U173" s="93">
        <v>1</v>
      </c>
      <c r="V173" s="93">
        <v>1</v>
      </c>
    </row>
  </sheetData>
  <autoFilter ref="A1:V173" xr:uid="{00000000-0009-0000-0000-000003000000}">
    <sortState xmlns:xlrd2="http://schemas.microsoft.com/office/spreadsheetml/2017/richdata2" ref="A2:V173">
      <sortCondition ref="Q1:Q173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149"/>
  <sheetViews>
    <sheetView zoomScale="80" zoomScaleNormal="80" workbookViewId="0">
      <pane ySplit="1" topLeftCell="A2" activePane="bottomLeft" state="frozen"/>
      <selection activeCell="S1" sqref="S1"/>
      <selection pane="bottomLeft" activeCell="AD75" sqref="AD75"/>
    </sheetView>
  </sheetViews>
  <sheetFormatPr baseColWidth="10" defaultRowHeight="15" x14ac:dyDescent="0.25"/>
  <cols>
    <col min="7" max="7" width="29.85546875" bestFit="1" customWidth="1"/>
    <col min="12" max="12" width="29.85546875" bestFit="1" customWidth="1"/>
    <col min="15" max="15" width="20.28515625" bestFit="1" customWidth="1"/>
    <col min="16" max="16" width="23.140625" bestFit="1" customWidth="1"/>
  </cols>
  <sheetData>
    <row r="1" spans="1:41" s="80" customFormat="1" ht="20.45" customHeight="1" thickBot="1" x14ac:dyDescent="0.3">
      <c r="A1" s="91" t="s">
        <v>690</v>
      </c>
      <c r="B1" s="86" t="s">
        <v>20</v>
      </c>
      <c r="C1" s="86" t="s">
        <v>689</v>
      </c>
      <c r="D1" s="90" t="s">
        <v>22</v>
      </c>
      <c r="E1" s="90" t="s">
        <v>688</v>
      </c>
      <c r="F1" s="90" t="s">
        <v>24</v>
      </c>
      <c r="G1" s="90" t="s">
        <v>25</v>
      </c>
      <c r="H1" s="90" t="s">
        <v>687</v>
      </c>
      <c r="I1" s="89" t="s">
        <v>686</v>
      </c>
      <c r="J1" s="88" t="s">
        <v>685</v>
      </c>
      <c r="K1" s="88" t="s">
        <v>24</v>
      </c>
      <c r="L1" s="88" t="s">
        <v>684</v>
      </c>
      <c r="M1" s="86" t="s">
        <v>683</v>
      </c>
      <c r="N1" s="86" t="s">
        <v>682</v>
      </c>
      <c r="O1" s="86" t="s">
        <v>681</v>
      </c>
      <c r="P1" s="86" t="s">
        <v>866</v>
      </c>
      <c r="Q1" s="86" t="s">
        <v>680</v>
      </c>
      <c r="R1" s="87" t="s">
        <v>679</v>
      </c>
      <c r="S1" s="86" t="s">
        <v>678</v>
      </c>
      <c r="T1" s="85" t="s">
        <v>677</v>
      </c>
      <c r="U1" s="85" t="s">
        <v>676</v>
      </c>
      <c r="V1" s="85" t="s">
        <v>675</v>
      </c>
      <c r="W1" s="85" t="s">
        <v>674</v>
      </c>
      <c r="X1" s="85" t="s">
        <v>675</v>
      </c>
      <c r="Y1" s="85" t="s">
        <v>674</v>
      </c>
      <c r="Z1" s="85" t="s">
        <v>675</v>
      </c>
      <c r="AA1" s="85" t="s">
        <v>674</v>
      </c>
      <c r="AB1" s="84" t="s">
        <v>673</v>
      </c>
      <c r="AC1" s="84" t="s">
        <v>672</v>
      </c>
      <c r="AD1" s="82" t="s">
        <v>52</v>
      </c>
      <c r="AE1" s="82" t="s">
        <v>867</v>
      </c>
      <c r="AF1" s="83" t="s">
        <v>671</v>
      </c>
      <c r="AG1" s="69"/>
      <c r="AH1" s="81"/>
      <c r="AI1" s="81"/>
      <c r="AJ1" s="81"/>
      <c r="AK1" s="81"/>
      <c r="AL1" s="63"/>
      <c r="AM1" s="63"/>
      <c r="AN1" s="63"/>
      <c r="AO1" s="63"/>
    </row>
    <row r="2" spans="1:41" ht="15.75" x14ac:dyDescent="0.25">
      <c r="A2" s="67" t="s">
        <v>573</v>
      </c>
      <c r="B2" s="67">
        <v>2015</v>
      </c>
      <c r="C2" s="67" t="s">
        <v>62</v>
      </c>
      <c r="D2" s="67" t="s">
        <v>561</v>
      </c>
      <c r="E2" s="67" t="s">
        <v>558</v>
      </c>
      <c r="F2" s="67" t="s">
        <v>557</v>
      </c>
      <c r="G2" s="67" t="s">
        <v>556</v>
      </c>
      <c r="H2" s="67" t="s">
        <v>542</v>
      </c>
      <c r="I2" s="67" t="s">
        <v>561</v>
      </c>
      <c r="J2" s="67" t="s">
        <v>558</v>
      </c>
      <c r="K2" s="67" t="s">
        <v>557</v>
      </c>
      <c r="L2" s="67" t="s">
        <v>556</v>
      </c>
      <c r="M2" s="67"/>
      <c r="N2" s="67" t="s">
        <v>641</v>
      </c>
      <c r="O2" s="67" t="s">
        <v>640</v>
      </c>
      <c r="P2" s="67" t="str">
        <f t="shared" ref="P2:P33" si="0">CONCATENATE(C2,"-",O2)</f>
        <v>F1-Hybrid X Hybrid</v>
      </c>
      <c r="Q2" s="72">
        <v>42665</v>
      </c>
      <c r="R2" s="72"/>
      <c r="S2" s="67" t="s">
        <v>670</v>
      </c>
      <c r="T2" s="67">
        <v>3</v>
      </c>
      <c r="U2" s="67">
        <v>2</v>
      </c>
      <c r="V2" s="67">
        <v>0</v>
      </c>
      <c r="W2" s="67">
        <v>5</v>
      </c>
      <c r="X2" s="67">
        <v>0</v>
      </c>
      <c r="Y2" s="67">
        <v>8</v>
      </c>
      <c r="Z2" s="67">
        <v>0</v>
      </c>
      <c r="AA2" s="67">
        <v>0</v>
      </c>
      <c r="AB2" s="76">
        <v>0</v>
      </c>
      <c r="AC2" s="76">
        <v>13</v>
      </c>
      <c r="AD2" s="70">
        <f>AB2+AC2</f>
        <v>13</v>
      </c>
      <c r="AE2" s="110">
        <f>AD2/T2</f>
        <v>4.333333333333333</v>
      </c>
      <c r="AF2" s="69">
        <f>AB2/AD2</f>
        <v>0</v>
      </c>
      <c r="AG2" s="69"/>
      <c r="AH2" s="68"/>
      <c r="AI2" s="68"/>
      <c r="AJ2" s="68"/>
      <c r="AK2" s="68"/>
    </row>
    <row r="3" spans="1:41" ht="15.75" x14ac:dyDescent="0.25">
      <c r="A3" s="67" t="s">
        <v>573</v>
      </c>
      <c r="B3" s="67">
        <v>2015</v>
      </c>
      <c r="C3" s="67" t="s">
        <v>62</v>
      </c>
      <c r="D3" s="67" t="s">
        <v>561</v>
      </c>
      <c r="E3" s="67" t="s">
        <v>558</v>
      </c>
      <c r="F3" s="67" t="s">
        <v>557</v>
      </c>
      <c r="G3" s="67" t="s">
        <v>556</v>
      </c>
      <c r="H3" s="67" t="s">
        <v>542</v>
      </c>
      <c r="I3" s="67" t="s">
        <v>561</v>
      </c>
      <c r="J3" s="67" t="s">
        <v>558</v>
      </c>
      <c r="K3" s="67" t="s">
        <v>557</v>
      </c>
      <c r="L3" s="67" t="s">
        <v>556</v>
      </c>
      <c r="M3" s="67"/>
      <c r="N3" s="67" t="s">
        <v>641</v>
      </c>
      <c r="O3" s="67" t="s">
        <v>640</v>
      </c>
      <c r="P3" s="67" t="str">
        <f t="shared" si="0"/>
        <v>F1-Hybrid X Hybrid</v>
      </c>
      <c r="Q3" s="72">
        <v>42670</v>
      </c>
      <c r="R3" s="72"/>
      <c r="S3" s="67" t="s">
        <v>669</v>
      </c>
      <c r="T3" s="67">
        <v>3</v>
      </c>
      <c r="U3" s="67">
        <v>0</v>
      </c>
      <c r="V3" s="67">
        <v>0</v>
      </c>
      <c r="W3" s="67">
        <v>0</v>
      </c>
      <c r="X3" s="67">
        <v>0</v>
      </c>
      <c r="Y3" s="67">
        <v>0</v>
      </c>
      <c r="Z3" s="67">
        <v>0</v>
      </c>
      <c r="AA3" s="67">
        <v>0</v>
      </c>
      <c r="AB3" s="70">
        <v>0</v>
      </c>
      <c r="AC3" s="70">
        <v>0</v>
      </c>
      <c r="AD3" s="70"/>
      <c r="AE3" s="110"/>
      <c r="AF3" s="74"/>
      <c r="AG3" s="69"/>
      <c r="AH3" s="68"/>
      <c r="AI3" s="68"/>
      <c r="AJ3" s="68"/>
      <c r="AK3" s="68"/>
    </row>
    <row r="4" spans="1:41" ht="15.75" x14ac:dyDescent="0.25">
      <c r="A4" s="67" t="s">
        <v>573</v>
      </c>
      <c r="B4" s="67">
        <v>2015</v>
      </c>
      <c r="C4" s="67" t="s">
        <v>62</v>
      </c>
      <c r="D4" s="67" t="s">
        <v>561</v>
      </c>
      <c r="E4" s="67" t="s">
        <v>558</v>
      </c>
      <c r="F4" s="67" t="s">
        <v>557</v>
      </c>
      <c r="G4" s="67" t="s">
        <v>556</v>
      </c>
      <c r="H4" s="67" t="s">
        <v>542</v>
      </c>
      <c r="I4" s="67" t="s">
        <v>561</v>
      </c>
      <c r="J4" s="67" t="s">
        <v>558</v>
      </c>
      <c r="K4" s="67" t="s">
        <v>557</v>
      </c>
      <c r="L4" s="67" t="s">
        <v>556</v>
      </c>
      <c r="M4" s="67"/>
      <c r="N4" s="67" t="s">
        <v>641</v>
      </c>
      <c r="O4" s="67" t="s">
        <v>640</v>
      </c>
      <c r="P4" s="67" t="str">
        <f t="shared" si="0"/>
        <v>F1-Hybrid X Hybrid</v>
      </c>
      <c r="Q4" s="72">
        <v>42675</v>
      </c>
      <c r="R4" s="72"/>
      <c r="S4" s="67" t="s">
        <v>668</v>
      </c>
      <c r="T4" s="67">
        <v>3</v>
      </c>
      <c r="U4" s="67">
        <v>1</v>
      </c>
      <c r="V4" s="67">
        <v>0</v>
      </c>
      <c r="W4" s="67">
        <v>5</v>
      </c>
      <c r="X4" s="67">
        <v>0</v>
      </c>
      <c r="Y4" s="67">
        <v>0</v>
      </c>
      <c r="Z4" s="67">
        <v>0</v>
      </c>
      <c r="AA4" s="67">
        <v>0</v>
      </c>
      <c r="AB4" s="76">
        <v>0</v>
      </c>
      <c r="AC4" s="76">
        <v>5</v>
      </c>
      <c r="AD4" s="70">
        <f t="shared" ref="AD4:AD20" si="1">AB4+AC4</f>
        <v>5</v>
      </c>
      <c r="AE4" s="110">
        <f t="shared" ref="AE4:AE20" si="2">AD4/T4</f>
        <v>1.6666666666666667</v>
      </c>
      <c r="AF4" s="69">
        <f t="shared" ref="AF4:AF20" si="3">AB4/AD4</f>
        <v>0</v>
      </c>
      <c r="AG4" s="69"/>
      <c r="AH4" s="68"/>
      <c r="AI4" s="68"/>
      <c r="AJ4" s="68"/>
      <c r="AK4" s="68"/>
    </row>
    <row r="5" spans="1:41" ht="15.75" x14ac:dyDescent="0.25">
      <c r="A5" s="67" t="s">
        <v>573</v>
      </c>
      <c r="B5" s="67">
        <v>2015</v>
      </c>
      <c r="C5" s="67" t="s">
        <v>62</v>
      </c>
      <c r="D5" s="67" t="s">
        <v>561</v>
      </c>
      <c r="E5" s="67" t="s">
        <v>558</v>
      </c>
      <c r="F5" s="67" t="s">
        <v>557</v>
      </c>
      <c r="G5" s="67" t="s">
        <v>556</v>
      </c>
      <c r="H5" s="67" t="s">
        <v>542</v>
      </c>
      <c r="I5" s="67" t="s">
        <v>561</v>
      </c>
      <c r="J5" s="67" t="s">
        <v>558</v>
      </c>
      <c r="K5" s="67" t="s">
        <v>557</v>
      </c>
      <c r="L5" s="67" t="s">
        <v>556</v>
      </c>
      <c r="M5" s="67"/>
      <c r="N5" s="67" t="s">
        <v>641</v>
      </c>
      <c r="O5" s="67" t="s">
        <v>640</v>
      </c>
      <c r="P5" s="67" t="str">
        <f t="shared" si="0"/>
        <v>F1-Hybrid X Hybrid</v>
      </c>
      <c r="Q5" s="72">
        <v>42657</v>
      </c>
      <c r="R5" s="72"/>
      <c r="S5" s="67" t="s">
        <v>667</v>
      </c>
      <c r="T5" s="67">
        <v>3</v>
      </c>
      <c r="U5" s="67">
        <v>2</v>
      </c>
      <c r="V5" s="67">
        <v>0</v>
      </c>
      <c r="W5" s="67">
        <v>6</v>
      </c>
      <c r="X5" s="67">
        <v>0</v>
      </c>
      <c r="Y5" s="67">
        <v>17</v>
      </c>
      <c r="Z5" s="67">
        <v>0</v>
      </c>
      <c r="AA5" s="67">
        <v>0</v>
      </c>
      <c r="AB5" s="76">
        <v>0</v>
      </c>
      <c r="AC5" s="76">
        <v>23</v>
      </c>
      <c r="AD5" s="70">
        <f t="shared" si="1"/>
        <v>23</v>
      </c>
      <c r="AE5" s="110">
        <f t="shared" si="2"/>
        <v>7.666666666666667</v>
      </c>
      <c r="AF5" s="69">
        <f t="shared" si="3"/>
        <v>0</v>
      </c>
      <c r="AG5" s="69"/>
      <c r="AH5" s="68"/>
      <c r="AI5" s="68"/>
      <c r="AJ5" s="68"/>
      <c r="AK5" s="68"/>
    </row>
    <row r="6" spans="1:41" ht="15.75" x14ac:dyDescent="0.25">
      <c r="A6" s="67" t="s">
        <v>573</v>
      </c>
      <c r="B6" s="67">
        <v>2015</v>
      </c>
      <c r="C6" s="67" t="s">
        <v>62</v>
      </c>
      <c r="D6" s="67" t="s">
        <v>561</v>
      </c>
      <c r="E6" s="67" t="s">
        <v>558</v>
      </c>
      <c r="F6" s="67" t="s">
        <v>557</v>
      </c>
      <c r="G6" s="67" t="s">
        <v>556</v>
      </c>
      <c r="H6" s="67" t="s">
        <v>542</v>
      </c>
      <c r="I6" s="67" t="s">
        <v>54</v>
      </c>
      <c r="J6" s="67" t="s">
        <v>55</v>
      </c>
      <c r="K6" s="67" t="s">
        <v>535</v>
      </c>
      <c r="L6" s="67" t="s">
        <v>554</v>
      </c>
      <c r="M6" s="67"/>
      <c r="N6" s="67" t="s">
        <v>396</v>
      </c>
      <c r="O6" s="67" t="s">
        <v>628</v>
      </c>
      <c r="P6" s="67" t="str">
        <f t="shared" si="0"/>
        <v>F1-Hybrid X I. elegans</v>
      </c>
      <c r="Q6" s="72">
        <v>42677</v>
      </c>
      <c r="R6" s="72"/>
      <c r="S6" s="67" t="s">
        <v>638</v>
      </c>
      <c r="T6" s="67">
        <v>3</v>
      </c>
      <c r="U6" s="67">
        <v>2</v>
      </c>
      <c r="V6" s="67">
        <v>0</v>
      </c>
      <c r="W6" s="67">
        <v>168</v>
      </c>
      <c r="X6" s="67">
        <v>0</v>
      </c>
      <c r="Y6" s="67">
        <v>6</v>
      </c>
      <c r="Z6" s="67">
        <v>0</v>
      </c>
      <c r="AA6" s="67">
        <v>0</v>
      </c>
      <c r="AB6" s="76">
        <v>0</v>
      </c>
      <c r="AC6" s="76">
        <v>174</v>
      </c>
      <c r="AD6" s="70">
        <f t="shared" si="1"/>
        <v>174</v>
      </c>
      <c r="AE6" s="110">
        <f t="shared" si="2"/>
        <v>58</v>
      </c>
      <c r="AF6" s="69">
        <f t="shared" si="3"/>
        <v>0</v>
      </c>
      <c r="AG6" s="69"/>
      <c r="AH6" s="68"/>
      <c r="AI6" s="68"/>
      <c r="AJ6" s="68"/>
      <c r="AK6" s="68"/>
    </row>
    <row r="7" spans="1:41" ht="15.75" x14ac:dyDescent="0.25">
      <c r="A7" s="67" t="s">
        <v>573</v>
      </c>
      <c r="B7" s="67">
        <v>2015</v>
      </c>
      <c r="C7" s="67" t="s">
        <v>62</v>
      </c>
      <c r="D7" s="67" t="s">
        <v>561</v>
      </c>
      <c r="E7" s="67" t="s">
        <v>558</v>
      </c>
      <c r="F7" s="67" t="s">
        <v>557</v>
      </c>
      <c r="G7" s="67" t="s">
        <v>556</v>
      </c>
      <c r="H7" s="67" t="s">
        <v>542</v>
      </c>
      <c r="I7" s="67" t="s">
        <v>54</v>
      </c>
      <c r="J7" s="67" t="s">
        <v>55</v>
      </c>
      <c r="K7" s="67" t="s">
        <v>535</v>
      </c>
      <c r="L7" s="67" t="s">
        <v>554</v>
      </c>
      <c r="M7" s="67"/>
      <c r="N7" s="67" t="s">
        <v>396</v>
      </c>
      <c r="O7" s="67" t="s">
        <v>628</v>
      </c>
      <c r="P7" s="67" t="str">
        <f t="shared" si="0"/>
        <v>F1-Hybrid X I. elegans</v>
      </c>
      <c r="Q7" s="72">
        <v>42677</v>
      </c>
      <c r="R7" s="72"/>
      <c r="S7" s="67" t="s">
        <v>637</v>
      </c>
      <c r="T7" s="67">
        <v>3</v>
      </c>
      <c r="U7" s="67">
        <v>1</v>
      </c>
      <c r="V7" s="67">
        <v>0</v>
      </c>
      <c r="W7" s="67">
        <v>0</v>
      </c>
      <c r="X7" s="67">
        <v>0</v>
      </c>
      <c r="Y7" s="67">
        <v>1</v>
      </c>
      <c r="Z7" s="67">
        <v>0</v>
      </c>
      <c r="AA7" s="67">
        <v>0</v>
      </c>
      <c r="AB7" s="76">
        <v>0</v>
      </c>
      <c r="AC7" s="76">
        <v>1</v>
      </c>
      <c r="AD7" s="70">
        <f t="shared" si="1"/>
        <v>1</v>
      </c>
      <c r="AE7" s="110">
        <f t="shared" si="2"/>
        <v>0.33333333333333331</v>
      </c>
      <c r="AF7" s="69">
        <f t="shared" si="3"/>
        <v>0</v>
      </c>
      <c r="AG7" s="69"/>
      <c r="AH7" s="68"/>
      <c r="AI7" s="68"/>
      <c r="AJ7" s="68"/>
      <c r="AK7" s="68"/>
    </row>
    <row r="8" spans="1:41" ht="15.75" x14ac:dyDescent="0.25">
      <c r="A8" s="67" t="s">
        <v>573</v>
      </c>
      <c r="B8" s="67">
        <v>2015</v>
      </c>
      <c r="C8" s="67" t="s">
        <v>62</v>
      </c>
      <c r="D8" s="67" t="s">
        <v>561</v>
      </c>
      <c r="E8" s="67" t="s">
        <v>558</v>
      </c>
      <c r="F8" s="67" t="s">
        <v>557</v>
      </c>
      <c r="G8" s="67" t="s">
        <v>556</v>
      </c>
      <c r="H8" s="67" t="s">
        <v>542</v>
      </c>
      <c r="I8" s="67" t="s">
        <v>54</v>
      </c>
      <c r="J8" s="67" t="s">
        <v>55</v>
      </c>
      <c r="K8" s="67" t="s">
        <v>607</v>
      </c>
      <c r="L8" s="67" t="s">
        <v>600</v>
      </c>
      <c r="M8" s="67"/>
      <c r="N8" s="67" t="s">
        <v>396</v>
      </c>
      <c r="O8" s="67" t="s">
        <v>628</v>
      </c>
      <c r="P8" s="67" t="str">
        <f t="shared" si="0"/>
        <v>F1-Hybrid X I. elegans</v>
      </c>
      <c r="Q8" s="72">
        <v>42673</v>
      </c>
      <c r="R8" s="72"/>
      <c r="S8" s="67" t="s">
        <v>636</v>
      </c>
      <c r="T8" s="67">
        <v>3</v>
      </c>
      <c r="U8" s="67">
        <v>2</v>
      </c>
      <c r="V8" s="67">
        <v>0</v>
      </c>
      <c r="W8" s="67">
        <v>0</v>
      </c>
      <c r="X8" s="67">
        <v>0</v>
      </c>
      <c r="Y8" s="67">
        <v>54</v>
      </c>
      <c r="Z8" s="67">
        <v>0</v>
      </c>
      <c r="AA8" s="67">
        <v>89</v>
      </c>
      <c r="AB8" s="76">
        <v>0</v>
      </c>
      <c r="AC8" s="76">
        <v>143</v>
      </c>
      <c r="AD8" s="70">
        <f t="shared" si="1"/>
        <v>143</v>
      </c>
      <c r="AE8" s="110">
        <f t="shared" si="2"/>
        <v>47.666666666666664</v>
      </c>
      <c r="AF8" s="69">
        <f t="shared" si="3"/>
        <v>0</v>
      </c>
      <c r="AG8" s="69"/>
      <c r="AH8" s="68"/>
      <c r="AI8" s="68"/>
      <c r="AJ8" s="68"/>
      <c r="AK8" s="68"/>
    </row>
    <row r="9" spans="1:41" ht="15.75" x14ac:dyDescent="0.25">
      <c r="A9" s="67" t="s">
        <v>573</v>
      </c>
      <c r="B9" s="67">
        <v>2015</v>
      </c>
      <c r="C9" s="67" t="s">
        <v>62</v>
      </c>
      <c r="D9" s="67" t="s">
        <v>561</v>
      </c>
      <c r="E9" s="67" t="s">
        <v>558</v>
      </c>
      <c r="F9" s="67" t="s">
        <v>557</v>
      </c>
      <c r="G9" s="67" t="s">
        <v>556</v>
      </c>
      <c r="H9" s="67" t="s">
        <v>542</v>
      </c>
      <c r="I9" s="67" t="s">
        <v>561</v>
      </c>
      <c r="J9" s="67" t="s">
        <v>558</v>
      </c>
      <c r="K9" s="67" t="s">
        <v>557</v>
      </c>
      <c r="L9" s="67" t="s">
        <v>556</v>
      </c>
      <c r="M9" s="67"/>
      <c r="N9" s="67" t="s">
        <v>641</v>
      </c>
      <c r="O9" s="67" t="s">
        <v>640</v>
      </c>
      <c r="P9" s="67" t="str">
        <f t="shared" si="0"/>
        <v>F1-Hybrid X Hybrid</v>
      </c>
      <c r="Q9" s="72">
        <v>42659</v>
      </c>
      <c r="R9" s="72"/>
      <c r="S9" s="67" t="s">
        <v>666</v>
      </c>
      <c r="T9" s="67">
        <v>3</v>
      </c>
      <c r="U9" s="67">
        <v>1</v>
      </c>
      <c r="V9" s="67">
        <v>0</v>
      </c>
      <c r="W9" s="67">
        <v>0</v>
      </c>
      <c r="X9" s="67">
        <v>0</v>
      </c>
      <c r="Y9" s="67">
        <v>4</v>
      </c>
      <c r="Z9" s="67">
        <v>0</v>
      </c>
      <c r="AA9" s="67">
        <v>0</v>
      </c>
      <c r="AB9" s="76">
        <v>0</v>
      </c>
      <c r="AC9" s="76">
        <v>4</v>
      </c>
      <c r="AD9" s="70">
        <f t="shared" si="1"/>
        <v>4</v>
      </c>
      <c r="AE9" s="110">
        <f t="shared" si="2"/>
        <v>1.3333333333333333</v>
      </c>
      <c r="AF9" s="69">
        <f t="shared" si="3"/>
        <v>0</v>
      </c>
      <c r="AG9" s="69"/>
      <c r="AH9" s="68"/>
      <c r="AI9" s="68"/>
      <c r="AJ9" s="68"/>
      <c r="AK9" s="68"/>
    </row>
    <row r="10" spans="1:41" ht="15.75" x14ac:dyDescent="0.25">
      <c r="A10" s="67" t="s">
        <v>573</v>
      </c>
      <c r="B10" s="67">
        <v>2015</v>
      </c>
      <c r="C10" s="67" t="s">
        <v>62</v>
      </c>
      <c r="D10" s="67" t="s">
        <v>561</v>
      </c>
      <c r="E10" s="67" t="s">
        <v>558</v>
      </c>
      <c r="F10" s="67" t="s">
        <v>557</v>
      </c>
      <c r="G10" s="67" t="s">
        <v>556</v>
      </c>
      <c r="H10" s="67" t="s">
        <v>542</v>
      </c>
      <c r="I10" s="67" t="s">
        <v>54</v>
      </c>
      <c r="J10" s="67" t="s">
        <v>55</v>
      </c>
      <c r="K10" s="67" t="s">
        <v>607</v>
      </c>
      <c r="L10" s="67" t="s">
        <v>600</v>
      </c>
      <c r="M10" s="67"/>
      <c r="N10" s="67" t="s">
        <v>396</v>
      </c>
      <c r="O10" s="67" t="s">
        <v>628</v>
      </c>
      <c r="P10" s="67" t="str">
        <f t="shared" si="0"/>
        <v>F1-Hybrid X I. elegans</v>
      </c>
      <c r="Q10" s="72">
        <v>42678</v>
      </c>
      <c r="R10" s="72"/>
      <c r="S10" s="67" t="s">
        <v>635</v>
      </c>
      <c r="T10" s="67">
        <v>3</v>
      </c>
      <c r="U10" s="67">
        <v>1</v>
      </c>
      <c r="V10" s="67">
        <v>0</v>
      </c>
      <c r="W10" s="67">
        <v>0</v>
      </c>
      <c r="X10" s="67">
        <v>0</v>
      </c>
      <c r="Y10" s="67">
        <v>0</v>
      </c>
      <c r="Z10" s="67">
        <v>0</v>
      </c>
      <c r="AA10" s="67">
        <v>27</v>
      </c>
      <c r="AB10" s="76">
        <v>0</v>
      </c>
      <c r="AC10" s="76">
        <v>27</v>
      </c>
      <c r="AD10" s="70">
        <f t="shared" si="1"/>
        <v>27</v>
      </c>
      <c r="AE10" s="110">
        <f t="shared" si="2"/>
        <v>9</v>
      </c>
      <c r="AF10" s="69">
        <f t="shared" si="3"/>
        <v>0</v>
      </c>
      <c r="AG10" s="69"/>
      <c r="AH10" s="68"/>
      <c r="AI10" s="68"/>
      <c r="AJ10" s="68"/>
      <c r="AK10" s="68"/>
    </row>
    <row r="11" spans="1:41" ht="15.75" x14ac:dyDescent="0.25">
      <c r="A11" s="67" t="s">
        <v>573</v>
      </c>
      <c r="B11" s="67">
        <v>2015</v>
      </c>
      <c r="C11" s="67" t="s">
        <v>62</v>
      </c>
      <c r="D11" s="67" t="s">
        <v>561</v>
      </c>
      <c r="E11" s="67" t="s">
        <v>558</v>
      </c>
      <c r="F11" s="67" t="s">
        <v>557</v>
      </c>
      <c r="G11" s="67" t="s">
        <v>556</v>
      </c>
      <c r="H11" s="67" t="s">
        <v>542</v>
      </c>
      <c r="I11" s="67" t="s">
        <v>561</v>
      </c>
      <c r="J11" s="67" t="s">
        <v>558</v>
      </c>
      <c r="K11" s="67" t="s">
        <v>557</v>
      </c>
      <c r="L11" s="67" t="s">
        <v>556</v>
      </c>
      <c r="M11" s="67"/>
      <c r="N11" s="67" t="s">
        <v>641</v>
      </c>
      <c r="O11" s="67" t="s">
        <v>640</v>
      </c>
      <c r="P11" s="67" t="str">
        <f t="shared" si="0"/>
        <v>F1-Hybrid X Hybrid</v>
      </c>
      <c r="Q11" s="72">
        <v>42678</v>
      </c>
      <c r="R11" s="72"/>
      <c r="S11" s="67" t="s">
        <v>665</v>
      </c>
      <c r="T11" s="67">
        <v>3</v>
      </c>
      <c r="U11" s="67">
        <v>1</v>
      </c>
      <c r="V11" s="67">
        <v>0</v>
      </c>
      <c r="W11" s="67">
        <v>0</v>
      </c>
      <c r="X11" s="67">
        <v>0</v>
      </c>
      <c r="Y11" s="67">
        <v>0</v>
      </c>
      <c r="Z11" s="67">
        <v>0</v>
      </c>
      <c r="AA11" s="67">
        <v>4</v>
      </c>
      <c r="AB11" s="76">
        <v>0</v>
      </c>
      <c r="AC11" s="76">
        <v>4</v>
      </c>
      <c r="AD11" s="70">
        <f t="shared" si="1"/>
        <v>4</v>
      </c>
      <c r="AE11" s="110">
        <f t="shared" si="2"/>
        <v>1.3333333333333333</v>
      </c>
      <c r="AF11" s="69">
        <f t="shared" si="3"/>
        <v>0</v>
      </c>
      <c r="AG11" s="69"/>
      <c r="AH11" s="68"/>
      <c r="AI11" s="68"/>
      <c r="AJ11" s="68"/>
      <c r="AK11" s="68"/>
    </row>
    <row r="12" spans="1:41" ht="15.75" x14ac:dyDescent="0.25">
      <c r="A12" s="67" t="s">
        <v>573</v>
      </c>
      <c r="B12" s="67">
        <v>2015</v>
      </c>
      <c r="C12" s="67" t="s">
        <v>62</v>
      </c>
      <c r="D12" s="67" t="s">
        <v>561</v>
      </c>
      <c r="E12" s="67" t="s">
        <v>558</v>
      </c>
      <c r="F12" s="67" t="s">
        <v>557</v>
      </c>
      <c r="G12" s="67" t="s">
        <v>556</v>
      </c>
      <c r="H12" s="67" t="s">
        <v>542</v>
      </c>
      <c r="I12" s="67" t="s">
        <v>54</v>
      </c>
      <c r="J12" s="67" t="s">
        <v>55</v>
      </c>
      <c r="K12" s="67" t="s">
        <v>535</v>
      </c>
      <c r="L12" s="67" t="s">
        <v>554</v>
      </c>
      <c r="M12" s="67"/>
      <c r="N12" s="67" t="s">
        <v>396</v>
      </c>
      <c r="O12" s="67" t="s">
        <v>628</v>
      </c>
      <c r="P12" s="67" t="str">
        <f t="shared" si="0"/>
        <v>F1-Hybrid X I. elegans</v>
      </c>
      <c r="Q12" s="72">
        <v>42677</v>
      </c>
      <c r="R12" s="72"/>
      <c r="S12" s="67" t="s">
        <v>634</v>
      </c>
      <c r="T12" s="67">
        <v>3</v>
      </c>
      <c r="U12" s="67">
        <v>2</v>
      </c>
      <c r="V12" s="67">
        <v>0</v>
      </c>
      <c r="W12" s="67">
        <v>0</v>
      </c>
      <c r="X12" s="67">
        <v>0</v>
      </c>
      <c r="Y12" s="67">
        <v>56</v>
      </c>
      <c r="Z12" s="67">
        <v>0</v>
      </c>
      <c r="AA12" s="67">
        <v>55</v>
      </c>
      <c r="AB12" s="76">
        <v>0</v>
      </c>
      <c r="AC12" s="76">
        <v>111</v>
      </c>
      <c r="AD12" s="70">
        <f t="shared" si="1"/>
        <v>111</v>
      </c>
      <c r="AE12" s="110">
        <f t="shared" si="2"/>
        <v>37</v>
      </c>
      <c r="AF12" s="69">
        <f t="shared" si="3"/>
        <v>0</v>
      </c>
      <c r="AG12" s="69"/>
      <c r="AH12" s="68"/>
      <c r="AI12" s="68"/>
      <c r="AJ12" s="68"/>
      <c r="AK12" s="68"/>
    </row>
    <row r="13" spans="1:41" ht="15.75" x14ac:dyDescent="0.25">
      <c r="A13" s="67" t="s">
        <v>573</v>
      </c>
      <c r="B13" s="67">
        <v>2015</v>
      </c>
      <c r="C13" s="67" t="s">
        <v>62</v>
      </c>
      <c r="D13" s="67" t="s">
        <v>561</v>
      </c>
      <c r="E13" s="67" t="s">
        <v>558</v>
      </c>
      <c r="F13" s="67" t="s">
        <v>557</v>
      </c>
      <c r="G13" s="67" t="s">
        <v>556</v>
      </c>
      <c r="H13" s="67" t="s">
        <v>542</v>
      </c>
      <c r="I13" s="67" t="s">
        <v>54</v>
      </c>
      <c r="J13" s="67" t="s">
        <v>55</v>
      </c>
      <c r="K13" s="67" t="s">
        <v>535</v>
      </c>
      <c r="L13" s="67" t="s">
        <v>554</v>
      </c>
      <c r="M13" s="67"/>
      <c r="N13" s="67" t="s">
        <v>396</v>
      </c>
      <c r="O13" s="67" t="s">
        <v>628</v>
      </c>
      <c r="P13" s="67" t="str">
        <f t="shared" si="0"/>
        <v>F1-Hybrid X I. elegans</v>
      </c>
      <c r="Q13" s="72">
        <v>42678</v>
      </c>
      <c r="R13" s="72"/>
      <c r="S13" s="67" t="s">
        <v>633</v>
      </c>
      <c r="T13" s="67">
        <v>3</v>
      </c>
      <c r="U13" s="67">
        <v>3</v>
      </c>
      <c r="V13" s="67">
        <v>0</v>
      </c>
      <c r="W13" s="67">
        <v>216</v>
      </c>
      <c r="X13" s="67">
        <v>0</v>
      </c>
      <c r="Y13" s="67">
        <v>57</v>
      </c>
      <c r="Z13" s="67">
        <v>0</v>
      </c>
      <c r="AA13" s="67">
        <v>128</v>
      </c>
      <c r="AB13" s="76">
        <v>0</v>
      </c>
      <c r="AC13" s="76">
        <v>401</v>
      </c>
      <c r="AD13" s="70">
        <f t="shared" si="1"/>
        <v>401</v>
      </c>
      <c r="AE13" s="110">
        <f t="shared" si="2"/>
        <v>133.66666666666666</v>
      </c>
      <c r="AF13" s="69">
        <f t="shared" si="3"/>
        <v>0</v>
      </c>
      <c r="AG13" s="69"/>
      <c r="AH13" s="68"/>
      <c r="AI13" s="68"/>
      <c r="AJ13" s="68"/>
      <c r="AK13" s="68"/>
    </row>
    <row r="14" spans="1:41" ht="15.75" x14ac:dyDescent="0.25">
      <c r="A14" s="67" t="s">
        <v>573</v>
      </c>
      <c r="B14" s="67">
        <v>2015</v>
      </c>
      <c r="C14" s="67" t="s">
        <v>62</v>
      </c>
      <c r="D14" s="67" t="s">
        <v>561</v>
      </c>
      <c r="E14" s="67" t="s">
        <v>558</v>
      </c>
      <c r="F14" s="67" t="s">
        <v>557</v>
      </c>
      <c r="G14" s="67" t="s">
        <v>556</v>
      </c>
      <c r="H14" s="67" t="s">
        <v>542</v>
      </c>
      <c r="I14" s="67" t="s">
        <v>561</v>
      </c>
      <c r="J14" s="67" t="s">
        <v>558</v>
      </c>
      <c r="K14" s="67" t="s">
        <v>557</v>
      </c>
      <c r="L14" s="67" t="s">
        <v>556</v>
      </c>
      <c r="M14" s="67"/>
      <c r="N14" s="67" t="s">
        <v>641</v>
      </c>
      <c r="O14" s="67" t="s">
        <v>640</v>
      </c>
      <c r="P14" s="67" t="str">
        <f t="shared" si="0"/>
        <v>F1-Hybrid X Hybrid</v>
      </c>
      <c r="Q14" s="72">
        <v>42682</v>
      </c>
      <c r="R14" s="72"/>
      <c r="S14" s="67" t="s">
        <v>664</v>
      </c>
      <c r="T14" s="67">
        <v>3</v>
      </c>
      <c r="U14" s="67">
        <v>3</v>
      </c>
      <c r="V14" s="67">
        <v>0</v>
      </c>
      <c r="W14" s="67">
        <v>6</v>
      </c>
      <c r="X14" s="67">
        <v>0</v>
      </c>
      <c r="Y14" s="67">
        <v>4</v>
      </c>
      <c r="Z14" s="67">
        <v>0</v>
      </c>
      <c r="AA14" s="67">
        <v>3</v>
      </c>
      <c r="AB14" s="76">
        <v>0</v>
      </c>
      <c r="AC14" s="76">
        <v>13</v>
      </c>
      <c r="AD14" s="70">
        <f t="shared" si="1"/>
        <v>13</v>
      </c>
      <c r="AE14" s="110">
        <f t="shared" si="2"/>
        <v>4.333333333333333</v>
      </c>
      <c r="AF14" s="69">
        <f t="shared" si="3"/>
        <v>0</v>
      </c>
      <c r="AG14" s="69"/>
      <c r="AH14" s="68"/>
      <c r="AI14" s="68"/>
      <c r="AJ14" s="68"/>
      <c r="AK14" s="68"/>
    </row>
    <row r="15" spans="1:41" ht="15.75" x14ac:dyDescent="0.25">
      <c r="A15" s="67" t="s">
        <v>573</v>
      </c>
      <c r="B15" s="67">
        <v>2015</v>
      </c>
      <c r="C15" s="67" t="s">
        <v>62</v>
      </c>
      <c r="D15" s="67" t="s">
        <v>561</v>
      </c>
      <c r="E15" s="67" t="s">
        <v>558</v>
      </c>
      <c r="F15" s="67" t="s">
        <v>557</v>
      </c>
      <c r="G15" s="67" t="s">
        <v>556</v>
      </c>
      <c r="H15" s="67" t="s">
        <v>542</v>
      </c>
      <c r="I15" s="67" t="s">
        <v>561</v>
      </c>
      <c r="J15" s="67" t="s">
        <v>558</v>
      </c>
      <c r="K15" s="67" t="s">
        <v>557</v>
      </c>
      <c r="L15" s="67" t="s">
        <v>556</v>
      </c>
      <c r="M15" s="67"/>
      <c r="N15" s="67" t="s">
        <v>641</v>
      </c>
      <c r="O15" s="67" t="s">
        <v>640</v>
      </c>
      <c r="P15" s="67" t="str">
        <f t="shared" si="0"/>
        <v>F1-Hybrid X Hybrid</v>
      </c>
      <c r="Q15" s="72">
        <v>42681</v>
      </c>
      <c r="R15" s="72"/>
      <c r="S15" s="67" t="s">
        <v>663</v>
      </c>
      <c r="T15" s="67">
        <v>3</v>
      </c>
      <c r="U15" s="67">
        <v>3</v>
      </c>
      <c r="V15" s="67">
        <v>0</v>
      </c>
      <c r="W15" s="67">
        <v>4</v>
      </c>
      <c r="X15" s="67">
        <v>0</v>
      </c>
      <c r="Y15" s="67">
        <v>6</v>
      </c>
      <c r="Z15" s="67">
        <v>0</v>
      </c>
      <c r="AA15" s="67">
        <v>3</v>
      </c>
      <c r="AB15" s="76">
        <v>0</v>
      </c>
      <c r="AC15" s="76">
        <v>13</v>
      </c>
      <c r="AD15" s="70">
        <f t="shared" si="1"/>
        <v>13</v>
      </c>
      <c r="AE15" s="110">
        <f t="shared" si="2"/>
        <v>4.333333333333333</v>
      </c>
      <c r="AF15" s="69">
        <f t="shared" si="3"/>
        <v>0</v>
      </c>
      <c r="AG15" s="69"/>
      <c r="AH15" s="68"/>
      <c r="AI15" s="68"/>
      <c r="AJ15" s="68"/>
      <c r="AK15" s="68"/>
    </row>
    <row r="16" spans="1:41" ht="15.75" x14ac:dyDescent="0.25">
      <c r="A16" s="67" t="s">
        <v>573</v>
      </c>
      <c r="B16" s="67">
        <v>2015</v>
      </c>
      <c r="C16" s="67" t="s">
        <v>62</v>
      </c>
      <c r="D16" s="67" t="s">
        <v>561</v>
      </c>
      <c r="E16" s="67" t="s">
        <v>558</v>
      </c>
      <c r="F16" s="67" t="s">
        <v>557</v>
      </c>
      <c r="G16" s="67" t="s">
        <v>556</v>
      </c>
      <c r="H16" s="67" t="s">
        <v>542</v>
      </c>
      <c r="I16" s="67" t="s">
        <v>561</v>
      </c>
      <c r="J16" s="67" t="s">
        <v>558</v>
      </c>
      <c r="K16" s="67" t="s">
        <v>557</v>
      </c>
      <c r="L16" s="67" t="s">
        <v>556</v>
      </c>
      <c r="M16" s="67"/>
      <c r="N16" s="67" t="s">
        <v>641</v>
      </c>
      <c r="O16" s="67" t="s">
        <v>640</v>
      </c>
      <c r="P16" s="67" t="str">
        <f t="shared" si="0"/>
        <v>F1-Hybrid X Hybrid</v>
      </c>
      <c r="Q16" s="72">
        <v>42681</v>
      </c>
      <c r="R16" s="72"/>
      <c r="S16" s="67" t="s">
        <v>662</v>
      </c>
      <c r="T16" s="67">
        <v>3</v>
      </c>
      <c r="U16" s="67">
        <v>3</v>
      </c>
      <c r="V16" s="67">
        <v>0</v>
      </c>
      <c r="W16" s="67">
        <v>4</v>
      </c>
      <c r="X16" s="67">
        <v>0</v>
      </c>
      <c r="Y16" s="67">
        <v>4</v>
      </c>
      <c r="Z16" s="67">
        <v>0</v>
      </c>
      <c r="AA16" s="67">
        <v>4</v>
      </c>
      <c r="AB16" s="76">
        <v>0</v>
      </c>
      <c r="AC16" s="76">
        <v>12</v>
      </c>
      <c r="AD16" s="70">
        <f t="shared" si="1"/>
        <v>12</v>
      </c>
      <c r="AE16" s="110">
        <f t="shared" si="2"/>
        <v>4</v>
      </c>
      <c r="AF16" s="69">
        <f t="shared" si="3"/>
        <v>0</v>
      </c>
      <c r="AG16" s="69"/>
      <c r="AH16" s="68"/>
      <c r="AI16" s="68"/>
      <c r="AJ16" s="68"/>
      <c r="AK16" s="68"/>
    </row>
    <row r="17" spans="1:40" ht="15.75" x14ac:dyDescent="0.25">
      <c r="A17" s="67" t="s">
        <v>573</v>
      </c>
      <c r="B17" s="67">
        <v>2015</v>
      </c>
      <c r="C17" s="67" t="s">
        <v>62</v>
      </c>
      <c r="D17" s="67" t="s">
        <v>561</v>
      </c>
      <c r="E17" s="67" t="s">
        <v>558</v>
      </c>
      <c r="F17" s="67" t="s">
        <v>557</v>
      </c>
      <c r="G17" s="67" t="s">
        <v>556</v>
      </c>
      <c r="H17" s="67" t="s">
        <v>542</v>
      </c>
      <c r="I17" s="67" t="s">
        <v>561</v>
      </c>
      <c r="J17" s="67" t="s">
        <v>558</v>
      </c>
      <c r="K17" s="67" t="s">
        <v>557</v>
      </c>
      <c r="L17" s="67" t="s">
        <v>556</v>
      </c>
      <c r="M17" s="67"/>
      <c r="N17" s="67" t="s">
        <v>641</v>
      </c>
      <c r="O17" s="67" t="s">
        <v>640</v>
      </c>
      <c r="P17" s="67" t="str">
        <f t="shared" si="0"/>
        <v>F1-Hybrid X Hybrid</v>
      </c>
      <c r="Q17" s="72">
        <v>42661</v>
      </c>
      <c r="R17" s="72"/>
      <c r="S17" s="67" t="s">
        <v>661</v>
      </c>
      <c r="T17" s="67">
        <v>3</v>
      </c>
      <c r="U17" s="67">
        <v>3</v>
      </c>
      <c r="V17" s="67">
        <v>0</v>
      </c>
      <c r="W17" s="67">
        <v>6</v>
      </c>
      <c r="X17" s="67">
        <v>0</v>
      </c>
      <c r="Y17" s="67">
        <v>5</v>
      </c>
      <c r="Z17" s="67">
        <v>0</v>
      </c>
      <c r="AA17" s="67">
        <v>3</v>
      </c>
      <c r="AB17" s="76">
        <v>0</v>
      </c>
      <c r="AC17" s="76">
        <v>14</v>
      </c>
      <c r="AD17" s="70">
        <f t="shared" si="1"/>
        <v>14</v>
      </c>
      <c r="AE17" s="110">
        <f t="shared" si="2"/>
        <v>4.666666666666667</v>
      </c>
      <c r="AF17" s="69">
        <f t="shared" si="3"/>
        <v>0</v>
      </c>
      <c r="AG17" s="69"/>
      <c r="AH17" s="68"/>
      <c r="AI17" s="68"/>
      <c r="AJ17" s="68"/>
      <c r="AK17" s="68"/>
    </row>
    <row r="18" spans="1:40" ht="15.75" x14ac:dyDescent="0.25">
      <c r="A18" s="67" t="s">
        <v>573</v>
      </c>
      <c r="B18" s="67">
        <v>2015</v>
      </c>
      <c r="C18" s="67" t="s">
        <v>62</v>
      </c>
      <c r="D18" s="67" t="s">
        <v>561</v>
      </c>
      <c r="E18" s="67" t="s">
        <v>558</v>
      </c>
      <c r="F18" s="67" t="s">
        <v>557</v>
      </c>
      <c r="G18" s="67" t="s">
        <v>556</v>
      </c>
      <c r="H18" s="67" t="s">
        <v>522</v>
      </c>
      <c r="I18" s="67" t="s">
        <v>561</v>
      </c>
      <c r="J18" s="67" t="s">
        <v>558</v>
      </c>
      <c r="K18" s="67" t="s">
        <v>557</v>
      </c>
      <c r="L18" s="67" t="s">
        <v>556</v>
      </c>
      <c r="M18" s="67"/>
      <c r="N18" s="67" t="s">
        <v>641</v>
      </c>
      <c r="O18" s="67" t="s">
        <v>640</v>
      </c>
      <c r="P18" s="67" t="str">
        <f t="shared" si="0"/>
        <v>F1-Hybrid X Hybrid</v>
      </c>
      <c r="Q18" s="72">
        <v>42671</v>
      </c>
      <c r="R18" s="72"/>
      <c r="S18" s="67" t="s">
        <v>660</v>
      </c>
      <c r="T18" s="67">
        <v>3</v>
      </c>
      <c r="U18" s="67">
        <v>1</v>
      </c>
      <c r="V18" s="67">
        <v>0</v>
      </c>
      <c r="W18" s="67">
        <v>14</v>
      </c>
      <c r="X18" s="67">
        <v>0</v>
      </c>
      <c r="Y18" s="67">
        <v>0</v>
      </c>
      <c r="Z18" s="67">
        <v>0</v>
      </c>
      <c r="AA18" s="67">
        <v>0</v>
      </c>
      <c r="AB18" s="76">
        <v>0</v>
      </c>
      <c r="AC18" s="76">
        <v>14</v>
      </c>
      <c r="AD18" s="70">
        <f t="shared" si="1"/>
        <v>14</v>
      </c>
      <c r="AE18" s="110">
        <f t="shared" si="2"/>
        <v>4.666666666666667</v>
      </c>
      <c r="AF18" s="69">
        <f t="shared" si="3"/>
        <v>0</v>
      </c>
      <c r="AG18" s="69"/>
      <c r="AH18" s="68"/>
      <c r="AI18" s="68"/>
      <c r="AJ18" s="68"/>
      <c r="AK18" s="68"/>
    </row>
    <row r="19" spans="1:40" ht="15.75" x14ac:dyDescent="0.25">
      <c r="A19" s="67" t="s">
        <v>573</v>
      </c>
      <c r="B19" s="67">
        <v>2015</v>
      </c>
      <c r="C19" s="67" t="s">
        <v>62</v>
      </c>
      <c r="D19" s="67" t="s">
        <v>561</v>
      </c>
      <c r="E19" s="67" t="s">
        <v>558</v>
      </c>
      <c r="F19" s="67" t="s">
        <v>557</v>
      </c>
      <c r="G19" s="67" t="s">
        <v>556</v>
      </c>
      <c r="H19" s="67" t="s">
        <v>522</v>
      </c>
      <c r="I19" s="67" t="s">
        <v>561</v>
      </c>
      <c r="J19" s="67" t="s">
        <v>558</v>
      </c>
      <c r="K19" s="67" t="s">
        <v>557</v>
      </c>
      <c r="L19" s="67" t="s">
        <v>556</v>
      </c>
      <c r="M19" s="67"/>
      <c r="N19" s="67" t="s">
        <v>641</v>
      </c>
      <c r="O19" s="67" t="s">
        <v>640</v>
      </c>
      <c r="P19" s="67" t="str">
        <f t="shared" si="0"/>
        <v>F1-Hybrid X Hybrid</v>
      </c>
      <c r="Q19" s="72">
        <v>42681</v>
      </c>
      <c r="R19" s="72"/>
      <c r="S19" s="67" t="s">
        <v>659</v>
      </c>
      <c r="T19" s="67">
        <v>3</v>
      </c>
      <c r="U19" s="67">
        <v>3</v>
      </c>
      <c r="V19" s="67">
        <v>0</v>
      </c>
      <c r="W19" s="67">
        <v>7</v>
      </c>
      <c r="X19" s="67">
        <v>0</v>
      </c>
      <c r="Y19" s="67">
        <v>5</v>
      </c>
      <c r="Z19" s="67">
        <v>0</v>
      </c>
      <c r="AA19" s="67">
        <v>9</v>
      </c>
      <c r="AB19" s="76">
        <v>0</v>
      </c>
      <c r="AC19" s="76">
        <v>21</v>
      </c>
      <c r="AD19" s="70">
        <f t="shared" si="1"/>
        <v>21</v>
      </c>
      <c r="AE19" s="110">
        <f t="shared" si="2"/>
        <v>7</v>
      </c>
      <c r="AF19" s="69">
        <f t="shared" si="3"/>
        <v>0</v>
      </c>
      <c r="AG19" s="69"/>
      <c r="AH19" s="68"/>
      <c r="AI19" s="68"/>
      <c r="AJ19" s="68"/>
      <c r="AK19" s="68"/>
    </row>
    <row r="20" spans="1:40" ht="15.75" x14ac:dyDescent="0.25">
      <c r="A20" s="67" t="s">
        <v>573</v>
      </c>
      <c r="B20" s="67">
        <v>2015</v>
      </c>
      <c r="C20" s="67" t="s">
        <v>62</v>
      </c>
      <c r="D20" s="67" t="s">
        <v>561</v>
      </c>
      <c r="E20" s="67" t="s">
        <v>558</v>
      </c>
      <c r="F20" s="67" t="s">
        <v>557</v>
      </c>
      <c r="G20" s="67" t="s">
        <v>556</v>
      </c>
      <c r="H20" s="67" t="s">
        <v>522</v>
      </c>
      <c r="I20" s="67" t="s">
        <v>561</v>
      </c>
      <c r="J20" s="67" t="s">
        <v>558</v>
      </c>
      <c r="K20" s="67" t="s">
        <v>557</v>
      </c>
      <c r="L20" s="67" t="s">
        <v>556</v>
      </c>
      <c r="M20" s="67"/>
      <c r="N20" s="67" t="s">
        <v>641</v>
      </c>
      <c r="O20" s="67" t="s">
        <v>640</v>
      </c>
      <c r="P20" s="67" t="str">
        <f t="shared" si="0"/>
        <v>F1-Hybrid X Hybrid</v>
      </c>
      <c r="Q20" s="72">
        <v>42680</v>
      </c>
      <c r="R20" s="72"/>
      <c r="S20" s="67" t="s">
        <v>658</v>
      </c>
      <c r="T20" s="67">
        <v>3</v>
      </c>
      <c r="U20" s="67">
        <v>1</v>
      </c>
      <c r="V20" s="67">
        <v>0</v>
      </c>
      <c r="W20" s="67">
        <v>0</v>
      </c>
      <c r="X20" s="67">
        <v>0</v>
      </c>
      <c r="Y20" s="67">
        <v>4</v>
      </c>
      <c r="Z20" s="67">
        <v>0</v>
      </c>
      <c r="AA20" s="67">
        <v>2</v>
      </c>
      <c r="AB20" s="76">
        <v>0</v>
      </c>
      <c r="AC20" s="76">
        <v>6</v>
      </c>
      <c r="AD20" s="70">
        <f t="shared" si="1"/>
        <v>6</v>
      </c>
      <c r="AE20" s="110">
        <f t="shared" si="2"/>
        <v>2</v>
      </c>
      <c r="AF20" s="69">
        <f t="shared" si="3"/>
        <v>0</v>
      </c>
      <c r="AG20" s="69"/>
      <c r="AH20" s="68"/>
      <c r="AI20" s="68"/>
      <c r="AJ20" s="68"/>
      <c r="AK20" s="68"/>
    </row>
    <row r="21" spans="1:40" ht="15.75" x14ac:dyDescent="0.25">
      <c r="A21" s="67" t="s">
        <v>573</v>
      </c>
      <c r="B21" s="67">
        <v>2015</v>
      </c>
      <c r="C21" s="67" t="s">
        <v>62</v>
      </c>
      <c r="D21" s="67" t="s">
        <v>561</v>
      </c>
      <c r="E21" s="67" t="s">
        <v>558</v>
      </c>
      <c r="F21" s="67" t="s">
        <v>557</v>
      </c>
      <c r="G21" s="67" t="s">
        <v>556</v>
      </c>
      <c r="H21" s="67" t="s">
        <v>522</v>
      </c>
      <c r="I21" s="67" t="s">
        <v>561</v>
      </c>
      <c r="J21" s="67" t="s">
        <v>558</v>
      </c>
      <c r="K21" s="67" t="s">
        <v>557</v>
      </c>
      <c r="L21" s="67" t="s">
        <v>556</v>
      </c>
      <c r="M21" s="67"/>
      <c r="N21" s="67" t="s">
        <v>641</v>
      </c>
      <c r="O21" s="67" t="s">
        <v>640</v>
      </c>
      <c r="P21" s="67" t="str">
        <f t="shared" si="0"/>
        <v>F1-Hybrid X Hybrid</v>
      </c>
      <c r="Q21" s="72">
        <v>42675</v>
      </c>
      <c r="R21" s="72"/>
      <c r="S21" s="67" t="s">
        <v>657</v>
      </c>
      <c r="T21" s="67">
        <v>3</v>
      </c>
      <c r="U21" s="67">
        <v>0</v>
      </c>
      <c r="V21" s="67">
        <v>0</v>
      </c>
      <c r="W21" s="67">
        <v>0</v>
      </c>
      <c r="X21" s="67">
        <v>0</v>
      </c>
      <c r="Y21" s="67">
        <v>0</v>
      </c>
      <c r="Z21" s="67">
        <v>0</v>
      </c>
      <c r="AA21" s="67">
        <v>0</v>
      </c>
      <c r="AB21" s="70">
        <v>0</v>
      </c>
      <c r="AC21" s="70">
        <v>0</v>
      </c>
      <c r="AD21" s="70"/>
      <c r="AE21" s="110"/>
      <c r="AF21" s="74"/>
      <c r="AG21" s="69"/>
      <c r="AH21" s="68"/>
      <c r="AI21" s="68"/>
      <c r="AJ21" s="68"/>
      <c r="AK21" s="68"/>
    </row>
    <row r="22" spans="1:40" ht="15.75" x14ac:dyDescent="0.25">
      <c r="A22" s="67" t="s">
        <v>58</v>
      </c>
      <c r="B22" s="67">
        <v>2015</v>
      </c>
      <c r="C22" s="67" t="s">
        <v>62</v>
      </c>
      <c r="D22" s="67" t="s">
        <v>561</v>
      </c>
      <c r="E22" s="67" t="s">
        <v>558</v>
      </c>
      <c r="F22" s="67" t="s">
        <v>557</v>
      </c>
      <c r="G22" s="67" t="s">
        <v>556</v>
      </c>
      <c r="H22" s="67" t="s">
        <v>522</v>
      </c>
      <c r="I22" s="67" t="s">
        <v>94</v>
      </c>
      <c r="J22" s="67" t="s">
        <v>55</v>
      </c>
      <c r="K22" s="67" t="s">
        <v>95</v>
      </c>
      <c r="L22" s="67" t="s">
        <v>523</v>
      </c>
      <c r="M22" s="67"/>
      <c r="N22" s="67" t="s">
        <v>379</v>
      </c>
      <c r="O22" s="67" t="s">
        <v>626</v>
      </c>
      <c r="P22" s="67" t="str">
        <f t="shared" si="0"/>
        <v>F1-Hybrid x I. graellsii</v>
      </c>
      <c r="Q22" s="72">
        <v>42640</v>
      </c>
      <c r="R22" s="72"/>
      <c r="S22" s="67" t="s">
        <v>625</v>
      </c>
      <c r="T22" s="67">
        <v>3</v>
      </c>
      <c r="U22" s="67">
        <v>3</v>
      </c>
      <c r="V22" s="67">
        <v>25</v>
      </c>
      <c r="W22" s="67">
        <v>51</v>
      </c>
      <c r="X22" s="67">
        <v>273</v>
      </c>
      <c r="Y22" s="67">
        <v>7</v>
      </c>
      <c r="Z22" s="67">
        <v>159</v>
      </c>
      <c r="AA22" s="67">
        <v>11</v>
      </c>
      <c r="AB22" s="76">
        <v>457</v>
      </c>
      <c r="AC22" s="76">
        <v>69</v>
      </c>
      <c r="AD22" s="70">
        <f t="shared" ref="AD22:AD28" si="4">AB22+AC22</f>
        <v>526</v>
      </c>
      <c r="AE22" s="110">
        <f t="shared" ref="AE22:AE28" si="5">AD22/T22</f>
        <v>175.33333333333334</v>
      </c>
      <c r="AF22" s="69">
        <f t="shared" ref="AF22:AF28" si="6">AB22/AD22</f>
        <v>0.86882129277566544</v>
      </c>
      <c r="AG22" s="69"/>
      <c r="AH22" s="68"/>
      <c r="AI22" s="68"/>
      <c r="AJ22" s="68"/>
      <c r="AK22" s="68"/>
    </row>
    <row r="23" spans="1:40" ht="15.75" x14ac:dyDescent="0.25">
      <c r="A23" s="67" t="s">
        <v>573</v>
      </c>
      <c r="B23" s="67">
        <v>2015</v>
      </c>
      <c r="C23" s="67" t="s">
        <v>62</v>
      </c>
      <c r="D23" s="67" t="s">
        <v>561</v>
      </c>
      <c r="E23" s="67" t="s">
        <v>558</v>
      </c>
      <c r="F23" s="67" t="s">
        <v>557</v>
      </c>
      <c r="G23" s="67" t="s">
        <v>556</v>
      </c>
      <c r="H23" s="67" t="s">
        <v>536</v>
      </c>
      <c r="I23" s="67" t="s">
        <v>561</v>
      </c>
      <c r="J23" s="67" t="s">
        <v>558</v>
      </c>
      <c r="K23" s="67" t="s">
        <v>557</v>
      </c>
      <c r="L23" s="67" t="s">
        <v>556</v>
      </c>
      <c r="M23" s="67"/>
      <c r="N23" s="67" t="s">
        <v>641</v>
      </c>
      <c r="O23" s="67" t="s">
        <v>640</v>
      </c>
      <c r="P23" s="67" t="str">
        <f t="shared" si="0"/>
        <v>F1-Hybrid X Hybrid</v>
      </c>
      <c r="Q23" s="72">
        <v>42660</v>
      </c>
      <c r="R23" s="72"/>
      <c r="S23" s="67" t="s">
        <v>656</v>
      </c>
      <c r="T23" s="67">
        <v>3</v>
      </c>
      <c r="U23" s="67">
        <v>1</v>
      </c>
      <c r="V23" s="67">
        <v>0</v>
      </c>
      <c r="W23" s="67">
        <v>0</v>
      </c>
      <c r="X23" s="67">
        <v>0</v>
      </c>
      <c r="Y23" s="67">
        <v>0</v>
      </c>
      <c r="Z23" s="67">
        <v>0</v>
      </c>
      <c r="AA23" s="67">
        <v>4</v>
      </c>
      <c r="AB23" s="76">
        <v>0</v>
      </c>
      <c r="AC23" s="76">
        <v>4</v>
      </c>
      <c r="AD23" s="70">
        <f t="shared" si="4"/>
        <v>4</v>
      </c>
      <c r="AE23" s="110">
        <f t="shared" si="5"/>
        <v>1.3333333333333333</v>
      </c>
      <c r="AF23" s="69">
        <f t="shared" si="6"/>
        <v>0</v>
      </c>
      <c r="AG23" s="69"/>
      <c r="AH23" s="68"/>
      <c r="AI23" s="68"/>
      <c r="AJ23" s="68"/>
      <c r="AK23" s="68"/>
    </row>
    <row r="24" spans="1:40" ht="15.75" x14ac:dyDescent="0.25">
      <c r="A24" s="67" t="s">
        <v>573</v>
      </c>
      <c r="B24" s="67">
        <v>2015</v>
      </c>
      <c r="C24" s="67" t="s">
        <v>62</v>
      </c>
      <c r="D24" s="67" t="s">
        <v>561</v>
      </c>
      <c r="E24" s="67" t="s">
        <v>558</v>
      </c>
      <c r="F24" s="67" t="s">
        <v>557</v>
      </c>
      <c r="G24" s="67" t="s">
        <v>556</v>
      </c>
      <c r="H24" s="67" t="s">
        <v>522</v>
      </c>
      <c r="I24" s="67" t="s">
        <v>54</v>
      </c>
      <c r="J24" s="67" t="s">
        <v>55</v>
      </c>
      <c r="K24" s="67" t="s">
        <v>535</v>
      </c>
      <c r="L24" s="67" t="s">
        <v>554</v>
      </c>
      <c r="M24" s="67"/>
      <c r="N24" s="67" t="s">
        <v>396</v>
      </c>
      <c r="O24" s="67" t="s">
        <v>628</v>
      </c>
      <c r="P24" s="67" t="str">
        <f t="shared" si="0"/>
        <v>F1-Hybrid X I. elegans</v>
      </c>
      <c r="Q24" s="72">
        <v>42677</v>
      </c>
      <c r="R24" s="72"/>
      <c r="S24" s="67" t="s">
        <v>632</v>
      </c>
      <c r="T24" s="67">
        <v>3</v>
      </c>
      <c r="U24" s="67">
        <v>2</v>
      </c>
      <c r="V24" s="67">
        <v>0</v>
      </c>
      <c r="W24" s="67">
        <v>78</v>
      </c>
      <c r="X24" s="67">
        <v>0</v>
      </c>
      <c r="Y24" s="67">
        <v>0</v>
      </c>
      <c r="Z24" s="67">
        <v>0</v>
      </c>
      <c r="AA24" s="67">
        <v>75</v>
      </c>
      <c r="AB24" s="76">
        <v>0</v>
      </c>
      <c r="AC24" s="76">
        <v>153</v>
      </c>
      <c r="AD24" s="70">
        <f t="shared" si="4"/>
        <v>153</v>
      </c>
      <c r="AE24" s="110">
        <f t="shared" si="5"/>
        <v>51</v>
      </c>
      <c r="AF24" s="69">
        <f t="shared" si="6"/>
        <v>0</v>
      </c>
      <c r="AG24" s="69"/>
      <c r="AH24" s="68"/>
      <c r="AI24" s="68"/>
      <c r="AJ24" s="68"/>
      <c r="AK24" s="68"/>
    </row>
    <row r="25" spans="1:40" ht="15.75" x14ac:dyDescent="0.25">
      <c r="A25" s="67" t="s">
        <v>573</v>
      </c>
      <c r="B25" s="67">
        <v>2015</v>
      </c>
      <c r="C25" s="67" t="s">
        <v>62</v>
      </c>
      <c r="D25" s="67" t="s">
        <v>561</v>
      </c>
      <c r="E25" s="67" t="s">
        <v>558</v>
      </c>
      <c r="F25" s="67" t="s">
        <v>557</v>
      </c>
      <c r="G25" s="67" t="s">
        <v>556</v>
      </c>
      <c r="H25" s="67" t="s">
        <v>542</v>
      </c>
      <c r="I25" s="67" t="s">
        <v>561</v>
      </c>
      <c r="J25" s="67" t="s">
        <v>558</v>
      </c>
      <c r="K25" s="67" t="s">
        <v>557</v>
      </c>
      <c r="L25" s="67" t="s">
        <v>556</v>
      </c>
      <c r="M25" s="67"/>
      <c r="N25" s="67" t="s">
        <v>641</v>
      </c>
      <c r="O25" s="67" t="s">
        <v>640</v>
      </c>
      <c r="P25" s="67" t="str">
        <f t="shared" si="0"/>
        <v>F1-Hybrid X Hybrid</v>
      </c>
      <c r="Q25" s="72">
        <v>42682</v>
      </c>
      <c r="R25" s="72"/>
      <c r="S25" s="67" t="s">
        <v>655</v>
      </c>
      <c r="T25" s="67">
        <v>3</v>
      </c>
      <c r="U25" s="67">
        <v>3</v>
      </c>
      <c r="V25" s="67">
        <v>0</v>
      </c>
      <c r="W25" s="67">
        <v>23</v>
      </c>
      <c r="X25" s="67">
        <v>0</v>
      </c>
      <c r="Y25" s="67">
        <v>64</v>
      </c>
      <c r="Z25" s="67">
        <v>0</v>
      </c>
      <c r="AA25" s="67">
        <v>12</v>
      </c>
      <c r="AB25" s="76">
        <v>0</v>
      </c>
      <c r="AC25" s="76">
        <v>99</v>
      </c>
      <c r="AD25" s="70">
        <f t="shared" si="4"/>
        <v>99</v>
      </c>
      <c r="AE25" s="110">
        <f t="shared" si="5"/>
        <v>33</v>
      </c>
      <c r="AF25" s="69">
        <f t="shared" si="6"/>
        <v>0</v>
      </c>
      <c r="AG25" s="69"/>
      <c r="AH25" s="68"/>
      <c r="AI25" s="68"/>
      <c r="AJ25" s="68"/>
      <c r="AK25" s="68"/>
    </row>
    <row r="26" spans="1:40" ht="15.75" x14ac:dyDescent="0.25">
      <c r="A26" s="67" t="s">
        <v>573</v>
      </c>
      <c r="B26" s="67">
        <v>2015</v>
      </c>
      <c r="C26" s="67" t="s">
        <v>62</v>
      </c>
      <c r="D26" s="67" t="s">
        <v>561</v>
      </c>
      <c r="E26" s="67" t="s">
        <v>558</v>
      </c>
      <c r="F26" s="67" t="s">
        <v>557</v>
      </c>
      <c r="G26" s="67" t="s">
        <v>556</v>
      </c>
      <c r="H26" s="67" t="s">
        <v>522</v>
      </c>
      <c r="I26" s="67" t="s">
        <v>561</v>
      </c>
      <c r="J26" s="67" t="s">
        <v>558</v>
      </c>
      <c r="K26" s="67" t="s">
        <v>557</v>
      </c>
      <c r="L26" s="67" t="s">
        <v>556</v>
      </c>
      <c r="M26" s="67"/>
      <c r="N26" s="67" t="s">
        <v>641</v>
      </c>
      <c r="O26" s="67" t="s">
        <v>640</v>
      </c>
      <c r="P26" s="67" t="str">
        <f t="shared" si="0"/>
        <v>F1-Hybrid X Hybrid</v>
      </c>
      <c r="Q26" s="72">
        <v>42682</v>
      </c>
      <c r="R26" s="72"/>
      <c r="S26" s="67" t="s">
        <v>654</v>
      </c>
      <c r="T26" s="67">
        <v>3</v>
      </c>
      <c r="U26" s="67">
        <v>3</v>
      </c>
      <c r="V26" s="67">
        <v>0</v>
      </c>
      <c r="W26" s="67">
        <v>6</v>
      </c>
      <c r="X26" s="67">
        <v>0</v>
      </c>
      <c r="Y26" s="67">
        <v>22</v>
      </c>
      <c r="Z26" s="67">
        <v>0</v>
      </c>
      <c r="AA26" s="67">
        <v>4</v>
      </c>
      <c r="AB26" s="76">
        <v>0</v>
      </c>
      <c r="AC26" s="76">
        <v>32</v>
      </c>
      <c r="AD26" s="70">
        <f t="shared" si="4"/>
        <v>32</v>
      </c>
      <c r="AE26" s="110">
        <f t="shared" si="5"/>
        <v>10.666666666666666</v>
      </c>
      <c r="AF26" s="69">
        <f t="shared" si="6"/>
        <v>0</v>
      </c>
      <c r="AG26" s="69"/>
      <c r="AH26" s="68"/>
      <c r="AI26" s="68"/>
      <c r="AJ26" s="68"/>
      <c r="AK26" s="68"/>
    </row>
    <row r="27" spans="1:40" ht="15.75" x14ac:dyDescent="0.25">
      <c r="A27" s="67" t="s">
        <v>573</v>
      </c>
      <c r="B27" s="67">
        <v>2015</v>
      </c>
      <c r="C27" s="67" t="s">
        <v>62</v>
      </c>
      <c r="D27" s="67" t="s">
        <v>561</v>
      </c>
      <c r="E27" s="67" t="s">
        <v>558</v>
      </c>
      <c r="F27" s="67" t="s">
        <v>557</v>
      </c>
      <c r="G27" s="67" t="s">
        <v>556</v>
      </c>
      <c r="H27" s="67" t="s">
        <v>522</v>
      </c>
      <c r="I27" s="67" t="s">
        <v>561</v>
      </c>
      <c r="J27" s="67" t="s">
        <v>558</v>
      </c>
      <c r="K27" s="67" t="s">
        <v>557</v>
      </c>
      <c r="L27" s="67" t="s">
        <v>556</v>
      </c>
      <c r="M27" s="67"/>
      <c r="N27" s="67" t="s">
        <v>641</v>
      </c>
      <c r="O27" s="67" t="s">
        <v>640</v>
      </c>
      <c r="P27" s="67" t="str">
        <f t="shared" si="0"/>
        <v>F1-Hybrid X Hybrid</v>
      </c>
      <c r="Q27" s="72">
        <v>42682</v>
      </c>
      <c r="R27" s="72"/>
      <c r="S27" s="67" t="s">
        <v>653</v>
      </c>
      <c r="T27" s="67">
        <v>2</v>
      </c>
      <c r="U27" s="67">
        <v>2</v>
      </c>
      <c r="V27" s="67">
        <v>0</v>
      </c>
      <c r="W27" s="67">
        <v>6</v>
      </c>
      <c r="X27" s="67">
        <v>0</v>
      </c>
      <c r="Y27" s="67">
        <v>22</v>
      </c>
      <c r="Z27" s="67"/>
      <c r="AA27" s="67"/>
      <c r="AB27" s="76">
        <v>0</v>
      </c>
      <c r="AC27" s="76">
        <v>28</v>
      </c>
      <c r="AD27" s="70">
        <f t="shared" si="4"/>
        <v>28</v>
      </c>
      <c r="AE27" s="110">
        <f t="shared" si="5"/>
        <v>14</v>
      </c>
      <c r="AF27" s="69">
        <f t="shared" si="6"/>
        <v>0</v>
      </c>
      <c r="AG27" s="69"/>
      <c r="AH27" s="68"/>
      <c r="AI27" s="68"/>
      <c r="AJ27" s="68"/>
      <c r="AK27" s="68"/>
    </row>
    <row r="28" spans="1:40" ht="15.75" x14ac:dyDescent="0.25">
      <c r="A28" s="67" t="s">
        <v>573</v>
      </c>
      <c r="B28" s="67">
        <v>2015</v>
      </c>
      <c r="C28" s="67" t="s">
        <v>62</v>
      </c>
      <c r="D28" s="67" t="s">
        <v>561</v>
      </c>
      <c r="E28" s="67" t="s">
        <v>558</v>
      </c>
      <c r="F28" s="67" t="s">
        <v>557</v>
      </c>
      <c r="G28" s="67" t="s">
        <v>556</v>
      </c>
      <c r="H28" s="67" t="s">
        <v>522</v>
      </c>
      <c r="I28" s="67" t="s">
        <v>561</v>
      </c>
      <c r="J28" s="67" t="s">
        <v>558</v>
      </c>
      <c r="K28" s="67" t="s">
        <v>557</v>
      </c>
      <c r="L28" s="67" t="s">
        <v>556</v>
      </c>
      <c r="M28" s="67"/>
      <c r="N28" s="67" t="s">
        <v>641</v>
      </c>
      <c r="O28" s="67" t="s">
        <v>640</v>
      </c>
      <c r="P28" s="67" t="str">
        <f t="shared" si="0"/>
        <v>F1-Hybrid X Hybrid</v>
      </c>
      <c r="Q28" s="72">
        <v>42682</v>
      </c>
      <c r="R28" s="72"/>
      <c r="S28" s="67" t="s">
        <v>652</v>
      </c>
      <c r="T28" s="67">
        <v>3</v>
      </c>
      <c r="U28" s="67">
        <v>1</v>
      </c>
      <c r="V28" s="67">
        <v>0</v>
      </c>
      <c r="W28" s="67">
        <v>3</v>
      </c>
      <c r="X28" s="67">
        <v>0</v>
      </c>
      <c r="Y28" s="67">
        <v>0</v>
      </c>
      <c r="Z28" s="67">
        <v>0</v>
      </c>
      <c r="AA28" s="67">
        <v>0</v>
      </c>
      <c r="AB28" s="76">
        <v>0</v>
      </c>
      <c r="AC28" s="76">
        <v>3</v>
      </c>
      <c r="AD28" s="70">
        <f t="shared" si="4"/>
        <v>3</v>
      </c>
      <c r="AE28" s="110">
        <f t="shared" si="5"/>
        <v>1</v>
      </c>
      <c r="AF28" s="69">
        <f t="shared" si="6"/>
        <v>0</v>
      </c>
      <c r="AG28" s="69"/>
      <c r="AH28" s="68"/>
      <c r="AI28" s="68"/>
      <c r="AJ28" s="68"/>
      <c r="AK28" s="68"/>
    </row>
    <row r="29" spans="1:40" ht="15.75" x14ac:dyDescent="0.25">
      <c r="A29" s="67" t="s">
        <v>524</v>
      </c>
      <c r="B29" s="67">
        <v>2015</v>
      </c>
      <c r="C29" s="67" t="s">
        <v>62</v>
      </c>
      <c r="D29" s="67" t="s">
        <v>561</v>
      </c>
      <c r="E29" s="67" t="s">
        <v>558</v>
      </c>
      <c r="F29" s="67" t="s">
        <v>557</v>
      </c>
      <c r="G29" s="67" t="s">
        <v>556</v>
      </c>
      <c r="H29" s="67" t="s">
        <v>522</v>
      </c>
      <c r="I29" s="67" t="s">
        <v>561</v>
      </c>
      <c r="J29" s="67" t="s">
        <v>558</v>
      </c>
      <c r="K29" s="67" t="s">
        <v>557</v>
      </c>
      <c r="L29" s="67" t="s">
        <v>556</v>
      </c>
      <c r="M29" s="67"/>
      <c r="N29" s="67" t="s">
        <v>641</v>
      </c>
      <c r="O29" s="67" t="s">
        <v>640</v>
      </c>
      <c r="P29" s="67" t="str">
        <f t="shared" si="0"/>
        <v>F1-Hybrid X Hybrid</v>
      </c>
      <c r="Q29" s="72">
        <v>42663</v>
      </c>
      <c r="R29" s="67"/>
      <c r="S29" s="67" t="s">
        <v>651</v>
      </c>
      <c r="T29" s="67">
        <v>3</v>
      </c>
      <c r="U29" s="67">
        <v>0</v>
      </c>
      <c r="V29" s="67">
        <v>0</v>
      </c>
      <c r="W29" s="67">
        <v>0</v>
      </c>
      <c r="X29" s="67">
        <v>0</v>
      </c>
      <c r="Y29" s="67">
        <v>0</v>
      </c>
      <c r="Z29" s="67">
        <v>0</v>
      </c>
      <c r="AA29" s="67">
        <v>0</v>
      </c>
      <c r="AB29" s="70">
        <v>0</v>
      </c>
      <c r="AC29" s="70">
        <v>0</v>
      </c>
      <c r="AD29" s="70"/>
      <c r="AE29" s="110"/>
      <c r="AF29" s="74"/>
      <c r="AG29" s="69"/>
      <c r="AH29" s="68"/>
      <c r="AI29" s="68"/>
      <c r="AJ29" s="68"/>
      <c r="AK29" s="68"/>
    </row>
    <row r="30" spans="1:40" ht="15.75" x14ac:dyDescent="0.25">
      <c r="A30" s="67" t="s">
        <v>524</v>
      </c>
      <c r="B30" s="67">
        <v>2015</v>
      </c>
      <c r="C30" s="67" t="s">
        <v>62</v>
      </c>
      <c r="D30" s="67" t="s">
        <v>561</v>
      </c>
      <c r="E30" s="67" t="s">
        <v>558</v>
      </c>
      <c r="F30" s="67" t="s">
        <v>557</v>
      </c>
      <c r="G30" s="67" t="s">
        <v>556</v>
      </c>
      <c r="H30" s="67" t="s">
        <v>536</v>
      </c>
      <c r="I30" s="67" t="s">
        <v>561</v>
      </c>
      <c r="J30" s="67" t="s">
        <v>558</v>
      </c>
      <c r="K30" s="67" t="s">
        <v>557</v>
      </c>
      <c r="L30" s="67" t="s">
        <v>556</v>
      </c>
      <c r="M30" s="67"/>
      <c r="N30" s="67" t="s">
        <v>641</v>
      </c>
      <c r="O30" s="67" t="s">
        <v>640</v>
      </c>
      <c r="P30" s="67" t="str">
        <f t="shared" si="0"/>
        <v>F1-Hybrid X Hybrid</v>
      </c>
      <c r="Q30" s="72">
        <v>42664</v>
      </c>
      <c r="R30" s="67"/>
      <c r="S30" s="67" t="s">
        <v>650</v>
      </c>
      <c r="T30" s="67">
        <v>3</v>
      </c>
      <c r="U30" s="67">
        <v>0</v>
      </c>
      <c r="V30" s="67">
        <v>0</v>
      </c>
      <c r="W30" s="67">
        <v>0</v>
      </c>
      <c r="X30" s="67">
        <v>0</v>
      </c>
      <c r="Y30" s="67">
        <v>0</v>
      </c>
      <c r="Z30" s="67">
        <v>0</v>
      </c>
      <c r="AA30" s="67">
        <v>0</v>
      </c>
      <c r="AB30" s="70">
        <v>0</v>
      </c>
      <c r="AC30" s="70">
        <v>0</v>
      </c>
      <c r="AD30" s="70"/>
      <c r="AE30" s="110"/>
      <c r="AF30" s="74"/>
      <c r="AG30" s="69"/>
      <c r="AH30" s="68"/>
      <c r="AI30" s="68"/>
      <c r="AJ30" s="68"/>
      <c r="AK30" s="68"/>
    </row>
    <row r="31" spans="1:40" ht="15.75" x14ac:dyDescent="0.25">
      <c r="A31" s="67" t="s">
        <v>573</v>
      </c>
      <c r="B31" s="67">
        <v>2015</v>
      </c>
      <c r="C31" s="67" t="s">
        <v>62</v>
      </c>
      <c r="D31" s="67" t="s">
        <v>561</v>
      </c>
      <c r="E31" s="67" t="s">
        <v>558</v>
      </c>
      <c r="F31" s="67" t="s">
        <v>557</v>
      </c>
      <c r="G31" s="67" t="s">
        <v>556</v>
      </c>
      <c r="H31" s="67" t="s">
        <v>522</v>
      </c>
      <c r="I31" s="67" t="s">
        <v>54</v>
      </c>
      <c r="J31" s="67" t="s">
        <v>55</v>
      </c>
      <c r="K31" s="67" t="s">
        <v>607</v>
      </c>
      <c r="L31" s="67" t="s">
        <v>600</v>
      </c>
      <c r="M31" s="67"/>
      <c r="N31" s="67" t="s">
        <v>396</v>
      </c>
      <c r="O31" s="67" t="s">
        <v>628</v>
      </c>
      <c r="P31" s="67" t="str">
        <f t="shared" si="0"/>
        <v>F1-Hybrid X I. elegans</v>
      </c>
      <c r="Q31" s="72">
        <v>42666</v>
      </c>
      <c r="R31" s="72"/>
      <c r="S31" s="67" t="s">
        <v>631</v>
      </c>
      <c r="T31" s="67">
        <v>3</v>
      </c>
      <c r="U31" s="67">
        <v>2</v>
      </c>
      <c r="V31" s="67">
        <v>79</v>
      </c>
      <c r="W31" s="67">
        <v>217</v>
      </c>
      <c r="X31" s="67">
        <v>0</v>
      </c>
      <c r="Y31" s="67">
        <v>0</v>
      </c>
      <c r="Z31" s="67">
        <v>93</v>
      </c>
      <c r="AA31" s="67">
        <v>21</v>
      </c>
      <c r="AB31" s="76">
        <v>172</v>
      </c>
      <c r="AC31" s="76">
        <v>238</v>
      </c>
      <c r="AD31" s="70">
        <f>AB31+AC31</f>
        <v>410</v>
      </c>
      <c r="AE31" s="110">
        <f>AD31/T31</f>
        <v>136.66666666666666</v>
      </c>
      <c r="AF31" s="69">
        <f>AB31/AD31</f>
        <v>0.4195121951219512</v>
      </c>
      <c r="AG31" s="69"/>
      <c r="AH31" s="67"/>
      <c r="AI31" s="67"/>
      <c r="AJ31" s="67"/>
      <c r="AK31" s="67"/>
      <c r="AL31" s="67"/>
      <c r="AM31" s="67"/>
      <c r="AN31" s="67"/>
    </row>
    <row r="32" spans="1:40" ht="15.75" x14ac:dyDescent="0.25">
      <c r="A32" s="67" t="s">
        <v>524</v>
      </c>
      <c r="B32" s="67">
        <v>2015</v>
      </c>
      <c r="C32" s="67" t="s">
        <v>62</v>
      </c>
      <c r="D32" s="67" t="s">
        <v>561</v>
      </c>
      <c r="E32" s="67" t="s">
        <v>558</v>
      </c>
      <c r="F32" s="67" t="s">
        <v>557</v>
      </c>
      <c r="G32" s="67" t="s">
        <v>556</v>
      </c>
      <c r="H32" s="67" t="s">
        <v>536</v>
      </c>
      <c r="I32" s="67" t="s">
        <v>54</v>
      </c>
      <c r="J32" s="67" t="s">
        <v>55</v>
      </c>
      <c r="K32" s="67" t="s">
        <v>535</v>
      </c>
      <c r="L32" s="67" t="s">
        <v>534</v>
      </c>
      <c r="M32" s="67"/>
      <c r="N32" s="67" t="s">
        <v>396</v>
      </c>
      <c r="O32" s="67" t="s">
        <v>628</v>
      </c>
      <c r="P32" s="67" t="str">
        <f t="shared" si="0"/>
        <v>F1-Hybrid X I. elegans</v>
      </c>
      <c r="Q32" s="72">
        <v>42667</v>
      </c>
      <c r="R32" s="67"/>
      <c r="S32" s="67" t="s">
        <v>630</v>
      </c>
      <c r="T32" s="67">
        <v>3</v>
      </c>
      <c r="U32" s="67">
        <v>0</v>
      </c>
      <c r="V32" s="67">
        <v>0</v>
      </c>
      <c r="W32" s="67">
        <v>0</v>
      </c>
      <c r="X32" s="67">
        <v>0</v>
      </c>
      <c r="Y32" s="67">
        <v>0</v>
      </c>
      <c r="Z32" s="67">
        <v>0</v>
      </c>
      <c r="AA32" s="67">
        <v>0</v>
      </c>
      <c r="AB32" s="70">
        <v>0</v>
      </c>
      <c r="AC32" s="70">
        <v>0</v>
      </c>
      <c r="AD32" s="70"/>
      <c r="AE32" s="110"/>
      <c r="AF32" s="74"/>
      <c r="AG32" s="69"/>
      <c r="AH32" s="68"/>
      <c r="AI32" s="68"/>
      <c r="AJ32" s="68"/>
      <c r="AK32" s="68"/>
    </row>
    <row r="33" spans="1:40" ht="15.75" x14ac:dyDescent="0.25">
      <c r="A33" s="67" t="s">
        <v>573</v>
      </c>
      <c r="B33" s="67">
        <v>2015</v>
      </c>
      <c r="C33" s="67" t="s">
        <v>62</v>
      </c>
      <c r="D33" s="67" t="s">
        <v>561</v>
      </c>
      <c r="E33" s="67" t="s">
        <v>558</v>
      </c>
      <c r="F33" s="67" t="s">
        <v>557</v>
      </c>
      <c r="G33" s="67" t="s">
        <v>556</v>
      </c>
      <c r="H33" s="67" t="s">
        <v>522</v>
      </c>
      <c r="I33" s="67" t="s">
        <v>561</v>
      </c>
      <c r="J33" s="67" t="s">
        <v>558</v>
      </c>
      <c r="K33" s="67" t="s">
        <v>557</v>
      </c>
      <c r="L33" s="67" t="s">
        <v>556</v>
      </c>
      <c r="M33" s="67"/>
      <c r="N33" s="67" t="s">
        <v>641</v>
      </c>
      <c r="O33" s="67" t="s">
        <v>640</v>
      </c>
      <c r="P33" s="67" t="str">
        <f t="shared" si="0"/>
        <v>F1-Hybrid X Hybrid</v>
      </c>
      <c r="Q33" s="72">
        <v>42681</v>
      </c>
      <c r="R33" s="72"/>
      <c r="S33" s="67" t="s">
        <v>649</v>
      </c>
      <c r="T33" s="67">
        <v>3</v>
      </c>
      <c r="U33" s="67">
        <v>2</v>
      </c>
      <c r="V33" s="67">
        <v>0</v>
      </c>
      <c r="W33" s="67">
        <v>10</v>
      </c>
      <c r="X33" s="67">
        <v>0</v>
      </c>
      <c r="Y33" s="67">
        <v>6</v>
      </c>
      <c r="Z33" s="67">
        <v>0</v>
      </c>
      <c r="AA33" s="67">
        <v>0</v>
      </c>
      <c r="AB33" s="76">
        <v>0</v>
      </c>
      <c r="AC33" s="76">
        <v>16</v>
      </c>
      <c r="AD33" s="70">
        <f t="shared" ref="AD33:AD35" si="7">AB33+AC33</f>
        <v>16</v>
      </c>
      <c r="AE33" s="110">
        <f t="shared" ref="AE33:AE35" si="8">AD33/T33</f>
        <v>5.333333333333333</v>
      </c>
      <c r="AF33" s="69">
        <f t="shared" ref="AF33:AF35" si="9">AB33/AD33</f>
        <v>0</v>
      </c>
      <c r="AG33" s="69"/>
      <c r="AH33" s="68"/>
      <c r="AI33" s="68"/>
      <c r="AJ33" s="68"/>
      <c r="AK33" s="68"/>
    </row>
    <row r="34" spans="1:40" ht="15.75" x14ac:dyDescent="0.25">
      <c r="A34" s="67" t="s">
        <v>573</v>
      </c>
      <c r="B34" s="67">
        <v>2015</v>
      </c>
      <c r="C34" s="67" t="s">
        <v>62</v>
      </c>
      <c r="D34" s="67" t="s">
        <v>561</v>
      </c>
      <c r="E34" s="67" t="s">
        <v>558</v>
      </c>
      <c r="F34" s="67" t="s">
        <v>557</v>
      </c>
      <c r="G34" s="67" t="s">
        <v>556</v>
      </c>
      <c r="H34" s="67" t="s">
        <v>542</v>
      </c>
      <c r="I34" s="67" t="s">
        <v>561</v>
      </c>
      <c r="J34" s="67" t="s">
        <v>558</v>
      </c>
      <c r="K34" s="67" t="s">
        <v>557</v>
      </c>
      <c r="L34" s="67" t="s">
        <v>556</v>
      </c>
      <c r="M34" s="67"/>
      <c r="N34" s="67" t="s">
        <v>641</v>
      </c>
      <c r="O34" s="67" t="s">
        <v>640</v>
      </c>
      <c r="P34" s="67" t="str">
        <f t="shared" ref="P34:P65" si="10">CONCATENATE(C34,"-",O34)</f>
        <v>F1-Hybrid X Hybrid</v>
      </c>
      <c r="Q34" s="72">
        <v>42675</v>
      </c>
      <c r="R34" s="72"/>
      <c r="S34" s="67" t="s">
        <v>648</v>
      </c>
      <c r="T34" s="67">
        <v>3</v>
      </c>
      <c r="U34" s="67">
        <v>2</v>
      </c>
      <c r="V34" s="67">
        <v>0</v>
      </c>
      <c r="W34" s="67">
        <v>81</v>
      </c>
      <c r="X34" s="67">
        <v>0</v>
      </c>
      <c r="Y34" s="67">
        <v>0</v>
      </c>
      <c r="Z34" s="67">
        <v>0</v>
      </c>
      <c r="AA34" s="67">
        <v>6</v>
      </c>
      <c r="AB34" s="76">
        <v>0</v>
      </c>
      <c r="AC34" s="76">
        <v>87</v>
      </c>
      <c r="AD34" s="70">
        <f t="shared" si="7"/>
        <v>87</v>
      </c>
      <c r="AE34" s="110">
        <f t="shared" si="8"/>
        <v>29</v>
      </c>
      <c r="AF34" s="69">
        <f t="shared" si="9"/>
        <v>0</v>
      </c>
      <c r="AG34" s="69"/>
      <c r="AH34" s="68"/>
      <c r="AI34" s="68"/>
      <c r="AJ34" s="68"/>
      <c r="AK34" s="68"/>
    </row>
    <row r="35" spans="1:40" ht="15.75" x14ac:dyDescent="0.25">
      <c r="A35" s="67" t="s">
        <v>58</v>
      </c>
      <c r="B35" s="67">
        <v>2015</v>
      </c>
      <c r="C35" s="67" t="s">
        <v>62</v>
      </c>
      <c r="D35" s="67" t="s">
        <v>561</v>
      </c>
      <c r="E35" s="67" t="s">
        <v>558</v>
      </c>
      <c r="F35" s="67" t="s">
        <v>557</v>
      </c>
      <c r="G35" s="67" t="s">
        <v>556</v>
      </c>
      <c r="H35" s="67" t="s">
        <v>522</v>
      </c>
      <c r="I35" s="67" t="s">
        <v>54</v>
      </c>
      <c r="J35" s="67" t="s">
        <v>55</v>
      </c>
      <c r="K35" s="67" t="s">
        <v>607</v>
      </c>
      <c r="L35" s="67" t="s">
        <v>600</v>
      </c>
      <c r="M35" s="67"/>
      <c r="N35" s="67" t="s">
        <v>396</v>
      </c>
      <c r="O35" s="67" t="s">
        <v>628</v>
      </c>
      <c r="P35" s="67" t="str">
        <f t="shared" si="10"/>
        <v>F1-Hybrid X I. elegans</v>
      </c>
      <c r="Q35" s="72">
        <v>42674</v>
      </c>
      <c r="R35" s="72"/>
      <c r="S35" s="67" t="s">
        <v>629</v>
      </c>
      <c r="T35" s="67">
        <v>3</v>
      </c>
      <c r="U35" s="67">
        <v>1</v>
      </c>
      <c r="V35" s="67">
        <v>0</v>
      </c>
      <c r="W35" s="67">
        <v>0</v>
      </c>
      <c r="X35" s="67">
        <v>0</v>
      </c>
      <c r="Y35" s="67">
        <v>0</v>
      </c>
      <c r="Z35" s="67">
        <v>0</v>
      </c>
      <c r="AA35" s="67">
        <v>238</v>
      </c>
      <c r="AB35" s="76">
        <v>0</v>
      </c>
      <c r="AC35" s="76">
        <v>238</v>
      </c>
      <c r="AD35" s="70">
        <f t="shared" si="7"/>
        <v>238</v>
      </c>
      <c r="AE35" s="110">
        <f t="shared" si="8"/>
        <v>79.333333333333329</v>
      </c>
      <c r="AF35" s="69">
        <f t="shared" si="9"/>
        <v>0</v>
      </c>
      <c r="AG35" s="69"/>
      <c r="AH35" s="68"/>
      <c r="AI35" s="68"/>
      <c r="AJ35" s="68"/>
      <c r="AK35" s="68"/>
    </row>
    <row r="36" spans="1:40" ht="15.75" x14ac:dyDescent="0.25">
      <c r="A36" s="67" t="s">
        <v>524</v>
      </c>
      <c r="B36" s="67">
        <v>2015</v>
      </c>
      <c r="C36" s="67" t="s">
        <v>62</v>
      </c>
      <c r="D36" s="67" t="s">
        <v>561</v>
      </c>
      <c r="E36" s="67" t="s">
        <v>558</v>
      </c>
      <c r="F36" s="67" t="s">
        <v>557</v>
      </c>
      <c r="G36" s="67" t="s">
        <v>556</v>
      </c>
      <c r="H36" s="67" t="s">
        <v>522</v>
      </c>
      <c r="I36" s="67" t="s">
        <v>561</v>
      </c>
      <c r="J36" s="67" t="s">
        <v>558</v>
      </c>
      <c r="K36" s="67" t="s">
        <v>557</v>
      </c>
      <c r="L36" s="67" t="s">
        <v>556</v>
      </c>
      <c r="M36" s="67"/>
      <c r="N36" s="67" t="s">
        <v>641</v>
      </c>
      <c r="O36" s="67" t="s">
        <v>640</v>
      </c>
      <c r="P36" s="67" t="str">
        <f t="shared" si="10"/>
        <v>F1-Hybrid X Hybrid</v>
      </c>
      <c r="Q36" s="72">
        <v>42638</v>
      </c>
      <c r="R36" s="67">
        <v>580</v>
      </c>
      <c r="S36" s="67" t="s">
        <v>647</v>
      </c>
      <c r="T36" s="67">
        <v>1</v>
      </c>
      <c r="U36" s="67">
        <v>0</v>
      </c>
      <c r="V36" s="67">
        <v>0</v>
      </c>
      <c r="W36" s="67">
        <v>0</v>
      </c>
      <c r="X36" s="67"/>
      <c r="Y36" s="67"/>
      <c r="Z36" s="67"/>
      <c r="AA36" s="67"/>
      <c r="AB36" s="70">
        <v>0</v>
      </c>
      <c r="AC36" s="70">
        <v>0</v>
      </c>
      <c r="AD36" s="70"/>
      <c r="AE36" s="110"/>
      <c r="AF36" s="74"/>
      <c r="AG36" s="69"/>
      <c r="AH36" s="68"/>
      <c r="AI36" s="68"/>
      <c r="AJ36" s="68"/>
      <c r="AK36" s="68"/>
    </row>
    <row r="37" spans="1:40" ht="15.75" x14ac:dyDescent="0.25">
      <c r="A37" s="67" t="s">
        <v>573</v>
      </c>
      <c r="B37" s="67">
        <v>2015</v>
      </c>
      <c r="C37" s="67" t="s">
        <v>62</v>
      </c>
      <c r="D37" s="67" t="s">
        <v>561</v>
      </c>
      <c r="E37" s="67" t="s">
        <v>558</v>
      </c>
      <c r="F37" s="67" t="s">
        <v>557</v>
      </c>
      <c r="G37" s="67" t="s">
        <v>556</v>
      </c>
      <c r="H37" s="67" t="s">
        <v>536</v>
      </c>
      <c r="I37" s="67" t="s">
        <v>561</v>
      </c>
      <c r="J37" s="67" t="s">
        <v>558</v>
      </c>
      <c r="K37" s="67" t="s">
        <v>557</v>
      </c>
      <c r="L37" s="67" t="s">
        <v>556</v>
      </c>
      <c r="M37" s="67"/>
      <c r="N37" s="67" t="s">
        <v>641</v>
      </c>
      <c r="O37" s="67" t="s">
        <v>640</v>
      </c>
      <c r="P37" s="67" t="str">
        <f t="shared" si="10"/>
        <v>F1-Hybrid X Hybrid</v>
      </c>
      <c r="Q37" s="72">
        <v>42660</v>
      </c>
      <c r="R37" s="72"/>
      <c r="S37" s="67" t="s">
        <v>646</v>
      </c>
      <c r="T37" s="67">
        <v>3</v>
      </c>
      <c r="U37" s="67">
        <v>1</v>
      </c>
      <c r="V37" s="67">
        <v>0</v>
      </c>
      <c r="W37" s="67">
        <v>4</v>
      </c>
      <c r="X37" s="67">
        <v>0</v>
      </c>
      <c r="Y37" s="67">
        <v>0</v>
      </c>
      <c r="Z37" s="67">
        <v>0</v>
      </c>
      <c r="AA37" s="67">
        <v>0</v>
      </c>
      <c r="AB37" s="76">
        <v>0</v>
      </c>
      <c r="AC37" s="76">
        <v>4</v>
      </c>
      <c r="AD37" s="70">
        <f t="shared" ref="AD37:AD45" si="11">AB37+AC37</f>
        <v>4</v>
      </c>
      <c r="AE37" s="110">
        <f t="shared" ref="AE37:AE45" si="12">AD37/T37</f>
        <v>1.3333333333333333</v>
      </c>
      <c r="AF37" s="69">
        <f t="shared" ref="AF37:AF45" si="13">AB37/AD37</f>
        <v>0</v>
      </c>
      <c r="AG37" s="69"/>
      <c r="AH37" s="68"/>
      <c r="AI37" s="68"/>
      <c r="AJ37" s="68"/>
      <c r="AK37" s="68"/>
    </row>
    <row r="38" spans="1:40" ht="15.75" x14ac:dyDescent="0.25">
      <c r="A38" s="67" t="s">
        <v>58</v>
      </c>
      <c r="B38" s="67">
        <v>2015</v>
      </c>
      <c r="C38" s="67" t="s">
        <v>62</v>
      </c>
      <c r="D38" s="67" t="s">
        <v>561</v>
      </c>
      <c r="E38" s="67" t="s">
        <v>558</v>
      </c>
      <c r="F38" s="67" t="s">
        <v>557</v>
      </c>
      <c r="G38" s="67" t="s">
        <v>556</v>
      </c>
      <c r="H38" s="67" t="s">
        <v>522</v>
      </c>
      <c r="I38" s="67" t="s">
        <v>54</v>
      </c>
      <c r="J38" s="67" t="s">
        <v>55</v>
      </c>
      <c r="K38" s="67" t="s">
        <v>528</v>
      </c>
      <c r="L38" s="67" t="s">
        <v>527</v>
      </c>
      <c r="M38" s="67"/>
      <c r="N38" s="67" t="s">
        <v>396</v>
      </c>
      <c r="O38" s="67" t="s">
        <v>628</v>
      </c>
      <c r="P38" s="67" t="str">
        <f t="shared" si="10"/>
        <v>F1-Hybrid X I. elegans</v>
      </c>
      <c r="Q38" s="72">
        <v>42665</v>
      </c>
      <c r="R38" s="72"/>
      <c r="S38" s="67" t="s">
        <v>627</v>
      </c>
      <c r="T38" s="67">
        <v>3</v>
      </c>
      <c r="U38" s="67">
        <v>3</v>
      </c>
      <c r="V38" s="67">
        <v>0</v>
      </c>
      <c r="W38" s="67">
        <v>327</v>
      </c>
      <c r="X38" s="67">
        <v>0</v>
      </c>
      <c r="Y38" s="67">
        <v>30</v>
      </c>
      <c r="Z38" s="67">
        <v>0</v>
      </c>
      <c r="AA38" s="67">
        <v>83</v>
      </c>
      <c r="AB38" s="76">
        <v>0</v>
      </c>
      <c r="AC38" s="76">
        <v>440</v>
      </c>
      <c r="AD38" s="70">
        <f t="shared" si="11"/>
        <v>440</v>
      </c>
      <c r="AE38" s="110">
        <f t="shared" si="12"/>
        <v>146.66666666666666</v>
      </c>
      <c r="AF38" s="69">
        <f t="shared" si="13"/>
        <v>0</v>
      </c>
      <c r="AG38" s="69"/>
      <c r="AH38" s="68"/>
      <c r="AI38" s="68"/>
      <c r="AJ38" s="68"/>
      <c r="AK38" s="68"/>
    </row>
    <row r="39" spans="1:40" ht="15.75" x14ac:dyDescent="0.25">
      <c r="A39" s="67" t="s">
        <v>573</v>
      </c>
      <c r="B39" s="67">
        <v>2015</v>
      </c>
      <c r="C39" s="67" t="s">
        <v>62</v>
      </c>
      <c r="D39" s="67" t="s">
        <v>561</v>
      </c>
      <c r="E39" s="67" t="s">
        <v>558</v>
      </c>
      <c r="F39" s="67" t="s">
        <v>557</v>
      </c>
      <c r="G39" s="67" t="s">
        <v>556</v>
      </c>
      <c r="H39" s="67" t="s">
        <v>542</v>
      </c>
      <c r="I39" s="67" t="s">
        <v>561</v>
      </c>
      <c r="J39" s="67" t="s">
        <v>558</v>
      </c>
      <c r="K39" s="67" t="s">
        <v>557</v>
      </c>
      <c r="L39" s="67" t="s">
        <v>556</v>
      </c>
      <c r="M39" s="67"/>
      <c r="N39" s="67" t="s">
        <v>641</v>
      </c>
      <c r="O39" s="67" t="s">
        <v>640</v>
      </c>
      <c r="P39" s="67" t="str">
        <f t="shared" si="10"/>
        <v>F1-Hybrid X Hybrid</v>
      </c>
      <c r="Q39" s="72">
        <v>42666</v>
      </c>
      <c r="R39" s="72"/>
      <c r="S39" s="67" t="s">
        <v>645</v>
      </c>
      <c r="T39" s="67">
        <v>3</v>
      </c>
      <c r="U39" s="67">
        <v>3</v>
      </c>
      <c r="V39" s="67">
        <v>0</v>
      </c>
      <c r="W39" s="67">
        <v>8</v>
      </c>
      <c r="X39" s="67">
        <v>0</v>
      </c>
      <c r="Y39" s="67">
        <v>8</v>
      </c>
      <c r="Z39" s="67">
        <v>0</v>
      </c>
      <c r="AA39" s="67">
        <v>5</v>
      </c>
      <c r="AB39" s="76">
        <v>0</v>
      </c>
      <c r="AC39" s="76">
        <v>21</v>
      </c>
      <c r="AD39" s="70">
        <f t="shared" si="11"/>
        <v>21</v>
      </c>
      <c r="AE39" s="110">
        <f t="shared" si="12"/>
        <v>7</v>
      </c>
      <c r="AF39" s="69">
        <f t="shared" si="13"/>
        <v>0</v>
      </c>
      <c r="AG39" s="69"/>
      <c r="AH39" s="68"/>
      <c r="AI39" s="68"/>
      <c r="AJ39" s="68"/>
      <c r="AK39" s="68"/>
    </row>
    <row r="40" spans="1:40" ht="15.75" x14ac:dyDescent="0.25">
      <c r="A40" s="67" t="s">
        <v>573</v>
      </c>
      <c r="B40" s="67">
        <v>2015</v>
      </c>
      <c r="C40" s="67" t="s">
        <v>62</v>
      </c>
      <c r="D40" s="67" t="s">
        <v>561</v>
      </c>
      <c r="E40" s="67" t="s">
        <v>558</v>
      </c>
      <c r="F40" s="67" t="s">
        <v>557</v>
      </c>
      <c r="G40" s="67" t="s">
        <v>556</v>
      </c>
      <c r="H40" s="67" t="s">
        <v>542</v>
      </c>
      <c r="I40" s="67" t="s">
        <v>561</v>
      </c>
      <c r="J40" s="67" t="s">
        <v>558</v>
      </c>
      <c r="K40" s="67" t="s">
        <v>557</v>
      </c>
      <c r="L40" s="67" t="s">
        <v>556</v>
      </c>
      <c r="M40" s="67"/>
      <c r="N40" s="67" t="s">
        <v>641</v>
      </c>
      <c r="O40" s="67" t="s">
        <v>640</v>
      </c>
      <c r="P40" s="67" t="str">
        <f t="shared" si="10"/>
        <v>F1-Hybrid X Hybrid</v>
      </c>
      <c r="Q40" s="72">
        <v>42638</v>
      </c>
      <c r="R40" s="72"/>
      <c r="S40" s="67" t="s">
        <v>644</v>
      </c>
      <c r="T40" s="67">
        <v>1</v>
      </c>
      <c r="U40" s="67">
        <v>1</v>
      </c>
      <c r="V40" s="67">
        <v>0</v>
      </c>
      <c r="W40" s="67">
        <v>96</v>
      </c>
      <c r="X40" s="67"/>
      <c r="Y40" s="67"/>
      <c r="Z40" s="67"/>
      <c r="AA40" s="67"/>
      <c r="AB40" s="76">
        <v>0</v>
      </c>
      <c r="AC40" s="76">
        <v>96</v>
      </c>
      <c r="AD40" s="70">
        <f t="shared" si="11"/>
        <v>96</v>
      </c>
      <c r="AE40" s="110">
        <f t="shared" si="12"/>
        <v>96</v>
      </c>
      <c r="AF40" s="69">
        <f t="shared" si="13"/>
        <v>0</v>
      </c>
      <c r="AG40" s="69"/>
      <c r="AH40" s="68"/>
      <c r="AI40" s="68"/>
      <c r="AJ40" s="68"/>
      <c r="AK40" s="68"/>
    </row>
    <row r="41" spans="1:40" ht="15.75" x14ac:dyDescent="0.25">
      <c r="A41" s="67" t="s">
        <v>573</v>
      </c>
      <c r="B41" s="67">
        <v>2015</v>
      </c>
      <c r="C41" s="67" t="s">
        <v>62</v>
      </c>
      <c r="D41" s="67" t="s">
        <v>561</v>
      </c>
      <c r="E41" s="67" t="s">
        <v>558</v>
      </c>
      <c r="F41" s="67" t="s">
        <v>557</v>
      </c>
      <c r="G41" s="67" t="s">
        <v>556</v>
      </c>
      <c r="H41" s="67" t="s">
        <v>542</v>
      </c>
      <c r="I41" s="67" t="s">
        <v>561</v>
      </c>
      <c r="J41" s="67" t="s">
        <v>558</v>
      </c>
      <c r="K41" s="67" t="s">
        <v>557</v>
      </c>
      <c r="L41" s="67" t="s">
        <v>556</v>
      </c>
      <c r="M41" s="67"/>
      <c r="N41" s="67" t="s">
        <v>641</v>
      </c>
      <c r="O41" s="67" t="s">
        <v>640</v>
      </c>
      <c r="P41" s="67" t="str">
        <f t="shared" si="10"/>
        <v>F1-Hybrid X Hybrid</v>
      </c>
      <c r="Q41" s="72">
        <v>42675</v>
      </c>
      <c r="R41" s="72"/>
      <c r="S41" s="67" t="s">
        <v>643</v>
      </c>
      <c r="T41" s="67">
        <v>3</v>
      </c>
      <c r="U41" s="67">
        <v>1</v>
      </c>
      <c r="V41" s="67">
        <v>0</v>
      </c>
      <c r="W41" s="67">
        <v>0</v>
      </c>
      <c r="X41" s="67">
        <v>0</v>
      </c>
      <c r="Y41" s="67">
        <v>0</v>
      </c>
      <c r="Z41" s="67">
        <v>0</v>
      </c>
      <c r="AA41" s="67">
        <v>3</v>
      </c>
      <c r="AB41" s="76">
        <v>0</v>
      </c>
      <c r="AC41" s="76">
        <v>3</v>
      </c>
      <c r="AD41" s="70">
        <f t="shared" si="11"/>
        <v>3</v>
      </c>
      <c r="AE41" s="110">
        <f t="shared" si="12"/>
        <v>1</v>
      </c>
      <c r="AF41" s="69">
        <f t="shared" si="13"/>
        <v>0</v>
      </c>
      <c r="AG41" s="69"/>
      <c r="AH41" s="68"/>
      <c r="AI41" s="68"/>
      <c r="AJ41" s="68"/>
      <c r="AK41" s="68"/>
      <c r="AL41" s="67"/>
      <c r="AM41" s="67"/>
      <c r="AN41" s="67"/>
    </row>
    <row r="42" spans="1:40" ht="15.75" x14ac:dyDescent="0.25">
      <c r="A42" s="67" t="s">
        <v>573</v>
      </c>
      <c r="B42" s="67">
        <v>2015</v>
      </c>
      <c r="C42" s="67" t="s">
        <v>62</v>
      </c>
      <c r="D42" s="67" t="s">
        <v>561</v>
      </c>
      <c r="E42" s="67" t="s">
        <v>558</v>
      </c>
      <c r="F42" s="67" t="s">
        <v>557</v>
      </c>
      <c r="G42" s="67" t="s">
        <v>556</v>
      </c>
      <c r="H42" s="67" t="s">
        <v>536</v>
      </c>
      <c r="I42" s="67" t="s">
        <v>561</v>
      </c>
      <c r="J42" s="67" t="s">
        <v>558</v>
      </c>
      <c r="K42" s="67" t="s">
        <v>557</v>
      </c>
      <c r="L42" s="67" t="s">
        <v>556</v>
      </c>
      <c r="M42" s="67"/>
      <c r="N42" s="67" t="s">
        <v>641</v>
      </c>
      <c r="O42" s="67" t="s">
        <v>640</v>
      </c>
      <c r="P42" s="67" t="str">
        <f t="shared" si="10"/>
        <v>F1-Hybrid X Hybrid</v>
      </c>
      <c r="Q42" s="72">
        <v>42638</v>
      </c>
      <c r="R42" s="72"/>
      <c r="S42" s="67" t="s">
        <v>642</v>
      </c>
      <c r="T42" s="67">
        <v>3</v>
      </c>
      <c r="U42" s="67">
        <v>3</v>
      </c>
      <c r="V42" s="67">
        <v>0</v>
      </c>
      <c r="W42" s="67">
        <v>11</v>
      </c>
      <c r="X42" s="67">
        <v>0</v>
      </c>
      <c r="Y42" s="67">
        <v>13</v>
      </c>
      <c r="Z42" s="67">
        <v>0</v>
      </c>
      <c r="AA42" s="67">
        <v>20</v>
      </c>
      <c r="AB42" s="76">
        <v>0</v>
      </c>
      <c r="AC42" s="76">
        <v>44</v>
      </c>
      <c r="AD42" s="70">
        <f t="shared" si="11"/>
        <v>44</v>
      </c>
      <c r="AE42" s="110">
        <f t="shared" si="12"/>
        <v>14.666666666666666</v>
      </c>
      <c r="AF42" s="69">
        <f t="shared" si="13"/>
        <v>0</v>
      </c>
      <c r="AG42" s="69"/>
      <c r="AH42" s="68"/>
      <c r="AI42" s="68"/>
      <c r="AJ42" s="68"/>
      <c r="AK42" s="68"/>
      <c r="AL42" s="67"/>
      <c r="AM42" s="67"/>
      <c r="AN42" s="67"/>
    </row>
    <row r="43" spans="1:40" ht="15.75" x14ac:dyDescent="0.25">
      <c r="A43" s="67" t="s">
        <v>573</v>
      </c>
      <c r="B43" s="67">
        <v>2015</v>
      </c>
      <c r="C43" s="67" t="s">
        <v>62</v>
      </c>
      <c r="D43" s="67" t="s">
        <v>561</v>
      </c>
      <c r="E43" s="67" t="s">
        <v>558</v>
      </c>
      <c r="F43" s="67" t="s">
        <v>557</v>
      </c>
      <c r="G43" s="67" t="s">
        <v>556</v>
      </c>
      <c r="H43" s="67" t="s">
        <v>522</v>
      </c>
      <c r="I43" s="67" t="s">
        <v>561</v>
      </c>
      <c r="J43" s="67" t="s">
        <v>558</v>
      </c>
      <c r="K43" s="67" t="s">
        <v>557</v>
      </c>
      <c r="L43" s="67" t="s">
        <v>556</v>
      </c>
      <c r="M43" s="67"/>
      <c r="N43" s="67" t="s">
        <v>641</v>
      </c>
      <c r="O43" s="67" t="s">
        <v>640</v>
      </c>
      <c r="P43" s="67" t="str">
        <f t="shared" si="10"/>
        <v>F1-Hybrid X Hybrid</v>
      </c>
      <c r="Q43" s="72">
        <v>42651</v>
      </c>
      <c r="R43" s="72"/>
      <c r="S43" s="67" t="s">
        <v>639</v>
      </c>
      <c r="T43" s="67">
        <v>3</v>
      </c>
      <c r="U43" s="67">
        <v>1</v>
      </c>
      <c r="V43" s="67">
        <v>0</v>
      </c>
      <c r="W43" s="67">
        <v>0</v>
      </c>
      <c r="X43" s="67">
        <v>0</v>
      </c>
      <c r="Y43" s="67">
        <v>2</v>
      </c>
      <c r="Z43" s="67">
        <v>0</v>
      </c>
      <c r="AA43" s="67">
        <v>0</v>
      </c>
      <c r="AB43" s="76">
        <v>0</v>
      </c>
      <c r="AC43" s="76">
        <v>2</v>
      </c>
      <c r="AD43" s="70">
        <f t="shared" si="11"/>
        <v>2</v>
      </c>
      <c r="AE43" s="110">
        <f t="shared" si="12"/>
        <v>0.66666666666666663</v>
      </c>
      <c r="AF43" s="69">
        <f t="shared" si="13"/>
        <v>0</v>
      </c>
      <c r="AG43" s="69"/>
      <c r="AH43" s="68"/>
      <c r="AI43" s="68"/>
      <c r="AJ43" s="68"/>
      <c r="AK43" s="68"/>
      <c r="AL43" s="67"/>
      <c r="AM43" s="67"/>
      <c r="AN43" s="67"/>
    </row>
    <row r="44" spans="1:40" ht="15.75" x14ac:dyDescent="0.25">
      <c r="A44" s="67" t="s">
        <v>58</v>
      </c>
      <c r="B44" s="67">
        <v>2015</v>
      </c>
      <c r="C44" s="67" t="s">
        <v>62</v>
      </c>
      <c r="D44" s="67" t="s">
        <v>94</v>
      </c>
      <c r="E44" s="67" t="s">
        <v>55</v>
      </c>
      <c r="F44" s="67" t="s">
        <v>95</v>
      </c>
      <c r="G44" s="67" t="s">
        <v>523</v>
      </c>
      <c r="H44" s="67" t="s">
        <v>522</v>
      </c>
      <c r="I44" s="67" t="s">
        <v>561</v>
      </c>
      <c r="J44" s="67" t="s">
        <v>558</v>
      </c>
      <c r="K44" s="67" t="s">
        <v>557</v>
      </c>
      <c r="L44" s="67" t="s">
        <v>556</v>
      </c>
      <c r="M44" s="67"/>
      <c r="N44" s="67" t="s">
        <v>379</v>
      </c>
      <c r="O44" s="67" t="s">
        <v>864</v>
      </c>
      <c r="P44" s="67" t="str">
        <f t="shared" si="10"/>
        <v>F1-I. graellsii X Hybrid</v>
      </c>
      <c r="Q44" s="72">
        <v>42657</v>
      </c>
      <c r="R44" s="72"/>
      <c r="S44" s="67" t="s">
        <v>567</v>
      </c>
      <c r="T44" s="67">
        <v>3</v>
      </c>
      <c r="U44" s="67">
        <v>2</v>
      </c>
      <c r="V44" s="67">
        <v>0</v>
      </c>
      <c r="W44" s="67">
        <v>6</v>
      </c>
      <c r="X44" s="67">
        <v>0</v>
      </c>
      <c r="Y44" s="67">
        <v>4</v>
      </c>
      <c r="Z44" s="67">
        <v>0</v>
      </c>
      <c r="AA44" s="67">
        <v>0</v>
      </c>
      <c r="AB44" s="76">
        <v>0</v>
      </c>
      <c r="AC44" s="76">
        <v>10</v>
      </c>
      <c r="AD44" s="70">
        <f t="shared" si="11"/>
        <v>10</v>
      </c>
      <c r="AE44" s="110">
        <f t="shared" si="12"/>
        <v>3.3333333333333335</v>
      </c>
      <c r="AF44" s="69">
        <f t="shared" si="13"/>
        <v>0</v>
      </c>
      <c r="AG44" s="69"/>
      <c r="AH44" s="68"/>
      <c r="AI44" s="68"/>
      <c r="AJ44" s="68"/>
      <c r="AK44" s="68"/>
    </row>
    <row r="45" spans="1:40" ht="15.75" x14ac:dyDescent="0.25">
      <c r="A45" s="67" t="s">
        <v>58</v>
      </c>
      <c r="B45" s="67">
        <v>2015</v>
      </c>
      <c r="C45" s="67" t="s">
        <v>62</v>
      </c>
      <c r="D45" s="67" t="s">
        <v>94</v>
      </c>
      <c r="E45" s="67" t="s">
        <v>55</v>
      </c>
      <c r="F45" s="67" t="s">
        <v>95</v>
      </c>
      <c r="G45" s="67" t="s">
        <v>523</v>
      </c>
      <c r="H45" s="67" t="s">
        <v>522</v>
      </c>
      <c r="I45" s="67" t="s">
        <v>561</v>
      </c>
      <c r="J45" s="67" t="s">
        <v>558</v>
      </c>
      <c r="K45" s="67" t="s">
        <v>557</v>
      </c>
      <c r="L45" s="67" t="s">
        <v>556</v>
      </c>
      <c r="M45" s="67"/>
      <c r="N45" s="67" t="s">
        <v>379</v>
      </c>
      <c r="O45" s="67" t="s">
        <v>864</v>
      </c>
      <c r="P45" s="67" t="str">
        <f t="shared" si="10"/>
        <v>F1-I. graellsii X Hybrid</v>
      </c>
      <c r="Q45" s="72">
        <v>42661</v>
      </c>
      <c r="R45" s="72"/>
      <c r="S45" s="67" t="s">
        <v>566</v>
      </c>
      <c r="T45" s="67">
        <v>3</v>
      </c>
      <c r="U45" s="67">
        <v>2</v>
      </c>
      <c r="V45" s="67">
        <v>0</v>
      </c>
      <c r="W45" s="67">
        <v>2</v>
      </c>
      <c r="X45" s="67">
        <v>0</v>
      </c>
      <c r="Y45" s="67">
        <v>0</v>
      </c>
      <c r="Z45" s="67">
        <v>0</v>
      </c>
      <c r="AA45" s="67">
        <v>0</v>
      </c>
      <c r="AB45" s="76">
        <v>0</v>
      </c>
      <c r="AC45" s="76">
        <v>2</v>
      </c>
      <c r="AD45" s="70">
        <f t="shared" si="11"/>
        <v>2</v>
      </c>
      <c r="AE45" s="110">
        <f t="shared" si="12"/>
        <v>0.66666666666666663</v>
      </c>
      <c r="AF45" s="69">
        <f t="shared" si="13"/>
        <v>0</v>
      </c>
      <c r="AG45" s="69"/>
      <c r="AH45" s="68"/>
      <c r="AI45" s="68"/>
      <c r="AJ45" s="68"/>
      <c r="AK45" s="68"/>
    </row>
    <row r="46" spans="1:40" ht="15.75" x14ac:dyDescent="0.25">
      <c r="A46" s="67" t="s">
        <v>58</v>
      </c>
      <c r="B46" s="67">
        <v>2015</v>
      </c>
      <c r="C46" s="67" t="s">
        <v>62</v>
      </c>
      <c r="D46" s="67" t="s">
        <v>94</v>
      </c>
      <c r="E46" s="67" t="s">
        <v>55</v>
      </c>
      <c r="F46" s="67" t="s">
        <v>95</v>
      </c>
      <c r="G46" s="67" t="s">
        <v>523</v>
      </c>
      <c r="H46" s="67" t="s">
        <v>522</v>
      </c>
      <c r="I46" s="67" t="s">
        <v>561</v>
      </c>
      <c r="J46" s="67" t="s">
        <v>558</v>
      </c>
      <c r="K46" s="67" t="s">
        <v>557</v>
      </c>
      <c r="L46" s="67" t="s">
        <v>556</v>
      </c>
      <c r="M46" s="67"/>
      <c r="N46" s="67" t="s">
        <v>379</v>
      </c>
      <c r="O46" s="67" t="s">
        <v>864</v>
      </c>
      <c r="P46" s="67" t="str">
        <f t="shared" si="10"/>
        <v>F1-I. graellsii X Hybrid</v>
      </c>
      <c r="Q46" s="72">
        <v>42665</v>
      </c>
      <c r="R46" s="72"/>
      <c r="S46" s="67" t="s">
        <v>565</v>
      </c>
      <c r="T46" s="67">
        <v>3</v>
      </c>
      <c r="U46" s="67">
        <v>0</v>
      </c>
      <c r="V46" s="67">
        <v>0</v>
      </c>
      <c r="W46" s="67">
        <v>0</v>
      </c>
      <c r="X46" s="67">
        <v>0</v>
      </c>
      <c r="Y46" s="67">
        <v>0</v>
      </c>
      <c r="Z46" s="67">
        <v>0</v>
      </c>
      <c r="AA46" s="67">
        <v>0</v>
      </c>
      <c r="AB46" s="70">
        <v>0</v>
      </c>
      <c r="AC46" s="70">
        <v>0</v>
      </c>
      <c r="AD46" s="70"/>
      <c r="AE46" s="110"/>
      <c r="AF46" s="74"/>
      <c r="AG46" s="69"/>
      <c r="AH46" s="68"/>
      <c r="AI46" s="68"/>
      <c r="AJ46" s="68"/>
      <c r="AK46" s="68"/>
    </row>
    <row r="47" spans="1:40" ht="15.75" x14ac:dyDescent="0.25">
      <c r="A47" s="67" t="s">
        <v>58</v>
      </c>
      <c r="B47" s="67">
        <v>2015</v>
      </c>
      <c r="C47" s="67" t="s">
        <v>62</v>
      </c>
      <c r="D47" s="67" t="s">
        <v>94</v>
      </c>
      <c r="E47" s="67" t="s">
        <v>55</v>
      </c>
      <c r="F47" s="67" t="s">
        <v>95</v>
      </c>
      <c r="G47" s="67" t="s">
        <v>523</v>
      </c>
      <c r="H47" s="67" t="s">
        <v>522</v>
      </c>
      <c r="I47" s="67" t="s">
        <v>561</v>
      </c>
      <c r="J47" s="67" t="s">
        <v>558</v>
      </c>
      <c r="K47" s="67" t="s">
        <v>557</v>
      </c>
      <c r="L47" s="67" t="s">
        <v>556</v>
      </c>
      <c r="M47" s="67"/>
      <c r="N47" s="67" t="s">
        <v>379</v>
      </c>
      <c r="O47" s="67" t="s">
        <v>864</v>
      </c>
      <c r="P47" s="67" t="str">
        <f t="shared" si="10"/>
        <v>F1-I. graellsii X Hybrid</v>
      </c>
      <c r="Q47" s="72">
        <v>42667</v>
      </c>
      <c r="R47" s="72"/>
      <c r="S47" s="67" t="s">
        <v>564</v>
      </c>
      <c r="T47" s="67">
        <v>3</v>
      </c>
      <c r="U47" s="67">
        <v>2</v>
      </c>
      <c r="V47" s="67">
        <v>0</v>
      </c>
      <c r="W47" s="67">
        <v>0</v>
      </c>
      <c r="X47" s="67">
        <v>0</v>
      </c>
      <c r="Y47" s="67">
        <v>4</v>
      </c>
      <c r="Z47" s="67">
        <v>0</v>
      </c>
      <c r="AA47" s="67">
        <v>0</v>
      </c>
      <c r="AB47" s="76">
        <v>0</v>
      </c>
      <c r="AC47" s="76">
        <v>4</v>
      </c>
      <c r="AD47" s="70">
        <f t="shared" ref="AD47:AD51" si="14">AB47+AC47</f>
        <v>4</v>
      </c>
      <c r="AE47" s="110">
        <f t="shared" ref="AE47:AE51" si="15">AD47/T47</f>
        <v>1.3333333333333333</v>
      </c>
      <c r="AF47" s="69">
        <f t="shared" ref="AF47:AF51" si="16">AB47/AD47</f>
        <v>0</v>
      </c>
      <c r="AG47" s="69"/>
      <c r="AH47" s="68"/>
      <c r="AI47" s="68"/>
      <c r="AJ47" s="68"/>
      <c r="AK47" s="68"/>
    </row>
    <row r="48" spans="1:40" ht="15.75" x14ac:dyDescent="0.25">
      <c r="A48" s="67" t="s">
        <v>58</v>
      </c>
      <c r="B48" s="67">
        <v>2015</v>
      </c>
      <c r="C48" s="67" t="s">
        <v>62</v>
      </c>
      <c r="D48" s="67" t="s">
        <v>94</v>
      </c>
      <c r="E48" s="67" t="s">
        <v>55</v>
      </c>
      <c r="F48" s="67" t="s">
        <v>95</v>
      </c>
      <c r="G48" s="67" t="s">
        <v>523</v>
      </c>
      <c r="H48" s="67" t="s">
        <v>522</v>
      </c>
      <c r="I48" s="67" t="s">
        <v>561</v>
      </c>
      <c r="J48" s="67" t="s">
        <v>558</v>
      </c>
      <c r="K48" s="67" t="s">
        <v>557</v>
      </c>
      <c r="L48" s="67" t="s">
        <v>556</v>
      </c>
      <c r="M48" s="67"/>
      <c r="N48" s="67" t="s">
        <v>379</v>
      </c>
      <c r="O48" s="67" t="s">
        <v>864</v>
      </c>
      <c r="P48" s="67" t="str">
        <f t="shared" si="10"/>
        <v>F1-I. graellsii X Hybrid</v>
      </c>
      <c r="Q48" s="72">
        <v>42639</v>
      </c>
      <c r="R48" s="72"/>
      <c r="S48" s="67" t="s">
        <v>563</v>
      </c>
      <c r="T48" s="67">
        <v>3</v>
      </c>
      <c r="U48" s="67">
        <v>1</v>
      </c>
      <c r="V48" s="67">
        <v>0</v>
      </c>
      <c r="W48" s="67">
        <v>0</v>
      </c>
      <c r="X48" s="67">
        <v>0</v>
      </c>
      <c r="Y48" s="67">
        <v>8</v>
      </c>
      <c r="Z48" s="67">
        <v>0</v>
      </c>
      <c r="AA48" s="67">
        <v>0</v>
      </c>
      <c r="AB48" s="76">
        <v>0</v>
      </c>
      <c r="AC48" s="76">
        <v>8</v>
      </c>
      <c r="AD48" s="70">
        <f t="shared" si="14"/>
        <v>8</v>
      </c>
      <c r="AE48" s="110">
        <f t="shared" si="15"/>
        <v>2.6666666666666665</v>
      </c>
      <c r="AF48" s="69">
        <f t="shared" si="16"/>
        <v>0</v>
      </c>
      <c r="AG48" s="69"/>
      <c r="AH48" s="68"/>
      <c r="AI48" s="68"/>
      <c r="AJ48" s="68"/>
      <c r="AK48" s="68"/>
    </row>
    <row r="49" spans="1:37" ht="15.75" x14ac:dyDescent="0.25">
      <c r="A49" s="67" t="s">
        <v>58</v>
      </c>
      <c r="B49" s="67">
        <v>2015</v>
      </c>
      <c r="C49" s="67" t="s">
        <v>62</v>
      </c>
      <c r="D49" s="67" t="s">
        <v>94</v>
      </c>
      <c r="E49" s="67" t="s">
        <v>55</v>
      </c>
      <c r="F49" s="67" t="s">
        <v>95</v>
      </c>
      <c r="G49" s="67" t="s">
        <v>523</v>
      </c>
      <c r="H49" s="67" t="s">
        <v>522</v>
      </c>
      <c r="I49" s="67" t="s">
        <v>561</v>
      </c>
      <c r="J49" s="67" t="s">
        <v>558</v>
      </c>
      <c r="K49" s="67" t="s">
        <v>557</v>
      </c>
      <c r="L49" s="67" t="s">
        <v>556</v>
      </c>
      <c r="M49" s="67"/>
      <c r="N49" s="67" t="s">
        <v>379</v>
      </c>
      <c r="O49" s="67" t="s">
        <v>864</v>
      </c>
      <c r="P49" s="67" t="str">
        <f t="shared" si="10"/>
        <v>F1-I. graellsii X Hybrid</v>
      </c>
      <c r="Q49" s="72">
        <v>42641</v>
      </c>
      <c r="R49" s="72"/>
      <c r="S49" s="67" t="s">
        <v>562</v>
      </c>
      <c r="T49" s="67">
        <v>3</v>
      </c>
      <c r="U49" s="67">
        <v>1</v>
      </c>
      <c r="V49" s="67">
        <v>0</v>
      </c>
      <c r="W49" s="67">
        <v>0</v>
      </c>
      <c r="X49" s="67">
        <v>0</v>
      </c>
      <c r="Y49" s="67">
        <v>0</v>
      </c>
      <c r="Z49" s="67">
        <v>0</v>
      </c>
      <c r="AA49" s="67">
        <v>2</v>
      </c>
      <c r="AB49" s="76">
        <v>0</v>
      </c>
      <c r="AC49" s="76">
        <v>2</v>
      </c>
      <c r="AD49" s="70">
        <f t="shared" si="14"/>
        <v>2</v>
      </c>
      <c r="AE49" s="110">
        <f t="shared" si="15"/>
        <v>0.66666666666666663</v>
      </c>
      <c r="AF49" s="69">
        <f t="shared" si="16"/>
        <v>0</v>
      </c>
      <c r="AG49" s="69"/>
      <c r="AH49" s="68"/>
      <c r="AI49" s="68"/>
      <c r="AJ49" s="68"/>
      <c r="AK49" s="68"/>
    </row>
    <row r="50" spans="1:37" ht="15.75" x14ac:dyDescent="0.25">
      <c r="A50" s="67" t="s">
        <v>58</v>
      </c>
      <c r="B50" s="67">
        <v>2015</v>
      </c>
      <c r="C50" s="67" t="s">
        <v>62</v>
      </c>
      <c r="D50" s="67" t="s">
        <v>94</v>
      </c>
      <c r="E50" s="67" t="s">
        <v>55</v>
      </c>
      <c r="F50" s="67" t="s">
        <v>95</v>
      </c>
      <c r="G50" s="67" t="s">
        <v>523</v>
      </c>
      <c r="H50" s="67" t="s">
        <v>522</v>
      </c>
      <c r="I50" s="67" t="s">
        <v>561</v>
      </c>
      <c r="J50" s="67" t="s">
        <v>558</v>
      </c>
      <c r="K50" s="67" t="s">
        <v>557</v>
      </c>
      <c r="L50" s="67" t="s">
        <v>556</v>
      </c>
      <c r="M50" s="67"/>
      <c r="N50" s="67" t="s">
        <v>379</v>
      </c>
      <c r="O50" s="67" t="s">
        <v>864</v>
      </c>
      <c r="P50" s="67" t="str">
        <f t="shared" si="10"/>
        <v>F1-I. graellsii X Hybrid</v>
      </c>
      <c r="Q50" s="72">
        <v>42643</v>
      </c>
      <c r="R50" s="72"/>
      <c r="S50" s="67" t="s">
        <v>560</v>
      </c>
      <c r="T50" s="67">
        <v>3</v>
      </c>
      <c r="U50" s="67">
        <v>3</v>
      </c>
      <c r="V50" s="67">
        <v>0</v>
      </c>
      <c r="W50" s="67">
        <v>7</v>
      </c>
      <c r="X50" s="67">
        <v>0</v>
      </c>
      <c r="Y50" s="67">
        <v>7</v>
      </c>
      <c r="Z50" s="67">
        <v>0</v>
      </c>
      <c r="AA50" s="67">
        <v>9</v>
      </c>
      <c r="AB50" s="76">
        <v>0</v>
      </c>
      <c r="AC50" s="76">
        <v>23</v>
      </c>
      <c r="AD50" s="70">
        <f t="shared" si="14"/>
        <v>23</v>
      </c>
      <c r="AE50" s="110">
        <f t="shared" si="15"/>
        <v>7.666666666666667</v>
      </c>
      <c r="AF50" s="69">
        <f t="shared" si="16"/>
        <v>0</v>
      </c>
      <c r="AG50" s="69"/>
      <c r="AH50" s="68"/>
      <c r="AI50" s="68"/>
      <c r="AJ50" s="68"/>
      <c r="AK50" s="68"/>
    </row>
    <row r="51" spans="1:37" ht="15.75" x14ac:dyDescent="0.25">
      <c r="A51" s="67" t="s">
        <v>524</v>
      </c>
      <c r="B51" s="67">
        <v>2015</v>
      </c>
      <c r="C51" s="67" t="s">
        <v>53</v>
      </c>
      <c r="D51" s="67" t="s">
        <v>54</v>
      </c>
      <c r="E51" s="67" t="s">
        <v>55</v>
      </c>
      <c r="F51" s="67" t="s">
        <v>533</v>
      </c>
      <c r="G51" s="67" t="s">
        <v>532</v>
      </c>
      <c r="H51" s="67" t="s">
        <v>522</v>
      </c>
      <c r="I51" s="67" t="s">
        <v>54</v>
      </c>
      <c r="J51" s="67" t="s">
        <v>55</v>
      </c>
      <c r="K51" s="67" t="s">
        <v>535</v>
      </c>
      <c r="L51" s="67" t="s">
        <v>534</v>
      </c>
      <c r="M51" s="67" t="s">
        <v>570</v>
      </c>
      <c r="N51" s="75" t="s">
        <v>363</v>
      </c>
      <c r="O51" s="67" t="s">
        <v>575</v>
      </c>
      <c r="P51" s="67" t="str">
        <f t="shared" si="10"/>
        <v>F0-I. elegans X I. elegans</v>
      </c>
      <c r="Q51" s="72">
        <v>42549</v>
      </c>
      <c r="R51" s="76">
        <v>415</v>
      </c>
      <c r="S51" s="67" t="s">
        <v>622</v>
      </c>
      <c r="T51" s="67">
        <v>3</v>
      </c>
      <c r="U51" s="71">
        <v>3</v>
      </c>
      <c r="V51" s="71">
        <v>270</v>
      </c>
      <c r="W51" s="71">
        <v>31</v>
      </c>
      <c r="X51" s="71">
        <v>222</v>
      </c>
      <c r="Y51" s="71">
        <v>22</v>
      </c>
      <c r="Z51" s="71" t="s">
        <v>621</v>
      </c>
      <c r="AA51" s="71" t="s">
        <v>621</v>
      </c>
      <c r="AB51" s="70">
        <v>492</v>
      </c>
      <c r="AC51" s="70">
        <v>53</v>
      </c>
      <c r="AD51" s="70">
        <f t="shared" si="14"/>
        <v>545</v>
      </c>
      <c r="AE51" s="110">
        <f t="shared" si="15"/>
        <v>181.66666666666666</v>
      </c>
      <c r="AF51" s="69">
        <f t="shared" si="16"/>
        <v>0.9027522935779817</v>
      </c>
      <c r="AG51" s="69"/>
      <c r="AH51" s="68"/>
      <c r="AI51" s="68"/>
      <c r="AJ51" s="68"/>
      <c r="AK51" s="68"/>
    </row>
    <row r="52" spans="1:37" ht="15.75" x14ac:dyDescent="0.25">
      <c r="A52" s="67" t="s">
        <v>524</v>
      </c>
      <c r="B52" s="67">
        <v>2015</v>
      </c>
      <c r="C52" s="67" t="s">
        <v>62</v>
      </c>
      <c r="D52" s="67" t="s">
        <v>94</v>
      </c>
      <c r="E52" s="67" t="s">
        <v>55</v>
      </c>
      <c r="F52" s="67" t="s">
        <v>95</v>
      </c>
      <c r="G52" s="67" t="s">
        <v>523</v>
      </c>
      <c r="H52" s="67" t="s">
        <v>542</v>
      </c>
      <c r="I52" s="67" t="s">
        <v>559</v>
      </c>
      <c r="J52" s="67" t="s">
        <v>558</v>
      </c>
      <c r="K52" s="67" t="s">
        <v>557</v>
      </c>
      <c r="L52" s="67" t="s">
        <v>556</v>
      </c>
      <c r="M52" s="67"/>
      <c r="N52" s="67" t="s">
        <v>379</v>
      </c>
      <c r="O52" s="67" t="s">
        <v>864</v>
      </c>
      <c r="P52" s="67" t="str">
        <f t="shared" si="10"/>
        <v>F1-I. graellsii X Hybrid</v>
      </c>
      <c r="Q52" s="72">
        <v>42662</v>
      </c>
      <c r="R52" s="67"/>
      <c r="S52" s="67" t="s">
        <v>555</v>
      </c>
      <c r="T52" s="67">
        <v>3</v>
      </c>
      <c r="U52" s="67">
        <v>0</v>
      </c>
      <c r="V52" s="67">
        <v>0</v>
      </c>
      <c r="W52" s="67">
        <v>0</v>
      </c>
      <c r="X52" s="67">
        <v>0</v>
      </c>
      <c r="Y52" s="67">
        <v>0</v>
      </c>
      <c r="Z52" s="67">
        <v>0</v>
      </c>
      <c r="AA52" s="67">
        <v>0</v>
      </c>
      <c r="AB52" s="70">
        <v>0</v>
      </c>
      <c r="AC52" s="70">
        <v>0</v>
      </c>
      <c r="AD52" s="70"/>
      <c r="AE52" s="110"/>
      <c r="AF52" s="74"/>
      <c r="AG52" s="69"/>
      <c r="AH52" s="68"/>
      <c r="AI52" s="68"/>
      <c r="AJ52" s="68"/>
      <c r="AK52" s="68"/>
    </row>
    <row r="53" spans="1:37" ht="15.75" x14ac:dyDescent="0.25">
      <c r="A53" s="67" t="s">
        <v>58</v>
      </c>
      <c r="B53" s="67">
        <v>2015</v>
      </c>
      <c r="C53" s="67" t="s">
        <v>53</v>
      </c>
      <c r="D53" s="67" t="s">
        <v>54</v>
      </c>
      <c r="E53" s="67" t="s">
        <v>55</v>
      </c>
      <c r="F53" s="67" t="s">
        <v>533</v>
      </c>
      <c r="G53" s="67" t="s">
        <v>532</v>
      </c>
      <c r="H53" s="67" t="s">
        <v>536</v>
      </c>
      <c r="I53" s="67" t="s">
        <v>54</v>
      </c>
      <c r="J53" s="67" t="s">
        <v>55</v>
      </c>
      <c r="K53" s="67" t="s">
        <v>533</v>
      </c>
      <c r="L53" s="67" t="s">
        <v>532</v>
      </c>
      <c r="M53" s="67" t="s">
        <v>520</v>
      </c>
      <c r="N53" s="75" t="s">
        <v>363</v>
      </c>
      <c r="O53" s="67" t="s">
        <v>575</v>
      </c>
      <c r="P53" s="67" t="str">
        <f t="shared" si="10"/>
        <v>F0-I. elegans X I. elegans</v>
      </c>
      <c r="Q53" s="72">
        <v>42552</v>
      </c>
      <c r="R53" s="67">
        <v>300</v>
      </c>
      <c r="S53" s="67" t="s">
        <v>620</v>
      </c>
      <c r="T53" s="67">
        <v>3</v>
      </c>
      <c r="U53" s="71">
        <v>0</v>
      </c>
      <c r="V53" s="71">
        <v>0</v>
      </c>
      <c r="W53" s="71">
        <v>0</v>
      </c>
      <c r="X53" s="71">
        <v>0</v>
      </c>
      <c r="Y53" s="71">
        <v>0</v>
      </c>
      <c r="Z53" s="71">
        <v>0</v>
      </c>
      <c r="AA53" s="71">
        <v>0</v>
      </c>
      <c r="AB53" s="70">
        <v>0</v>
      </c>
      <c r="AC53" s="70">
        <v>0</v>
      </c>
      <c r="AD53" s="78"/>
      <c r="AE53" s="110"/>
      <c r="AF53" s="79"/>
      <c r="AG53" s="69"/>
      <c r="AH53" s="68"/>
      <c r="AI53" s="68"/>
      <c r="AJ53" s="68"/>
      <c r="AK53" s="68"/>
    </row>
    <row r="54" spans="1:37" ht="15.75" x14ac:dyDescent="0.25">
      <c r="A54" s="67" t="s">
        <v>524</v>
      </c>
      <c r="B54" s="67">
        <v>2015</v>
      </c>
      <c r="C54" s="67" t="s">
        <v>53</v>
      </c>
      <c r="D54" s="67" t="s">
        <v>54</v>
      </c>
      <c r="E54" s="67" t="s">
        <v>55</v>
      </c>
      <c r="F54" s="67" t="s">
        <v>535</v>
      </c>
      <c r="G54" s="67" t="s">
        <v>534</v>
      </c>
      <c r="H54" s="67" t="s">
        <v>542</v>
      </c>
      <c r="I54" s="67" t="s">
        <v>94</v>
      </c>
      <c r="J54" s="67" t="s">
        <v>55</v>
      </c>
      <c r="K54" s="67" t="s">
        <v>95</v>
      </c>
      <c r="L54" s="67" t="s">
        <v>521</v>
      </c>
      <c r="M54" s="67" t="s">
        <v>520</v>
      </c>
      <c r="N54" s="67" t="s">
        <v>313</v>
      </c>
      <c r="O54" s="67" t="s">
        <v>569</v>
      </c>
      <c r="P54" s="67" t="str">
        <f t="shared" si="10"/>
        <v>F0-I. elegans X I. graellsii</v>
      </c>
      <c r="Q54" s="72">
        <v>42551</v>
      </c>
      <c r="R54" s="67">
        <v>180</v>
      </c>
      <c r="S54" s="67" t="s">
        <v>593</v>
      </c>
      <c r="T54" s="67">
        <v>3</v>
      </c>
      <c r="U54" s="67">
        <v>3</v>
      </c>
      <c r="V54" s="67">
        <v>508</v>
      </c>
      <c r="W54" s="67">
        <v>13</v>
      </c>
      <c r="X54" s="67">
        <v>32</v>
      </c>
      <c r="Y54" s="67">
        <v>5</v>
      </c>
      <c r="Z54" s="67">
        <v>169</v>
      </c>
      <c r="AA54" s="67">
        <v>4</v>
      </c>
      <c r="AB54" s="76">
        <v>709</v>
      </c>
      <c r="AC54" s="76">
        <v>22</v>
      </c>
      <c r="AD54" s="70">
        <f t="shared" ref="AD54:AD55" si="17">AB54+AC54</f>
        <v>731</v>
      </c>
      <c r="AE54" s="110">
        <f t="shared" ref="AE54:AE55" si="18">AD54/T54</f>
        <v>243.66666666666666</v>
      </c>
      <c r="AF54" s="69">
        <f t="shared" ref="AF54:AF55" si="19">AB54/AD54</f>
        <v>0.96990424076607384</v>
      </c>
      <c r="AG54" s="69"/>
      <c r="AH54" s="68"/>
      <c r="AI54" s="68"/>
      <c r="AJ54" s="68"/>
      <c r="AK54" s="68"/>
    </row>
    <row r="55" spans="1:37" ht="15.75" x14ac:dyDescent="0.25">
      <c r="A55" s="67" t="s">
        <v>524</v>
      </c>
      <c r="B55" s="67">
        <v>2015</v>
      </c>
      <c r="C55" s="67" t="s">
        <v>53</v>
      </c>
      <c r="D55" s="67" t="s">
        <v>54</v>
      </c>
      <c r="E55" s="67" t="s">
        <v>55</v>
      </c>
      <c r="F55" s="67" t="s">
        <v>535</v>
      </c>
      <c r="G55" s="67" t="s">
        <v>534</v>
      </c>
      <c r="H55" s="67" t="s">
        <v>536</v>
      </c>
      <c r="I55" s="67" t="s">
        <v>54</v>
      </c>
      <c r="J55" s="67" t="s">
        <v>55</v>
      </c>
      <c r="K55" s="67" t="s">
        <v>535</v>
      </c>
      <c r="L55" s="67" t="s">
        <v>534</v>
      </c>
      <c r="M55" s="67" t="s">
        <v>520</v>
      </c>
      <c r="N55" s="75" t="s">
        <v>363</v>
      </c>
      <c r="O55" s="67" t="s">
        <v>575</v>
      </c>
      <c r="P55" s="67" t="str">
        <f t="shared" si="10"/>
        <v>F0-I. elegans X I. elegans</v>
      </c>
      <c r="Q55" s="72">
        <v>42552</v>
      </c>
      <c r="R55" s="67">
        <v>165</v>
      </c>
      <c r="S55" s="67" t="s">
        <v>619</v>
      </c>
      <c r="T55" s="67">
        <v>3</v>
      </c>
      <c r="U55" s="71">
        <v>3</v>
      </c>
      <c r="V55" s="71">
        <v>553</v>
      </c>
      <c r="W55" s="71">
        <v>33</v>
      </c>
      <c r="X55" s="71">
        <v>61</v>
      </c>
      <c r="Y55" s="71">
        <v>3</v>
      </c>
      <c r="Z55" s="71">
        <v>298</v>
      </c>
      <c r="AA55" s="71">
        <v>9</v>
      </c>
      <c r="AB55" s="70">
        <v>912</v>
      </c>
      <c r="AC55" s="70">
        <v>45</v>
      </c>
      <c r="AD55" s="70">
        <f t="shared" si="17"/>
        <v>957</v>
      </c>
      <c r="AE55" s="110">
        <f t="shared" si="18"/>
        <v>319</v>
      </c>
      <c r="AF55" s="69">
        <f t="shared" si="19"/>
        <v>0.95297805642633227</v>
      </c>
      <c r="AG55" s="69"/>
      <c r="AH55" s="68"/>
      <c r="AI55" s="68"/>
      <c r="AJ55" s="68"/>
      <c r="AK55" s="68"/>
    </row>
    <row r="56" spans="1:37" x14ac:dyDescent="0.25">
      <c r="A56" s="67" t="s">
        <v>305</v>
      </c>
      <c r="B56" s="67">
        <v>2002</v>
      </c>
      <c r="C56" s="67" t="s">
        <v>53</v>
      </c>
      <c r="D56" s="67" t="s">
        <v>94</v>
      </c>
      <c r="E56" s="67" t="s">
        <v>55</v>
      </c>
      <c r="F56" s="67" t="s">
        <v>95</v>
      </c>
      <c r="G56" s="67" t="s">
        <v>348</v>
      </c>
      <c r="H56" s="67" t="s">
        <v>56</v>
      </c>
      <c r="I56" s="67" t="s">
        <v>94</v>
      </c>
      <c r="J56" s="67" t="s">
        <v>55</v>
      </c>
      <c r="K56" s="67" t="s">
        <v>95</v>
      </c>
      <c r="L56" s="67" t="s">
        <v>348</v>
      </c>
      <c r="M56" s="67" t="s">
        <v>60</v>
      </c>
      <c r="N56" s="67" t="s">
        <v>350</v>
      </c>
      <c r="O56" s="67" t="s">
        <v>519</v>
      </c>
      <c r="P56" s="67" t="str">
        <f t="shared" si="10"/>
        <v>F0-I. graellsii X I. graellsii</v>
      </c>
      <c r="Q56" s="67">
        <v>2003</v>
      </c>
      <c r="R56" s="67"/>
      <c r="S56" s="67" t="s">
        <v>351</v>
      </c>
      <c r="T56" s="67">
        <v>1</v>
      </c>
      <c r="U56" s="67">
        <v>0</v>
      </c>
      <c r="V56" s="67">
        <v>0</v>
      </c>
      <c r="W56" s="67">
        <v>0</v>
      </c>
      <c r="X56" s="67"/>
      <c r="Y56" s="67"/>
      <c r="Z56" s="67"/>
      <c r="AA56" s="67"/>
      <c r="AB56" s="67"/>
      <c r="AC56" s="67"/>
      <c r="AD56" s="67"/>
      <c r="AE56" s="67"/>
      <c r="AF56" s="67"/>
      <c r="AG56" s="69"/>
      <c r="AH56" s="68"/>
      <c r="AI56" s="68"/>
      <c r="AJ56" s="68"/>
      <c r="AK56" s="68"/>
    </row>
    <row r="57" spans="1:37" ht="15.75" x14ac:dyDescent="0.25">
      <c r="A57" s="67" t="s">
        <v>305</v>
      </c>
      <c r="B57" s="67">
        <v>2002</v>
      </c>
      <c r="C57" s="67" t="s">
        <v>53</v>
      </c>
      <c r="D57" s="67" t="s">
        <v>94</v>
      </c>
      <c r="E57" s="67" t="s">
        <v>55</v>
      </c>
      <c r="F57" s="67" t="s">
        <v>95</v>
      </c>
      <c r="G57" s="67" t="s">
        <v>348</v>
      </c>
      <c r="H57" s="67" t="s">
        <v>56</v>
      </c>
      <c r="I57" s="67" t="s">
        <v>94</v>
      </c>
      <c r="J57" s="67" t="s">
        <v>55</v>
      </c>
      <c r="K57" s="67" t="s">
        <v>95</v>
      </c>
      <c r="L57" s="67" t="s">
        <v>348</v>
      </c>
      <c r="M57" s="67" t="s">
        <v>60</v>
      </c>
      <c r="N57" s="67" t="s">
        <v>350</v>
      </c>
      <c r="O57" s="67" t="s">
        <v>519</v>
      </c>
      <c r="P57" s="67" t="str">
        <f t="shared" si="10"/>
        <v>F0-I. graellsii X I. graellsii</v>
      </c>
      <c r="Q57" s="67">
        <v>2003</v>
      </c>
      <c r="R57" s="67"/>
      <c r="S57" s="67" t="s">
        <v>352</v>
      </c>
      <c r="T57" s="67">
        <v>3</v>
      </c>
      <c r="U57" s="67">
        <v>3</v>
      </c>
      <c r="V57" s="67">
        <v>248</v>
      </c>
      <c r="W57" s="67">
        <v>4</v>
      </c>
      <c r="X57" s="67">
        <v>147</v>
      </c>
      <c r="Y57" s="67">
        <v>1</v>
      </c>
      <c r="Z57" s="67">
        <v>175</v>
      </c>
      <c r="AA57" s="67">
        <v>0</v>
      </c>
      <c r="AB57" s="67">
        <v>570</v>
      </c>
      <c r="AC57" s="67">
        <v>5</v>
      </c>
      <c r="AD57" s="70">
        <f t="shared" ref="AD57:AD64" si="20">AB57+AC57</f>
        <v>575</v>
      </c>
      <c r="AE57" s="110">
        <f t="shared" ref="AE57:AE64" si="21">AD57/T57</f>
        <v>191.66666666666666</v>
      </c>
      <c r="AF57" s="69">
        <f t="shared" ref="AF57:AF64" si="22">AB57/AD57</f>
        <v>0.99130434782608701</v>
      </c>
      <c r="AG57" s="69"/>
      <c r="AH57" s="69"/>
      <c r="AI57" s="68"/>
      <c r="AJ57" s="68"/>
      <c r="AK57" s="68"/>
    </row>
    <row r="58" spans="1:37" ht="15.75" x14ac:dyDescent="0.25">
      <c r="A58" s="67" t="s">
        <v>305</v>
      </c>
      <c r="B58" s="67">
        <v>2002</v>
      </c>
      <c r="C58" s="67" t="s">
        <v>53</v>
      </c>
      <c r="D58" s="67" t="s">
        <v>94</v>
      </c>
      <c r="E58" s="67" t="s">
        <v>55</v>
      </c>
      <c r="F58" s="67" t="s">
        <v>95</v>
      </c>
      <c r="G58" s="67" t="s">
        <v>348</v>
      </c>
      <c r="H58" s="67" t="s">
        <v>59</v>
      </c>
      <c r="I58" s="67" t="s">
        <v>94</v>
      </c>
      <c r="J58" s="67" t="s">
        <v>55</v>
      </c>
      <c r="K58" s="67" t="s">
        <v>95</v>
      </c>
      <c r="L58" s="67" t="s">
        <v>348</v>
      </c>
      <c r="M58" s="67" t="s">
        <v>60</v>
      </c>
      <c r="N58" s="67" t="s">
        <v>350</v>
      </c>
      <c r="O58" s="67" t="s">
        <v>519</v>
      </c>
      <c r="P58" s="67" t="str">
        <f t="shared" si="10"/>
        <v>F0-I. graellsii X I. graellsii</v>
      </c>
      <c r="Q58" s="67">
        <v>2003</v>
      </c>
      <c r="R58" s="67"/>
      <c r="S58" s="67" t="s">
        <v>353</v>
      </c>
      <c r="T58" s="67">
        <v>3</v>
      </c>
      <c r="U58" s="67">
        <v>3</v>
      </c>
      <c r="V58" s="67">
        <v>255</v>
      </c>
      <c r="W58" s="67">
        <v>3</v>
      </c>
      <c r="X58" s="67">
        <v>112</v>
      </c>
      <c r="Y58" s="67">
        <v>1</v>
      </c>
      <c r="Z58" s="67">
        <v>130</v>
      </c>
      <c r="AA58" s="67">
        <v>0</v>
      </c>
      <c r="AB58" s="67">
        <v>497</v>
      </c>
      <c r="AC58" s="67">
        <v>4</v>
      </c>
      <c r="AD58" s="70">
        <f t="shared" si="20"/>
        <v>501</v>
      </c>
      <c r="AE58" s="110">
        <f t="shared" si="21"/>
        <v>167</v>
      </c>
      <c r="AF58" s="69">
        <f t="shared" si="22"/>
        <v>0.99201596806387227</v>
      </c>
      <c r="AG58" s="69"/>
      <c r="AH58" s="68"/>
      <c r="AI58" s="68"/>
      <c r="AJ58" s="68"/>
      <c r="AK58" s="68"/>
    </row>
    <row r="59" spans="1:37" ht="15.75" x14ac:dyDescent="0.25">
      <c r="A59" s="67" t="s">
        <v>305</v>
      </c>
      <c r="B59" s="67">
        <v>2002</v>
      </c>
      <c r="C59" s="67" t="s">
        <v>53</v>
      </c>
      <c r="D59" s="67" t="s">
        <v>94</v>
      </c>
      <c r="E59" s="67" t="s">
        <v>55</v>
      </c>
      <c r="F59" s="67" t="s">
        <v>95</v>
      </c>
      <c r="G59" s="67" t="s">
        <v>348</v>
      </c>
      <c r="H59" s="67" t="s">
        <v>59</v>
      </c>
      <c r="I59" s="67" t="s">
        <v>94</v>
      </c>
      <c r="J59" s="67" t="s">
        <v>55</v>
      </c>
      <c r="K59" s="67" t="s">
        <v>95</v>
      </c>
      <c r="L59" s="67" t="s">
        <v>348</v>
      </c>
      <c r="M59" s="67" t="s">
        <v>60</v>
      </c>
      <c r="N59" s="67" t="s">
        <v>350</v>
      </c>
      <c r="O59" s="67" t="s">
        <v>519</v>
      </c>
      <c r="P59" s="67" t="str">
        <f t="shared" si="10"/>
        <v>F0-I. graellsii X I. graellsii</v>
      </c>
      <c r="Q59" s="67">
        <v>2003</v>
      </c>
      <c r="R59" s="67"/>
      <c r="S59" s="67" t="s">
        <v>354</v>
      </c>
      <c r="T59" s="67">
        <v>3</v>
      </c>
      <c r="U59" s="67">
        <v>3</v>
      </c>
      <c r="V59" s="67">
        <v>273</v>
      </c>
      <c r="W59" s="67">
        <v>13</v>
      </c>
      <c r="X59" s="67">
        <v>138</v>
      </c>
      <c r="Y59" s="67">
        <v>4</v>
      </c>
      <c r="Z59" s="67">
        <v>218</v>
      </c>
      <c r="AA59" s="67">
        <v>11</v>
      </c>
      <c r="AB59" s="67">
        <v>629</v>
      </c>
      <c r="AC59" s="67">
        <v>28</v>
      </c>
      <c r="AD59" s="70">
        <f t="shared" si="20"/>
        <v>657</v>
      </c>
      <c r="AE59" s="110">
        <f t="shared" si="21"/>
        <v>219</v>
      </c>
      <c r="AF59" s="69">
        <f t="shared" si="22"/>
        <v>0.9573820395738204</v>
      </c>
      <c r="AG59" s="69"/>
      <c r="AH59" s="68"/>
      <c r="AI59" s="68"/>
      <c r="AJ59" s="68"/>
      <c r="AK59" s="68"/>
    </row>
    <row r="60" spans="1:37" ht="15.75" x14ac:dyDescent="0.25">
      <c r="A60" s="67" t="s">
        <v>305</v>
      </c>
      <c r="B60" s="67">
        <v>2002</v>
      </c>
      <c r="C60" s="67" t="s">
        <v>53</v>
      </c>
      <c r="D60" s="67" t="s">
        <v>94</v>
      </c>
      <c r="E60" s="67" t="s">
        <v>55</v>
      </c>
      <c r="F60" s="67" t="s">
        <v>95</v>
      </c>
      <c r="G60" s="67" t="s">
        <v>348</v>
      </c>
      <c r="H60" s="67" t="s">
        <v>56</v>
      </c>
      <c r="I60" s="67" t="s">
        <v>94</v>
      </c>
      <c r="J60" s="67" t="s">
        <v>55</v>
      </c>
      <c r="K60" s="67" t="s">
        <v>95</v>
      </c>
      <c r="L60" s="67" t="s">
        <v>348</v>
      </c>
      <c r="M60" s="67" t="s">
        <v>60</v>
      </c>
      <c r="N60" s="67" t="s">
        <v>350</v>
      </c>
      <c r="O60" s="67" t="s">
        <v>519</v>
      </c>
      <c r="P60" s="67" t="str">
        <f t="shared" si="10"/>
        <v>F0-I. graellsii X I. graellsii</v>
      </c>
      <c r="Q60" s="67">
        <v>2003</v>
      </c>
      <c r="R60" s="67"/>
      <c r="S60" s="67" t="s">
        <v>355</v>
      </c>
      <c r="T60" s="67">
        <v>3</v>
      </c>
      <c r="U60" s="67">
        <v>3</v>
      </c>
      <c r="V60" s="67">
        <v>430</v>
      </c>
      <c r="W60" s="67">
        <v>6</v>
      </c>
      <c r="X60" s="67">
        <v>157</v>
      </c>
      <c r="Y60" s="67">
        <v>3</v>
      </c>
      <c r="Z60" s="67">
        <v>317</v>
      </c>
      <c r="AA60" s="67">
        <v>4</v>
      </c>
      <c r="AB60" s="67">
        <v>904</v>
      </c>
      <c r="AC60" s="67">
        <v>13</v>
      </c>
      <c r="AD60" s="70">
        <f t="shared" si="20"/>
        <v>917</v>
      </c>
      <c r="AE60" s="110">
        <f t="shared" si="21"/>
        <v>305.66666666666669</v>
      </c>
      <c r="AF60" s="69">
        <f t="shared" si="22"/>
        <v>0.9858233369683751</v>
      </c>
      <c r="AG60" s="69"/>
      <c r="AH60" s="68"/>
      <c r="AI60" s="68"/>
      <c r="AJ60" s="68"/>
      <c r="AK60" s="68"/>
    </row>
    <row r="61" spans="1:37" ht="15.75" x14ac:dyDescent="0.25">
      <c r="A61" s="67" t="s">
        <v>305</v>
      </c>
      <c r="B61" s="67">
        <v>2002</v>
      </c>
      <c r="C61" s="67" t="s">
        <v>53</v>
      </c>
      <c r="D61" s="67" t="s">
        <v>94</v>
      </c>
      <c r="E61" s="67" t="s">
        <v>55</v>
      </c>
      <c r="F61" s="67" t="s">
        <v>95</v>
      </c>
      <c r="G61" s="67" t="s">
        <v>348</v>
      </c>
      <c r="H61" s="67" t="s">
        <v>56</v>
      </c>
      <c r="I61" s="67" t="s">
        <v>94</v>
      </c>
      <c r="J61" s="67" t="s">
        <v>55</v>
      </c>
      <c r="K61" s="67" t="s">
        <v>95</v>
      </c>
      <c r="L61" s="67" t="s">
        <v>348</v>
      </c>
      <c r="M61" s="67" t="s">
        <v>60</v>
      </c>
      <c r="N61" s="67" t="s">
        <v>350</v>
      </c>
      <c r="O61" s="67" t="s">
        <v>519</v>
      </c>
      <c r="P61" s="67" t="str">
        <f t="shared" si="10"/>
        <v>F0-I. graellsii X I. graellsii</v>
      </c>
      <c r="Q61" s="67">
        <v>2003</v>
      </c>
      <c r="R61" s="67"/>
      <c r="S61" s="67" t="s">
        <v>356</v>
      </c>
      <c r="T61" s="67">
        <v>3</v>
      </c>
      <c r="U61" s="67">
        <v>3</v>
      </c>
      <c r="V61" s="67">
        <v>146</v>
      </c>
      <c r="W61" s="67">
        <v>1</v>
      </c>
      <c r="X61" s="67">
        <v>259</v>
      </c>
      <c r="Y61" s="67">
        <v>6</v>
      </c>
      <c r="Z61" s="67">
        <v>57</v>
      </c>
      <c r="AA61" s="67">
        <v>2</v>
      </c>
      <c r="AB61" s="67">
        <v>462</v>
      </c>
      <c r="AC61" s="67">
        <v>9</v>
      </c>
      <c r="AD61" s="70">
        <f t="shared" si="20"/>
        <v>471</v>
      </c>
      <c r="AE61" s="110">
        <f t="shared" si="21"/>
        <v>157</v>
      </c>
      <c r="AF61" s="69">
        <f t="shared" si="22"/>
        <v>0.98089171974522293</v>
      </c>
      <c r="AG61" s="69"/>
      <c r="AH61" s="68"/>
      <c r="AI61" s="68"/>
      <c r="AJ61" s="68"/>
      <c r="AK61" s="68"/>
    </row>
    <row r="62" spans="1:37" ht="15.75" x14ac:dyDescent="0.25">
      <c r="A62" s="67" t="s">
        <v>305</v>
      </c>
      <c r="B62" s="67">
        <v>2002</v>
      </c>
      <c r="C62" s="67" t="s">
        <v>53</v>
      </c>
      <c r="D62" s="67" t="s">
        <v>94</v>
      </c>
      <c r="E62" s="67" t="s">
        <v>55</v>
      </c>
      <c r="F62" s="67" t="s">
        <v>95</v>
      </c>
      <c r="G62" s="67" t="s">
        <v>348</v>
      </c>
      <c r="H62" s="67" t="s">
        <v>56</v>
      </c>
      <c r="I62" s="67" t="s">
        <v>94</v>
      </c>
      <c r="J62" s="67" t="s">
        <v>55</v>
      </c>
      <c r="K62" s="67" t="s">
        <v>95</v>
      </c>
      <c r="L62" s="67" t="s">
        <v>348</v>
      </c>
      <c r="M62" s="67" t="s">
        <v>60</v>
      </c>
      <c r="N62" s="67" t="s">
        <v>350</v>
      </c>
      <c r="O62" s="67" t="s">
        <v>519</v>
      </c>
      <c r="P62" s="67" t="str">
        <f t="shared" si="10"/>
        <v>F0-I. graellsii X I. graellsii</v>
      </c>
      <c r="Q62" s="67">
        <v>2003</v>
      </c>
      <c r="R62" s="67"/>
      <c r="S62" s="67" t="s">
        <v>357</v>
      </c>
      <c r="T62" s="67">
        <v>3</v>
      </c>
      <c r="U62" s="67">
        <v>3</v>
      </c>
      <c r="V62" s="67">
        <v>487</v>
      </c>
      <c r="W62" s="67">
        <v>14</v>
      </c>
      <c r="X62" s="67">
        <v>110</v>
      </c>
      <c r="Y62" s="67">
        <v>1</v>
      </c>
      <c r="Z62" s="67">
        <v>134</v>
      </c>
      <c r="AA62" s="67">
        <v>3</v>
      </c>
      <c r="AB62" s="67">
        <v>731</v>
      </c>
      <c r="AC62" s="67">
        <v>18</v>
      </c>
      <c r="AD62" s="70">
        <f t="shared" si="20"/>
        <v>749</v>
      </c>
      <c r="AE62" s="110">
        <f t="shared" si="21"/>
        <v>249.66666666666666</v>
      </c>
      <c r="AF62" s="69">
        <f t="shared" si="22"/>
        <v>0.97596795727636854</v>
      </c>
      <c r="AG62" s="69"/>
      <c r="AH62" s="68"/>
      <c r="AI62" s="68"/>
      <c r="AJ62" s="68"/>
      <c r="AK62" s="68"/>
    </row>
    <row r="63" spans="1:37" ht="15.75" x14ac:dyDescent="0.25">
      <c r="A63" s="67" t="s">
        <v>305</v>
      </c>
      <c r="B63" s="67">
        <v>2002</v>
      </c>
      <c r="C63" s="67" t="s">
        <v>53</v>
      </c>
      <c r="D63" s="67" t="s">
        <v>94</v>
      </c>
      <c r="E63" s="67" t="s">
        <v>55</v>
      </c>
      <c r="F63" s="67" t="s">
        <v>95</v>
      </c>
      <c r="G63" s="67" t="s">
        <v>348</v>
      </c>
      <c r="H63" s="67" t="s">
        <v>56</v>
      </c>
      <c r="I63" s="67" t="s">
        <v>94</v>
      </c>
      <c r="J63" s="67" t="s">
        <v>55</v>
      </c>
      <c r="K63" s="67" t="s">
        <v>95</v>
      </c>
      <c r="L63" s="67" t="s">
        <v>348</v>
      </c>
      <c r="M63" s="67" t="s">
        <v>60</v>
      </c>
      <c r="N63" s="67" t="s">
        <v>350</v>
      </c>
      <c r="O63" s="67" t="s">
        <v>519</v>
      </c>
      <c r="P63" s="67" t="str">
        <f t="shared" si="10"/>
        <v>F0-I. graellsii X I. graellsii</v>
      </c>
      <c r="Q63" s="67">
        <v>2003</v>
      </c>
      <c r="R63" s="67"/>
      <c r="S63" s="67" t="s">
        <v>358</v>
      </c>
      <c r="T63" s="67">
        <v>3</v>
      </c>
      <c r="U63" s="67">
        <v>3</v>
      </c>
      <c r="V63" s="67">
        <v>731</v>
      </c>
      <c r="W63" s="67">
        <v>20</v>
      </c>
      <c r="X63" s="67">
        <v>107</v>
      </c>
      <c r="Y63" s="67">
        <v>0</v>
      </c>
      <c r="Z63" s="67">
        <v>202</v>
      </c>
      <c r="AA63" s="67">
        <v>1</v>
      </c>
      <c r="AB63" s="67">
        <v>1040</v>
      </c>
      <c r="AC63" s="67">
        <v>21</v>
      </c>
      <c r="AD63" s="70">
        <f t="shared" si="20"/>
        <v>1061</v>
      </c>
      <c r="AE63" s="110">
        <f t="shared" si="21"/>
        <v>353.66666666666669</v>
      </c>
      <c r="AF63" s="69">
        <f t="shared" si="22"/>
        <v>0.98020735155513672</v>
      </c>
      <c r="AG63" s="69"/>
      <c r="AH63" s="68"/>
      <c r="AI63" s="68"/>
      <c r="AJ63" s="68"/>
      <c r="AK63" s="68"/>
    </row>
    <row r="64" spans="1:37" ht="15.75" x14ac:dyDescent="0.25">
      <c r="A64" s="67" t="s">
        <v>305</v>
      </c>
      <c r="B64" s="67">
        <v>2002</v>
      </c>
      <c r="C64" s="67" t="s">
        <v>53</v>
      </c>
      <c r="D64" s="67" t="s">
        <v>94</v>
      </c>
      <c r="E64" s="67" t="s">
        <v>55</v>
      </c>
      <c r="F64" s="67" t="s">
        <v>95</v>
      </c>
      <c r="G64" s="67" t="s">
        <v>348</v>
      </c>
      <c r="H64" s="67" t="s">
        <v>56</v>
      </c>
      <c r="I64" s="67" t="s">
        <v>94</v>
      </c>
      <c r="J64" s="67" t="s">
        <v>55</v>
      </c>
      <c r="K64" s="67" t="s">
        <v>95</v>
      </c>
      <c r="L64" s="67" t="s">
        <v>348</v>
      </c>
      <c r="M64" s="67" t="s">
        <v>60</v>
      </c>
      <c r="N64" s="67" t="s">
        <v>350</v>
      </c>
      <c r="O64" s="67" t="s">
        <v>519</v>
      </c>
      <c r="P64" s="67" t="str">
        <f t="shared" si="10"/>
        <v>F0-I. graellsii X I. graellsii</v>
      </c>
      <c r="Q64" s="67">
        <v>2003</v>
      </c>
      <c r="R64" s="67"/>
      <c r="S64" s="67" t="s">
        <v>359</v>
      </c>
      <c r="T64" s="67">
        <v>3</v>
      </c>
      <c r="U64" s="67">
        <v>3</v>
      </c>
      <c r="V64" s="67">
        <v>338</v>
      </c>
      <c r="W64" s="67">
        <v>11</v>
      </c>
      <c r="X64" s="67">
        <v>53</v>
      </c>
      <c r="Y64" s="67">
        <v>1</v>
      </c>
      <c r="Z64" s="67">
        <v>270</v>
      </c>
      <c r="AA64" s="67">
        <v>4</v>
      </c>
      <c r="AB64" s="67">
        <v>661</v>
      </c>
      <c r="AC64" s="67">
        <v>16</v>
      </c>
      <c r="AD64" s="70">
        <f t="shared" si="20"/>
        <v>677</v>
      </c>
      <c r="AE64" s="110">
        <f t="shared" si="21"/>
        <v>225.66666666666666</v>
      </c>
      <c r="AF64" s="69">
        <f t="shared" si="22"/>
        <v>0.97636632200886264</v>
      </c>
      <c r="AG64" s="69"/>
      <c r="AH64" s="68"/>
      <c r="AI64" s="68"/>
      <c r="AJ64" s="68"/>
      <c r="AK64" s="68"/>
    </row>
    <row r="65" spans="1:37" ht="15.75" x14ac:dyDescent="0.25">
      <c r="A65" s="67" t="s">
        <v>524</v>
      </c>
      <c r="B65" s="67">
        <v>2015</v>
      </c>
      <c r="C65" s="67" t="s">
        <v>62</v>
      </c>
      <c r="D65" s="67" t="s">
        <v>94</v>
      </c>
      <c r="E65" s="67" t="s">
        <v>55</v>
      </c>
      <c r="F65" s="67" t="s">
        <v>95</v>
      </c>
      <c r="G65" s="67" t="s">
        <v>523</v>
      </c>
      <c r="H65" s="67" t="s">
        <v>522</v>
      </c>
      <c r="I65" s="67" t="s">
        <v>54</v>
      </c>
      <c r="J65" s="67" t="s">
        <v>55</v>
      </c>
      <c r="K65" s="67" t="s">
        <v>528</v>
      </c>
      <c r="L65" s="67" t="s">
        <v>527</v>
      </c>
      <c r="M65" s="67"/>
      <c r="N65" s="75" t="s">
        <v>309</v>
      </c>
      <c r="O65" s="67" t="s">
        <v>526</v>
      </c>
      <c r="P65" s="67" t="str">
        <f t="shared" si="10"/>
        <v>F1-I. graellsii X I. elegans</v>
      </c>
      <c r="Q65" s="72">
        <v>42668</v>
      </c>
      <c r="R65" s="67"/>
      <c r="S65" s="67" t="s">
        <v>530</v>
      </c>
      <c r="T65" s="67">
        <v>3</v>
      </c>
      <c r="U65" s="67">
        <v>0</v>
      </c>
      <c r="V65" s="67">
        <v>0</v>
      </c>
      <c r="W65" s="67">
        <v>0</v>
      </c>
      <c r="X65" s="67">
        <v>0</v>
      </c>
      <c r="Y65" s="67">
        <v>0</v>
      </c>
      <c r="Z65" s="67">
        <v>0</v>
      </c>
      <c r="AA65" s="67">
        <v>0</v>
      </c>
      <c r="AB65" s="70">
        <v>0</v>
      </c>
      <c r="AC65" s="70">
        <v>0</v>
      </c>
      <c r="AD65" s="73"/>
      <c r="AE65" s="111"/>
      <c r="AF65" s="74"/>
      <c r="AG65" s="69"/>
      <c r="AH65" s="68"/>
      <c r="AI65" s="68"/>
      <c r="AJ65" s="68"/>
      <c r="AK65" s="68"/>
    </row>
    <row r="66" spans="1:37" ht="15.75" x14ac:dyDescent="0.25">
      <c r="A66" s="67" t="s">
        <v>58</v>
      </c>
      <c r="B66" s="67">
        <v>2015</v>
      </c>
      <c r="C66" s="67" t="s">
        <v>62</v>
      </c>
      <c r="D66" s="67" t="s">
        <v>94</v>
      </c>
      <c r="E66" s="67" t="s">
        <v>55</v>
      </c>
      <c r="F66" s="67" t="s">
        <v>95</v>
      </c>
      <c r="G66" s="67" t="s">
        <v>523</v>
      </c>
      <c r="H66" s="67" t="s">
        <v>522</v>
      </c>
      <c r="I66" s="67" t="s">
        <v>54</v>
      </c>
      <c r="J66" s="67" t="s">
        <v>55</v>
      </c>
      <c r="K66" s="67" t="s">
        <v>528</v>
      </c>
      <c r="L66" s="67" t="s">
        <v>527</v>
      </c>
      <c r="M66" s="67"/>
      <c r="N66" s="75" t="s">
        <v>309</v>
      </c>
      <c r="O66" s="67" t="s">
        <v>526</v>
      </c>
      <c r="P66" s="67" t="str">
        <f t="shared" ref="P66:P97" si="23">CONCATENATE(C66,"-",O66)</f>
        <v>F1-I. graellsii X I. elegans</v>
      </c>
      <c r="Q66" s="72">
        <v>42668</v>
      </c>
      <c r="R66" s="72"/>
      <c r="S66" s="67" t="s">
        <v>529</v>
      </c>
      <c r="T66" s="67">
        <v>3</v>
      </c>
      <c r="U66" s="67">
        <v>1</v>
      </c>
      <c r="V66" s="67">
        <v>0</v>
      </c>
      <c r="W66" s="67">
        <v>0</v>
      </c>
      <c r="X66" s="67">
        <v>0</v>
      </c>
      <c r="Y66" s="67">
        <v>0</v>
      </c>
      <c r="Z66" s="67">
        <v>0</v>
      </c>
      <c r="AA66" s="67">
        <v>6</v>
      </c>
      <c r="AB66" s="76">
        <v>0</v>
      </c>
      <c r="AC66" s="76">
        <v>6</v>
      </c>
      <c r="AD66" s="70">
        <f t="shared" ref="AD66:AD68" si="24">AB66+AC66</f>
        <v>6</v>
      </c>
      <c r="AE66" s="110">
        <f t="shared" ref="AE66:AE68" si="25">AD66/T66</f>
        <v>2</v>
      </c>
      <c r="AF66" s="69">
        <f t="shared" ref="AF66:AF68" si="26">AB66/AD66</f>
        <v>0</v>
      </c>
      <c r="AG66" s="69"/>
      <c r="AH66" s="68"/>
      <c r="AI66" s="68"/>
      <c r="AJ66" s="68"/>
      <c r="AK66" s="68"/>
    </row>
    <row r="67" spans="1:37" ht="15.75" x14ac:dyDescent="0.25">
      <c r="A67" s="67" t="s">
        <v>305</v>
      </c>
      <c r="B67" s="67">
        <v>2002</v>
      </c>
      <c r="C67" s="67" t="s">
        <v>53</v>
      </c>
      <c r="D67" s="67" t="s">
        <v>94</v>
      </c>
      <c r="E67" s="67" t="s">
        <v>55</v>
      </c>
      <c r="F67" s="67" t="s">
        <v>95</v>
      </c>
      <c r="G67" s="67" t="s">
        <v>348</v>
      </c>
      <c r="H67" s="67" t="s">
        <v>56</v>
      </c>
      <c r="I67" s="67" t="s">
        <v>94</v>
      </c>
      <c r="J67" s="67" t="s">
        <v>55</v>
      </c>
      <c r="K67" s="67" t="s">
        <v>95</v>
      </c>
      <c r="L67" s="67" t="s">
        <v>348</v>
      </c>
      <c r="M67" s="67" t="s">
        <v>60</v>
      </c>
      <c r="N67" s="67" t="s">
        <v>350</v>
      </c>
      <c r="O67" s="67" t="s">
        <v>519</v>
      </c>
      <c r="P67" s="67" t="str">
        <f t="shared" si="23"/>
        <v>F0-I. graellsii X I. graellsii</v>
      </c>
      <c r="Q67" s="67">
        <v>2003</v>
      </c>
      <c r="R67" s="67"/>
      <c r="S67" s="67" t="s">
        <v>360</v>
      </c>
      <c r="T67" s="67">
        <v>3</v>
      </c>
      <c r="U67" s="67">
        <v>3</v>
      </c>
      <c r="V67" s="67">
        <v>338</v>
      </c>
      <c r="W67" s="67">
        <v>12</v>
      </c>
      <c r="X67" s="67">
        <v>173</v>
      </c>
      <c r="Y67" s="67">
        <v>2</v>
      </c>
      <c r="Z67" s="67">
        <v>123</v>
      </c>
      <c r="AA67" s="67">
        <v>3</v>
      </c>
      <c r="AB67" s="67">
        <v>634</v>
      </c>
      <c r="AC67" s="67">
        <v>17</v>
      </c>
      <c r="AD67" s="70">
        <f t="shared" si="24"/>
        <v>651</v>
      </c>
      <c r="AE67" s="110">
        <f t="shared" si="25"/>
        <v>217</v>
      </c>
      <c r="AF67" s="69">
        <f t="shared" si="26"/>
        <v>0.97388632872503844</v>
      </c>
      <c r="AG67" s="69"/>
      <c r="AH67" s="68"/>
      <c r="AI67" s="68"/>
      <c r="AJ67" s="68"/>
      <c r="AK67" s="68"/>
    </row>
    <row r="68" spans="1:37" ht="15.75" x14ac:dyDescent="0.25">
      <c r="A68" s="67" t="s">
        <v>524</v>
      </c>
      <c r="B68" s="67">
        <v>2015</v>
      </c>
      <c r="C68" s="67" t="s">
        <v>53</v>
      </c>
      <c r="D68" s="67" t="s">
        <v>54</v>
      </c>
      <c r="E68" s="67" t="s">
        <v>55</v>
      </c>
      <c r="F68" s="67" t="s">
        <v>535</v>
      </c>
      <c r="G68" s="67" t="s">
        <v>534</v>
      </c>
      <c r="H68" s="67" t="s">
        <v>536</v>
      </c>
      <c r="I68" s="67" t="s">
        <v>54</v>
      </c>
      <c r="J68" s="67" t="s">
        <v>55</v>
      </c>
      <c r="K68" s="67" t="s">
        <v>535</v>
      </c>
      <c r="L68" s="67" t="s">
        <v>534</v>
      </c>
      <c r="M68" s="67" t="s">
        <v>520</v>
      </c>
      <c r="N68" s="75" t="s">
        <v>363</v>
      </c>
      <c r="O68" s="67" t="s">
        <v>575</v>
      </c>
      <c r="P68" s="67" t="str">
        <f t="shared" si="23"/>
        <v>F0-I. elegans X I. elegans</v>
      </c>
      <c r="Q68" s="72">
        <v>42552</v>
      </c>
      <c r="R68" s="67">
        <v>210</v>
      </c>
      <c r="S68" s="67" t="s">
        <v>618</v>
      </c>
      <c r="T68" s="67">
        <v>3</v>
      </c>
      <c r="U68" s="71">
        <v>3</v>
      </c>
      <c r="V68" s="71">
        <v>328</v>
      </c>
      <c r="W68" s="71">
        <v>40</v>
      </c>
      <c r="X68" s="71">
        <v>75</v>
      </c>
      <c r="Y68" s="71">
        <v>24</v>
      </c>
      <c r="Z68" s="71">
        <v>134</v>
      </c>
      <c r="AA68" s="71">
        <v>41</v>
      </c>
      <c r="AB68" s="70">
        <v>537</v>
      </c>
      <c r="AC68" s="70">
        <v>105</v>
      </c>
      <c r="AD68" s="70">
        <f t="shared" si="24"/>
        <v>642</v>
      </c>
      <c r="AE68" s="110">
        <f t="shared" si="25"/>
        <v>214</v>
      </c>
      <c r="AF68" s="69">
        <f t="shared" si="26"/>
        <v>0.83644859813084116</v>
      </c>
      <c r="AG68" s="69"/>
      <c r="AH68" s="68"/>
      <c r="AI68" s="68"/>
      <c r="AJ68" s="68"/>
      <c r="AK68" s="68"/>
    </row>
    <row r="69" spans="1:37" ht="15.75" x14ac:dyDescent="0.25">
      <c r="A69" s="67" t="s">
        <v>58</v>
      </c>
      <c r="B69" s="67">
        <v>2015</v>
      </c>
      <c r="C69" s="67" t="s">
        <v>62</v>
      </c>
      <c r="D69" s="67" t="s">
        <v>94</v>
      </c>
      <c r="E69" s="67" t="s">
        <v>55</v>
      </c>
      <c r="F69" s="67" t="s">
        <v>95</v>
      </c>
      <c r="G69" s="67" t="s">
        <v>523</v>
      </c>
      <c r="H69" s="67" t="s">
        <v>522</v>
      </c>
      <c r="I69" s="67" t="s">
        <v>54</v>
      </c>
      <c r="J69" s="67" t="s">
        <v>55</v>
      </c>
      <c r="K69" s="67" t="s">
        <v>528</v>
      </c>
      <c r="L69" s="67" t="s">
        <v>527</v>
      </c>
      <c r="M69" s="67"/>
      <c r="N69" s="75" t="s">
        <v>309</v>
      </c>
      <c r="O69" s="67" t="s">
        <v>526</v>
      </c>
      <c r="P69" s="67" t="str">
        <f t="shared" si="23"/>
        <v>F1-I. graellsii X I. elegans</v>
      </c>
      <c r="Q69" s="72">
        <v>42667</v>
      </c>
      <c r="R69" s="72"/>
      <c r="S69" s="67" t="s">
        <v>525</v>
      </c>
      <c r="T69" s="67">
        <v>3</v>
      </c>
      <c r="U69" s="67">
        <v>0</v>
      </c>
      <c r="V69" s="67">
        <v>0</v>
      </c>
      <c r="W69" s="67">
        <v>0</v>
      </c>
      <c r="X69" s="67">
        <v>0</v>
      </c>
      <c r="Y69" s="67">
        <v>0</v>
      </c>
      <c r="Z69" s="67">
        <v>0</v>
      </c>
      <c r="AA69" s="67">
        <v>0</v>
      </c>
      <c r="AB69" s="70">
        <v>0</v>
      </c>
      <c r="AC69" s="70">
        <v>0</v>
      </c>
      <c r="AD69" s="73"/>
      <c r="AE69" s="111"/>
      <c r="AF69" s="74"/>
      <c r="AG69" s="69"/>
      <c r="AH69" s="68"/>
      <c r="AI69" s="68"/>
      <c r="AJ69" s="68"/>
      <c r="AK69" s="68"/>
    </row>
    <row r="70" spans="1:37" ht="15.75" x14ac:dyDescent="0.25">
      <c r="A70" s="67" t="s">
        <v>305</v>
      </c>
      <c r="B70" s="67">
        <v>2002</v>
      </c>
      <c r="C70" s="67" t="s">
        <v>53</v>
      </c>
      <c r="D70" s="67" t="s">
        <v>94</v>
      </c>
      <c r="E70" s="67" t="s">
        <v>55</v>
      </c>
      <c r="F70" s="67" t="s">
        <v>95</v>
      </c>
      <c r="G70" s="67" t="s">
        <v>348</v>
      </c>
      <c r="H70" s="67" t="s">
        <v>56</v>
      </c>
      <c r="I70" s="67" t="s">
        <v>94</v>
      </c>
      <c r="J70" s="67" t="s">
        <v>55</v>
      </c>
      <c r="K70" s="67" t="s">
        <v>95</v>
      </c>
      <c r="L70" s="67" t="s">
        <v>348</v>
      </c>
      <c r="M70" s="67" t="s">
        <v>60</v>
      </c>
      <c r="N70" s="67" t="s">
        <v>350</v>
      </c>
      <c r="O70" s="67" t="s">
        <v>519</v>
      </c>
      <c r="P70" s="67" t="str">
        <f t="shared" si="23"/>
        <v>F0-I. graellsii X I. graellsii</v>
      </c>
      <c r="Q70" s="67">
        <v>2003</v>
      </c>
      <c r="R70" s="67"/>
      <c r="S70" s="67" t="s">
        <v>361</v>
      </c>
      <c r="T70" s="67">
        <v>3</v>
      </c>
      <c r="U70" s="67">
        <v>3</v>
      </c>
      <c r="V70" s="67">
        <v>408</v>
      </c>
      <c r="W70" s="67">
        <v>0</v>
      </c>
      <c r="X70" s="67">
        <v>295</v>
      </c>
      <c r="Y70" s="67">
        <v>1</v>
      </c>
      <c r="Z70" s="67">
        <v>248</v>
      </c>
      <c r="AA70" s="67">
        <v>1</v>
      </c>
      <c r="AB70" s="67">
        <v>951</v>
      </c>
      <c r="AC70" s="67">
        <v>2</v>
      </c>
      <c r="AD70" s="70">
        <f t="shared" ref="AD70:AD78" si="27">AB70+AC70</f>
        <v>953</v>
      </c>
      <c r="AE70" s="110">
        <f t="shared" ref="AE70:AE78" si="28">AD70/T70</f>
        <v>317.66666666666669</v>
      </c>
      <c r="AF70" s="69">
        <f t="shared" ref="AF70:AF78" si="29">AB70/AD70</f>
        <v>0.99790136411332631</v>
      </c>
      <c r="AG70" s="69"/>
      <c r="AH70" s="68"/>
      <c r="AI70" s="68"/>
      <c r="AJ70" s="68"/>
      <c r="AK70" s="68"/>
    </row>
    <row r="71" spans="1:37" ht="15.75" x14ac:dyDescent="0.25">
      <c r="A71" s="67" t="s">
        <v>305</v>
      </c>
      <c r="B71" s="67">
        <v>2002</v>
      </c>
      <c r="C71" s="67" t="s">
        <v>53</v>
      </c>
      <c r="D71" s="67" t="s">
        <v>94</v>
      </c>
      <c r="E71" s="67" t="s">
        <v>55</v>
      </c>
      <c r="F71" s="67" t="s">
        <v>95</v>
      </c>
      <c r="G71" s="67" t="s">
        <v>348</v>
      </c>
      <c r="H71" s="67" t="s">
        <v>59</v>
      </c>
      <c r="I71" s="67" t="s">
        <v>94</v>
      </c>
      <c r="J71" s="67" t="s">
        <v>55</v>
      </c>
      <c r="K71" s="67" t="s">
        <v>95</v>
      </c>
      <c r="L71" s="67" t="s">
        <v>348</v>
      </c>
      <c r="M71" s="67" t="s">
        <v>60</v>
      </c>
      <c r="N71" s="67" t="s">
        <v>350</v>
      </c>
      <c r="O71" s="67" t="s">
        <v>519</v>
      </c>
      <c r="P71" s="67" t="str">
        <f t="shared" si="23"/>
        <v>F0-I. graellsii X I. graellsii</v>
      </c>
      <c r="Q71" s="67">
        <v>2003</v>
      </c>
      <c r="R71" s="67"/>
      <c r="S71" s="67" t="s">
        <v>362</v>
      </c>
      <c r="T71" s="67">
        <v>3</v>
      </c>
      <c r="U71" s="67">
        <v>2</v>
      </c>
      <c r="V71" s="67">
        <v>413</v>
      </c>
      <c r="W71" s="67">
        <v>7</v>
      </c>
      <c r="X71" s="67">
        <v>77</v>
      </c>
      <c r="Y71" s="67">
        <v>0</v>
      </c>
      <c r="Z71" s="67">
        <v>0</v>
      </c>
      <c r="AA71" s="67">
        <v>0</v>
      </c>
      <c r="AB71" s="67">
        <v>490</v>
      </c>
      <c r="AC71" s="67">
        <v>7</v>
      </c>
      <c r="AD71" s="70">
        <f t="shared" si="27"/>
        <v>497</v>
      </c>
      <c r="AE71" s="110">
        <f t="shared" si="28"/>
        <v>165.66666666666666</v>
      </c>
      <c r="AF71" s="69">
        <f t="shared" si="29"/>
        <v>0.9859154929577465</v>
      </c>
      <c r="AG71" s="69"/>
      <c r="AH71" s="68"/>
      <c r="AI71" s="68"/>
      <c r="AJ71" s="68"/>
      <c r="AK71" s="68"/>
    </row>
    <row r="72" spans="1:37" ht="15.75" x14ac:dyDescent="0.25">
      <c r="A72" s="67" t="s">
        <v>524</v>
      </c>
      <c r="B72" s="67">
        <v>2015</v>
      </c>
      <c r="C72" s="67" t="s">
        <v>53</v>
      </c>
      <c r="D72" s="67" t="s">
        <v>54</v>
      </c>
      <c r="E72" s="67" t="s">
        <v>55</v>
      </c>
      <c r="F72" s="67" t="s">
        <v>535</v>
      </c>
      <c r="G72" s="67" t="s">
        <v>534</v>
      </c>
      <c r="H72" s="67" t="s">
        <v>542</v>
      </c>
      <c r="I72" s="67" t="s">
        <v>94</v>
      </c>
      <c r="J72" s="67" t="s">
        <v>55</v>
      </c>
      <c r="K72" s="67" t="s">
        <v>95</v>
      </c>
      <c r="L72" s="67" t="s">
        <v>521</v>
      </c>
      <c r="M72" s="67" t="s">
        <v>520</v>
      </c>
      <c r="N72" s="67" t="s">
        <v>313</v>
      </c>
      <c r="O72" s="67" t="s">
        <v>569</v>
      </c>
      <c r="P72" s="67" t="str">
        <f t="shared" si="23"/>
        <v>F0-I. elegans X I. graellsii</v>
      </c>
      <c r="Q72" s="72">
        <v>42553</v>
      </c>
      <c r="R72" s="67">
        <v>270</v>
      </c>
      <c r="S72" s="67" t="s">
        <v>592</v>
      </c>
      <c r="T72" s="67">
        <v>3</v>
      </c>
      <c r="U72" s="67">
        <v>3</v>
      </c>
      <c r="V72" s="67">
        <v>115</v>
      </c>
      <c r="W72" s="67">
        <v>18</v>
      </c>
      <c r="X72" s="67">
        <v>335</v>
      </c>
      <c r="Y72" s="67">
        <v>42</v>
      </c>
      <c r="Z72" s="67">
        <v>109</v>
      </c>
      <c r="AA72" s="67">
        <v>32</v>
      </c>
      <c r="AB72" s="76">
        <v>559</v>
      </c>
      <c r="AC72" s="76">
        <v>92</v>
      </c>
      <c r="AD72" s="70">
        <f t="shared" si="27"/>
        <v>651</v>
      </c>
      <c r="AE72" s="110">
        <f t="shared" si="28"/>
        <v>217</v>
      </c>
      <c r="AF72" s="69">
        <f t="shared" si="29"/>
        <v>0.85867895545314898</v>
      </c>
      <c r="AG72" s="69"/>
      <c r="AH72" s="68"/>
      <c r="AI72" s="68"/>
      <c r="AJ72" s="68"/>
      <c r="AK72" s="68"/>
    </row>
    <row r="73" spans="1:37" ht="15.75" x14ac:dyDescent="0.25">
      <c r="A73" s="67" t="s">
        <v>524</v>
      </c>
      <c r="B73" s="67">
        <v>2015</v>
      </c>
      <c r="C73" s="67" t="s">
        <v>53</v>
      </c>
      <c r="D73" s="67" t="s">
        <v>54</v>
      </c>
      <c r="E73" s="67" t="s">
        <v>55</v>
      </c>
      <c r="F73" s="67" t="s">
        <v>535</v>
      </c>
      <c r="G73" s="67" t="s">
        <v>534</v>
      </c>
      <c r="H73" s="67" t="s">
        <v>536</v>
      </c>
      <c r="I73" s="67" t="s">
        <v>94</v>
      </c>
      <c r="J73" s="67" t="s">
        <v>55</v>
      </c>
      <c r="K73" s="67" t="s">
        <v>95</v>
      </c>
      <c r="L73" s="67" t="s">
        <v>521</v>
      </c>
      <c r="M73" s="67" t="s">
        <v>520</v>
      </c>
      <c r="N73" s="67" t="s">
        <v>313</v>
      </c>
      <c r="O73" s="67" t="s">
        <v>569</v>
      </c>
      <c r="P73" s="67" t="str">
        <f t="shared" si="23"/>
        <v>F0-I. elegans X I. graellsii</v>
      </c>
      <c r="Q73" s="72">
        <v>42555</v>
      </c>
      <c r="R73" s="67">
        <v>90</v>
      </c>
      <c r="S73" s="67" t="s">
        <v>591</v>
      </c>
      <c r="T73" s="67">
        <v>2</v>
      </c>
      <c r="U73" s="67">
        <v>2</v>
      </c>
      <c r="V73" s="67">
        <v>454</v>
      </c>
      <c r="W73" s="67">
        <v>93</v>
      </c>
      <c r="X73" s="67">
        <v>72</v>
      </c>
      <c r="Y73" s="67">
        <v>32</v>
      </c>
      <c r="Z73" s="67"/>
      <c r="AA73" s="67"/>
      <c r="AB73" s="76">
        <v>526</v>
      </c>
      <c r="AC73" s="76">
        <v>125</v>
      </c>
      <c r="AD73" s="70">
        <f t="shared" si="27"/>
        <v>651</v>
      </c>
      <c r="AE73" s="110">
        <f t="shared" si="28"/>
        <v>325.5</v>
      </c>
      <c r="AF73" s="69">
        <f t="shared" si="29"/>
        <v>0.80798771121351765</v>
      </c>
      <c r="AG73" s="69"/>
      <c r="AH73" s="68"/>
      <c r="AI73" s="68"/>
      <c r="AJ73" s="68"/>
      <c r="AK73" s="68"/>
    </row>
    <row r="74" spans="1:37" ht="15.75" x14ac:dyDescent="0.25">
      <c r="A74" s="67" t="s">
        <v>524</v>
      </c>
      <c r="B74" s="67">
        <v>2015</v>
      </c>
      <c r="C74" s="67" t="s">
        <v>53</v>
      </c>
      <c r="D74" s="67" t="s">
        <v>54</v>
      </c>
      <c r="E74" s="67" t="s">
        <v>55</v>
      </c>
      <c r="F74" s="67" t="s">
        <v>535</v>
      </c>
      <c r="G74" s="67" t="s">
        <v>534</v>
      </c>
      <c r="H74" s="67" t="s">
        <v>542</v>
      </c>
      <c r="I74" s="67" t="s">
        <v>94</v>
      </c>
      <c r="J74" s="67" t="s">
        <v>55</v>
      </c>
      <c r="K74" s="67" t="s">
        <v>95</v>
      </c>
      <c r="L74" s="67" t="s">
        <v>521</v>
      </c>
      <c r="M74" s="67" t="s">
        <v>520</v>
      </c>
      <c r="N74" s="67" t="s">
        <v>313</v>
      </c>
      <c r="O74" s="67" t="s">
        <v>569</v>
      </c>
      <c r="P74" s="67" t="str">
        <f t="shared" si="23"/>
        <v>F0-I. elegans X I. graellsii</v>
      </c>
      <c r="Q74" s="72">
        <v>42556</v>
      </c>
      <c r="R74" s="67">
        <v>60</v>
      </c>
      <c r="S74" s="67" t="s">
        <v>590</v>
      </c>
      <c r="T74" s="67">
        <v>3</v>
      </c>
      <c r="U74" s="67">
        <v>3</v>
      </c>
      <c r="V74" s="67">
        <v>313</v>
      </c>
      <c r="W74" s="67">
        <v>20</v>
      </c>
      <c r="X74" s="67">
        <v>9</v>
      </c>
      <c r="Y74" s="67">
        <v>219</v>
      </c>
      <c r="Z74" s="67">
        <v>0</v>
      </c>
      <c r="AA74" s="67">
        <v>105</v>
      </c>
      <c r="AB74" s="76">
        <v>322</v>
      </c>
      <c r="AC74" s="76">
        <v>344</v>
      </c>
      <c r="AD74" s="70">
        <f t="shared" si="27"/>
        <v>666</v>
      </c>
      <c r="AE74" s="110">
        <f t="shared" si="28"/>
        <v>222</v>
      </c>
      <c r="AF74" s="69">
        <f t="shared" si="29"/>
        <v>0.48348348348348347</v>
      </c>
      <c r="AG74" s="69"/>
      <c r="AH74" s="68"/>
      <c r="AI74" s="68"/>
      <c r="AJ74" s="68"/>
      <c r="AK74" s="68"/>
    </row>
    <row r="75" spans="1:37" ht="15.75" x14ac:dyDescent="0.25">
      <c r="A75" s="67" t="s">
        <v>524</v>
      </c>
      <c r="B75" s="67">
        <v>2015</v>
      </c>
      <c r="C75" s="67" t="s">
        <v>53</v>
      </c>
      <c r="D75" s="67" t="s">
        <v>54</v>
      </c>
      <c r="E75" s="67" t="s">
        <v>55</v>
      </c>
      <c r="F75" s="67" t="s">
        <v>535</v>
      </c>
      <c r="G75" s="67" t="s">
        <v>534</v>
      </c>
      <c r="H75" s="67" t="s">
        <v>522</v>
      </c>
      <c r="I75" s="67" t="s">
        <v>94</v>
      </c>
      <c r="J75" s="67" t="s">
        <v>55</v>
      </c>
      <c r="K75" s="67" t="s">
        <v>95</v>
      </c>
      <c r="L75" s="67" t="s">
        <v>521</v>
      </c>
      <c r="M75" s="67" t="s">
        <v>520</v>
      </c>
      <c r="N75" s="67" t="s">
        <v>313</v>
      </c>
      <c r="O75" s="67" t="s">
        <v>569</v>
      </c>
      <c r="P75" s="67" t="str">
        <f t="shared" si="23"/>
        <v>F0-I. elegans X I. graellsii</v>
      </c>
      <c r="Q75" s="72">
        <v>42557</v>
      </c>
      <c r="R75" s="67">
        <v>35</v>
      </c>
      <c r="S75" s="67" t="s">
        <v>589</v>
      </c>
      <c r="T75" s="67">
        <v>3</v>
      </c>
      <c r="U75" s="67">
        <v>3</v>
      </c>
      <c r="V75" s="67">
        <v>295</v>
      </c>
      <c r="W75" s="67">
        <v>2</v>
      </c>
      <c r="X75" s="67">
        <v>146</v>
      </c>
      <c r="Y75" s="67">
        <v>11</v>
      </c>
      <c r="Z75" s="67">
        <v>261</v>
      </c>
      <c r="AA75" s="67">
        <v>8</v>
      </c>
      <c r="AB75" s="76">
        <v>702</v>
      </c>
      <c r="AC75" s="76">
        <v>21</v>
      </c>
      <c r="AD75" s="70">
        <f t="shared" si="27"/>
        <v>723</v>
      </c>
      <c r="AE75" s="110">
        <f t="shared" si="28"/>
        <v>241</v>
      </c>
      <c r="AF75" s="69">
        <f t="shared" si="29"/>
        <v>0.97095435684647302</v>
      </c>
      <c r="AG75" s="69"/>
      <c r="AH75" s="68"/>
      <c r="AI75" s="68"/>
      <c r="AJ75" s="68"/>
      <c r="AK75" s="68"/>
    </row>
    <row r="76" spans="1:37" ht="15.75" x14ac:dyDescent="0.25">
      <c r="A76" s="67" t="s">
        <v>305</v>
      </c>
      <c r="B76" s="67">
        <v>2002</v>
      </c>
      <c r="C76" s="67" t="s">
        <v>53</v>
      </c>
      <c r="D76" s="67" t="s">
        <v>94</v>
      </c>
      <c r="E76" s="67" t="s">
        <v>55</v>
      </c>
      <c r="F76" s="67" t="s">
        <v>95</v>
      </c>
      <c r="G76" s="67" t="s">
        <v>348</v>
      </c>
      <c r="H76" s="67" t="s">
        <v>56</v>
      </c>
      <c r="I76" s="67" t="s">
        <v>94</v>
      </c>
      <c r="J76" s="67" t="s">
        <v>55</v>
      </c>
      <c r="K76" s="67" t="s">
        <v>95</v>
      </c>
      <c r="L76" s="67" t="s">
        <v>348</v>
      </c>
      <c r="M76" s="67" t="s">
        <v>60</v>
      </c>
      <c r="N76" s="67" t="s">
        <v>350</v>
      </c>
      <c r="O76" s="67" t="s">
        <v>519</v>
      </c>
      <c r="P76" s="67" t="str">
        <f t="shared" si="23"/>
        <v>F0-I. graellsii X I. graellsii</v>
      </c>
      <c r="Q76" s="67">
        <v>2003</v>
      </c>
      <c r="R76" s="67"/>
      <c r="S76" s="67" t="s">
        <v>372</v>
      </c>
      <c r="T76" s="67">
        <v>3</v>
      </c>
      <c r="U76" s="67">
        <v>2</v>
      </c>
      <c r="V76" s="67">
        <v>491</v>
      </c>
      <c r="W76" s="67">
        <v>14</v>
      </c>
      <c r="X76" s="67">
        <v>0</v>
      </c>
      <c r="Y76" s="67">
        <v>0</v>
      </c>
      <c r="Z76" s="67">
        <v>137</v>
      </c>
      <c r="AA76" s="67">
        <v>1</v>
      </c>
      <c r="AB76" s="67">
        <v>628</v>
      </c>
      <c r="AC76" s="67">
        <v>15</v>
      </c>
      <c r="AD76" s="70">
        <f t="shared" si="27"/>
        <v>643</v>
      </c>
      <c r="AE76" s="110">
        <f t="shared" si="28"/>
        <v>214.33333333333334</v>
      </c>
      <c r="AF76" s="69">
        <f t="shared" si="29"/>
        <v>0.97667185069984452</v>
      </c>
      <c r="AG76" s="69"/>
      <c r="AH76" s="68"/>
      <c r="AI76" s="68"/>
      <c r="AJ76" s="68"/>
      <c r="AK76" s="68"/>
    </row>
    <row r="77" spans="1:37" ht="15.75" x14ac:dyDescent="0.25">
      <c r="A77" s="67" t="s">
        <v>305</v>
      </c>
      <c r="B77" s="67">
        <v>2002</v>
      </c>
      <c r="C77" s="67" t="s">
        <v>53</v>
      </c>
      <c r="D77" s="67" t="s">
        <v>94</v>
      </c>
      <c r="E77" s="67" t="s">
        <v>55</v>
      </c>
      <c r="F77" s="67" t="s">
        <v>95</v>
      </c>
      <c r="G77" s="67" t="s">
        <v>348</v>
      </c>
      <c r="H77" s="67" t="s">
        <v>56</v>
      </c>
      <c r="I77" s="67" t="s">
        <v>94</v>
      </c>
      <c r="J77" s="67" t="s">
        <v>55</v>
      </c>
      <c r="K77" s="67" t="s">
        <v>95</v>
      </c>
      <c r="L77" s="67" t="s">
        <v>348</v>
      </c>
      <c r="M77" s="67" t="s">
        <v>60</v>
      </c>
      <c r="N77" s="67" t="s">
        <v>350</v>
      </c>
      <c r="O77" s="67" t="s">
        <v>519</v>
      </c>
      <c r="P77" s="67" t="str">
        <f t="shared" si="23"/>
        <v>F0-I. graellsii X I. graellsii</v>
      </c>
      <c r="Q77" s="67">
        <v>2003</v>
      </c>
      <c r="R77" s="67"/>
      <c r="S77" s="67" t="s">
        <v>373</v>
      </c>
      <c r="T77" s="67">
        <v>3</v>
      </c>
      <c r="U77" s="67">
        <v>3</v>
      </c>
      <c r="V77" s="67">
        <v>179</v>
      </c>
      <c r="W77" s="67">
        <v>14</v>
      </c>
      <c r="X77" s="67">
        <v>126</v>
      </c>
      <c r="Y77" s="67">
        <v>0</v>
      </c>
      <c r="Z77" s="67">
        <v>72</v>
      </c>
      <c r="AA77" s="67">
        <v>2</v>
      </c>
      <c r="AB77" s="67">
        <v>377</v>
      </c>
      <c r="AC77" s="67">
        <v>16</v>
      </c>
      <c r="AD77" s="70">
        <f t="shared" si="27"/>
        <v>393</v>
      </c>
      <c r="AE77" s="110">
        <f t="shared" si="28"/>
        <v>131</v>
      </c>
      <c r="AF77" s="69">
        <f t="shared" si="29"/>
        <v>0.95928753180661575</v>
      </c>
      <c r="AG77" s="69"/>
      <c r="AH77" s="68"/>
      <c r="AI77" s="68"/>
      <c r="AJ77" s="68"/>
      <c r="AK77" s="68"/>
    </row>
    <row r="78" spans="1:37" ht="15.75" x14ac:dyDescent="0.25">
      <c r="A78" s="67" t="s">
        <v>58</v>
      </c>
      <c r="B78" s="67">
        <v>2015</v>
      </c>
      <c r="C78" s="67" t="s">
        <v>62</v>
      </c>
      <c r="D78" s="67" t="s">
        <v>94</v>
      </c>
      <c r="E78" s="67" t="s">
        <v>55</v>
      </c>
      <c r="F78" s="67" t="s">
        <v>95</v>
      </c>
      <c r="G78" s="67" t="s">
        <v>523</v>
      </c>
      <c r="H78" s="67" t="s">
        <v>522</v>
      </c>
      <c r="I78" s="67" t="s">
        <v>54</v>
      </c>
      <c r="J78" s="67" t="s">
        <v>55</v>
      </c>
      <c r="K78" s="67" t="s">
        <v>535</v>
      </c>
      <c r="L78" s="67" t="s">
        <v>554</v>
      </c>
      <c r="M78" s="67"/>
      <c r="N78" s="75" t="s">
        <v>309</v>
      </c>
      <c r="O78" s="67" t="s">
        <v>526</v>
      </c>
      <c r="P78" s="67" t="str">
        <f t="shared" si="23"/>
        <v>F1-I. graellsii X I. elegans</v>
      </c>
      <c r="Q78" s="72">
        <v>42644</v>
      </c>
      <c r="R78" s="72"/>
      <c r="S78" s="67" t="s">
        <v>553</v>
      </c>
      <c r="T78" s="67">
        <v>3</v>
      </c>
      <c r="U78" s="67">
        <v>2</v>
      </c>
      <c r="V78" s="67">
        <v>0</v>
      </c>
      <c r="W78" s="67">
        <v>1</v>
      </c>
      <c r="X78" s="67">
        <v>0</v>
      </c>
      <c r="Y78" s="67">
        <v>0</v>
      </c>
      <c r="Z78" s="67">
        <v>0</v>
      </c>
      <c r="AA78" s="67">
        <v>0</v>
      </c>
      <c r="AB78" s="76">
        <v>0</v>
      </c>
      <c r="AC78" s="76">
        <v>1</v>
      </c>
      <c r="AD78" s="70">
        <f t="shared" si="27"/>
        <v>1</v>
      </c>
      <c r="AE78" s="110">
        <f t="shared" si="28"/>
        <v>0.33333333333333331</v>
      </c>
      <c r="AF78" s="69">
        <f t="shared" si="29"/>
        <v>0</v>
      </c>
      <c r="AG78" s="69"/>
      <c r="AH78" s="68"/>
      <c r="AI78" s="68"/>
      <c r="AJ78" s="68"/>
      <c r="AK78" s="68"/>
    </row>
    <row r="79" spans="1:37" ht="15.75" x14ac:dyDescent="0.25">
      <c r="A79" s="67" t="s">
        <v>58</v>
      </c>
      <c r="B79" s="67">
        <v>2015</v>
      </c>
      <c r="C79" s="67" t="s">
        <v>53</v>
      </c>
      <c r="D79" s="67" t="s">
        <v>94</v>
      </c>
      <c r="E79" s="67" t="s">
        <v>55</v>
      </c>
      <c r="F79" s="67" t="s">
        <v>95</v>
      </c>
      <c r="G79" s="67" t="s">
        <v>521</v>
      </c>
      <c r="H79" s="67" t="s">
        <v>522</v>
      </c>
      <c r="I79" s="67" t="s">
        <v>54</v>
      </c>
      <c r="J79" s="67" t="s">
        <v>55</v>
      </c>
      <c r="K79" s="67" t="s">
        <v>533</v>
      </c>
      <c r="L79" s="67" t="s">
        <v>532</v>
      </c>
      <c r="M79" s="67"/>
      <c r="N79" s="75" t="s">
        <v>309</v>
      </c>
      <c r="O79" s="67" t="s">
        <v>526</v>
      </c>
      <c r="P79" s="67" t="str">
        <f t="shared" si="23"/>
        <v>F0-I. graellsii X I. elegans</v>
      </c>
      <c r="Q79" s="72">
        <v>42548</v>
      </c>
      <c r="R79" s="76">
        <v>504</v>
      </c>
      <c r="S79" s="67" t="s">
        <v>552</v>
      </c>
      <c r="T79" s="67">
        <v>1</v>
      </c>
      <c r="U79" s="67">
        <v>0</v>
      </c>
      <c r="V79" s="67">
        <v>0</v>
      </c>
      <c r="W79" s="67">
        <v>0</v>
      </c>
      <c r="X79" s="67"/>
      <c r="Y79" s="67"/>
      <c r="Z79" s="67"/>
      <c r="AA79" s="67"/>
      <c r="AB79" s="70">
        <v>0</v>
      </c>
      <c r="AC79" s="70">
        <v>0</v>
      </c>
      <c r="AD79" s="73"/>
      <c r="AE79" s="111"/>
      <c r="AF79" s="74"/>
      <c r="AG79" s="69"/>
      <c r="AH79" s="68"/>
      <c r="AI79" s="68"/>
      <c r="AJ79" s="68"/>
      <c r="AK79" s="68"/>
    </row>
    <row r="80" spans="1:37" ht="15.75" x14ac:dyDescent="0.25">
      <c r="A80" s="67" t="s">
        <v>58</v>
      </c>
      <c r="B80" s="67">
        <v>2015</v>
      </c>
      <c r="C80" s="67" t="s">
        <v>62</v>
      </c>
      <c r="D80" s="67" t="s">
        <v>54</v>
      </c>
      <c r="E80" s="67" t="s">
        <v>55</v>
      </c>
      <c r="F80" s="67" t="s">
        <v>535</v>
      </c>
      <c r="G80" s="67" t="s">
        <v>554</v>
      </c>
      <c r="H80" s="67" t="s">
        <v>522</v>
      </c>
      <c r="I80" s="67" t="s">
        <v>54</v>
      </c>
      <c r="J80" s="67" t="s">
        <v>55</v>
      </c>
      <c r="K80" s="67" t="s">
        <v>535</v>
      </c>
      <c r="L80" s="67" t="s">
        <v>554</v>
      </c>
      <c r="M80" s="67" t="s">
        <v>520</v>
      </c>
      <c r="N80" s="75" t="s">
        <v>363</v>
      </c>
      <c r="O80" s="67" t="s">
        <v>575</v>
      </c>
      <c r="P80" s="67" t="str">
        <f t="shared" si="23"/>
        <v>F1-I. elegans X I. elegans</v>
      </c>
      <c r="Q80" s="72">
        <v>42673</v>
      </c>
      <c r="R80" s="72"/>
      <c r="S80" s="67" t="s">
        <v>617</v>
      </c>
      <c r="T80" s="67">
        <v>3</v>
      </c>
      <c r="U80" s="71">
        <v>3</v>
      </c>
      <c r="V80" s="71">
        <v>326</v>
      </c>
      <c r="W80" s="71">
        <v>52</v>
      </c>
      <c r="X80" s="71">
        <v>90</v>
      </c>
      <c r="Y80" s="71">
        <v>2</v>
      </c>
      <c r="Z80" s="71">
        <v>126</v>
      </c>
      <c r="AA80" s="71">
        <v>8</v>
      </c>
      <c r="AB80" s="70">
        <v>542</v>
      </c>
      <c r="AC80" s="70">
        <v>62</v>
      </c>
      <c r="AD80" s="70">
        <f>AB80+AC80</f>
        <v>604</v>
      </c>
      <c r="AE80" s="110">
        <f>AD80/T80</f>
        <v>201.33333333333334</v>
      </c>
      <c r="AF80" s="69">
        <f>AB80/AD80</f>
        <v>0.89735099337748347</v>
      </c>
      <c r="AG80" s="69"/>
      <c r="AH80" s="68"/>
      <c r="AI80" s="68"/>
      <c r="AJ80" s="68"/>
      <c r="AK80" s="68"/>
    </row>
    <row r="81" spans="1:40" ht="15.75" x14ac:dyDescent="0.25">
      <c r="A81" s="67" t="s">
        <v>58</v>
      </c>
      <c r="B81" s="67">
        <v>2015</v>
      </c>
      <c r="C81" s="67" t="s">
        <v>53</v>
      </c>
      <c r="D81" s="67" t="s">
        <v>94</v>
      </c>
      <c r="E81" s="67" t="s">
        <v>55</v>
      </c>
      <c r="F81" s="67" t="s">
        <v>95</v>
      </c>
      <c r="G81" s="67" t="s">
        <v>521</v>
      </c>
      <c r="H81" s="67" t="s">
        <v>522</v>
      </c>
      <c r="I81" s="67" t="s">
        <v>54</v>
      </c>
      <c r="J81" s="67" t="s">
        <v>55</v>
      </c>
      <c r="K81" s="67" t="s">
        <v>535</v>
      </c>
      <c r="L81" s="67" t="s">
        <v>534</v>
      </c>
      <c r="M81" s="67"/>
      <c r="N81" s="75" t="s">
        <v>309</v>
      </c>
      <c r="O81" s="67" t="s">
        <v>526</v>
      </c>
      <c r="P81" s="67" t="str">
        <f t="shared" si="23"/>
        <v>F0-I. graellsii X I. elegans</v>
      </c>
      <c r="Q81" s="72">
        <v>42548</v>
      </c>
      <c r="R81" s="76">
        <v>54</v>
      </c>
      <c r="S81" s="67" t="s">
        <v>551</v>
      </c>
      <c r="T81" s="67">
        <v>3</v>
      </c>
      <c r="U81" s="67">
        <v>0</v>
      </c>
      <c r="V81" s="67">
        <v>0</v>
      </c>
      <c r="W81" s="67">
        <v>0</v>
      </c>
      <c r="X81" s="67">
        <v>0</v>
      </c>
      <c r="Y81" s="67">
        <v>0</v>
      </c>
      <c r="Z81" s="67">
        <v>0</v>
      </c>
      <c r="AA81" s="67">
        <v>0</v>
      </c>
      <c r="AB81" s="70">
        <v>0</v>
      </c>
      <c r="AC81" s="70">
        <v>0</v>
      </c>
      <c r="AD81" s="73"/>
      <c r="AE81" s="111"/>
      <c r="AF81" s="74"/>
      <c r="AG81" s="69"/>
      <c r="AH81" s="68"/>
      <c r="AI81" s="68"/>
      <c r="AJ81" s="68"/>
      <c r="AK81" s="68"/>
    </row>
    <row r="82" spans="1:40" ht="15.75" x14ac:dyDescent="0.25">
      <c r="A82" s="67" t="s">
        <v>58</v>
      </c>
      <c r="B82" s="67">
        <v>2015</v>
      </c>
      <c r="C82" s="67" t="s">
        <v>53</v>
      </c>
      <c r="D82" s="67" t="s">
        <v>94</v>
      </c>
      <c r="E82" s="67" t="s">
        <v>55</v>
      </c>
      <c r="F82" s="67" t="s">
        <v>95</v>
      </c>
      <c r="G82" s="67" t="s">
        <v>521</v>
      </c>
      <c r="H82" s="67" t="s">
        <v>522</v>
      </c>
      <c r="I82" s="67" t="s">
        <v>54</v>
      </c>
      <c r="J82" s="67" t="s">
        <v>55</v>
      </c>
      <c r="K82" s="67" t="s">
        <v>533</v>
      </c>
      <c r="L82" s="67" t="s">
        <v>532</v>
      </c>
      <c r="M82" s="67"/>
      <c r="N82" s="75" t="s">
        <v>309</v>
      </c>
      <c r="O82" s="67" t="s">
        <v>526</v>
      </c>
      <c r="P82" s="67" t="str">
        <f t="shared" si="23"/>
        <v>F0-I. graellsii X I. elegans</v>
      </c>
      <c r="Q82" s="72">
        <v>42549</v>
      </c>
      <c r="R82" s="76">
        <v>180</v>
      </c>
      <c r="S82" s="67" t="s">
        <v>550</v>
      </c>
      <c r="T82" s="67">
        <v>1</v>
      </c>
      <c r="U82" s="67">
        <v>0</v>
      </c>
      <c r="V82" s="67">
        <v>0</v>
      </c>
      <c r="W82" s="67">
        <v>0</v>
      </c>
      <c r="X82" s="67"/>
      <c r="Y82" s="67"/>
      <c r="Z82" s="67"/>
      <c r="AA82" s="67"/>
      <c r="AB82" s="70">
        <v>0</v>
      </c>
      <c r="AC82" s="70">
        <v>0</v>
      </c>
      <c r="AD82" s="73"/>
      <c r="AE82" s="111"/>
      <c r="AF82" s="74"/>
      <c r="AG82" s="69"/>
      <c r="AH82" s="68"/>
      <c r="AI82" s="68"/>
      <c r="AJ82" s="68"/>
      <c r="AK82" s="68"/>
    </row>
    <row r="83" spans="1:40" ht="15.75" x14ac:dyDescent="0.25">
      <c r="A83" s="67" t="s">
        <v>524</v>
      </c>
      <c r="B83" s="67">
        <v>2015</v>
      </c>
      <c r="C83" s="67" t="s">
        <v>53</v>
      </c>
      <c r="D83" s="67" t="s">
        <v>94</v>
      </c>
      <c r="E83" s="67" t="s">
        <v>55</v>
      </c>
      <c r="F83" s="67" t="s">
        <v>95</v>
      </c>
      <c r="G83" s="67" t="s">
        <v>521</v>
      </c>
      <c r="H83" s="67" t="s">
        <v>522</v>
      </c>
      <c r="I83" s="67" t="s">
        <v>54</v>
      </c>
      <c r="J83" s="67" t="s">
        <v>55</v>
      </c>
      <c r="K83" s="67" t="s">
        <v>535</v>
      </c>
      <c r="L83" s="67" t="s">
        <v>534</v>
      </c>
      <c r="M83" s="67"/>
      <c r="N83" s="75" t="s">
        <v>309</v>
      </c>
      <c r="O83" s="67" t="s">
        <v>526</v>
      </c>
      <c r="P83" s="67" t="str">
        <f t="shared" si="23"/>
        <v>F0-I. graellsii X I. elegans</v>
      </c>
      <c r="Q83" s="72">
        <v>42551</v>
      </c>
      <c r="R83" s="76">
        <v>90</v>
      </c>
      <c r="S83" s="67" t="s">
        <v>549</v>
      </c>
      <c r="T83" s="67">
        <v>3</v>
      </c>
      <c r="U83" s="67">
        <v>0</v>
      </c>
      <c r="V83" s="67">
        <v>0</v>
      </c>
      <c r="W83" s="67">
        <v>0</v>
      </c>
      <c r="X83" s="67">
        <v>0</v>
      </c>
      <c r="Y83" s="67">
        <v>0</v>
      </c>
      <c r="Z83" s="67">
        <v>0</v>
      </c>
      <c r="AA83" s="67">
        <v>0</v>
      </c>
      <c r="AB83" s="70">
        <v>0</v>
      </c>
      <c r="AC83" s="70">
        <v>0</v>
      </c>
      <c r="AD83" s="73"/>
      <c r="AE83" s="111"/>
      <c r="AF83" s="74"/>
      <c r="AG83" s="69"/>
      <c r="AH83" s="68"/>
      <c r="AI83" s="68"/>
      <c r="AJ83" s="68"/>
      <c r="AK83" s="68"/>
    </row>
    <row r="84" spans="1:40" ht="15.75" x14ac:dyDescent="0.25">
      <c r="A84" s="67" t="s">
        <v>524</v>
      </c>
      <c r="B84" s="67">
        <v>2015</v>
      </c>
      <c r="C84" s="67" t="s">
        <v>53</v>
      </c>
      <c r="D84" s="67" t="s">
        <v>94</v>
      </c>
      <c r="E84" s="67" t="s">
        <v>55</v>
      </c>
      <c r="F84" s="67" t="s">
        <v>95</v>
      </c>
      <c r="G84" s="67" t="s">
        <v>521</v>
      </c>
      <c r="H84" s="67" t="s">
        <v>522</v>
      </c>
      <c r="I84" s="67" t="s">
        <v>54</v>
      </c>
      <c r="J84" s="67" t="s">
        <v>55</v>
      </c>
      <c r="K84" s="67" t="s">
        <v>535</v>
      </c>
      <c r="L84" s="67" t="s">
        <v>534</v>
      </c>
      <c r="M84" s="67"/>
      <c r="N84" s="75" t="s">
        <v>309</v>
      </c>
      <c r="O84" s="67" t="s">
        <v>526</v>
      </c>
      <c r="P84" s="67" t="str">
        <f t="shared" si="23"/>
        <v>F0-I. graellsii X I. elegans</v>
      </c>
      <c r="Q84" s="72">
        <v>42549</v>
      </c>
      <c r="R84" s="76">
        <v>265</v>
      </c>
      <c r="S84" s="67" t="s">
        <v>548</v>
      </c>
      <c r="T84" s="67">
        <v>1</v>
      </c>
      <c r="U84" s="67">
        <v>0</v>
      </c>
      <c r="V84" s="67">
        <v>0</v>
      </c>
      <c r="W84" s="67">
        <v>0</v>
      </c>
      <c r="X84" s="67"/>
      <c r="Y84" s="67"/>
      <c r="Z84" s="67"/>
      <c r="AA84" s="67"/>
      <c r="AB84" s="70">
        <v>0</v>
      </c>
      <c r="AC84" s="70">
        <v>0</v>
      </c>
      <c r="AD84" s="73"/>
      <c r="AE84" s="111"/>
      <c r="AF84" s="74"/>
      <c r="AG84" s="69"/>
      <c r="AH84" s="69"/>
      <c r="AI84" s="69"/>
      <c r="AJ84" s="68"/>
      <c r="AK84" s="68"/>
    </row>
    <row r="85" spans="1:40" ht="15.75" x14ac:dyDescent="0.25">
      <c r="A85" s="67" t="s">
        <v>524</v>
      </c>
      <c r="B85" s="67">
        <v>2015</v>
      </c>
      <c r="C85" s="67" t="s">
        <v>53</v>
      </c>
      <c r="D85" s="67" t="s">
        <v>94</v>
      </c>
      <c r="E85" s="67" t="s">
        <v>55</v>
      </c>
      <c r="F85" s="67" t="s">
        <v>95</v>
      </c>
      <c r="G85" s="67" t="s">
        <v>521</v>
      </c>
      <c r="H85" s="67" t="s">
        <v>522</v>
      </c>
      <c r="I85" s="67" t="s">
        <v>54</v>
      </c>
      <c r="J85" s="67" t="s">
        <v>55</v>
      </c>
      <c r="K85" s="67" t="s">
        <v>535</v>
      </c>
      <c r="L85" s="67" t="s">
        <v>534</v>
      </c>
      <c r="M85" s="67"/>
      <c r="N85" s="75" t="s">
        <v>309</v>
      </c>
      <c r="O85" s="67" t="s">
        <v>526</v>
      </c>
      <c r="P85" s="67" t="str">
        <f t="shared" si="23"/>
        <v>F0-I. graellsii X I. elegans</v>
      </c>
      <c r="Q85" s="72">
        <v>42552</v>
      </c>
      <c r="R85" s="76">
        <v>30</v>
      </c>
      <c r="S85" s="67" t="s">
        <v>547</v>
      </c>
      <c r="T85" s="67">
        <v>3</v>
      </c>
      <c r="U85" s="67">
        <v>3</v>
      </c>
      <c r="V85" s="67">
        <v>0</v>
      </c>
      <c r="W85" s="67">
        <v>22</v>
      </c>
      <c r="X85" s="67">
        <v>0</v>
      </c>
      <c r="Y85" s="67">
        <v>42</v>
      </c>
      <c r="Z85" s="67">
        <v>0</v>
      </c>
      <c r="AA85" s="67">
        <v>19</v>
      </c>
      <c r="AB85" s="76">
        <v>0</v>
      </c>
      <c r="AC85" s="76">
        <v>83</v>
      </c>
      <c r="AD85" s="70">
        <f>AB85+AC85</f>
        <v>83</v>
      </c>
      <c r="AE85" s="110">
        <f>AD85/T85</f>
        <v>27.666666666666668</v>
      </c>
      <c r="AF85" s="69">
        <f>AB85/AD85</f>
        <v>0</v>
      </c>
      <c r="AG85" s="69"/>
      <c r="AH85" s="68"/>
      <c r="AI85" s="68"/>
      <c r="AJ85" s="68"/>
      <c r="AK85" s="68"/>
    </row>
    <row r="86" spans="1:40" ht="15.75" x14ac:dyDescent="0.25">
      <c r="A86" s="67" t="s">
        <v>524</v>
      </c>
      <c r="B86" s="67">
        <v>2015</v>
      </c>
      <c r="C86" s="67" t="s">
        <v>62</v>
      </c>
      <c r="D86" s="67" t="s">
        <v>54</v>
      </c>
      <c r="E86" s="67" t="s">
        <v>55</v>
      </c>
      <c r="F86" s="67" t="s">
        <v>535</v>
      </c>
      <c r="G86" s="67" t="s">
        <v>554</v>
      </c>
      <c r="H86" s="67" t="s">
        <v>522</v>
      </c>
      <c r="I86" s="67" t="s">
        <v>559</v>
      </c>
      <c r="J86" s="67" t="s">
        <v>558</v>
      </c>
      <c r="K86" s="67" t="s">
        <v>557</v>
      </c>
      <c r="L86" s="67" t="s">
        <v>556</v>
      </c>
      <c r="M86" s="67" t="s">
        <v>570</v>
      </c>
      <c r="N86" s="67" t="s">
        <v>396</v>
      </c>
      <c r="O86" s="67" t="s">
        <v>583</v>
      </c>
      <c r="P86" s="67" t="str">
        <f t="shared" si="23"/>
        <v>F1-I. elegans x Hybrid</v>
      </c>
      <c r="Q86" s="72">
        <v>42654</v>
      </c>
      <c r="R86" s="67"/>
      <c r="S86" s="67" t="s">
        <v>624</v>
      </c>
      <c r="T86" s="67">
        <v>3</v>
      </c>
      <c r="U86" s="67">
        <v>0</v>
      </c>
      <c r="V86" s="67">
        <v>0</v>
      </c>
      <c r="W86" s="67">
        <v>0</v>
      </c>
      <c r="X86" s="67">
        <v>0</v>
      </c>
      <c r="Y86" s="67">
        <v>0</v>
      </c>
      <c r="Z86" s="67">
        <v>0</v>
      </c>
      <c r="AA86" s="67">
        <v>0</v>
      </c>
      <c r="AB86" s="70">
        <v>0</v>
      </c>
      <c r="AC86" s="70">
        <v>0</v>
      </c>
      <c r="AD86" s="70"/>
      <c r="AE86" s="110"/>
      <c r="AF86" s="74"/>
      <c r="AG86" s="69"/>
      <c r="AH86" s="68"/>
      <c r="AI86" s="68"/>
      <c r="AJ86" s="68"/>
      <c r="AK86" s="68"/>
      <c r="AL86" s="67"/>
      <c r="AM86" s="67"/>
      <c r="AN86" s="67"/>
    </row>
    <row r="87" spans="1:40" ht="15.75" x14ac:dyDescent="0.25">
      <c r="A87" s="67" t="s">
        <v>524</v>
      </c>
      <c r="B87" s="67">
        <v>2015</v>
      </c>
      <c r="C87" s="67" t="s">
        <v>53</v>
      </c>
      <c r="D87" s="67" t="s">
        <v>94</v>
      </c>
      <c r="E87" s="67" t="s">
        <v>55</v>
      </c>
      <c r="F87" s="67" t="s">
        <v>95</v>
      </c>
      <c r="G87" s="67" t="s">
        <v>521</v>
      </c>
      <c r="H87" s="67" t="s">
        <v>522</v>
      </c>
      <c r="I87" s="67" t="s">
        <v>54</v>
      </c>
      <c r="J87" s="67" t="s">
        <v>55</v>
      </c>
      <c r="K87" s="67" t="s">
        <v>535</v>
      </c>
      <c r="L87" s="67" t="s">
        <v>534</v>
      </c>
      <c r="M87" s="67"/>
      <c r="N87" s="75" t="s">
        <v>309</v>
      </c>
      <c r="O87" s="67" t="s">
        <v>526</v>
      </c>
      <c r="P87" s="67" t="str">
        <f t="shared" si="23"/>
        <v>F0-I. graellsii X I. elegans</v>
      </c>
      <c r="Q87" s="72">
        <v>42552</v>
      </c>
      <c r="R87" s="76">
        <v>75</v>
      </c>
      <c r="S87" s="67" t="s">
        <v>546</v>
      </c>
      <c r="T87" s="67">
        <v>3</v>
      </c>
      <c r="U87" s="67">
        <v>2</v>
      </c>
      <c r="V87" s="67">
        <v>0</v>
      </c>
      <c r="W87" s="67">
        <v>0</v>
      </c>
      <c r="X87" s="67">
        <v>0</v>
      </c>
      <c r="Y87" s="67">
        <v>10</v>
      </c>
      <c r="Z87" s="67">
        <v>0</v>
      </c>
      <c r="AA87" s="67">
        <v>30</v>
      </c>
      <c r="AB87" s="76">
        <v>0</v>
      </c>
      <c r="AC87" s="76">
        <v>40</v>
      </c>
      <c r="AD87" s="70">
        <f t="shared" ref="AD87:AD88" si="30">AB87+AC87</f>
        <v>40</v>
      </c>
      <c r="AE87" s="110">
        <f t="shared" ref="AE87:AE88" si="31">AD87/T87</f>
        <v>13.333333333333334</v>
      </c>
      <c r="AF87" s="69">
        <f t="shared" ref="AF87:AF88" si="32">AB87/AD87</f>
        <v>0</v>
      </c>
    </row>
    <row r="88" spans="1:40" ht="15.75" x14ac:dyDescent="0.25">
      <c r="A88" s="67" t="s">
        <v>524</v>
      </c>
      <c r="B88" s="67">
        <v>2015</v>
      </c>
      <c r="C88" s="67" t="s">
        <v>53</v>
      </c>
      <c r="D88" s="67" t="s">
        <v>94</v>
      </c>
      <c r="E88" s="67" t="s">
        <v>55</v>
      </c>
      <c r="F88" s="67" t="s">
        <v>95</v>
      </c>
      <c r="G88" s="67" t="s">
        <v>521</v>
      </c>
      <c r="H88" s="67" t="s">
        <v>522</v>
      </c>
      <c r="I88" s="67" t="s">
        <v>54</v>
      </c>
      <c r="J88" s="67" t="s">
        <v>55</v>
      </c>
      <c r="K88" s="67" t="s">
        <v>533</v>
      </c>
      <c r="L88" s="67" t="s">
        <v>532</v>
      </c>
      <c r="M88" s="67"/>
      <c r="N88" s="75" t="s">
        <v>309</v>
      </c>
      <c r="O88" s="67" t="s">
        <v>526</v>
      </c>
      <c r="P88" s="67" t="str">
        <f t="shared" si="23"/>
        <v>F0-I. graellsii X I. elegans</v>
      </c>
      <c r="Q88" s="72">
        <v>42550</v>
      </c>
      <c r="R88" s="76">
        <v>164</v>
      </c>
      <c r="S88" s="67" t="s">
        <v>545</v>
      </c>
      <c r="T88" s="67">
        <v>2</v>
      </c>
      <c r="U88" s="67">
        <v>1</v>
      </c>
      <c r="V88" s="67">
        <v>0</v>
      </c>
      <c r="W88" s="67">
        <v>31</v>
      </c>
      <c r="X88" s="67">
        <v>0</v>
      </c>
      <c r="Y88" s="67">
        <v>0</v>
      </c>
      <c r="Z88" s="67"/>
      <c r="AA88" s="67"/>
      <c r="AB88" s="76">
        <v>0</v>
      </c>
      <c r="AC88" s="76">
        <v>31</v>
      </c>
      <c r="AD88" s="70">
        <f t="shared" si="30"/>
        <v>31</v>
      </c>
      <c r="AE88" s="110">
        <f t="shared" si="31"/>
        <v>15.5</v>
      </c>
      <c r="AF88" s="69">
        <f t="shared" si="32"/>
        <v>0</v>
      </c>
    </row>
    <row r="89" spans="1:40" ht="15.75" x14ac:dyDescent="0.25">
      <c r="A89" s="67" t="s">
        <v>524</v>
      </c>
      <c r="B89" s="67">
        <v>2015</v>
      </c>
      <c r="C89" s="67" t="s">
        <v>53</v>
      </c>
      <c r="D89" s="67" t="s">
        <v>94</v>
      </c>
      <c r="E89" s="67" t="s">
        <v>55</v>
      </c>
      <c r="F89" s="67" t="s">
        <v>95</v>
      </c>
      <c r="G89" s="67" t="s">
        <v>521</v>
      </c>
      <c r="H89" s="67" t="s">
        <v>522</v>
      </c>
      <c r="I89" s="67" t="s">
        <v>54</v>
      </c>
      <c r="J89" s="67" t="s">
        <v>55</v>
      </c>
      <c r="K89" s="67" t="s">
        <v>533</v>
      </c>
      <c r="L89" s="67" t="s">
        <v>532</v>
      </c>
      <c r="M89" s="67"/>
      <c r="N89" s="75" t="s">
        <v>309</v>
      </c>
      <c r="O89" s="67" t="s">
        <v>526</v>
      </c>
      <c r="P89" s="67" t="str">
        <f t="shared" si="23"/>
        <v>F0-I. graellsii X I. elegans</v>
      </c>
      <c r="Q89" s="72">
        <v>42551</v>
      </c>
      <c r="R89" s="76">
        <v>307</v>
      </c>
      <c r="S89" s="67" t="s">
        <v>544</v>
      </c>
      <c r="T89" s="67">
        <v>3</v>
      </c>
      <c r="U89" s="67">
        <v>0</v>
      </c>
      <c r="V89" s="67">
        <v>0</v>
      </c>
      <c r="W89" s="67">
        <v>0</v>
      </c>
      <c r="X89" s="67">
        <v>0</v>
      </c>
      <c r="Y89" s="67">
        <v>0</v>
      </c>
      <c r="Z89" s="67">
        <v>0</v>
      </c>
      <c r="AA89" s="67">
        <v>0</v>
      </c>
      <c r="AB89" s="70">
        <v>0</v>
      </c>
      <c r="AC89" s="70">
        <v>0</v>
      </c>
      <c r="AD89" s="73"/>
      <c r="AE89" s="111"/>
      <c r="AF89" s="74"/>
    </row>
    <row r="90" spans="1:40" ht="15.75" x14ac:dyDescent="0.25">
      <c r="A90" s="67" t="s">
        <v>58</v>
      </c>
      <c r="B90" s="67">
        <v>2015</v>
      </c>
      <c r="C90" s="67" t="s">
        <v>53</v>
      </c>
      <c r="D90" s="67" t="s">
        <v>94</v>
      </c>
      <c r="E90" s="67" t="s">
        <v>55</v>
      </c>
      <c r="F90" s="67" t="s">
        <v>95</v>
      </c>
      <c r="G90" s="67" t="s">
        <v>521</v>
      </c>
      <c r="H90" s="67" t="s">
        <v>522</v>
      </c>
      <c r="I90" s="67" t="s">
        <v>54</v>
      </c>
      <c r="J90" s="67" t="s">
        <v>55</v>
      </c>
      <c r="K90" s="67" t="s">
        <v>533</v>
      </c>
      <c r="L90" s="67" t="s">
        <v>532</v>
      </c>
      <c r="M90" s="67"/>
      <c r="N90" s="75" t="s">
        <v>309</v>
      </c>
      <c r="O90" s="67" t="s">
        <v>526</v>
      </c>
      <c r="P90" s="67" t="str">
        <f t="shared" si="23"/>
        <v>F0-I. graellsii X I. elegans</v>
      </c>
      <c r="Q90" s="72">
        <v>42550</v>
      </c>
      <c r="R90" s="76">
        <v>27</v>
      </c>
      <c r="S90" s="67" t="s">
        <v>543</v>
      </c>
      <c r="T90" s="67">
        <v>3</v>
      </c>
      <c r="U90" s="67">
        <v>0</v>
      </c>
      <c r="V90" s="67">
        <v>0</v>
      </c>
      <c r="W90" s="67">
        <v>0</v>
      </c>
      <c r="X90" s="67">
        <v>0</v>
      </c>
      <c r="Y90" s="67">
        <v>0</v>
      </c>
      <c r="Z90" s="67">
        <v>0</v>
      </c>
      <c r="AA90" s="67">
        <v>0</v>
      </c>
      <c r="AB90" s="70">
        <v>0</v>
      </c>
      <c r="AC90" s="70">
        <v>0</v>
      </c>
      <c r="AD90" s="73"/>
      <c r="AE90" s="111"/>
      <c r="AF90" s="74"/>
    </row>
    <row r="91" spans="1:40" ht="15.75" x14ac:dyDescent="0.25">
      <c r="A91" s="67" t="s">
        <v>524</v>
      </c>
      <c r="B91" s="67">
        <v>2015</v>
      </c>
      <c r="C91" s="67" t="s">
        <v>53</v>
      </c>
      <c r="D91" s="67" t="s">
        <v>94</v>
      </c>
      <c r="E91" s="67" t="s">
        <v>55</v>
      </c>
      <c r="F91" s="67" t="s">
        <v>95</v>
      </c>
      <c r="G91" s="67" t="s">
        <v>521</v>
      </c>
      <c r="H91" s="67" t="s">
        <v>542</v>
      </c>
      <c r="I91" s="67" t="s">
        <v>54</v>
      </c>
      <c r="J91" s="67" t="s">
        <v>55</v>
      </c>
      <c r="K91" s="67" t="s">
        <v>535</v>
      </c>
      <c r="L91" s="67" t="s">
        <v>534</v>
      </c>
      <c r="M91" s="67"/>
      <c r="N91" s="75" t="s">
        <v>309</v>
      </c>
      <c r="O91" s="67" t="s">
        <v>526</v>
      </c>
      <c r="P91" s="67" t="str">
        <f t="shared" si="23"/>
        <v>F0-I. graellsii X I. elegans</v>
      </c>
      <c r="Q91" s="72">
        <v>42552</v>
      </c>
      <c r="R91" s="76">
        <v>60</v>
      </c>
      <c r="S91" s="67" t="s">
        <v>541</v>
      </c>
      <c r="T91" s="67">
        <v>2</v>
      </c>
      <c r="U91" s="67">
        <v>2</v>
      </c>
      <c r="V91" s="67">
        <v>0</v>
      </c>
      <c r="W91" s="67">
        <v>14</v>
      </c>
      <c r="X91" s="67">
        <v>0</v>
      </c>
      <c r="Y91" s="67">
        <v>28</v>
      </c>
      <c r="Z91" s="67"/>
      <c r="AA91" s="67"/>
      <c r="AB91" s="76">
        <v>0</v>
      </c>
      <c r="AC91" s="76">
        <v>42</v>
      </c>
      <c r="AD91" s="70">
        <f t="shared" ref="AD91:AD97" si="33">AB91+AC91</f>
        <v>42</v>
      </c>
      <c r="AE91" s="110">
        <f t="shared" ref="AE91:AE97" si="34">AD91/T91</f>
        <v>21</v>
      </c>
      <c r="AF91" s="69">
        <f t="shared" ref="AF91:AF97" si="35">AB91/AD91</f>
        <v>0</v>
      </c>
    </row>
    <row r="92" spans="1:40" ht="15.75" x14ac:dyDescent="0.25">
      <c r="A92" s="67" t="s">
        <v>524</v>
      </c>
      <c r="B92" s="67">
        <v>2015</v>
      </c>
      <c r="C92" s="67" t="s">
        <v>53</v>
      </c>
      <c r="D92" s="67" t="s">
        <v>94</v>
      </c>
      <c r="E92" s="67" t="s">
        <v>55</v>
      </c>
      <c r="F92" s="67" t="s">
        <v>95</v>
      </c>
      <c r="G92" s="67" t="s">
        <v>521</v>
      </c>
      <c r="H92" s="67" t="s">
        <v>522</v>
      </c>
      <c r="I92" s="67" t="s">
        <v>54</v>
      </c>
      <c r="J92" s="67" t="s">
        <v>55</v>
      </c>
      <c r="K92" s="67" t="s">
        <v>535</v>
      </c>
      <c r="L92" s="67" t="s">
        <v>534</v>
      </c>
      <c r="M92" s="67"/>
      <c r="N92" s="75" t="s">
        <v>309</v>
      </c>
      <c r="O92" s="67" t="s">
        <v>526</v>
      </c>
      <c r="P92" s="67" t="str">
        <f t="shared" si="23"/>
        <v>F0-I. graellsii X I. elegans</v>
      </c>
      <c r="Q92" s="72">
        <v>42553</v>
      </c>
      <c r="R92" s="76">
        <v>135</v>
      </c>
      <c r="S92" s="67" t="s">
        <v>540</v>
      </c>
      <c r="T92" s="67">
        <v>1</v>
      </c>
      <c r="U92" s="67">
        <v>1</v>
      </c>
      <c r="V92" s="67">
        <v>0</v>
      </c>
      <c r="W92" s="67">
        <v>40</v>
      </c>
      <c r="X92" s="67"/>
      <c r="Y92" s="67"/>
      <c r="Z92" s="67"/>
      <c r="AA92" s="67"/>
      <c r="AB92" s="76">
        <v>0</v>
      </c>
      <c r="AC92" s="76">
        <v>40</v>
      </c>
      <c r="AD92" s="70">
        <f t="shared" si="33"/>
        <v>40</v>
      </c>
      <c r="AE92" s="110">
        <f t="shared" si="34"/>
        <v>40</v>
      </c>
      <c r="AF92" s="69">
        <f t="shared" si="35"/>
        <v>0</v>
      </c>
    </row>
    <row r="93" spans="1:40" ht="15.75" x14ac:dyDescent="0.25">
      <c r="A93" s="67" t="s">
        <v>524</v>
      </c>
      <c r="B93" s="67">
        <v>2015</v>
      </c>
      <c r="C93" s="67" t="s">
        <v>62</v>
      </c>
      <c r="D93" s="67" t="s">
        <v>94</v>
      </c>
      <c r="E93" s="67" t="s">
        <v>55</v>
      </c>
      <c r="F93" s="67" t="s">
        <v>95</v>
      </c>
      <c r="G93" s="67" t="s">
        <v>523</v>
      </c>
      <c r="H93" s="67" t="s">
        <v>522</v>
      </c>
      <c r="I93" s="67" t="s">
        <v>94</v>
      </c>
      <c r="J93" s="67" t="s">
        <v>55</v>
      </c>
      <c r="K93" s="67" t="s">
        <v>95</v>
      </c>
      <c r="L93" s="67" t="s">
        <v>521</v>
      </c>
      <c r="M93" s="67" t="s">
        <v>520</v>
      </c>
      <c r="N93" s="67" t="s">
        <v>363</v>
      </c>
      <c r="O93" s="67" t="s">
        <v>519</v>
      </c>
      <c r="P93" s="67" t="str">
        <f t="shared" si="23"/>
        <v>F1-I. graellsii X I. graellsii</v>
      </c>
      <c r="Q93" s="72">
        <v>42554</v>
      </c>
      <c r="R93" s="67">
        <v>225</v>
      </c>
      <c r="S93" s="67" t="s">
        <v>518</v>
      </c>
      <c r="T93" s="71">
        <v>3</v>
      </c>
      <c r="U93" s="71">
        <v>3</v>
      </c>
      <c r="V93" s="71">
        <v>34</v>
      </c>
      <c r="W93" s="71">
        <v>2</v>
      </c>
      <c r="X93" s="71">
        <v>75</v>
      </c>
      <c r="Y93" s="71">
        <v>26</v>
      </c>
      <c r="Z93" s="71">
        <v>84</v>
      </c>
      <c r="AA93" s="71">
        <v>8</v>
      </c>
      <c r="AB93" s="70">
        <v>193</v>
      </c>
      <c r="AC93" s="70">
        <v>36</v>
      </c>
      <c r="AD93" s="70">
        <f t="shared" si="33"/>
        <v>229</v>
      </c>
      <c r="AE93" s="110">
        <f t="shared" si="34"/>
        <v>76.333333333333329</v>
      </c>
      <c r="AF93" s="69">
        <f t="shared" si="35"/>
        <v>0.84279475982532748</v>
      </c>
    </row>
    <row r="94" spans="1:40" ht="15.75" x14ac:dyDescent="0.25">
      <c r="A94" s="67" t="s">
        <v>524</v>
      </c>
      <c r="B94" s="67">
        <v>2015</v>
      </c>
      <c r="C94" s="67" t="s">
        <v>53</v>
      </c>
      <c r="D94" s="67" t="s">
        <v>94</v>
      </c>
      <c r="E94" s="67" t="s">
        <v>55</v>
      </c>
      <c r="F94" s="67" t="s">
        <v>95</v>
      </c>
      <c r="G94" s="67" t="s">
        <v>521</v>
      </c>
      <c r="H94" s="67" t="s">
        <v>522</v>
      </c>
      <c r="I94" s="67" t="s">
        <v>54</v>
      </c>
      <c r="J94" s="67" t="s">
        <v>55</v>
      </c>
      <c r="K94" s="67" t="s">
        <v>535</v>
      </c>
      <c r="L94" s="67" t="s">
        <v>534</v>
      </c>
      <c r="M94" s="67"/>
      <c r="N94" s="75" t="s">
        <v>309</v>
      </c>
      <c r="O94" s="67" t="s">
        <v>526</v>
      </c>
      <c r="P94" s="67" t="str">
        <f t="shared" si="23"/>
        <v>F0-I. graellsii X I. elegans</v>
      </c>
      <c r="Q94" s="72">
        <v>42549</v>
      </c>
      <c r="R94" s="76">
        <v>20</v>
      </c>
      <c r="S94" s="67" t="s">
        <v>539</v>
      </c>
      <c r="T94" s="67">
        <v>3</v>
      </c>
      <c r="U94" s="73">
        <v>1</v>
      </c>
      <c r="V94" s="67">
        <v>0</v>
      </c>
      <c r="W94" s="67">
        <v>0</v>
      </c>
      <c r="X94" s="67">
        <v>0</v>
      </c>
      <c r="Y94" s="67">
        <v>0</v>
      </c>
      <c r="Z94" s="67">
        <v>0</v>
      </c>
      <c r="AA94" s="67">
        <v>24</v>
      </c>
      <c r="AB94" s="76">
        <v>0</v>
      </c>
      <c r="AC94" s="76">
        <v>24</v>
      </c>
      <c r="AD94" s="70">
        <f t="shared" si="33"/>
        <v>24</v>
      </c>
      <c r="AE94" s="110">
        <f t="shared" si="34"/>
        <v>8</v>
      </c>
      <c r="AF94" s="69">
        <f t="shared" si="35"/>
        <v>0</v>
      </c>
    </row>
    <row r="95" spans="1:40" ht="15.75" x14ac:dyDescent="0.25">
      <c r="A95" s="67" t="s">
        <v>524</v>
      </c>
      <c r="B95" s="67">
        <v>2015</v>
      </c>
      <c r="C95" s="67" t="s">
        <v>53</v>
      </c>
      <c r="D95" s="67" t="s">
        <v>94</v>
      </c>
      <c r="E95" s="67" t="s">
        <v>55</v>
      </c>
      <c r="F95" s="67" t="s">
        <v>95</v>
      </c>
      <c r="G95" s="67" t="s">
        <v>521</v>
      </c>
      <c r="H95" s="67" t="s">
        <v>536</v>
      </c>
      <c r="I95" s="67" t="s">
        <v>54</v>
      </c>
      <c r="J95" s="67" t="s">
        <v>55</v>
      </c>
      <c r="K95" s="67" t="s">
        <v>535</v>
      </c>
      <c r="L95" s="67" t="s">
        <v>534</v>
      </c>
      <c r="M95" s="67"/>
      <c r="N95" s="75" t="s">
        <v>309</v>
      </c>
      <c r="O95" s="67" t="s">
        <v>526</v>
      </c>
      <c r="P95" s="67" t="str">
        <f t="shared" si="23"/>
        <v>F0-I. graellsii X I. elegans</v>
      </c>
      <c r="Q95" s="72">
        <v>42556</v>
      </c>
      <c r="R95" s="76">
        <v>480</v>
      </c>
      <c r="S95" s="67" t="s">
        <v>538</v>
      </c>
      <c r="T95" s="67">
        <v>3</v>
      </c>
      <c r="U95" s="67">
        <v>3</v>
      </c>
      <c r="V95" s="67">
        <v>0</v>
      </c>
      <c r="W95" s="67">
        <v>16</v>
      </c>
      <c r="X95" s="67">
        <v>0</v>
      </c>
      <c r="Y95" s="67">
        <v>11</v>
      </c>
      <c r="Z95" s="67">
        <v>0</v>
      </c>
      <c r="AA95" s="67">
        <v>43</v>
      </c>
      <c r="AB95" s="76">
        <v>0</v>
      </c>
      <c r="AC95" s="76">
        <v>70</v>
      </c>
      <c r="AD95" s="70">
        <f t="shared" si="33"/>
        <v>70</v>
      </c>
      <c r="AE95" s="110">
        <f t="shared" si="34"/>
        <v>23.333333333333332</v>
      </c>
      <c r="AF95" s="69">
        <f t="shared" si="35"/>
        <v>0</v>
      </c>
    </row>
    <row r="96" spans="1:40" ht="15.75" x14ac:dyDescent="0.25">
      <c r="A96" s="67" t="s">
        <v>524</v>
      </c>
      <c r="B96" s="67">
        <v>2015</v>
      </c>
      <c r="C96" s="67" t="s">
        <v>53</v>
      </c>
      <c r="D96" s="67" t="s">
        <v>94</v>
      </c>
      <c r="E96" s="67" t="s">
        <v>55</v>
      </c>
      <c r="F96" s="67" t="s">
        <v>95</v>
      </c>
      <c r="G96" s="67" t="s">
        <v>521</v>
      </c>
      <c r="H96" s="67" t="s">
        <v>536</v>
      </c>
      <c r="I96" s="67" t="s">
        <v>54</v>
      </c>
      <c r="J96" s="67" t="s">
        <v>55</v>
      </c>
      <c r="K96" s="67" t="s">
        <v>535</v>
      </c>
      <c r="L96" s="67" t="s">
        <v>534</v>
      </c>
      <c r="M96" s="67"/>
      <c r="N96" s="75" t="s">
        <v>309</v>
      </c>
      <c r="O96" s="67" t="s">
        <v>526</v>
      </c>
      <c r="P96" s="67" t="str">
        <f t="shared" si="23"/>
        <v>F0-I. graellsii X I. elegans</v>
      </c>
      <c r="Q96" s="72">
        <v>42557</v>
      </c>
      <c r="R96" s="76">
        <v>255</v>
      </c>
      <c r="S96" s="67" t="s">
        <v>537</v>
      </c>
      <c r="T96" s="67">
        <v>1</v>
      </c>
      <c r="U96" s="73">
        <v>1</v>
      </c>
      <c r="V96" s="67">
        <v>0</v>
      </c>
      <c r="W96" s="67">
        <v>16</v>
      </c>
      <c r="X96" s="67"/>
      <c r="Y96" s="67"/>
      <c r="Z96" s="67"/>
      <c r="AA96" s="67"/>
      <c r="AB96" s="76">
        <v>0</v>
      </c>
      <c r="AC96" s="76">
        <v>16</v>
      </c>
      <c r="AD96" s="70">
        <f t="shared" si="33"/>
        <v>16</v>
      </c>
      <c r="AE96" s="110">
        <f t="shared" si="34"/>
        <v>16</v>
      </c>
      <c r="AF96" s="69">
        <f t="shared" si="35"/>
        <v>0</v>
      </c>
    </row>
    <row r="97" spans="1:32" ht="15.75" x14ac:dyDescent="0.25">
      <c r="A97" s="67" t="s">
        <v>58</v>
      </c>
      <c r="B97" s="67">
        <v>2015</v>
      </c>
      <c r="C97" s="67" t="s">
        <v>62</v>
      </c>
      <c r="D97" s="67" t="s">
        <v>54</v>
      </c>
      <c r="E97" s="67" t="s">
        <v>55</v>
      </c>
      <c r="F97" s="67" t="s">
        <v>535</v>
      </c>
      <c r="G97" s="67" t="s">
        <v>554</v>
      </c>
      <c r="H97" s="67" t="s">
        <v>522</v>
      </c>
      <c r="I97" s="67" t="s">
        <v>54</v>
      </c>
      <c r="J97" s="67" t="s">
        <v>55</v>
      </c>
      <c r="K97" s="67" t="s">
        <v>535</v>
      </c>
      <c r="L97" s="67" t="s">
        <v>554</v>
      </c>
      <c r="M97" s="67" t="s">
        <v>520</v>
      </c>
      <c r="N97" s="75" t="s">
        <v>363</v>
      </c>
      <c r="O97" s="67" t="s">
        <v>575</v>
      </c>
      <c r="P97" s="67" t="str">
        <f t="shared" si="23"/>
        <v>F1-I. elegans X I. elegans</v>
      </c>
      <c r="Q97" s="72">
        <v>42668</v>
      </c>
      <c r="R97" s="72"/>
      <c r="S97" s="67" t="s">
        <v>616</v>
      </c>
      <c r="T97" s="67">
        <v>3</v>
      </c>
      <c r="U97" s="71">
        <v>3</v>
      </c>
      <c r="V97" s="71">
        <v>384</v>
      </c>
      <c r="W97" s="71">
        <v>9</v>
      </c>
      <c r="X97" s="71">
        <v>67</v>
      </c>
      <c r="Y97" s="71">
        <v>11</v>
      </c>
      <c r="Z97" s="71">
        <v>129</v>
      </c>
      <c r="AA97" s="71">
        <v>16</v>
      </c>
      <c r="AB97" s="70">
        <v>580</v>
      </c>
      <c r="AC97" s="70">
        <v>36</v>
      </c>
      <c r="AD97" s="70">
        <f t="shared" si="33"/>
        <v>616</v>
      </c>
      <c r="AE97" s="110">
        <f t="shared" si="34"/>
        <v>205.33333333333334</v>
      </c>
      <c r="AF97" s="69">
        <f t="shared" si="35"/>
        <v>0.94155844155844159</v>
      </c>
    </row>
    <row r="98" spans="1:32" ht="15.75" x14ac:dyDescent="0.25">
      <c r="A98" s="67" t="s">
        <v>524</v>
      </c>
      <c r="B98" s="67">
        <v>2015</v>
      </c>
      <c r="C98" s="67" t="s">
        <v>53</v>
      </c>
      <c r="D98" s="67" t="s">
        <v>94</v>
      </c>
      <c r="E98" s="67" t="s">
        <v>55</v>
      </c>
      <c r="F98" s="67" t="s">
        <v>95</v>
      </c>
      <c r="G98" s="67" t="s">
        <v>521</v>
      </c>
      <c r="H98" s="67" t="s">
        <v>522</v>
      </c>
      <c r="I98" s="67" t="s">
        <v>54</v>
      </c>
      <c r="J98" s="67" t="s">
        <v>55</v>
      </c>
      <c r="K98" s="67" t="s">
        <v>533</v>
      </c>
      <c r="L98" s="67" t="s">
        <v>532</v>
      </c>
      <c r="M98" s="67"/>
      <c r="N98" s="75" t="s">
        <v>309</v>
      </c>
      <c r="O98" s="67" t="s">
        <v>526</v>
      </c>
      <c r="P98" s="67" t="str">
        <f t="shared" ref="P98:P129" si="36">CONCATENATE(C98,"-",O98)</f>
        <v>F0-I. graellsii X I. elegans</v>
      </c>
      <c r="Q98" s="72">
        <v>42551</v>
      </c>
      <c r="R98" s="76">
        <v>50</v>
      </c>
      <c r="S98" s="67" t="s">
        <v>531</v>
      </c>
      <c r="T98" s="67">
        <v>3</v>
      </c>
      <c r="U98" s="67">
        <v>0</v>
      </c>
      <c r="V98" s="67">
        <v>0</v>
      </c>
      <c r="W98" s="67">
        <v>0</v>
      </c>
      <c r="X98" s="67">
        <v>0</v>
      </c>
      <c r="Y98" s="67">
        <v>0</v>
      </c>
      <c r="Z98" s="67">
        <v>0</v>
      </c>
      <c r="AA98" s="67">
        <v>0</v>
      </c>
      <c r="AB98" s="70">
        <v>0</v>
      </c>
      <c r="AC98" s="70">
        <v>0</v>
      </c>
      <c r="AD98" s="73"/>
      <c r="AE98" s="111"/>
      <c r="AF98" s="74"/>
    </row>
    <row r="99" spans="1:32" ht="15.75" x14ac:dyDescent="0.25">
      <c r="A99" s="67" t="s">
        <v>524</v>
      </c>
      <c r="B99" s="67">
        <v>2015</v>
      </c>
      <c r="C99" s="67" t="s">
        <v>53</v>
      </c>
      <c r="D99" s="67" t="s">
        <v>54</v>
      </c>
      <c r="E99" s="67" t="s">
        <v>55</v>
      </c>
      <c r="F99" s="67" t="s">
        <v>533</v>
      </c>
      <c r="G99" s="67" t="s">
        <v>532</v>
      </c>
      <c r="H99" s="67" t="s">
        <v>536</v>
      </c>
      <c r="I99" s="67" t="s">
        <v>54</v>
      </c>
      <c r="J99" s="67" t="s">
        <v>55</v>
      </c>
      <c r="K99" s="67" t="s">
        <v>535</v>
      </c>
      <c r="L99" s="67" t="s">
        <v>534</v>
      </c>
      <c r="M99" s="67" t="s">
        <v>570</v>
      </c>
      <c r="N99" s="75" t="s">
        <v>363</v>
      </c>
      <c r="O99" s="67" t="s">
        <v>575</v>
      </c>
      <c r="P99" s="67" t="str">
        <f t="shared" si="36"/>
        <v>F0-I. elegans X I. elegans</v>
      </c>
      <c r="Q99" s="72">
        <v>42548</v>
      </c>
      <c r="R99" s="76">
        <v>490</v>
      </c>
      <c r="S99" s="67" t="s">
        <v>615</v>
      </c>
      <c r="T99" s="67">
        <v>3</v>
      </c>
      <c r="U99" s="71">
        <v>3</v>
      </c>
      <c r="V99" s="71">
        <v>645</v>
      </c>
      <c r="W99" s="71">
        <v>17</v>
      </c>
      <c r="X99" s="71">
        <v>84</v>
      </c>
      <c r="Y99" s="71">
        <v>7</v>
      </c>
      <c r="Z99" s="71">
        <v>49</v>
      </c>
      <c r="AA99" s="71">
        <v>16</v>
      </c>
      <c r="AB99" s="70">
        <v>778</v>
      </c>
      <c r="AC99" s="70">
        <v>40</v>
      </c>
      <c r="AD99" s="70">
        <f t="shared" ref="AD99:AD121" si="37">AB99+AC99</f>
        <v>818</v>
      </c>
      <c r="AE99" s="110">
        <f t="shared" ref="AE99:AE121" si="38">AD99/T99</f>
        <v>272.66666666666669</v>
      </c>
      <c r="AF99" s="69">
        <f t="shared" ref="AF99:AF121" si="39">AB99/AD99</f>
        <v>0.9511002444987775</v>
      </c>
    </row>
    <row r="100" spans="1:32" ht="15.75" x14ac:dyDescent="0.25">
      <c r="A100" s="67" t="s">
        <v>524</v>
      </c>
      <c r="B100" s="67">
        <v>2015</v>
      </c>
      <c r="C100" s="67" t="s">
        <v>53</v>
      </c>
      <c r="D100" s="67" t="s">
        <v>54</v>
      </c>
      <c r="E100" s="67" t="s">
        <v>55</v>
      </c>
      <c r="F100" s="67" t="s">
        <v>533</v>
      </c>
      <c r="G100" s="67" t="s">
        <v>532</v>
      </c>
      <c r="H100" s="67" t="s">
        <v>536</v>
      </c>
      <c r="I100" s="67" t="s">
        <v>54</v>
      </c>
      <c r="J100" s="67" t="s">
        <v>55</v>
      </c>
      <c r="K100" s="67" t="s">
        <v>535</v>
      </c>
      <c r="L100" s="67" t="s">
        <v>534</v>
      </c>
      <c r="M100" s="67" t="s">
        <v>570</v>
      </c>
      <c r="N100" s="75" t="s">
        <v>363</v>
      </c>
      <c r="O100" s="67" t="s">
        <v>575</v>
      </c>
      <c r="P100" s="67" t="str">
        <f t="shared" si="36"/>
        <v>F0-I. elegans X I. elegans</v>
      </c>
      <c r="Q100" s="72">
        <v>42550</v>
      </c>
      <c r="R100" s="67">
        <v>120</v>
      </c>
      <c r="S100" s="67" t="s">
        <v>614</v>
      </c>
      <c r="T100" s="67">
        <v>3</v>
      </c>
      <c r="U100" s="71">
        <v>3</v>
      </c>
      <c r="V100" s="71">
        <v>568</v>
      </c>
      <c r="W100" s="71">
        <v>19</v>
      </c>
      <c r="X100" s="71">
        <v>330</v>
      </c>
      <c r="Y100" s="71">
        <v>37</v>
      </c>
      <c r="Z100" s="71">
        <v>244</v>
      </c>
      <c r="AA100" s="71">
        <v>22</v>
      </c>
      <c r="AB100" s="70">
        <v>1142</v>
      </c>
      <c r="AC100" s="70">
        <v>78</v>
      </c>
      <c r="AD100" s="70">
        <f t="shared" si="37"/>
        <v>1220</v>
      </c>
      <c r="AE100" s="110">
        <f t="shared" si="38"/>
        <v>406.66666666666669</v>
      </c>
      <c r="AF100" s="69">
        <f t="shared" si="39"/>
        <v>0.93606557377049182</v>
      </c>
    </row>
    <row r="101" spans="1:32" ht="15.75" x14ac:dyDescent="0.25">
      <c r="A101" s="67" t="s">
        <v>524</v>
      </c>
      <c r="B101" s="67">
        <v>2015</v>
      </c>
      <c r="C101" s="67" t="s">
        <v>53</v>
      </c>
      <c r="D101" s="67" t="s">
        <v>54</v>
      </c>
      <c r="E101" s="67" t="s">
        <v>55</v>
      </c>
      <c r="F101" s="67" t="s">
        <v>533</v>
      </c>
      <c r="G101" s="67" t="s">
        <v>532</v>
      </c>
      <c r="H101" s="67" t="s">
        <v>536</v>
      </c>
      <c r="I101" s="67" t="s">
        <v>54</v>
      </c>
      <c r="J101" s="67" t="s">
        <v>55</v>
      </c>
      <c r="K101" s="67" t="s">
        <v>533</v>
      </c>
      <c r="L101" s="67" t="s">
        <v>532</v>
      </c>
      <c r="M101" s="67" t="s">
        <v>520</v>
      </c>
      <c r="N101" s="75" t="s">
        <v>363</v>
      </c>
      <c r="O101" s="67" t="s">
        <v>575</v>
      </c>
      <c r="P101" s="67" t="str">
        <f t="shared" si="36"/>
        <v>F0-I. elegans X I. elegans</v>
      </c>
      <c r="Q101" s="72">
        <v>42561</v>
      </c>
      <c r="R101" s="67">
        <v>220</v>
      </c>
      <c r="S101" s="67" t="s">
        <v>613</v>
      </c>
      <c r="T101" s="67">
        <v>1</v>
      </c>
      <c r="U101" s="71">
        <v>1</v>
      </c>
      <c r="V101" s="71">
        <v>181</v>
      </c>
      <c r="W101" s="71">
        <v>24</v>
      </c>
      <c r="X101" s="71"/>
      <c r="Y101" s="71"/>
      <c r="Z101" s="71"/>
      <c r="AA101" s="71"/>
      <c r="AB101" s="70">
        <v>181</v>
      </c>
      <c r="AC101" s="70">
        <v>24</v>
      </c>
      <c r="AD101" s="70">
        <f t="shared" si="37"/>
        <v>205</v>
      </c>
      <c r="AE101" s="110">
        <f t="shared" si="38"/>
        <v>205</v>
      </c>
      <c r="AF101" s="69">
        <f t="shared" si="39"/>
        <v>0.88292682926829269</v>
      </c>
    </row>
    <row r="102" spans="1:32" ht="15.75" x14ac:dyDescent="0.25">
      <c r="A102" s="67" t="s">
        <v>524</v>
      </c>
      <c r="B102" s="67">
        <v>2015</v>
      </c>
      <c r="C102" s="67" t="s">
        <v>53</v>
      </c>
      <c r="D102" s="67" t="s">
        <v>54</v>
      </c>
      <c r="E102" s="67" t="s">
        <v>55</v>
      </c>
      <c r="F102" s="67" t="s">
        <v>533</v>
      </c>
      <c r="G102" s="67" t="s">
        <v>532</v>
      </c>
      <c r="H102" s="67" t="s">
        <v>536</v>
      </c>
      <c r="I102" s="67" t="s">
        <v>54</v>
      </c>
      <c r="J102" s="67" t="s">
        <v>55</v>
      </c>
      <c r="K102" s="67" t="s">
        <v>535</v>
      </c>
      <c r="L102" s="67" t="s">
        <v>534</v>
      </c>
      <c r="M102" s="67" t="s">
        <v>570</v>
      </c>
      <c r="N102" s="75" t="s">
        <v>363</v>
      </c>
      <c r="O102" s="67" t="s">
        <v>575</v>
      </c>
      <c r="P102" s="67" t="str">
        <f t="shared" si="36"/>
        <v>F0-I. elegans X I. elegans</v>
      </c>
      <c r="Q102" s="72">
        <v>42561</v>
      </c>
      <c r="R102" s="67">
        <v>85</v>
      </c>
      <c r="S102" s="67" t="s">
        <v>612</v>
      </c>
      <c r="T102" s="67">
        <v>3</v>
      </c>
      <c r="U102" s="71">
        <v>3</v>
      </c>
      <c r="V102" s="71">
        <v>618</v>
      </c>
      <c r="W102" s="71">
        <v>38</v>
      </c>
      <c r="X102" s="71">
        <v>117</v>
      </c>
      <c r="Y102" s="71">
        <v>12</v>
      </c>
      <c r="Z102" s="71">
        <v>296</v>
      </c>
      <c r="AA102" s="71">
        <v>29</v>
      </c>
      <c r="AB102" s="70">
        <v>1031</v>
      </c>
      <c r="AC102" s="70">
        <v>79</v>
      </c>
      <c r="AD102" s="70">
        <f t="shared" si="37"/>
        <v>1110</v>
      </c>
      <c r="AE102" s="110">
        <f t="shared" si="38"/>
        <v>370</v>
      </c>
      <c r="AF102" s="69">
        <f t="shared" si="39"/>
        <v>0.92882882882882878</v>
      </c>
    </row>
    <row r="103" spans="1:32" ht="15.75" x14ac:dyDescent="0.25">
      <c r="A103" s="67" t="s">
        <v>524</v>
      </c>
      <c r="B103" s="67">
        <v>2015</v>
      </c>
      <c r="C103" s="67" t="s">
        <v>53</v>
      </c>
      <c r="D103" s="67" t="s">
        <v>54</v>
      </c>
      <c r="E103" s="67" t="s">
        <v>55</v>
      </c>
      <c r="F103" s="67" t="s">
        <v>533</v>
      </c>
      <c r="G103" s="67" t="s">
        <v>532</v>
      </c>
      <c r="H103" s="67" t="s">
        <v>522</v>
      </c>
      <c r="I103" s="67" t="s">
        <v>54</v>
      </c>
      <c r="J103" s="67" t="s">
        <v>55</v>
      </c>
      <c r="K103" s="67" t="s">
        <v>533</v>
      </c>
      <c r="L103" s="67" t="s">
        <v>532</v>
      </c>
      <c r="M103" s="67" t="s">
        <v>520</v>
      </c>
      <c r="N103" s="75" t="s">
        <v>363</v>
      </c>
      <c r="O103" s="67" t="s">
        <v>575</v>
      </c>
      <c r="P103" s="67" t="str">
        <f t="shared" si="36"/>
        <v>F0-I. elegans X I. elegans</v>
      </c>
      <c r="Q103" s="72">
        <v>42548</v>
      </c>
      <c r="R103" s="76">
        <v>300</v>
      </c>
      <c r="S103" s="67" t="s">
        <v>611</v>
      </c>
      <c r="T103" s="67">
        <v>2</v>
      </c>
      <c r="U103" s="71">
        <v>2</v>
      </c>
      <c r="V103" s="71">
        <v>551</v>
      </c>
      <c r="W103" s="71">
        <v>27</v>
      </c>
      <c r="X103" s="71">
        <v>107</v>
      </c>
      <c r="Y103" s="71">
        <v>4</v>
      </c>
      <c r="Z103" s="71"/>
      <c r="AA103" s="71"/>
      <c r="AB103" s="70">
        <v>658</v>
      </c>
      <c r="AC103" s="70">
        <v>31</v>
      </c>
      <c r="AD103" s="70">
        <f t="shared" si="37"/>
        <v>689</v>
      </c>
      <c r="AE103" s="110">
        <f t="shared" si="38"/>
        <v>344.5</v>
      </c>
      <c r="AF103" s="69">
        <f t="shared" si="39"/>
        <v>0.95500725689404931</v>
      </c>
    </row>
    <row r="104" spans="1:32" ht="15.75" x14ac:dyDescent="0.25">
      <c r="A104" s="67" t="s">
        <v>58</v>
      </c>
      <c r="B104" s="67">
        <v>2015</v>
      </c>
      <c r="C104" s="67" t="s">
        <v>62</v>
      </c>
      <c r="D104" s="67" t="s">
        <v>54</v>
      </c>
      <c r="E104" s="67" t="s">
        <v>55</v>
      </c>
      <c r="F104" s="67" t="s">
        <v>535</v>
      </c>
      <c r="G104" s="67" t="s">
        <v>534</v>
      </c>
      <c r="H104" s="67" t="s">
        <v>522</v>
      </c>
      <c r="I104" s="67" t="s">
        <v>559</v>
      </c>
      <c r="J104" s="67" t="s">
        <v>558</v>
      </c>
      <c r="K104" s="67" t="s">
        <v>557</v>
      </c>
      <c r="L104" s="67" t="s">
        <v>556</v>
      </c>
      <c r="M104" s="67"/>
      <c r="N104" s="67" t="s">
        <v>396</v>
      </c>
      <c r="O104" s="67" t="s">
        <v>583</v>
      </c>
      <c r="P104" s="67" t="str">
        <f t="shared" si="36"/>
        <v>F1-I. elegans x Hybrid</v>
      </c>
      <c r="Q104" s="72">
        <v>42654</v>
      </c>
      <c r="R104" s="72"/>
      <c r="S104" s="67" t="s">
        <v>623</v>
      </c>
      <c r="T104" s="67">
        <v>3</v>
      </c>
      <c r="U104" s="67">
        <v>2</v>
      </c>
      <c r="V104" s="67">
        <v>0</v>
      </c>
      <c r="W104" s="67">
        <v>18</v>
      </c>
      <c r="X104" s="67">
        <v>0</v>
      </c>
      <c r="Y104" s="67">
        <v>0</v>
      </c>
      <c r="Z104" s="67">
        <v>0</v>
      </c>
      <c r="AA104" s="67">
        <v>56</v>
      </c>
      <c r="AB104" s="76">
        <v>0</v>
      </c>
      <c r="AC104" s="76">
        <v>74</v>
      </c>
      <c r="AD104" s="70">
        <f t="shared" si="37"/>
        <v>74</v>
      </c>
      <c r="AE104" s="110">
        <f t="shared" si="38"/>
        <v>24.666666666666668</v>
      </c>
      <c r="AF104" s="69">
        <f t="shared" si="39"/>
        <v>0</v>
      </c>
    </row>
    <row r="105" spans="1:32" ht="15.75" x14ac:dyDescent="0.25">
      <c r="A105" s="67" t="s">
        <v>58</v>
      </c>
      <c r="B105" s="67">
        <v>2015</v>
      </c>
      <c r="C105" s="67" t="s">
        <v>62</v>
      </c>
      <c r="D105" s="67" t="s">
        <v>54</v>
      </c>
      <c r="E105" s="67" t="s">
        <v>55</v>
      </c>
      <c r="F105" s="67" t="s">
        <v>535</v>
      </c>
      <c r="G105" s="67" t="s">
        <v>554</v>
      </c>
      <c r="H105" s="67" t="s">
        <v>522</v>
      </c>
      <c r="I105" s="67" t="s">
        <v>54</v>
      </c>
      <c r="J105" s="67" t="s">
        <v>55</v>
      </c>
      <c r="K105" s="67" t="s">
        <v>535</v>
      </c>
      <c r="L105" s="67" t="s">
        <v>554</v>
      </c>
      <c r="M105" s="67" t="s">
        <v>520</v>
      </c>
      <c r="N105" s="75" t="s">
        <v>363</v>
      </c>
      <c r="O105" s="67" t="s">
        <v>575</v>
      </c>
      <c r="P105" s="67" t="str">
        <f t="shared" si="36"/>
        <v>F1-I. elegans X I. elegans</v>
      </c>
      <c r="Q105" s="72">
        <v>42668</v>
      </c>
      <c r="R105" s="72"/>
      <c r="S105" s="67" t="s">
        <v>610</v>
      </c>
      <c r="T105" s="67">
        <v>3</v>
      </c>
      <c r="U105" s="71">
        <v>2</v>
      </c>
      <c r="V105" s="71">
        <v>90</v>
      </c>
      <c r="W105" s="71">
        <v>50</v>
      </c>
      <c r="X105" s="71">
        <v>182</v>
      </c>
      <c r="Y105" s="71">
        <v>28</v>
      </c>
      <c r="Z105" s="71">
        <v>0</v>
      </c>
      <c r="AA105" s="71">
        <v>0</v>
      </c>
      <c r="AB105" s="70">
        <v>272</v>
      </c>
      <c r="AC105" s="70">
        <v>78</v>
      </c>
      <c r="AD105" s="70">
        <f t="shared" si="37"/>
        <v>350</v>
      </c>
      <c r="AE105" s="110">
        <f t="shared" si="38"/>
        <v>116.66666666666667</v>
      </c>
      <c r="AF105" s="69">
        <f t="shared" si="39"/>
        <v>0.77714285714285714</v>
      </c>
    </row>
    <row r="106" spans="1:32" ht="15.75" x14ac:dyDescent="0.25">
      <c r="A106" s="67" t="s">
        <v>58</v>
      </c>
      <c r="B106" s="67">
        <v>2015</v>
      </c>
      <c r="C106" s="67" t="s">
        <v>62</v>
      </c>
      <c r="D106" s="67" t="s">
        <v>54</v>
      </c>
      <c r="E106" s="67" t="s">
        <v>55</v>
      </c>
      <c r="F106" s="67" t="s">
        <v>535</v>
      </c>
      <c r="G106" s="67" t="s">
        <v>554</v>
      </c>
      <c r="H106" s="67" t="s">
        <v>522</v>
      </c>
      <c r="I106" s="67" t="s">
        <v>54</v>
      </c>
      <c r="J106" s="67" t="s">
        <v>55</v>
      </c>
      <c r="K106" s="67" t="s">
        <v>535</v>
      </c>
      <c r="L106" s="67" t="s">
        <v>554</v>
      </c>
      <c r="M106" s="67" t="s">
        <v>520</v>
      </c>
      <c r="N106" s="75" t="s">
        <v>363</v>
      </c>
      <c r="O106" s="67" t="s">
        <v>575</v>
      </c>
      <c r="P106" s="67" t="str">
        <f t="shared" si="36"/>
        <v>F1-I. elegans X I. elegans</v>
      </c>
      <c r="Q106" s="72">
        <v>42674</v>
      </c>
      <c r="R106" s="72"/>
      <c r="S106" s="67" t="s">
        <v>609</v>
      </c>
      <c r="T106" s="67">
        <v>3</v>
      </c>
      <c r="U106" s="71">
        <v>3</v>
      </c>
      <c r="V106" s="71">
        <v>19</v>
      </c>
      <c r="W106" s="71">
        <v>121</v>
      </c>
      <c r="X106" s="71">
        <v>10</v>
      </c>
      <c r="Y106" s="71">
        <v>100</v>
      </c>
      <c r="Z106" s="71">
        <v>11</v>
      </c>
      <c r="AA106" s="71">
        <v>74</v>
      </c>
      <c r="AB106" s="70">
        <v>40</v>
      </c>
      <c r="AC106" s="70">
        <v>295</v>
      </c>
      <c r="AD106" s="70">
        <f t="shared" si="37"/>
        <v>335</v>
      </c>
      <c r="AE106" s="110">
        <f t="shared" si="38"/>
        <v>111.66666666666667</v>
      </c>
      <c r="AF106" s="69">
        <f t="shared" si="39"/>
        <v>0.11940298507462686</v>
      </c>
    </row>
    <row r="107" spans="1:32" ht="15.75" x14ac:dyDescent="0.25">
      <c r="A107" s="67" t="s">
        <v>58</v>
      </c>
      <c r="B107" s="67">
        <v>2015</v>
      </c>
      <c r="C107" s="67" t="s">
        <v>62</v>
      </c>
      <c r="D107" s="67" t="s">
        <v>54</v>
      </c>
      <c r="E107" s="67" t="s">
        <v>55</v>
      </c>
      <c r="F107" s="67" t="s">
        <v>535</v>
      </c>
      <c r="G107" s="67" t="s">
        <v>554</v>
      </c>
      <c r="H107" s="67" t="s">
        <v>536</v>
      </c>
      <c r="I107" s="67" t="s">
        <v>54</v>
      </c>
      <c r="J107" s="67" t="s">
        <v>55</v>
      </c>
      <c r="K107" s="67" t="s">
        <v>535</v>
      </c>
      <c r="L107" s="67" t="s">
        <v>554</v>
      </c>
      <c r="M107" s="67" t="s">
        <v>520</v>
      </c>
      <c r="N107" s="75" t="s">
        <v>363</v>
      </c>
      <c r="O107" s="67" t="s">
        <v>575</v>
      </c>
      <c r="P107" s="67" t="str">
        <f t="shared" si="36"/>
        <v>F1-I. elegans X I. elegans</v>
      </c>
      <c r="Q107" s="72">
        <v>42674</v>
      </c>
      <c r="R107" s="72"/>
      <c r="S107" s="67" t="s">
        <v>608</v>
      </c>
      <c r="T107" s="67">
        <v>3</v>
      </c>
      <c r="U107" s="71">
        <v>1</v>
      </c>
      <c r="V107" s="71">
        <v>0</v>
      </c>
      <c r="W107" s="71">
        <v>0</v>
      </c>
      <c r="X107" s="71">
        <v>0</v>
      </c>
      <c r="Y107" s="71">
        <v>0</v>
      </c>
      <c r="Z107" s="71">
        <v>0</v>
      </c>
      <c r="AA107" s="71">
        <v>167</v>
      </c>
      <c r="AB107" s="70">
        <v>0</v>
      </c>
      <c r="AC107" s="70">
        <v>167</v>
      </c>
      <c r="AD107" s="70">
        <f t="shared" si="37"/>
        <v>167</v>
      </c>
      <c r="AE107" s="110">
        <f t="shared" si="38"/>
        <v>55.666666666666664</v>
      </c>
      <c r="AF107" s="69">
        <f t="shared" si="39"/>
        <v>0</v>
      </c>
    </row>
    <row r="108" spans="1:32" ht="15.75" x14ac:dyDescent="0.25">
      <c r="A108" s="67" t="s">
        <v>58</v>
      </c>
      <c r="B108" s="67">
        <v>2015</v>
      </c>
      <c r="C108" s="67" t="s">
        <v>62</v>
      </c>
      <c r="D108" s="67" t="s">
        <v>54</v>
      </c>
      <c r="E108" s="67" t="s">
        <v>55</v>
      </c>
      <c r="F108" s="67" t="s">
        <v>535</v>
      </c>
      <c r="G108" s="67" t="s">
        <v>534</v>
      </c>
      <c r="H108" s="67" t="s">
        <v>536</v>
      </c>
      <c r="I108" s="67" t="s">
        <v>54</v>
      </c>
      <c r="J108" s="67" t="s">
        <v>55</v>
      </c>
      <c r="K108" s="67" t="s">
        <v>607</v>
      </c>
      <c r="L108" s="67" t="s">
        <v>606</v>
      </c>
      <c r="M108" s="67" t="s">
        <v>605</v>
      </c>
      <c r="N108" s="75" t="s">
        <v>363</v>
      </c>
      <c r="O108" s="67" t="s">
        <v>575</v>
      </c>
      <c r="P108" s="67" t="str">
        <f t="shared" si="36"/>
        <v>F1-I. elegans X I. elegans</v>
      </c>
      <c r="Q108" s="72">
        <v>42679</v>
      </c>
      <c r="R108" s="72"/>
      <c r="S108" s="67" t="s">
        <v>604</v>
      </c>
      <c r="T108" s="67">
        <v>3</v>
      </c>
      <c r="U108" s="71">
        <v>1</v>
      </c>
      <c r="V108" s="71">
        <v>0</v>
      </c>
      <c r="W108" s="71">
        <v>0</v>
      </c>
      <c r="X108" s="71">
        <v>0</v>
      </c>
      <c r="Y108" s="71">
        <v>0</v>
      </c>
      <c r="Z108" s="71">
        <v>0</v>
      </c>
      <c r="AA108" s="71">
        <v>161</v>
      </c>
      <c r="AB108" s="70">
        <v>0</v>
      </c>
      <c r="AC108" s="70">
        <v>161</v>
      </c>
      <c r="AD108" s="70">
        <f t="shared" si="37"/>
        <v>161</v>
      </c>
      <c r="AE108" s="110">
        <f t="shared" si="38"/>
        <v>53.666666666666664</v>
      </c>
      <c r="AF108" s="69">
        <f t="shared" si="39"/>
        <v>0</v>
      </c>
    </row>
    <row r="109" spans="1:32" ht="15.75" x14ac:dyDescent="0.25">
      <c r="A109" s="67" t="s">
        <v>58</v>
      </c>
      <c r="B109" s="67">
        <v>2015</v>
      </c>
      <c r="C109" s="67" t="s">
        <v>62</v>
      </c>
      <c r="D109" s="67" t="s">
        <v>54</v>
      </c>
      <c r="E109" s="67" t="s">
        <v>55</v>
      </c>
      <c r="F109" s="67" t="s">
        <v>535</v>
      </c>
      <c r="G109" s="67" t="s">
        <v>554</v>
      </c>
      <c r="H109" s="67" t="s">
        <v>522</v>
      </c>
      <c r="I109" s="67" t="s">
        <v>54</v>
      </c>
      <c r="J109" s="67" t="s">
        <v>55</v>
      </c>
      <c r="K109" s="67" t="s">
        <v>528</v>
      </c>
      <c r="L109" s="67" t="s">
        <v>595</v>
      </c>
      <c r="M109" s="67" t="s">
        <v>570</v>
      </c>
      <c r="N109" s="75" t="s">
        <v>363</v>
      </c>
      <c r="O109" s="67" t="s">
        <v>575</v>
      </c>
      <c r="P109" s="67" t="str">
        <f t="shared" si="36"/>
        <v>F1-I. elegans X I. elegans</v>
      </c>
      <c r="Q109" s="72">
        <v>42659</v>
      </c>
      <c r="R109" s="72"/>
      <c r="S109" s="67" t="s">
        <v>598</v>
      </c>
      <c r="T109" s="67">
        <v>3</v>
      </c>
      <c r="U109" s="71">
        <v>2</v>
      </c>
      <c r="V109" s="71">
        <v>0</v>
      </c>
      <c r="W109" s="71">
        <v>0</v>
      </c>
      <c r="X109" s="71">
        <v>13</v>
      </c>
      <c r="Y109" s="71">
        <v>228</v>
      </c>
      <c r="Z109" s="71">
        <v>9</v>
      </c>
      <c r="AA109" s="71">
        <v>202</v>
      </c>
      <c r="AB109" s="70">
        <v>22</v>
      </c>
      <c r="AC109" s="70">
        <v>430</v>
      </c>
      <c r="AD109" s="70">
        <f t="shared" si="37"/>
        <v>452</v>
      </c>
      <c r="AE109" s="110">
        <f t="shared" si="38"/>
        <v>150.66666666666666</v>
      </c>
      <c r="AF109" s="69">
        <f t="shared" si="39"/>
        <v>4.8672566371681415E-2</v>
      </c>
    </row>
    <row r="110" spans="1:32" ht="15.75" x14ac:dyDescent="0.25">
      <c r="A110" s="67" t="s">
        <v>58</v>
      </c>
      <c r="B110" s="67">
        <v>2015</v>
      </c>
      <c r="C110" s="67" t="s">
        <v>62</v>
      </c>
      <c r="D110" s="67" t="s">
        <v>54</v>
      </c>
      <c r="E110" s="67" t="s">
        <v>55</v>
      </c>
      <c r="F110" s="67" t="s">
        <v>535</v>
      </c>
      <c r="G110" s="67" t="s">
        <v>554</v>
      </c>
      <c r="H110" s="67" t="s">
        <v>536</v>
      </c>
      <c r="I110" s="67" t="s">
        <v>54</v>
      </c>
      <c r="J110" s="67" t="s">
        <v>55</v>
      </c>
      <c r="K110" s="67" t="s">
        <v>535</v>
      </c>
      <c r="L110" s="67" t="s">
        <v>554</v>
      </c>
      <c r="M110" s="67" t="s">
        <v>520</v>
      </c>
      <c r="N110" s="75" t="s">
        <v>363</v>
      </c>
      <c r="O110" s="67" t="s">
        <v>575</v>
      </c>
      <c r="P110" s="67" t="str">
        <f t="shared" si="36"/>
        <v>F1-I. elegans X I. elegans</v>
      </c>
      <c r="Q110" s="72">
        <v>42660</v>
      </c>
      <c r="R110" s="72"/>
      <c r="S110" s="77" t="s">
        <v>603</v>
      </c>
      <c r="T110" s="67">
        <v>3</v>
      </c>
      <c r="U110" s="71">
        <v>3</v>
      </c>
      <c r="V110" s="71">
        <v>57</v>
      </c>
      <c r="W110" s="71">
        <v>81</v>
      </c>
      <c r="X110" s="71">
        <v>6</v>
      </c>
      <c r="Y110" s="71">
        <v>11</v>
      </c>
      <c r="Z110" s="71">
        <v>16</v>
      </c>
      <c r="AA110" s="71">
        <v>172</v>
      </c>
      <c r="AB110" s="70">
        <v>79</v>
      </c>
      <c r="AC110" s="70">
        <v>264</v>
      </c>
      <c r="AD110" s="70">
        <f t="shared" si="37"/>
        <v>343</v>
      </c>
      <c r="AE110" s="110">
        <f t="shared" si="38"/>
        <v>114.33333333333333</v>
      </c>
      <c r="AF110" s="69">
        <f t="shared" si="39"/>
        <v>0.23032069970845481</v>
      </c>
    </row>
    <row r="111" spans="1:32" ht="15.75" x14ac:dyDescent="0.25">
      <c r="A111" s="67" t="s">
        <v>58</v>
      </c>
      <c r="B111" s="67">
        <v>2015</v>
      </c>
      <c r="C111" s="67" t="s">
        <v>62</v>
      </c>
      <c r="D111" s="67" t="s">
        <v>54</v>
      </c>
      <c r="E111" s="67" t="s">
        <v>55</v>
      </c>
      <c r="F111" s="67" t="s">
        <v>869</v>
      </c>
      <c r="G111" s="67" t="s">
        <v>600</v>
      </c>
      <c r="H111" s="67" t="s">
        <v>536</v>
      </c>
      <c r="I111" s="67" t="s">
        <v>54</v>
      </c>
      <c r="J111" s="67" t="s">
        <v>55</v>
      </c>
      <c r="K111" s="67" t="s">
        <v>869</v>
      </c>
      <c r="L111" s="67" t="s">
        <v>600</v>
      </c>
      <c r="M111" s="67" t="s">
        <v>605</v>
      </c>
      <c r="N111" s="75" t="s">
        <v>363</v>
      </c>
      <c r="O111" s="67" t="s">
        <v>575</v>
      </c>
      <c r="P111" s="67" t="str">
        <f t="shared" si="36"/>
        <v>F1-I. elegans X I. elegans</v>
      </c>
      <c r="Q111" s="72">
        <v>42659</v>
      </c>
      <c r="R111" s="72"/>
      <c r="S111" s="77" t="s">
        <v>870</v>
      </c>
      <c r="T111" s="67">
        <v>3</v>
      </c>
      <c r="U111" s="71">
        <v>3</v>
      </c>
      <c r="V111" s="71">
        <v>10</v>
      </c>
      <c r="W111" s="71">
        <v>65</v>
      </c>
      <c r="X111" s="71">
        <v>2</v>
      </c>
      <c r="Y111" s="71">
        <v>103</v>
      </c>
      <c r="Z111" s="71">
        <v>1</v>
      </c>
      <c r="AA111" s="71">
        <v>69</v>
      </c>
      <c r="AB111" s="70">
        <v>13</v>
      </c>
      <c r="AC111" s="70">
        <v>237</v>
      </c>
      <c r="AD111" s="70">
        <f t="shared" si="37"/>
        <v>250</v>
      </c>
      <c r="AE111" s="110">
        <f t="shared" si="38"/>
        <v>83.333333333333329</v>
      </c>
      <c r="AF111" s="69">
        <f t="shared" si="39"/>
        <v>5.1999999999999998E-2</v>
      </c>
    </row>
    <row r="112" spans="1:32" ht="15.75" x14ac:dyDescent="0.25">
      <c r="A112" s="67" t="s">
        <v>58</v>
      </c>
      <c r="B112" s="67">
        <v>2015</v>
      </c>
      <c r="C112" s="67" t="s">
        <v>62</v>
      </c>
      <c r="D112" s="67" t="s">
        <v>54</v>
      </c>
      <c r="E112" s="67" t="s">
        <v>55</v>
      </c>
      <c r="F112" s="67" t="s">
        <v>869</v>
      </c>
      <c r="G112" s="67" t="s">
        <v>600</v>
      </c>
      <c r="H112" s="67" t="s">
        <v>522</v>
      </c>
      <c r="I112" s="67" t="s">
        <v>54</v>
      </c>
      <c r="J112" s="67" t="s">
        <v>55</v>
      </c>
      <c r="K112" s="67" t="s">
        <v>528</v>
      </c>
      <c r="L112" s="67" t="s">
        <v>576</v>
      </c>
      <c r="M112" s="67" t="s">
        <v>570</v>
      </c>
      <c r="N112" s="75" t="s">
        <v>363</v>
      </c>
      <c r="O112" s="67" t="s">
        <v>575</v>
      </c>
      <c r="P112" s="67" t="str">
        <f t="shared" si="36"/>
        <v>F1-I. elegans X I. elegans</v>
      </c>
      <c r="Q112" s="72">
        <v>42682</v>
      </c>
      <c r="R112" s="72"/>
      <c r="S112" s="67" t="s">
        <v>876</v>
      </c>
      <c r="T112" s="67">
        <v>3</v>
      </c>
      <c r="U112" s="71">
        <v>3</v>
      </c>
      <c r="V112" s="71">
        <v>119</v>
      </c>
      <c r="W112" s="71">
        <v>9</v>
      </c>
      <c r="X112" s="71">
        <v>67</v>
      </c>
      <c r="Y112" s="71">
        <v>18</v>
      </c>
      <c r="Z112" s="71">
        <v>4</v>
      </c>
      <c r="AA112" s="71">
        <v>4</v>
      </c>
      <c r="AB112" s="70">
        <v>190</v>
      </c>
      <c r="AC112" s="70">
        <v>31</v>
      </c>
      <c r="AD112" s="70">
        <f t="shared" si="37"/>
        <v>221</v>
      </c>
      <c r="AE112" s="110">
        <f t="shared" si="38"/>
        <v>73.666666666666671</v>
      </c>
      <c r="AF112" s="69">
        <f t="shared" si="39"/>
        <v>0.85972850678733037</v>
      </c>
    </row>
    <row r="113" spans="1:32" ht="15.75" x14ac:dyDescent="0.25">
      <c r="A113" s="67" t="s">
        <v>58</v>
      </c>
      <c r="B113" s="67">
        <v>2015</v>
      </c>
      <c r="C113" s="67" t="s">
        <v>62</v>
      </c>
      <c r="D113" s="67" t="s">
        <v>54</v>
      </c>
      <c r="E113" s="67" t="s">
        <v>55</v>
      </c>
      <c r="F113" s="67" t="s">
        <v>869</v>
      </c>
      <c r="G113" s="67" t="s">
        <v>600</v>
      </c>
      <c r="H113" s="67" t="s">
        <v>522</v>
      </c>
      <c r="I113" s="67" t="s">
        <v>54</v>
      </c>
      <c r="J113" s="67" t="s">
        <v>55</v>
      </c>
      <c r="K113" s="67" t="s">
        <v>869</v>
      </c>
      <c r="L113" s="67" t="s">
        <v>600</v>
      </c>
      <c r="M113" s="67" t="s">
        <v>605</v>
      </c>
      <c r="N113" s="75" t="s">
        <v>363</v>
      </c>
      <c r="O113" s="67" t="s">
        <v>575</v>
      </c>
      <c r="P113" s="67" t="str">
        <f t="shared" si="36"/>
        <v>F1-I. elegans X I. elegans</v>
      </c>
      <c r="Q113" s="72">
        <v>42682</v>
      </c>
      <c r="R113" s="72"/>
      <c r="S113" s="67" t="s">
        <v>871</v>
      </c>
      <c r="T113" s="67">
        <v>3</v>
      </c>
      <c r="U113" s="71">
        <v>3</v>
      </c>
      <c r="V113" s="71">
        <v>254</v>
      </c>
      <c r="W113" s="71">
        <v>135</v>
      </c>
      <c r="X113" s="71">
        <v>0</v>
      </c>
      <c r="Y113" s="71">
        <v>3</v>
      </c>
      <c r="Z113" s="71">
        <v>5</v>
      </c>
      <c r="AA113" s="71">
        <v>10</v>
      </c>
      <c r="AB113" s="70">
        <v>259</v>
      </c>
      <c r="AC113" s="70">
        <v>148</v>
      </c>
      <c r="AD113" s="70">
        <f t="shared" si="37"/>
        <v>407</v>
      </c>
      <c r="AE113" s="110">
        <f t="shared" si="38"/>
        <v>135.66666666666666</v>
      </c>
      <c r="AF113" s="69">
        <f t="shared" si="39"/>
        <v>0.63636363636363635</v>
      </c>
    </row>
    <row r="114" spans="1:32" ht="15.75" x14ac:dyDescent="0.25">
      <c r="A114" s="67" t="s">
        <v>58</v>
      </c>
      <c r="B114" s="67">
        <v>2015</v>
      </c>
      <c r="C114" s="67" t="s">
        <v>62</v>
      </c>
      <c r="D114" s="67" t="s">
        <v>54</v>
      </c>
      <c r="E114" s="67" t="s">
        <v>55</v>
      </c>
      <c r="F114" s="67" t="s">
        <v>869</v>
      </c>
      <c r="G114" s="67" t="s">
        <v>600</v>
      </c>
      <c r="H114" s="67" t="s">
        <v>536</v>
      </c>
      <c r="I114" s="67" t="s">
        <v>54</v>
      </c>
      <c r="J114" s="67" t="s">
        <v>55</v>
      </c>
      <c r="K114" s="67" t="s">
        <v>535</v>
      </c>
      <c r="L114" s="67" t="s">
        <v>554</v>
      </c>
      <c r="M114" s="67" t="s">
        <v>570</v>
      </c>
      <c r="N114" s="75" t="s">
        <v>363</v>
      </c>
      <c r="O114" s="67" t="s">
        <v>575</v>
      </c>
      <c r="P114" s="67" t="str">
        <f t="shared" si="36"/>
        <v>F1-I. elegans X I. elegans</v>
      </c>
      <c r="Q114" s="72">
        <v>42672</v>
      </c>
      <c r="R114" s="72"/>
      <c r="S114" s="67" t="s">
        <v>872</v>
      </c>
      <c r="T114" s="67">
        <v>3</v>
      </c>
      <c r="U114" s="71">
        <v>2</v>
      </c>
      <c r="V114" s="71">
        <v>107</v>
      </c>
      <c r="W114" s="71">
        <v>100</v>
      </c>
      <c r="X114" s="71">
        <v>4</v>
      </c>
      <c r="Y114" s="71">
        <v>5</v>
      </c>
      <c r="Z114" s="71">
        <v>0</v>
      </c>
      <c r="AA114" s="71">
        <v>0</v>
      </c>
      <c r="AB114" s="70">
        <v>111</v>
      </c>
      <c r="AC114" s="70">
        <v>105</v>
      </c>
      <c r="AD114" s="70">
        <f t="shared" si="37"/>
        <v>216</v>
      </c>
      <c r="AE114" s="110">
        <f t="shared" si="38"/>
        <v>72</v>
      </c>
      <c r="AF114" s="69">
        <f t="shared" si="39"/>
        <v>0.51388888888888884</v>
      </c>
    </row>
    <row r="115" spans="1:32" ht="15.75" x14ac:dyDescent="0.25">
      <c r="A115" s="67" t="s">
        <v>58</v>
      </c>
      <c r="B115" s="67">
        <v>2015</v>
      </c>
      <c r="C115" s="67" t="s">
        <v>62</v>
      </c>
      <c r="D115" s="67" t="s">
        <v>54</v>
      </c>
      <c r="E115" s="67" t="s">
        <v>55</v>
      </c>
      <c r="F115" s="67" t="s">
        <v>869</v>
      </c>
      <c r="G115" s="67" t="s">
        <v>600</v>
      </c>
      <c r="H115" s="67" t="s">
        <v>522</v>
      </c>
      <c r="I115" s="67" t="s">
        <v>54</v>
      </c>
      <c r="J115" s="67" t="s">
        <v>55</v>
      </c>
      <c r="K115" s="67" t="s">
        <v>869</v>
      </c>
      <c r="L115" s="67" t="s">
        <v>600</v>
      </c>
      <c r="M115" s="67" t="s">
        <v>605</v>
      </c>
      <c r="N115" s="75" t="s">
        <v>363</v>
      </c>
      <c r="O115" s="67" t="s">
        <v>575</v>
      </c>
      <c r="P115" s="67" t="str">
        <f t="shared" si="36"/>
        <v>F1-I. elegans X I. elegans</v>
      </c>
      <c r="Q115" s="72">
        <v>42673</v>
      </c>
      <c r="R115" s="72"/>
      <c r="S115" s="67" t="s">
        <v>873</v>
      </c>
      <c r="T115" s="67">
        <v>3</v>
      </c>
      <c r="U115" s="71">
        <v>3</v>
      </c>
      <c r="V115" s="71">
        <v>169</v>
      </c>
      <c r="W115" s="71">
        <v>23</v>
      </c>
      <c r="X115" s="71">
        <v>197</v>
      </c>
      <c r="Y115" s="71">
        <v>17</v>
      </c>
      <c r="Z115" s="71">
        <v>103</v>
      </c>
      <c r="AA115" s="71">
        <v>2</v>
      </c>
      <c r="AB115" s="70">
        <v>469</v>
      </c>
      <c r="AC115" s="70">
        <v>42</v>
      </c>
      <c r="AD115" s="70">
        <f t="shared" si="37"/>
        <v>511</v>
      </c>
      <c r="AE115" s="110">
        <f t="shared" si="38"/>
        <v>170.33333333333334</v>
      </c>
      <c r="AF115" s="69">
        <f t="shared" si="39"/>
        <v>0.9178082191780822</v>
      </c>
    </row>
    <row r="116" spans="1:32" ht="15.75" x14ac:dyDescent="0.25">
      <c r="A116" s="67" t="s">
        <v>58</v>
      </c>
      <c r="B116" s="67">
        <v>2015</v>
      </c>
      <c r="C116" s="67" t="s">
        <v>62</v>
      </c>
      <c r="D116" s="67" t="s">
        <v>54</v>
      </c>
      <c r="E116" s="67" t="s">
        <v>55</v>
      </c>
      <c r="F116" s="67" t="s">
        <v>869</v>
      </c>
      <c r="G116" s="67" t="s">
        <v>600</v>
      </c>
      <c r="H116" s="67" t="s">
        <v>542</v>
      </c>
      <c r="I116" s="67" t="s">
        <v>54</v>
      </c>
      <c r="J116" s="67" t="s">
        <v>55</v>
      </c>
      <c r="K116" s="67" t="s">
        <v>528</v>
      </c>
      <c r="L116" s="67" t="s">
        <v>527</v>
      </c>
      <c r="M116" s="67" t="s">
        <v>570</v>
      </c>
      <c r="N116" s="75" t="s">
        <v>363</v>
      </c>
      <c r="O116" s="67" t="s">
        <v>575</v>
      </c>
      <c r="P116" s="67" t="str">
        <f t="shared" si="36"/>
        <v>F1-I. elegans X I. elegans</v>
      </c>
      <c r="Q116" s="72">
        <v>42666</v>
      </c>
      <c r="R116" s="72"/>
      <c r="S116" s="77" t="s">
        <v>877</v>
      </c>
      <c r="T116" s="67">
        <v>3</v>
      </c>
      <c r="U116" s="71">
        <v>2</v>
      </c>
      <c r="V116" s="71">
        <v>313</v>
      </c>
      <c r="W116" s="71">
        <v>8</v>
      </c>
      <c r="X116" s="71">
        <v>113</v>
      </c>
      <c r="Y116" s="71">
        <v>8</v>
      </c>
      <c r="Z116" s="71">
        <v>0</v>
      </c>
      <c r="AA116" s="71">
        <v>0</v>
      </c>
      <c r="AB116" s="70">
        <v>426</v>
      </c>
      <c r="AC116" s="70">
        <v>16</v>
      </c>
      <c r="AD116" s="70">
        <f t="shared" si="37"/>
        <v>442</v>
      </c>
      <c r="AE116" s="110">
        <f t="shared" si="38"/>
        <v>147.33333333333334</v>
      </c>
      <c r="AF116" s="69">
        <f t="shared" si="39"/>
        <v>0.96380090497737558</v>
      </c>
    </row>
    <row r="117" spans="1:32" ht="15.75" x14ac:dyDescent="0.25">
      <c r="A117" s="67" t="s">
        <v>58</v>
      </c>
      <c r="B117" s="67">
        <v>2015</v>
      </c>
      <c r="C117" s="67" t="s">
        <v>62</v>
      </c>
      <c r="D117" s="67" t="s">
        <v>54</v>
      </c>
      <c r="E117" s="67" t="s">
        <v>55</v>
      </c>
      <c r="F117" s="67" t="s">
        <v>869</v>
      </c>
      <c r="G117" s="67" t="s">
        <v>600</v>
      </c>
      <c r="H117" s="67" t="s">
        <v>536</v>
      </c>
      <c r="I117" s="67" t="s">
        <v>54</v>
      </c>
      <c r="J117" s="67" t="s">
        <v>55</v>
      </c>
      <c r="K117" s="67" t="s">
        <v>533</v>
      </c>
      <c r="L117" s="67" t="s">
        <v>596</v>
      </c>
      <c r="M117" s="67" t="s">
        <v>570</v>
      </c>
      <c r="N117" s="75" t="s">
        <v>363</v>
      </c>
      <c r="O117" s="67" t="s">
        <v>575</v>
      </c>
      <c r="P117" s="67" t="str">
        <f t="shared" si="36"/>
        <v>F1-I. elegans X I. elegans</v>
      </c>
      <c r="Q117" s="72">
        <v>42684</v>
      </c>
      <c r="R117" s="72"/>
      <c r="S117" s="67" t="s">
        <v>874</v>
      </c>
      <c r="T117" s="67">
        <v>3</v>
      </c>
      <c r="U117" s="71">
        <v>2</v>
      </c>
      <c r="V117" s="71">
        <v>167</v>
      </c>
      <c r="W117" s="71">
        <v>63</v>
      </c>
      <c r="X117" s="71">
        <v>16</v>
      </c>
      <c r="Y117" s="71">
        <v>7</v>
      </c>
      <c r="Z117" s="71">
        <v>0</v>
      </c>
      <c r="AA117" s="71">
        <v>0</v>
      </c>
      <c r="AB117" s="70">
        <v>183</v>
      </c>
      <c r="AC117" s="70">
        <v>70</v>
      </c>
      <c r="AD117" s="70">
        <f t="shared" si="37"/>
        <v>253</v>
      </c>
      <c r="AE117" s="110">
        <f t="shared" si="38"/>
        <v>84.333333333333329</v>
      </c>
      <c r="AF117" s="69">
        <f t="shared" si="39"/>
        <v>0.72332015810276684</v>
      </c>
    </row>
    <row r="118" spans="1:32" ht="15.75" x14ac:dyDescent="0.25">
      <c r="A118" s="67" t="s">
        <v>58</v>
      </c>
      <c r="B118" s="67">
        <v>2015</v>
      </c>
      <c r="C118" s="67" t="s">
        <v>62</v>
      </c>
      <c r="D118" s="67" t="s">
        <v>54</v>
      </c>
      <c r="E118" s="67" t="s">
        <v>55</v>
      </c>
      <c r="F118" s="67" t="s">
        <v>869</v>
      </c>
      <c r="G118" s="67" t="s">
        <v>600</v>
      </c>
      <c r="H118" s="67" t="s">
        <v>536</v>
      </c>
      <c r="I118" s="67" t="s">
        <v>54</v>
      </c>
      <c r="J118" s="67" t="s">
        <v>55</v>
      </c>
      <c r="K118" s="67" t="s">
        <v>869</v>
      </c>
      <c r="L118" s="67" t="s">
        <v>600</v>
      </c>
      <c r="M118" s="67" t="s">
        <v>605</v>
      </c>
      <c r="N118" s="75" t="s">
        <v>363</v>
      </c>
      <c r="O118" s="67" t="s">
        <v>575</v>
      </c>
      <c r="P118" s="67" t="str">
        <f t="shared" si="36"/>
        <v>F1-I. elegans X I. elegans</v>
      </c>
      <c r="Q118" s="72">
        <v>42684</v>
      </c>
      <c r="R118" s="72"/>
      <c r="S118" s="67" t="s">
        <v>875</v>
      </c>
      <c r="T118" s="67">
        <v>3</v>
      </c>
      <c r="U118" s="71">
        <v>1</v>
      </c>
      <c r="V118" s="71">
        <v>113</v>
      </c>
      <c r="W118" s="71">
        <v>66</v>
      </c>
      <c r="X118" s="71">
        <v>0</v>
      </c>
      <c r="Y118" s="71">
        <v>0</v>
      </c>
      <c r="Z118" s="71">
        <v>0</v>
      </c>
      <c r="AA118" s="71">
        <v>0</v>
      </c>
      <c r="AB118" s="70">
        <v>113</v>
      </c>
      <c r="AC118" s="70">
        <v>66</v>
      </c>
      <c r="AD118" s="70">
        <f t="shared" si="37"/>
        <v>179</v>
      </c>
      <c r="AE118" s="110">
        <f t="shared" si="38"/>
        <v>59.666666666666664</v>
      </c>
      <c r="AF118" s="69">
        <f t="shared" si="39"/>
        <v>0.63128491620111726</v>
      </c>
    </row>
    <row r="119" spans="1:32" ht="15.75" x14ac:dyDescent="0.25">
      <c r="A119" s="67" t="s">
        <v>58</v>
      </c>
      <c r="B119" s="67">
        <v>2015</v>
      </c>
      <c r="C119" s="67" t="s">
        <v>62</v>
      </c>
      <c r="D119" s="67" t="s">
        <v>54</v>
      </c>
      <c r="E119" s="67" t="s">
        <v>55</v>
      </c>
      <c r="F119" s="67" t="s">
        <v>528</v>
      </c>
      <c r="G119" s="67" t="s">
        <v>572</v>
      </c>
      <c r="H119" s="67" t="s">
        <v>536</v>
      </c>
      <c r="I119" s="67" t="s">
        <v>559</v>
      </c>
      <c r="J119" s="67" t="s">
        <v>558</v>
      </c>
      <c r="K119" s="67" t="s">
        <v>557</v>
      </c>
      <c r="L119" s="67" t="s">
        <v>556</v>
      </c>
      <c r="M119" s="67" t="s">
        <v>570</v>
      </c>
      <c r="N119" s="67" t="s">
        <v>396</v>
      </c>
      <c r="O119" s="67" t="s">
        <v>583</v>
      </c>
      <c r="P119" s="67" t="str">
        <f t="shared" si="36"/>
        <v>F1-I. elegans x Hybrid</v>
      </c>
      <c r="Q119" s="72">
        <v>42659</v>
      </c>
      <c r="R119" s="72"/>
      <c r="S119" s="67" t="s">
        <v>588</v>
      </c>
      <c r="T119" s="67">
        <v>3</v>
      </c>
      <c r="U119" s="67">
        <v>3</v>
      </c>
      <c r="V119" s="67">
        <v>0</v>
      </c>
      <c r="W119" s="67">
        <v>8</v>
      </c>
      <c r="X119" s="67">
        <v>0</v>
      </c>
      <c r="Y119" s="67">
        <v>42</v>
      </c>
      <c r="Z119" s="67">
        <v>0</v>
      </c>
      <c r="AA119" s="67">
        <v>53</v>
      </c>
      <c r="AB119" s="76">
        <v>0</v>
      </c>
      <c r="AC119" s="76">
        <v>103</v>
      </c>
      <c r="AD119" s="70">
        <f t="shared" si="37"/>
        <v>103</v>
      </c>
      <c r="AE119" s="110">
        <f t="shared" si="38"/>
        <v>34.333333333333336</v>
      </c>
      <c r="AF119" s="69">
        <f t="shared" si="39"/>
        <v>0</v>
      </c>
    </row>
    <row r="120" spans="1:32" ht="15.75" x14ac:dyDescent="0.25">
      <c r="A120" s="67" t="s">
        <v>573</v>
      </c>
      <c r="B120" s="67">
        <v>2015</v>
      </c>
      <c r="C120" s="67" t="s">
        <v>62</v>
      </c>
      <c r="D120" s="67" t="s">
        <v>54</v>
      </c>
      <c r="E120" s="67" t="s">
        <v>55</v>
      </c>
      <c r="F120" s="67" t="s">
        <v>528</v>
      </c>
      <c r="G120" s="67" t="s">
        <v>572</v>
      </c>
      <c r="H120" s="67" t="s">
        <v>542</v>
      </c>
      <c r="I120" s="67" t="s">
        <v>94</v>
      </c>
      <c r="J120" s="67" t="s">
        <v>55</v>
      </c>
      <c r="K120" s="67" t="s">
        <v>95</v>
      </c>
      <c r="L120" s="67" t="s">
        <v>571</v>
      </c>
      <c r="M120" s="67" t="s">
        <v>570</v>
      </c>
      <c r="N120" s="67" t="s">
        <v>313</v>
      </c>
      <c r="O120" s="67" t="s">
        <v>569</v>
      </c>
      <c r="P120" s="67" t="str">
        <f t="shared" si="36"/>
        <v>F1-I. elegans X I. graellsii</v>
      </c>
      <c r="Q120" s="72">
        <v>42654</v>
      </c>
      <c r="R120" s="72"/>
      <c r="S120" s="67" t="s">
        <v>568</v>
      </c>
      <c r="T120" s="67">
        <v>3</v>
      </c>
      <c r="U120" s="67">
        <v>2</v>
      </c>
      <c r="V120" s="67">
        <v>60</v>
      </c>
      <c r="W120" s="67">
        <v>320</v>
      </c>
      <c r="X120" s="67">
        <v>0</v>
      </c>
      <c r="Y120" s="67">
        <v>0</v>
      </c>
      <c r="Z120" s="67">
        <v>0</v>
      </c>
      <c r="AA120" s="67">
        <v>121</v>
      </c>
      <c r="AB120" s="76">
        <v>60</v>
      </c>
      <c r="AC120" s="76">
        <v>441</v>
      </c>
      <c r="AD120" s="70">
        <f t="shared" si="37"/>
        <v>501</v>
      </c>
      <c r="AE120" s="110">
        <f t="shared" si="38"/>
        <v>167</v>
      </c>
      <c r="AF120" s="69">
        <f t="shared" si="39"/>
        <v>0.11976047904191617</v>
      </c>
    </row>
    <row r="121" spans="1:32" ht="15.75" x14ac:dyDescent="0.25">
      <c r="A121" s="67" t="s">
        <v>573</v>
      </c>
      <c r="B121" s="67">
        <v>2015</v>
      </c>
      <c r="C121" s="67" t="s">
        <v>62</v>
      </c>
      <c r="D121" s="67" t="s">
        <v>54</v>
      </c>
      <c r="E121" s="67" t="s">
        <v>55</v>
      </c>
      <c r="F121" s="67" t="s">
        <v>528</v>
      </c>
      <c r="G121" s="67" t="s">
        <v>572</v>
      </c>
      <c r="H121" s="67" t="s">
        <v>522</v>
      </c>
      <c r="I121" s="67" t="s">
        <v>54</v>
      </c>
      <c r="J121" s="67" t="s">
        <v>55</v>
      </c>
      <c r="K121" s="67" t="s">
        <v>535</v>
      </c>
      <c r="L121" s="67" t="s">
        <v>554</v>
      </c>
      <c r="M121" s="67" t="s">
        <v>570</v>
      </c>
      <c r="N121" s="75" t="s">
        <v>363</v>
      </c>
      <c r="O121" s="67" t="s">
        <v>575</v>
      </c>
      <c r="P121" s="67" t="str">
        <f t="shared" si="36"/>
        <v>F1-I. elegans X I. elegans</v>
      </c>
      <c r="Q121" s="72">
        <v>42676</v>
      </c>
      <c r="R121" s="72"/>
      <c r="S121" s="67" t="s">
        <v>581</v>
      </c>
      <c r="T121" s="67">
        <v>3</v>
      </c>
      <c r="U121" s="71">
        <v>2</v>
      </c>
      <c r="V121" s="71">
        <v>5</v>
      </c>
      <c r="W121" s="71">
        <v>12</v>
      </c>
      <c r="X121" s="71">
        <v>0</v>
      </c>
      <c r="Y121" s="71">
        <v>230</v>
      </c>
      <c r="Z121" s="71">
        <v>0</v>
      </c>
      <c r="AA121" s="71">
        <v>0</v>
      </c>
      <c r="AB121" s="70">
        <v>5</v>
      </c>
      <c r="AC121" s="70">
        <v>242</v>
      </c>
      <c r="AD121" s="70">
        <f t="shared" si="37"/>
        <v>247</v>
      </c>
      <c r="AE121" s="110">
        <f t="shared" si="38"/>
        <v>82.333333333333329</v>
      </c>
      <c r="AF121" s="69">
        <f t="shared" si="39"/>
        <v>2.0242914979757085E-2</v>
      </c>
    </row>
    <row r="122" spans="1:32" ht="15.75" x14ac:dyDescent="0.25">
      <c r="A122" s="67" t="s">
        <v>524</v>
      </c>
      <c r="B122" s="67">
        <v>2015</v>
      </c>
      <c r="C122" s="67" t="s">
        <v>62</v>
      </c>
      <c r="D122" s="67" t="s">
        <v>54</v>
      </c>
      <c r="E122" s="67" t="s">
        <v>55</v>
      </c>
      <c r="F122" s="67" t="s">
        <v>528</v>
      </c>
      <c r="G122" s="67" t="s">
        <v>572</v>
      </c>
      <c r="H122" s="67" t="s">
        <v>536</v>
      </c>
      <c r="I122" s="67" t="s">
        <v>559</v>
      </c>
      <c r="J122" s="67" t="s">
        <v>558</v>
      </c>
      <c r="K122" s="67" t="s">
        <v>557</v>
      </c>
      <c r="L122" s="67" t="s">
        <v>556</v>
      </c>
      <c r="M122" s="67" t="s">
        <v>570</v>
      </c>
      <c r="N122" s="67" t="s">
        <v>396</v>
      </c>
      <c r="O122" s="67" t="s">
        <v>583</v>
      </c>
      <c r="P122" s="67" t="str">
        <f t="shared" si="36"/>
        <v>F1-I. elegans x Hybrid</v>
      </c>
      <c r="Q122" s="72">
        <v>42646</v>
      </c>
      <c r="R122" s="67"/>
      <c r="S122" s="67" t="s">
        <v>587</v>
      </c>
      <c r="T122" s="67">
        <v>3</v>
      </c>
      <c r="U122" s="67">
        <v>0</v>
      </c>
      <c r="V122" s="67">
        <v>0</v>
      </c>
      <c r="W122" s="67">
        <v>0</v>
      </c>
      <c r="X122" s="67">
        <v>0</v>
      </c>
      <c r="Y122" s="67">
        <v>0</v>
      </c>
      <c r="Z122" s="67">
        <v>0</v>
      </c>
      <c r="AA122" s="67">
        <v>0</v>
      </c>
      <c r="AB122" s="70">
        <v>0</v>
      </c>
      <c r="AC122" s="70">
        <v>0</v>
      </c>
      <c r="AD122" s="70"/>
      <c r="AE122" s="110"/>
      <c r="AF122" s="74"/>
    </row>
    <row r="123" spans="1:32" ht="15.75" x14ac:dyDescent="0.25">
      <c r="A123" s="67" t="s">
        <v>573</v>
      </c>
      <c r="B123" s="67">
        <v>2015</v>
      </c>
      <c r="C123" s="67" t="s">
        <v>62</v>
      </c>
      <c r="D123" s="67" t="s">
        <v>54</v>
      </c>
      <c r="E123" s="67" t="s">
        <v>55</v>
      </c>
      <c r="F123" s="67" t="s">
        <v>528</v>
      </c>
      <c r="G123" s="67" t="s">
        <v>576</v>
      </c>
      <c r="H123" s="67" t="s">
        <v>522</v>
      </c>
      <c r="I123" s="67" t="s">
        <v>54</v>
      </c>
      <c r="J123" s="67" t="s">
        <v>55</v>
      </c>
      <c r="K123" s="67" t="s">
        <v>528</v>
      </c>
      <c r="L123" s="67" t="s">
        <v>527</v>
      </c>
      <c r="M123" s="67" t="s">
        <v>570</v>
      </c>
      <c r="N123" s="75" t="s">
        <v>363</v>
      </c>
      <c r="O123" s="67" t="s">
        <v>575</v>
      </c>
      <c r="P123" s="67" t="str">
        <f t="shared" si="36"/>
        <v>F1-I. elegans X I. elegans</v>
      </c>
      <c r="Q123" s="72">
        <v>42682</v>
      </c>
      <c r="R123" s="72"/>
      <c r="S123" s="67" t="s">
        <v>579</v>
      </c>
      <c r="T123" s="67">
        <v>3</v>
      </c>
      <c r="U123" s="71">
        <v>3</v>
      </c>
      <c r="V123" s="71">
        <v>212</v>
      </c>
      <c r="W123" s="71">
        <v>102</v>
      </c>
      <c r="X123" s="71">
        <v>14</v>
      </c>
      <c r="Y123" s="71">
        <v>66</v>
      </c>
      <c r="Z123" s="71">
        <v>90</v>
      </c>
      <c r="AA123" s="71">
        <v>60</v>
      </c>
      <c r="AB123" s="70">
        <v>316</v>
      </c>
      <c r="AC123" s="70">
        <v>228</v>
      </c>
      <c r="AD123" s="70">
        <f t="shared" ref="AD123:AD126" si="40">AB123+AC123</f>
        <v>544</v>
      </c>
      <c r="AE123" s="110">
        <f t="shared" ref="AE123:AE126" si="41">AD123/T123</f>
        <v>181.33333333333334</v>
      </c>
      <c r="AF123" s="69">
        <f t="shared" ref="AF123:AF126" si="42">AB123/AD123</f>
        <v>0.58088235294117652</v>
      </c>
    </row>
    <row r="124" spans="1:32" ht="15.75" x14ac:dyDescent="0.25">
      <c r="A124" s="67" t="s">
        <v>58</v>
      </c>
      <c r="B124" s="67">
        <v>2015</v>
      </c>
      <c r="C124" s="67" t="s">
        <v>62</v>
      </c>
      <c r="D124" s="67" t="s">
        <v>54</v>
      </c>
      <c r="E124" s="67" t="s">
        <v>55</v>
      </c>
      <c r="F124" s="67" t="s">
        <v>528</v>
      </c>
      <c r="G124" s="67" t="s">
        <v>577</v>
      </c>
      <c r="H124" s="67" t="s">
        <v>542</v>
      </c>
      <c r="I124" s="67" t="s">
        <v>559</v>
      </c>
      <c r="J124" s="67" t="s">
        <v>558</v>
      </c>
      <c r="K124" s="67" t="s">
        <v>557</v>
      </c>
      <c r="L124" s="67" t="s">
        <v>556</v>
      </c>
      <c r="M124" s="67" t="s">
        <v>570</v>
      </c>
      <c r="N124" s="67" t="s">
        <v>396</v>
      </c>
      <c r="O124" s="67" t="s">
        <v>583</v>
      </c>
      <c r="P124" s="67" t="str">
        <f t="shared" si="36"/>
        <v>F1-I. elegans x Hybrid</v>
      </c>
      <c r="Q124" s="72">
        <v>42641</v>
      </c>
      <c r="R124" s="72"/>
      <c r="S124" s="67" t="s">
        <v>586</v>
      </c>
      <c r="T124" s="67">
        <v>2</v>
      </c>
      <c r="U124" s="67">
        <v>1</v>
      </c>
      <c r="V124" s="67">
        <v>0</v>
      </c>
      <c r="W124" s="67">
        <v>9</v>
      </c>
      <c r="X124" s="67">
        <v>0</v>
      </c>
      <c r="Y124" s="67">
        <v>0</v>
      </c>
      <c r="Z124" s="67"/>
      <c r="AA124" s="67"/>
      <c r="AB124" s="76">
        <v>0</v>
      </c>
      <c r="AC124" s="76">
        <v>9</v>
      </c>
      <c r="AD124" s="70">
        <f t="shared" si="40"/>
        <v>9</v>
      </c>
      <c r="AE124" s="110">
        <f t="shared" si="41"/>
        <v>4.5</v>
      </c>
      <c r="AF124" s="69">
        <f t="shared" si="42"/>
        <v>0</v>
      </c>
    </row>
    <row r="125" spans="1:32" ht="15.75" x14ac:dyDescent="0.25">
      <c r="A125" s="67" t="s">
        <v>58</v>
      </c>
      <c r="B125" s="67">
        <v>2015</v>
      </c>
      <c r="C125" s="67" t="s">
        <v>62</v>
      </c>
      <c r="D125" s="67" t="s">
        <v>54</v>
      </c>
      <c r="E125" s="67" t="s">
        <v>55</v>
      </c>
      <c r="F125" s="67" t="s">
        <v>528</v>
      </c>
      <c r="G125" s="67" t="s">
        <v>577</v>
      </c>
      <c r="H125" s="67" t="s">
        <v>542</v>
      </c>
      <c r="I125" s="67" t="s">
        <v>559</v>
      </c>
      <c r="J125" s="67" t="s">
        <v>558</v>
      </c>
      <c r="K125" s="67" t="s">
        <v>557</v>
      </c>
      <c r="L125" s="67" t="s">
        <v>556</v>
      </c>
      <c r="M125" s="67" t="s">
        <v>570</v>
      </c>
      <c r="N125" s="67" t="s">
        <v>396</v>
      </c>
      <c r="O125" s="67" t="s">
        <v>583</v>
      </c>
      <c r="P125" s="67" t="str">
        <f t="shared" si="36"/>
        <v>F1-I. elegans x Hybrid</v>
      </c>
      <c r="Q125" s="72">
        <v>42665</v>
      </c>
      <c r="R125" s="72"/>
      <c r="S125" s="67" t="s">
        <v>585</v>
      </c>
      <c r="T125" s="67">
        <v>3</v>
      </c>
      <c r="U125" s="67">
        <v>2</v>
      </c>
      <c r="V125" s="67">
        <v>0</v>
      </c>
      <c r="W125" s="67">
        <v>2</v>
      </c>
      <c r="X125" s="67">
        <v>0</v>
      </c>
      <c r="Y125" s="67">
        <v>0</v>
      </c>
      <c r="Z125" s="67">
        <v>0</v>
      </c>
      <c r="AA125" s="67">
        <v>82</v>
      </c>
      <c r="AB125" s="76">
        <v>0</v>
      </c>
      <c r="AC125" s="76">
        <v>84</v>
      </c>
      <c r="AD125" s="70">
        <f t="shared" si="40"/>
        <v>84</v>
      </c>
      <c r="AE125" s="110">
        <f t="shared" si="41"/>
        <v>28</v>
      </c>
      <c r="AF125" s="69">
        <f t="shared" si="42"/>
        <v>0</v>
      </c>
    </row>
    <row r="126" spans="1:32" ht="15.75" x14ac:dyDescent="0.25">
      <c r="A126" s="67" t="s">
        <v>58</v>
      </c>
      <c r="B126" s="67">
        <v>2015</v>
      </c>
      <c r="C126" s="67" t="s">
        <v>62</v>
      </c>
      <c r="D126" s="67" t="s">
        <v>54</v>
      </c>
      <c r="E126" s="67" t="s">
        <v>55</v>
      </c>
      <c r="F126" s="67" t="s">
        <v>528</v>
      </c>
      <c r="G126" s="67" t="s">
        <v>577</v>
      </c>
      <c r="H126" s="67" t="s">
        <v>542</v>
      </c>
      <c r="I126" s="67" t="s">
        <v>559</v>
      </c>
      <c r="J126" s="67" t="s">
        <v>558</v>
      </c>
      <c r="K126" s="67" t="s">
        <v>557</v>
      </c>
      <c r="L126" s="67" t="s">
        <v>556</v>
      </c>
      <c r="M126" s="67" t="s">
        <v>570</v>
      </c>
      <c r="N126" s="67" t="s">
        <v>396</v>
      </c>
      <c r="O126" s="67" t="s">
        <v>583</v>
      </c>
      <c r="P126" s="67" t="str">
        <f t="shared" si="36"/>
        <v>F1-I. elegans x Hybrid</v>
      </c>
      <c r="Q126" s="72">
        <v>42641</v>
      </c>
      <c r="R126" s="72"/>
      <c r="S126" s="67" t="s">
        <v>584</v>
      </c>
      <c r="T126" s="67">
        <v>3</v>
      </c>
      <c r="U126" s="67">
        <v>2</v>
      </c>
      <c r="V126" s="67">
        <v>0</v>
      </c>
      <c r="W126" s="67">
        <v>0</v>
      </c>
      <c r="X126" s="67">
        <v>0</v>
      </c>
      <c r="Y126" s="67">
        <v>7</v>
      </c>
      <c r="Z126" s="67">
        <v>0</v>
      </c>
      <c r="AA126" s="67">
        <v>0</v>
      </c>
      <c r="AB126" s="76">
        <v>0</v>
      </c>
      <c r="AC126" s="76">
        <v>7</v>
      </c>
      <c r="AD126" s="70">
        <f t="shared" si="40"/>
        <v>7</v>
      </c>
      <c r="AE126" s="110">
        <f t="shared" si="41"/>
        <v>2.3333333333333335</v>
      </c>
      <c r="AF126" s="69">
        <f t="shared" si="42"/>
        <v>0</v>
      </c>
    </row>
    <row r="127" spans="1:32" ht="15.75" x14ac:dyDescent="0.25">
      <c r="A127" s="67" t="s">
        <v>524</v>
      </c>
      <c r="B127" s="67">
        <v>2015</v>
      </c>
      <c r="C127" s="67" t="s">
        <v>62</v>
      </c>
      <c r="D127" s="67" t="s">
        <v>54</v>
      </c>
      <c r="E127" s="67" t="s">
        <v>55</v>
      </c>
      <c r="F127" s="67" t="s">
        <v>528</v>
      </c>
      <c r="G127" s="67" t="s">
        <v>577</v>
      </c>
      <c r="H127" s="67" t="s">
        <v>536</v>
      </c>
      <c r="I127" s="67" t="s">
        <v>559</v>
      </c>
      <c r="J127" s="67" t="s">
        <v>558</v>
      </c>
      <c r="K127" s="67" t="s">
        <v>557</v>
      </c>
      <c r="L127" s="67" t="s">
        <v>556</v>
      </c>
      <c r="M127" s="67" t="s">
        <v>570</v>
      </c>
      <c r="N127" s="67" t="s">
        <v>396</v>
      </c>
      <c r="O127" s="67" t="s">
        <v>583</v>
      </c>
      <c r="P127" s="67" t="str">
        <f t="shared" si="36"/>
        <v>F1-I. elegans x Hybrid</v>
      </c>
      <c r="Q127" s="72">
        <v>42657</v>
      </c>
      <c r="R127" s="67"/>
      <c r="S127" s="67" t="s">
        <v>582</v>
      </c>
      <c r="T127" s="67">
        <v>3</v>
      </c>
      <c r="U127" s="67">
        <v>0</v>
      </c>
      <c r="V127" s="67">
        <v>0</v>
      </c>
      <c r="W127" s="67">
        <v>0</v>
      </c>
      <c r="X127" s="67">
        <v>0</v>
      </c>
      <c r="Y127" s="67">
        <v>0</v>
      </c>
      <c r="Z127" s="67">
        <v>0</v>
      </c>
      <c r="AA127" s="67">
        <v>0</v>
      </c>
      <c r="AB127" s="70">
        <v>0</v>
      </c>
      <c r="AC127" s="70">
        <v>0</v>
      </c>
      <c r="AD127" s="70"/>
      <c r="AE127" s="110"/>
      <c r="AF127" s="74"/>
    </row>
    <row r="128" spans="1:32" ht="15.75" x14ac:dyDescent="0.25">
      <c r="A128" s="67" t="s">
        <v>573</v>
      </c>
      <c r="B128" s="67">
        <v>2015</v>
      </c>
      <c r="C128" s="67" t="s">
        <v>62</v>
      </c>
      <c r="D128" s="67" t="s">
        <v>54</v>
      </c>
      <c r="E128" s="67" t="s">
        <v>55</v>
      </c>
      <c r="F128" s="67" t="s">
        <v>528</v>
      </c>
      <c r="G128" s="67" t="s">
        <v>577</v>
      </c>
      <c r="H128" s="67" t="s">
        <v>542</v>
      </c>
      <c r="I128" s="67" t="s">
        <v>54</v>
      </c>
      <c r="J128" s="67" t="s">
        <v>55</v>
      </c>
      <c r="K128" s="67" t="s">
        <v>528</v>
      </c>
      <c r="L128" s="67" t="s">
        <v>527</v>
      </c>
      <c r="M128" s="67" t="s">
        <v>520</v>
      </c>
      <c r="N128" s="75" t="s">
        <v>363</v>
      </c>
      <c r="O128" s="67" t="s">
        <v>575</v>
      </c>
      <c r="P128" s="67" t="str">
        <f t="shared" si="36"/>
        <v>F1-I. elegans X I. elegans</v>
      </c>
      <c r="Q128" s="72">
        <v>42682</v>
      </c>
      <c r="R128" s="72"/>
      <c r="S128" s="67" t="s">
        <v>578</v>
      </c>
      <c r="T128" s="67">
        <v>3</v>
      </c>
      <c r="U128" s="71">
        <v>2</v>
      </c>
      <c r="V128" s="71">
        <v>295</v>
      </c>
      <c r="W128" s="71">
        <v>283</v>
      </c>
      <c r="X128" s="71">
        <v>0</v>
      </c>
      <c r="Y128" s="71">
        <v>0</v>
      </c>
      <c r="Z128" s="71">
        <v>29</v>
      </c>
      <c r="AA128" s="71">
        <v>168</v>
      </c>
      <c r="AB128" s="70">
        <v>324</v>
      </c>
      <c r="AC128" s="70">
        <v>451</v>
      </c>
      <c r="AD128" s="70">
        <f t="shared" ref="AD128:AD134" si="43">AB128+AC128</f>
        <v>775</v>
      </c>
      <c r="AE128" s="110">
        <f t="shared" ref="AE128:AE134" si="44">AD128/T128</f>
        <v>258.33333333333331</v>
      </c>
      <c r="AF128" s="69">
        <f t="shared" ref="AF128:AF134" si="45">AB128/AD128</f>
        <v>0.41806451612903228</v>
      </c>
    </row>
    <row r="129" spans="1:32" ht="15.75" x14ac:dyDescent="0.25">
      <c r="A129" s="67" t="s">
        <v>573</v>
      </c>
      <c r="B129" s="67">
        <v>2015</v>
      </c>
      <c r="C129" s="67" t="s">
        <v>62</v>
      </c>
      <c r="D129" s="67" t="s">
        <v>54</v>
      </c>
      <c r="E129" s="67" t="s">
        <v>55</v>
      </c>
      <c r="F129" s="67" t="s">
        <v>528</v>
      </c>
      <c r="G129" s="67" t="s">
        <v>577</v>
      </c>
      <c r="H129" s="67" t="s">
        <v>542</v>
      </c>
      <c r="I129" s="67" t="s">
        <v>54</v>
      </c>
      <c r="J129" s="67" t="s">
        <v>55</v>
      </c>
      <c r="K129" s="67" t="s">
        <v>528</v>
      </c>
      <c r="L129" s="67" t="s">
        <v>576</v>
      </c>
      <c r="M129" s="67" t="s">
        <v>570</v>
      </c>
      <c r="N129" s="75" t="s">
        <v>363</v>
      </c>
      <c r="O129" s="67" t="s">
        <v>575</v>
      </c>
      <c r="P129" s="67" t="str">
        <f t="shared" si="36"/>
        <v>F1-I. elegans X I. elegans</v>
      </c>
      <c r="Q129" s="72">
        <v>42679</v>
      </c>
      <c r="R129" s="72"/>
      <c r="S129" s="67" t="s">
        <v>574</v>
      </c>
      <c r="T129" s="67">
        <v>3</v>
      </c>
      <c r="U129" s="71">
        <v>2</v>
      </c>
      <c r="V129" s="71">
        <v>85</v>
      </c>
      <c r="W129" s="71">
        <v>67</v>
      </c>
      <c r="X129" s="71">
        <v>0</v>
      </c>
      <c r="Y129" s="71">
        <v>0</v>
      </c>
      <c r="Z129" s="71">
        <v>295</v>
      </c>
      <c r="AA129" s="71">
        <v>283</v>
      </c>
      <c r="AB129" s="70">
        <v>380</v>
      </c>
      <c r="AC129" s="70">
        <v>350</v>
      </c>
      <c r="AD129" s="70">
        <f t="shared" si="43"/>
        <v>730</v>
      </c>
      <c r="AE129" s="110">
        <f t="shared" si="44"/>
        <v>243.33333333333334</v>
      </c>
      <c r="AF129" s="69">
        <f t="shared" si="45"/>
        <v>0.52054794520547942</v>
      </c>
    </row>
    <row r="130" spans="1:32" ht="15.75" x14ac:dyDescent="0.25">
      <c r="A130" s="67" t="s">
        <v>573</v>
      </c>
      <c r="B130" s="67">
        <v>2015</v>
      </c>
      <c r="C130" s="67" t="s">
        <v>62</v>
      </c>
      <c r="D130" s="67" t="s">
        <v>54</v>
      </c>
      <c r="E130" s="67" t="s">
        <v>55</v>
      </c>
      <c r="F130" s="67" t="s">
        <v>528</v>
      </c>
      <c r="G130" s="67" t="s">
        <v>577</v>
      </c>
      <c r="H130" s="67" t="s">
        <v>542</v>
      </c>
      <c r="I130" s="67" t="s">
        <v>54</v>
      </c>
      <c r="J130" s="67" t="s">
        <v>55</v>
      </c>
      <c r="K130" s="67" t="s">
        <v>535</v>
      </c>
      <c r="L130" s="67" t="s">
        <v>554</v>
      </c>
      <c r="M130" s="67" t="s">
        <v>570</v>
      </c>
      <c r="N130" s="75" t="s">
        <v>363</v>
      </c>
      <c r="O130" s="67" t="s">
        <v>575</v>
      </c>
      <c r="P130" s="67" t="str">
        <f t="shared" ref="P130:P134" si="46">CONCATENATE(C130,"-",O130)</f>
        <v>F1-I. elegans X I. elegans</v>
      </c>
      <c r="Q130" s="72">
        <v>42681</v>
      </c>
      <c r="R130" s="72"/>
      <c r="S130" s="67" t="s">
        <v>580</v>
      </c>
      <c r="T130" s="67">
        <v>3</v>
      </c>
      <c r="U130" s="71">
        <v>2</v>
      </c>
      <c r="V130" s="71">
        <v>0</v>
      </c>
      <c r="W130" s="71">
        <v>0</v>
      </c>
      <c r="X130" s="71">
        <v>56</v>
      </c>
      <c r="Y130" s="71">
        <v>152</v>
      </c>
      <c r="Z130" s="71">
        <v>33</v>
      </c>
      <c r="AA130" s="71">
        <v>29</v>
      </c>
      <c r="AB130" s="70">
        <v>89</v>
      </c>
      <c r="AC130" s="70">
        <v>181</v>
      </c>
      <c r="AD130" s="70">
        <f t="shared" si="43"/>
        <v>270</v>
      </c>
      <c r="AE130" s="110">
        <f t="shared" si="44"/>
        <v>90</v>
      </c>
      <c r="AF130" s="69">
        <f t="shared" si="45"/>
        <v>0.32962962962962961</v>
      </c>
    </row>
    <row r="131" spans="1:32" ht="15.75" x14ac:dyDescent="0.25">
      <c r="A131" s="67" t="s">
        <v>58</v>
      </c>
      <c r="B131" s="67">
        <v>2015</v>
      </c>
      <c r="C131" s="67" t="s">
        <v>62</v>
      </c>
      <c r="D131" s="67" t="s">
        <v>54</v>
      </c>
      <c r="E131" s="67" t="s">
        <v>55</v>
      </c>
      <c r="F131" s="67" t="s">
        <v>597</v>
      </c>
      <c r="G131" s="67" t="s">
        <v>596</v>
      </c>
      <c r="H131" s="67" t="s">
        <v>522</v>
      </c>
      <c r="I131" s="67" t="s">
        <v>54</v>
      </c>
      <c r="J131" s="67" t="s">
        <v>55</v>
      </c>
      <c r="K131" s="67" t="s">
        <v>535</v>
      </c>
      <c r="L131" s="67" t="s">
        <v>554</v>
      </c>
      <c r="M131" s="67" t="s">
        <v>570</v>
      </c>
      <c r="N131" s="75" t="s">
        <v>363</v>
      </c>
      <c r="O131" s="67" t="s">
        <v>575</v>
      </c>
      <c r="P131" s="67" t="str">
        <f t="shared" si="46"/>
        <v>F1-I. elegans X I. elegans</v>
      </c>
      <c r="Q131" s="72">
        <v>42672</v>
      </c>
      <c r="R131" s="72"/>
      <c r="S131" s="71" t="s">
        <v>602</v>
      </c>
      <c r="T131" s="67">
        <v>3</v>
      </c>
      <c r="U131" s="71">
        <v>3</v>
      </c>
      <c r="V131" s="71">
        <v>0</v>
      </c>
      <c r="W131" s="71">
        <v>207</v>
      </c>
      <c r="X131" s="71">
        <v>0</v>
      </c>
      <c r="Y131" s="71">
        <v>61</v>
      </c>
      <c r="Z131" s="71">
        <v>1</v>
      </c>
      <c r="AA131" s="71">
        <v>60</v>
      </c>
      <c r="AB131" s="70">
        <v>1</v>
      </c>
      <c r="AC131" s="70">
        <v>328</v>
      </c>
      <c r="AD131" s="70">
        <f t="shared" si="43"/>
        <v>329</v>
      </c>
      <c r="AE131" s="110">
        <f t="shared" si="44"/>
        <v>109.66666666666667</v>
      </c>
      <c r="AF131" s="69">
        <f t="shared" si="45"/>
        <v>3.0395136778115501E-3</v>
      </c>
    </row>
    <row r="132" spans="1:32" ht="15.75" x14ac:dyDescent="0.25">
      <c r="A132" s="67" t="s">
        <v>58</v>
      </c>
      <c r="B132" s="67">
        <v>2015</v>
      </c>
      <c r="C132" s="67" t="s">
        <v>62</v>
      </c>
      <c r="D132" s="67" t="s">
        <v>54</v>
      </c>
      <c r="E132" s="67" t="s">
        <v>55</v>
      </c>
      <c r="F132" s="67" t="s">
        <v>597</v>
      </c>
      <c r="G132" s="67" t="s">
        <v>596</v>
      </c>
      <c r="H132" s="67" t="s">
        <v>536</v>
      </c>
      <c r="I132" s="67" t="s">
        <v>54</v>
      </c>
      <c r="J132" s="67" t="s">
        <v>55</v>
      </c>
      <c r="K132" s="67" t="s">
        <v>557</v>
      </c>
      <c r="L132" s="67" t="s">
        <v>600</v>
      </c>
      <c r="M132" s="67" t="s">
        <v>570</v>
      </c>
      <c r="N132" s="75" t="s">
        <v>363</v>
      </c>
      <c r="O132" s="67" t="s">
        <v>575</v>
      </c>
      <c r="P132" s="67" t="str">
        <f t="shared" si="46"/>
        <v>F1-I. elegans X I. elegans</v>
      </c>
      <c r="Q132" s="72">
        <v>42681</v>
      </c>
      <c r="R132" s="72"/>
      <c r="S132" s="67" t="s">
        <v>601</v>
      </c>
      <c r="T132" s="67">
        <v>3</v>
      </c>
      <c r="U132" s="71">
        <v>2</v>
      </c>
      <c r="V132" s="71">
        <v>0</v>
      </c>
      <c r="W132" s="71">
        <v>277</v>
      </c>
      <c r="X132" s="71">
        <v>0</v>
      </c>
      <c r="Y132" s="71">
        <v>0</v>
      </c>
      <c r="Z132" s="71">
        <v>89</v>
      </c>
      <c r="AA132" s="71">
        <v>14</v>
      </c>
      <c r="AB132" s="70">
        <v>89</v>
      </c>
      <c r="AC132" s="70">
        <v>291</v>
      </c>
      <c r="AD132" s="70">
        <f t="shared" si="43"/>
        <v>380</v>
      </c>
      <c r="AE132" s="110">
        <f t="shared" si="44"/>
        <v>126.66666666666667</v>
      </c>
      <c r="AF132" s="69">
        <f t="shared" si="45"/>
        <v>0.23421052631578948</v>
      </c>
    </row>
    <row r="133" spans="1:32" ht="15.75" x14ac:dyDescent="0.25">
      <c r="A133" s="67" t="s">
        <v>58</v>
      </c>
      <c r="B133" s="67">
        <v>2015</v>
      </c>
      <c r="C133" s="67" t="s">
        <v>62</v>
      </c>
      <c r="D133" s="67" t="s">
        <v>54</v>
      </c>
      <c r="E133" s="67" t="s">
        <v>55</v>
      </c>
      <c r="F133" s="67" t="s">
        <v>597</v>
      </c>
      <c r="G133" s="67" t="s">
        <v>596</v>
      </c>
      <c r="H133" s="67" t="s">
        <v>536</v>
      </c>
      <c r="I133" s="67" t="s">
        <v>54</v>
      </c>
      <c r="J133" s="67" t="s">
        <v>55</v>
      </c>
      <c r="K133" s="67" t="s">
        <v>528</v>
      </c>
      <c r="L133" s="67" t="s">
        <v>595</v>
      </c>
      <c r="M133" s="67" t="s">
        <v>570</v>
      </c>
      <c r="N133" s="75" t="s">
        <v>363</v>
      </c>
      <c r="O133" s="67" t="s">
        <v>575</v>
      </c>
      <c r="P133" s="67" t="str">
        <f t="shared" si="46"/>
        <v>F1-I. elegans X I. elegans</v>
      </c>
      <c r="Q133" s="72">
        <v>42684</v>
      </c>
      <c r="R133" s="72"/>
      <c r="S133" s="67" t="s">
        <v>594</v>
      </c>
      <c r="T133" s="67">
        <v>3</v>
      </c>
      <c r="U133" s="71">
        <v>2</v>
      </c>
      <c r="V133" s="71">
        <v>124</v>
      </c>
      <c r="W133" s="71">
        <v>31</v>
      </c>
      <c r="X133" s="71">
        <v>33</v>
      </c>
      <c r="Y133" s="71">
        <v>50</v>
      </c>
      <c r="Z133" s="71">
        <v>0</v>
      </c>
      <c r="AA133" s="71">
        <v>0</v>
      </c>
      <c r="AB133" s="70">
        <v>157</v>
      </c>
      <c r="AC133" s="70">
        <v>81</v>
      </c>
      <c r="AD133" s="70">
        <f t="shared" si="43"/>
        <v>238</v>
      </c>
      <c r="AE133" s="110">
        <f t="shared" si="44"/>
        <v>79.333333333333329</v>
      </c>
      <c r="AF133" s="69">
        <f t="shared" si="45"/>
        <v>0.65966386554621848</v>
      </c>
    </row>
    <row r="134" spans="1:32" ht="15.75" x14ac:dyDescent="0.25">
      <c r="A134" s="67" t="s">
        <v>58</v>
      </c>
      <c r="B134" s="67">
        <v>2015</v>
      </c>
      <c r="C134" s="67" t="s">
        <v>62</v>
      </c>
      <c r="D134" s="67" t="s">
        <v>54</v>
      </c>
      <c r="E134" s="67" t="s">
        <v>55</v>
      </c>
      <c r="F134" s="67" t="s">
        <v>597</v>
      </c>
      <c r="G134" s="67" t="s">
        <v>596</v>
      </c>
      <c r="H134" s="67" t="s">
        <v>536</v>
      </c>
      <c r="I134" s="67" t="s">
        <v>54</v>
      </c>
      <c r="J134" s="67" t="s">
        <v>55</v>
      </c>
      <c r="K134" s="67" t="s">
        <v>557</v>
      </c>
      <c r="L134" s="67" t="s">
        <v>600</v>
      </c>
      <c r="M134" s="67" t="s">
        <v>570</v>
      </c>
      <c r="N134" s="75" t="s">
        <v>363</v>
      </c>
      <c r="O134" s="67" t="s">
        <v>575</v>
      </c>
      <c r="P134" s="67" t="str">
        <f t="shared" si="46"/>
        <v>F1-I. elegans X I. elegans</v>
      </c>
      <c r="Q134" s="72">
        <v>42680</v>
      </c>
      <c r="R134" s="72"/>
      <c r="S134" s="67" t="s">
        <v>599</v>
      </c>
      <c r="T134" s="67">
        <v>3</v>
      </c>
      <c r="U134" s="71">
        <v>2</v>
      </c>
      <c r="V134" s="71">
        <v>0</v>
      </c>
      <c r="W134" s="71">
        <v>0</v>
      </c>
      <c r="X134" s="71">
        <v>63</v>
      </c>
      <c r="Y134" s="71">
        <v>9</v>
      </c>
      <c r="Z134" s="71">
        <v>96</v>
      </c>
      <c r="AA134" s="71">
        <v>7</v>
      </c>
      <c r="AB134" s="70">
        <v>159</v>
      </c>
      <c r="AC134" s="70">
        <v>16</v>
      </c>
      <c r="AD134" s="70">
        <f t="shared" si="43"/>
        <v>175</v>
      </c>
      <c r="AE134" s="110">
        <f t="shared" si="44"/>
        <v>58.333333333333336</v>
      </c>
      <c r="AF134" s="69">
        <f t="shared" si="45"/>
        <v>0.90857142857142859</v>
      </c>
    </row>
    <row r="136" spans="1:32" x14ac:dyDescent="0.25">
      <c r="M136" s="67"/>
    </row>
    <row r="137" spans="1:32" x14ac:dyDescent="0.25">
      <c r="M137" s="67"/>
    </row>
    <row r="138" spans="1:32" x14ac:dyDescent="0.25">
      <c r="M138" s="67"/>
    </row>
    <row r="139" spans="1:32" x14ac:dyDescent="0.25">
      <c r="M139" s="67"/>
    </row>
    <row r="140" spans="1:32" x14ac:dyDescent="0.25">
      <c r="M140" s="67"/>
    </row>
    <row r="141" spans="1:32" x14ac:dyDescent="0.25">
      <c r="M141" s="67"/>
    </row>
    <row r="142" spans="1:32" x14ac:dyDescent="0.25">
      <c r="M142" s="67"/>
    </row>
    <row r="143" spans="1:32" x14ac:dyDescent="0.25">
      <c r="M143" s="67"/>
    </row>
    <row r="144" spans="1:32" x14ac:dyDescent="0.25">
      <c r="M144" s="67"/>
    </row>
    <row r="145" spans="13:13" x14ac:dyDescent="0.25">
      <c r="M145" s="67"/>
    </row>
    <row r="146" spans="13:13" x14ac:dyDescent="0.25">
      <c r="M146" s="67"/>
    </row>
    <row r="147" spans="13:13" x14ac:dyDescent="0.25">
      <c r="M147" s="67"/>
    </row>
    <row r="148" spans="13:13" x14ac:dyDescent="0.25">
      <c r="M148" s="67"/>
    </row>
    <row r="149" spans="13:13" x14ac:dyDescent="0.25">
      <c r="M149" s="67"/>
    </row>
  </sheetData>
  <autoFilter ref="A1:AF134" xr:uid="{00000000-0009-0000-0000-000004000000}">
    <sortState xmlns:xlrd2="http://schemas.microsoft.com/office/spreadsheetml/2017/richdata2" ref="A2:AF134">
      <sortCondition ref="S1:S134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R117"/>
  <sheetViews>
    <sheetView zoomScale="80" zoomScaleNormal="80" workbookViewId="0">
      <pane xSplit="1" ySplit="4" topLeftCell="B11" activePane="bottomRight" state="frozen"/>
      <selection pane="topRight" activeCell="D1" sqref="D1"/>
      <selection pane="bottomLeft" activeCell="A5" sqref="A5"/>
      <selection pane="bottomRight" activeCell="B36" sqref="B36"/>
    </sheetView>
  </sheetViews>
  <sheetFormatPr baseColWidth="10" defaultRowHeight="12.75" x14ac:dyDescent="0.2"/>
  <cols>
    <col min="1" max="1" width="37.140625" style="123" bestFit="1" customWidth="1"/>
    <col min="2" max="2" width="11.42578125" style="124"/>
    <col min="3" max="3" width="13.42578125" style="124" bestFit="1" customWidth="1"/>
    <col min="4" max="16384" width="11.42578125" style="124"/>
  </cols>
  <sheetData>
    <row r="1" spans="1:44" s="123" customFormat="1" x14ac:dyDescent="0.2">
      <c r="A1" s="62" t="s">
        <v>20</v>
      </c>
      <c r="B1" s="62">
        <v>2001</v>
      </c>
      <c r="C1" s="62">
        <v>2001</v>
      </c>
      <c r="D1" s="62">
        <v>2001</v>
      </c>
      <c r="E1" s="62">
        <v>2001</v>
      </c>
      <c r="F1" s="62">
        <v>2001</v>
      </c>
      <c r="G1" s="62">
        <v>2001</v>
      </c>
      <c r="H1" s="62">
        <v>2001</v>
      </c>
      <c r="I1" s="62">
        <v>2001</v>
      </c>
      <c r="J1" s="62">
        <v>2001</v>
      </c>
      <c r="K1" s="62">
        <v>2001</v>
      </c>
      <c r="L1" s="62">
        <v>2001</v>
      </c>
      <c r="M1" s="62">
        <v>2001</v>
      </c>
      <c r="N1" s="62">
        <v>2001</v>
      </c>
      <c r="O1" s="62">
        <v>2001</v>
      </c>
      <c r="P1" s="62">
        <v>2001</v>
      </c>
      <c r="Q1" s="62">
        <v>2019</v>
      </c>
      <c r="R1" s="62">
        <v>2019</v>
      </c>
      <c r="S1" s="62">
        <v>2019</v>
      </c>
      <c r="T1" s="62">
        <v>2019</v>
      </c>
      <c r="U1" s="62">
        <v>2019</v>
      </c>
      <c r="V1" s="62">
        <v>2019</v>
      </c>
      <c r="W1" s="62">
        <v>2019</v>
      </c>
      <c r="X1" s="62">
        <v>2019</v>
      </c>
      <c r="Y1" s="62">
        <v>2019</v>
      </c>
      <c r="Z1" s="62">
        <v>2019</v>
      </c>
      <c r="AA1" s="62">
        <v>2019</v>
      </c>
      <c r="AB1" s="62">
        <v>2019</v>
      </c>
      <c r="AC1" s="62">
        <v>2019</v>
      </c>
      <c r="AD1" s="62">
        <v>2019</v>
      </c>
      <c r="AE1" s="62">
        <v>2019</v>
      </c>
      <c r="AF1" s="62">
        <v>2019</v>
      </c>
      <c r="AG1" s="62">
        <v>2019</v>
      </c>
      <c r="AH1" s="62" t="s">
        <v>55</v>
      </c>
      <c r="AI1" s="62" t="s">
        <v>55</v>
      </c>
      <c r="AJ1" s="62" t="s">
        <v>55</v>
      </c>
      <c r="AK1" s="62" t="s">
        <v>55</v>
      </c>
      <c r="AL1" s="62" t="s">
        <v>55</v>
      </c>
      <c r="AM1" s="62" t="s">
        <v>55</v>
      </c>
      <c r="AN1" s="62" t="s">
        <v>55</v>
      </c>
      <c r="AO1" s="62" t="s">
        <v>55</v>
      </c>
      <c r="AP1" s="62" t="s">
        <v>55</v>
      </c>
      <c r="AQ1" s="62" t="s">
        <v>55</v>
      </c>
      <c r="AR1" s="62" t="s">
        <v>55</v>
      </c>
    </row>
    <row r="2" spans="1:44" s="123" customFormat="1" x14ac:dyDescent="0.2">
      <c r="A2" s="62" t="s">
        <v>21</v>
      </c>
      <c r="B2" s="62" t="s">
        <v>53</v>
      </c>
      <c r="C2" s="62" t="s">
        <v>62</v>
      </c>
      <c r="D2" s="62" t="s">
        <v>53</v>
      </c>
      <c r="E2" s="62" t="s">
        <v>53</v>
      </c>
      <c r="F2" s="62" t="s">
        <v>53</v>
      </c>
      <c r="G2" s="62" t="s">
        <v>62</v>
      </c>
      <c r="H2" s="62" t="s">
        <v>62</v>
      </c>
      <c r="I2" s="62" t="s">
        <v>62</v>
      </c>
      <c r="J2" s="62" t="s">
        <v>62</v>
      </c>
      <c r="K2" s="62" t="s">
        <v>62</v>
      </c>
      <c r="L2" s="62" t="s">
        <v>80</v>
      </c>
      <c r="M2" s="62" t="s">
        <v>80</v>
      </c>
      <c r="N2" s="62" t="s">
        <v>80</v>
      </c>
      <c r="O2" s="62" t="s">
        <v>80</v>
      </c>
      <c r="P2" s="62" t="s">
        <v>80</v>
      </c>
      <c r="Q2" s="62" t="s">
        <v>53</v>
      </c>
      <c r="R2" s="62" t="s">
        <v>62</v>
      </c>
      <c r="S2" s="62" t="s">
        <v>80</v>
      </c>
      <c r="T2" s="62" t="s">
        <v>53</v>
      </c>
      <c r="U2" s="62" t="s">
        <v>62</v>
      </c>
      <c r="V2" s="62" t="s">
        <v>53</v>
      </c>
      <c r="W2" s="62" t="s">
        <v>53</v>
      </c>
      <c r="X2" s="62" t="s">
        <v>62</v>
      </c>
      <c r="Y2" s="62" t="s">
        <v>62</v>
      </c>
      <c r="Z2" s="62" t="s">
        <v>62</v>
      </c>
      <c r="AA2" s="62" t="s">
        <v>62</v>
      </c>
      <c r="AB2" s="62" t="s">
        <v>62</v>
      </c>
      <c r="AC2" s="62" t="s">
        <v>80</v>
      </c>
      <c r="AD2" s="62" t="s">
        <v>80</v>
      </c>
      <c r="AE2" s="62" t="s">
        <v>80</v>
      </c>
      <c r="AF2" s="62" t="s">
        <v>80</v>
      </c>
      <c r="AG2" s="62" t="s">
        <v>80</v>
      </c>
      <c r="AH2" s="62" t="s">
        <v>53</v>
      </c>
      <c r="AI2" s="62" t="s">
        <v>62</v>
      </c>
      <c r="AJ2" s="62" t="s">
        <v>53</v>
      </c>
      <c r="AK2" s="62" t="s">
        <v>62</v>
      </c>
      <c r="AL2" s="62" t="s">
        <v>53</v>
      </c>
      <c r="AM2" s="62" t="s">
        <v>53</v>
      </c>
      <c r="AN2" s="62" t="s">
        <v>62</v>
      </c>
      <c r="AO2" s="62" t="s">
        <v>62</v>
      </c>
      <c r="AP2" s="62" t="s">
        <v>62</v>
      </c>
      <c r="AQ2" s="62" t="s">
        <v>62</v>
      </c>
      <c r="AR2" s="62" t="s">
        <v>62</v>
      </c>
    </row>
    <row r="3" spans="1:44" s="123" customFormat="1" x14ac:dyDescent="0.2">
      <c r="A3" s="62" t="s">
        <v>1</v>
      </c>
      <c r="B3" s="62" t="s">
        <v>66</v>
      </c>
      <c r="C3" s="62" t="s">
        <v>66</v>
      </c>
      <c r="D3" s="62" t="s">
        <v>67</v>
      </c>
      <c r="E3" s="62" t="s">
        <v>68</v>
      </c>
      <c r="F3" s="62" t="s">
        <v>69</v>
      </c>
      <c r="G3" s="62" t="s">
        <v>70</v>
      </c>
      <c r="H3" s="62" t="s">
        <v>71</v>
      </c>
      <c r="I3" s="62" t="s">
        <v>72</v>
      </c>
      <c r="J3" s="62" t="s">
        <v>73</v>
      </c>
      <c r="K3" s="62" t="s">
        <v>74</v>
      </c>
      <c r="L3" s="62" t="s">
        <v>70</v>
      </c>
      <c r="M3" s="62" t="s">
        <v>71</v>
      </c>
      <c r="N3" s="62" t="s">
        <v>72</v>
      </c>
      <c r="O3" s="62" t="s">
        <v>73</v>
      </c>
      <c r="P3" s="62" t="s">
        <v>74</v>
      </c>
      <c r="Q3" s="62" t="s">
        <v>66</v>
      </c>
      <c r="R3" s="62" t="s">
        <v>66</v>
      </c>
      <c r="S3" s="62" t="s">
        <v>66</v>
      </c>
      <c r="T3" s="62" t="s">
        <v>67</v>
      </c>
      <c r="U3" s="62" t="s">
        <v>67</v>
      </c>
      <c r="V3" s="62" t="s">
        <v>68</v>
      </c>
      <c r="W3" s="62" t="s">
        <v>69</v>
      </c>
      <c r="X3" s="62" t="s">
        <v>70</v>
      </c>
      <c r="Y3" s="62" t="s">
        <v>71</v>
      </c>
      <c r="Z3" s="62" t="s">
        <v>72</v>
      </c>
      <c r="AA3" s="62" t="s">
        <v>73</v>
      </c>
      <c r="AB3" s="62" t="s">
        <v>74</v>
      </c>
      <c r="AC3" s="62" t="s">
        <v>70</v>
      </c>
      <c r="AD3" s="62" t="s">
        <v>71</v>
      </c>
      <c r="AE3" s="62" t="s">
        <v>72</v>
      </c>
      <c r="AF3" s="62" t="s">
        <v>73</v>
      </c>
      <c r="AG3" s="62" t="s">
        <v>74</v>
      </c>
      <c r="AH3" s="62" t="s">
        <v>66</v>
      </c>
      <c r="AI3" s="62" t="s">
        <v>66</v>
      </c>
      <c r="AJ3" s="62" t="s">
        <v>67</v>
      </c>
      <c r="AK3" s="62" t="s">
        <v>67</v>
      </c>
      <c r="AL3" s="62" t="s">
        <v>68</v>
      </c>
      <c r="AM3" s="62" t="s">
        <v>69</v>
      </c>
      <c r="AN3" s="62" t="s">
        <v>70</v>
      </c>
      <c r="AO3" s="62" t="s">
        <v>71</v>
      </c>
      <c r="AP3" s="62" t="s">
        <v>72</v>
      </c>
      <c r="AQ3" s="62" t="s">
        <v>73</v>
      </c>
      <c r="AR3" s="62" t="s">
        <v>74</v>
      </c>
    </row>
    <row r="4" spans="1:44" x14ac:dyDescent="0.2">
      <c r="B4" s="39">
        <v>100</v>
      </c>
      <c r="C4" s="39">
        <v>170.667</v>
      </c>
      <c r="D4" s="39">
        <v>9.6669999999999998</v>
      </c>
      <c r="E4" s="39">
        <v>95</v>
      </c>
      <c r="F4" s="39">
        <v>132.333</v>
      </c>
      <c r="G4" s="39">
        <v>127</v>
      </c>
      <c r="H4" s="39">
        <v>304</v>
      </c>
      <c r="I4" s="39" t="s">
        <v>17</v>
      </c>
      <c r="J4" s="39" t="s">
        <v>17</v>
      </c>
      <c r="K4" s="39">
        <v>162.667</v>
      </c>
      <c r="L4" s="39">
        <v>244</v>
      </c>
      <c r="M4" s="39">
        <v>23.667000000000002</v>
      </c>
      <c r="N4" s="39" t="s">
        <v>7</v>
      </c>
      <c r="O4" s="39">
        <v>38.332999999999998</v>
      </c>
      <c r="P4" s="39">
        <v>211</v>
      </c>
      <c r="Q4" s="39">
        <v>121.66666666666667</v>
      </c>
      <c r="R4" s="39">
        <v>44.333333333333336</v>
      </c>
      <c r="S4" s="39">
        <v>113.33333333333333</v>
      </c>
      <c r="T4" s="39">
        <v>11</v>
      </c>
      <c r="U4" s="39">
        <v>88.666666666666671</v>
      </c>
      <c r="V4" s="39">
        <v>215.33333333333334</v>
      </c>
      <c r="W4" s="39" t="s">
        <v>17</v>
      </c>
      <c r="X4" s="39">
        <v>124.66666666666667</v>
      </c>
      <c r="Y4" s="39">
        <v>100.66666666666667</v>
      </c>
      <c r="Z4" s="39" t="s">
        <v>7</v>
      </c>
      <c r="AA4" s="39" t="s">
        <v>17</v>
      </c>
      <c r="AB4" s="39">
        <v>369</v>
      </c>
      <c r="AC4" s="39">
        <v>54</v>
      </c>
      <c r="AD4" s="39">
        <v>83.333333333333329</v>
      </c>
      <c r="AE4" s="124">
        <v>38.666666666666664</v>
      </c>
      <c r="AF4" s="39">
        <v>141</v>
      </c>
      <c r="AG4" s="122">
        <v>1</v>
      </c>
      <c r="AH4" s="125">
        <v>181.66666666666666</v>
      </c>
      <c r="AI4" s="125">
        <v>201.33333333333334</v>
      </c>
      <c r="AJ4" s="125">
        <v>191.66666666666666</v>
      </c>
      <c r="AK4" s="125">
        <v>76.333333333333329</v>
      </c>
      <c r="AL4" s="125">
        <v>27.666666666666668</v>
      </c>
      <c r="AM4" s="125">
        <v>243.66666666666666</v>
      </c>
      <c r="AN4" s="125">
        <v>4.333333333333333</v>
      </c>
      <c r="AO4" s="125">
        <v>3.3333333333333335</v>
      </c>
      <c r="AP4" s="124">
        <v>175.33333333333334</v>
      </c>
      <c r="AQ4" s="125">
        <v>24.666666666666668</v>
      </c>
      <c r="AR4" s="125">
        <v>58</v>
      </c>
    </row>
    <row r="5" spans="1:44" x14ac:dyDescent="0.2">
      <c r="B5" s="39">
        <v>104.5</v>
      </c>
      <c r="C5" s="39">
        <v>52.667000000000002</v>
      </c>
      <c r="D5" s="39">
        <v>127.333</v>
      </c>
      <c r="E5" s="39">
        <v>211</v>
      </c>
      <c r="F5" s="39">
        <v>132.667</v>
      </c>
      <c r="G5" s="39"/>
      <c r="H5" s="39">
        <v>77</v>
      </c>
      <c r="I5" s="39"/>
      <c r="J5" s="39"/>
      <c r="K5" s="39">
        <v>12.5</v>
      </c>
      <c r="L5" s="39">
        <v>170.333</v>
      </c>
      <c r="M5" s="39"/>
      <c r="N5" s="39"/>
      <c r="O5" s="39">
        <v>201</v>
      </c>
      <c r="P5" s="39">
        <v>38.667000000000002</v>
      </c>
      <c r="Q5" s="39">
        <v>193</v>
      </c>
      <c r="R5" s="39">
        <v>147</v>
      </c>
      <c r="S5" s="39">
        <v>97.333333333333329</v>
      </c>
      <c r="T5" s="39">
        <v>33.333333333333336</v>
      </c>
      <c r="U5" s="39">
        <v>54.5</v>
      </c>
      <c r="V5" s="39">
        <v>179.33333333333334</v>
      </c>
      <c r="W5" s="39"/>
      <c r="X5" s="39">
        <v>18.666666666666668</v>
      </c>
      <c r="Y5" s="39">
        <v>148.66666666666666</v>
      </c>
      <c r="Z5" s="39"/>
      <c r="AA5" s="39"/>
      <c r="AB5" s="39">
        <v>108.66666666666667</v>
      </c>
      <c r="AC5" s="39">
        <v>88.333333333333329</v>
      </c>
      <c r="AD5" s="39"/>
      <c r="AF5" s="124">
        <v>1.3333333333333333</v>
      </c>
      <c r="AG5" s="122">
        <v>16.666666666666668</v>
      </c>
      <c r="AH5" s="125">
        <v>319</v>
      </c>
      <c r="AI5" s="125">
        <v>205.33333333333334</v>
      </c>
      <c r="AJ5" s="125">
        <v>167</v>
      </c>
      <c r="AK5" s="125"/>
      <c r="AL5" s="125">
        <v>13.333333333333334</v>
      </c>
      <c r="AM5" s="125">
        <v>217</v>
      </c>
      <c r="AN5" s="125">
        <v>1.6666666666666667</v>
      </c>
      <c r="AO5" s="125">
        <v>0.66666666666666663</v>
      </c>
      <c r="AQ5" s="125">
        <v>34.333333333333336</v>
      </c>
      <c r="AR5" s="125">
        <v>0.33333333333333331</v>
      </c>
    </row>
    <row r="6" spans="1:44" x14ac:dyDescent="0.2">
      <c r="B6" s="39">
        <v>245.667</v>
      </c>
      <c r="C6" s="39"/>
      <c r="D6" s="39">
        <v>265.33300000000003</v>
      </c>
      <c r="E6" s="39">
        <v>78.332999999999998</v>
      </c>
      <c r="F6" s="39">
        <v>137</v>
      </c>
      <c r="G6" s="39"/>
      <c r="H6" s="39"/>
      <c r="I6" s="39"/>
      <c r="J6" s="39"/>
      <c r="K6" s="39">
        <v>263.5</v>
      </c>
      <c r="L6" s="39">
        <v>77.332999999999998</v>
      </c>
      <c r="M6" s="39"/>
      <c r="N6" s="39"/>
      <c r="O6" s="39">
        <v>177</v>
      </c>
      <c r="P6" s="39">
        <v>250.667</v>
      </c>
      <c r="Q6" s="39">
        <v>105</v>
      </c>
      <c r="R6" s="39">
        <v>61.666666666666664</v>
      </c>
      <c r="S6" s="39">
        <v>182.66666666666666</v>
      </c>
      <c r="T6" s="39">
        <v>9.3333333333333339</v>
      </c>
      <c r="U6" s="39">
        <v>49.333333333333336</v>
      </c>
      <c r="V6" s="39">
        <v>16.666666666666668</v>
      </c>
      <c r="W6" s="39"/>
      <c r="X6" s="39">
        <v>323.66666666666669</v>
      </c>
      <c r="Y6" s="39">
        <v>109</v>
      </c>
      <c r="Z6" s="39"/>
      <c r="AA6" s="39"/>
      <c r="AB6" s="39">
        <v>244.33333333333334</v>
      </c>
      <c r="AC6" s="39">
        <v>64</v>
      </c>
      <c r="AD6" s="39"/>
      <c r="AG6" s="122">
        <v>51</v>
      </c>
      <c r="AH6" s="125">
        <v>214</v>
      </c>
      <c r="AI6" s="125">
        <v>116.66666666666667</v>
      </c>
      <c r="AJ6" s="125">
        <v>219</v>
      </c>
      <c r="AK6" s="125"/>
      <c r="AL6" s="125">
        <v>15.5</v>
      </c>
      <c r="AM6" s="125">
        <v>325.5</v>
      </c>
      <c r="AN6" s="125">
        <v>7.666666666666667</v>
      </c>
      <c r="AO6" s="125">
        <v>1.3333333333333333</v>
      </c>
      <c r="AQ6" s="125">
        <v>4.5</v>
      </c>
      <c r="AR6" s="125">
        <v>47.666666666666664</v>
      </c>
    </row>
    <row r="7" spans="1:44" x14ac:dyDescent="0.2">
      <c r="B7" s="39">
        <v>226</v>
      </c>
      <c r="C7" s="39"/>
      <c r="D7" s="39">
        <v>102.667</v>
      </c>
      <c r="E7" s="39">
        <v>72.667000000000002</v>
      </c>
      <c r="F7" s="39"/>
      <c r="G7" s="39"/>
      <c r="H7" s="39"/>
      <c r="I7" s="39"/>
      <c r="J7" s="39"/>
      <c r="K7" s="39">
        <v>204</v>
      </c>
      <c r="L7" s="39">
        <v>104.333</v>
      </c>
      <c r="M7" s="39"/>
      <c r="N7" s="39"/>
      <c r="O7" s="39">
        <v>5</v>
      </c>
      <c r="P7" s="39">
        <v>178.333</v>
      </c>
      <c r="Q7" s="39">
        <v>90.666666666666671</v>
      </c>
      <c r="R7" s="39">
        <v>82.333333333333329</v>
      </c>
      <c r="S7" s="39"/>
      <c r="T7" s="39">
        <v>146.66666666666666</v>
      </c>
      <c r="U7" s="39">
        <v>180.33333333333334</v>
      </c>
      <c r="V7" s="39">
        <v>220.66666666666666</v>
      </c>
      <c r="W7" s="39"/>
      <c r="X7" s="39">
        <v>162.33333333333334</v>
      </c>
      <c r="Y7" s="39"/>
      <c r="Z7" s="39"/>
      <c r="AA7" s="39"/>
      <c r="AB7" s="39">
        <v>136</v>
      </c>
      <c r="AC7" s="39">
        <v>28.666666666666668</v>
      </c>
      <c r="AD7" s="39"/>
      <c r="AH7" s="125">
        <v>272.66666666666669</v>
      </c>
      <c r="AI7" s="125">
        <v>111.66666666666667</v>
      </c>
      <c r="AJ7" s="125">
        <v>305.66666666666669</v>
      </c>
      <c r="AK7" s="125"/>
      <c r="AL7" s="125">
        <v>21</v>
      </c>
      <c r="AM7" s="125">
        <v>222</v>
      </c>
      <c r="AN7" s="125">
        <v>1.3333333333333333</v>
      </c>
      <c r="AO7" s="125">
        <v>2.6666666666666665</v>
      </c>
      <c r="AQ7" s="125">
        <v>28</v>
      </c>
      <c r="AR7" s="125">
        <v>9</v>
      </c>
    </row>
    <row r="8" spans="1:44" x14ac:dyDescent="0.2">
      <c r="B8" s="39">
        <v>290</v>
      </c>
      <c r="C8" s="39"/>
      <c r="D8" s="39"/>
      <c r="E8" s="39">
        <v>213.667</v>
      </c>
      <c r="F8" s="39"/>
      <c r="G8" s="39"/>
      <c r="H8" s="39"/>
      <c r="I8" s="39"/>
      <c r="J8" s="39"/>
      <c r="K8" s="39"/>
      <c r="L8" s="39">
        <v>139</v>
      </c>
      <c r="M8" s="39"/>
      <c r="N8" s="39"/>
      <c r="O8" s="39">
        <v>180.667</v>
      </c>
      <c r="P8" s="39">
        <v>8.3330000000000002</v>
      </c>
      <c r="Q8" s="39">
        <v>111.5</v>
      </c>
      <c r="R8" s="39">
        <v>125.66666666666667</v>
      </c>
      <c r="S8" s="39"/>
      <c r="U8" s="39">
        <v>153.66666666666666</v>
      </c>
      <c r="V8" s="39">
        <v>108</v>
      </c>
      <c r="W8" s="39"/>
      <c r="X8" s="39">
        <v>9.6666666666666661</v>
      </c>
      <c r="Y8" s="39"/>
      <c r="Z8" s="39"/>
      <c r="AA8" s="39"/>
      <c r="AB8" s="39">
        <v>2</v>
      </c>
      <c r="AC8" s="39">
        <v>60.666666666666664</v>
      </c>
      <c r="AD8" s="39"/>
      <c r="AH8" s="125">
        <v>406.66666666666669</v>
      </c>
      <c r="AI8" s="125">
        <v>55.666666666666664</v>
      </c>
      <c r="AJ8" s="125">
        <v>157</v>
      </c>
      <c r="AK8" s="125"/>
      <c r="AL8" s="125">
        <v>40</v>
      </c>
      <c r="AM8" s="125">
        <v>241</v>
      </c>
      <c r="AN8" s="125">
        <v>1.3333333333333333</v>
      </c>
      <c r="AO8" s="125">
        <v>0.66666666666666663</v>
      </c>
      <c r="AQ8" s="125">
        <v>2.3333333333333335</v>
      </c>
      <c r="AR8" s="125">
        <v>37</v>
      </c>
    </row>
    <row r="9" spans="1:44" x14ac:dyDescent="0.2">
      <c r="B9" s="39">
        <v>415.33300000000003</v>
      </c>
      <c r="C9" s="39"/>
      <c r="D9" s="39"/>
      <c r="E9" s="39">
        <v>19</v>
      </c>
      <c r="F9" s="39"/>
      <c r="G9" s="39"/>
      <c r="H9" s="39"/>
      <c r="I9" s="39"/>
      <c r="J9" s="39"/>
      <c r="K9" s="39"/>
      <c r="L9" s="39">
        <v>206.667</v>
      </c>
      <c r="M9" s="39"/>
      <c r="N9" s="39"/>
      <c r="O9" s="39">
        <v>328.66699999999997</v>
      </c>
      <c r="P9" s="39">
        <v>207.667</v>
      </c>
      <c r="Q9" s="39">
        <v>42.666666666666664</v>
      </c>
      <c r="R9" s="39">
        <v>110.66666666666667</v>
      </c>
      <c r="S9" s="39"/>
      <c r="U9" s="39">
        <v>33.666666666666664</v>
      </c>
      <c r="V9" s="39">
        <v>6.333333333333333</v>
      </c>
      <c r="W9" s="39"/>
      <c r="X9" s="39">
        <v>13</v>
      </c>
      <c r="Y9" s="39"/>
      <c r="Z9" s="39"/>
      <c r="AA9" s="39"/>
      <c r="AB9" s="39">
        <v>190.33333333333334</v>
      </c>
      <c r="AC9" s="39">
        <v>15.333333333333334</v>
      </c>
      <c r="AD9" s="39"/>
      <c r="AH9" s="125">
        <v>205</v>
      </c>
      <c r="AI9" s="125">
        <v>53.666666666666664</v>
      </c>
      <c r="AJ9" s="125">
        <v>249.66666666666666</v>
      </c>
      <c r="AK9" s="125"/>
      <c r="AL9" s="125">
        <v>8</v>
      </c>
      <c r="AN9" s="125">
        <v>4.333333333333333</v>
      </c>
      <c r="AO9" s="125">
        <v>7.666666666666667</v>
      </c>
      <c r="AR9" s="125">
        <v>133.66666666666666</v>
      </c>
    </row>
    <row r="10" spans="1:44" x14ac:dyDescent="0.2">
      <c r="B10" s="39"/>
      <c r="D10" s="39"/>
      <c r="E10" s="39">
        <v>246.333</v>
      </c>
      <c r="F10" s="39"/>
      <c r="G10" s="39"/>
      <c r="H10" s="39"/>
      <c r="I10" s="39"/>
      <c r="J10" s="39"/>
      <c r="K10" s="39"/>
      <c r="L10" s="39">
        <v>133</v>
      </c>
      <c r="M10" s="39"/>
      <c r="N10" s="39"/>
      <c r="O10" s="39">
        <v>2</v>
      </c>
      <c r="P10" s="39">
        <v>205.667</v>
      </c>
      <c r="Q10" s="39">
        <v>151.66666666666666</v>
      </c>
      <c r="R10" s="39">
        <v>5</v>
      </c>
      <c r="S10" s="39"/>
      <c r="U10" s="39">
        <v>198.66666666666666</v>
      </c>
      <c r="V10" s="39">
        <v>1</v>
      </c>
      <c r="W10" s="39"/>
      <c r="X10" s="39">
        <v>1.6666666666666667</v>
      </c>
      <c r="Y10" s="39"/>
      <c r="Z10" s="39"/>
      <c r="AA10" s="39"/>
      <c r="AB10" s="39"/>
      <c r="AC10" s="39"/>
      <c r="AD10" s="39"/>
      <c r="AH10" s="125">
        <v>370</v>
      </c>
      <c r="AI10" s="125">
        <v>150.66666666666666</v>
      </c>
      <c r="AJ10" s="125">
        <v>353.66666666666669</v>
      </c>
      <c r="AK10" s="125"/>
      <c r="AL10" s="125">
        <v>23.333333333333332</v>
      </c>
      <c r="AN10" s="125">
        <v>4.333333333333333</v>
      </c>
      <c r="AR10" s="125">
        <v>51</v>
      </c>
    </row>
    <row r="11" spans="1:44" x14ac:dyDescent="0.2">
      <c r="B11" s="39"/>
      <c r="D11" s="39"/>
      <c r="E11" s="39">
        <v>100.667</v>
      </c>
      <c r="F11" s="39"/>
      <c r="G11" s="39"/>
      <c r="H11" s="39"/>
      <c r="I11" s="39"/>
      <c r="J11" s="39"/>
      <c r="K11" s="39"/>
      <c r="L11" s="39">
        <v>247.333</v>
      </c>
      <c r="M11" s="39"/>
      <c r="N11" s="39"/>
      <c r="O11" s="39">
        <v>33.5</v>
      </c>
      <c r="P11" s="39">
        <v>281.33300000000003</v>
      </c>
      <c r="R11" s="39">
        <v>0.5</v>
      </c>
      <c r="S11" s="39"/>
      <c r="U11" s="39">
        <v>143.33333333333334</v>
      </c>
      <c r="V11" s="39">
        <v>15.666666666666666</v>
      </c>
      <c r="W11" s="39"/>
      <c r="X11" s="39">
        <v>35.666666666666664</v>
      </c>
      <c r="Y11" s="39"/>
      <c r="Z11" s="39"/>
      <c r="AA11" s="39"/>
      <c r="AB11" s="39"/>
      <c r="AC11" s="39"/>
      <c r="AD11" s="39"/>
      <c r="AH11" s="125">
        <v>344.5</v>
      </c>
      <c r="AI11" s="125">
        <v>114.33333333333333</v>
      </c>
      <c r="AJ11" s="125">
        <v>225.66666666666666</v>
      </c>
      <c r="AK11" s="125"/>
      <c r="AL11" s="125">
        <v>16</v>
      </c>
      <c r="AN11" s="125">
        <v>4</v>
      </c>
      <c r="AR11" s="125">
        <v>136.66666666666666</v>
      </c>
    </row>
    <row r="12" spans="1:44" x14ac:dyDescent="0.2">
      <c r="B12" s="39"/>
      <c r="C12" s="39"/>
      <c r="D12" s="39"/>
      <c r="E12" s="39">
        <v>29</v>
      </c>
      <c r="F12" s="39"/>
      <c r="G12" s="39"/>
      <c r="H12" s="39"/>
      <c r="I12" s="39"/>
      <c r="J12" s="39"/>
      <c r="K12" s="39"/>
      <c r="L12" s="39">
        <v>150.333</v>
      </c>
      <c r="M12" s="39"/>
      <c r="N12" s="39"/>
      <c r="O12" s="39"/>
      <c r="P12" s="39">
        <v>107.333</v>
      </c>
      <c r="R12" s="39"/>
      <c r="S12" s="39"/>
      <c r="U12" s="39"/>
      <c r="V12" s="39">
        <v>15.666666666666666</v>
      </c>
      <c r="W12" s="39"/>
      <c r="X12" s="39">
        <v>38.333333333333336</v>
      </c>
      <c r="Y12" s="39"/>
      <c r="Z12" s="39"/>
      <c r="AA12" s="39"/>
      <c r="AB12" s="39"/>
      <c r="AC12" s="39"/>
      <c r="AD12" s="39"/>
      <c r="AH12" s="125"/>
      <c r="AI12" s="125">
        <v>83.333333333333329</v>
      </c>
      <c r="AJ12" s="125">
        <v>217</v>
      </c>
      <c r="AK12" s="125"/>
      <c r="AN12" s="125">
        <v>4.666666666666667</v>
      </c>
      <c r="AR12" s="125">
        <v>79.333333333333329</v>
      </c>
    </row>
    <row r="13" spans="1:44" x14ac:dyDescent="0.2">
      <c r="B13" s="39"/>
      <c r="C13" s="39"/>
      <c r="D13" s="39"/>
      <c r="E13" s="39">
        <v>112.333</v>
      </c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>
        <v>106</v>
      </c>
      <c r="R13" s="39"/>
      <c r="S13" s="39"/>
      <c r="U13" s="39"/>
      <c r="V13" s="39">
        <v>3.3333333333333335</v>
      </c>
      <c r="W13" s="39"/>
      <c r="X13" s="39">
        <v>101.33333333333333</v>
      </c>
      <c r="Y13" s="39"/>
      <c r="Z13" s="39"/>
      <c r="AA13" s="39"/>
      <c r="AB13" s="39"/>
      <c r="AC13" s="39"/>
      <c r="AD13" s="39"/>
      <c r="AH13" s="125"/>
      <c r="AI13" s="125">
        <v>73.666666666666671</v>
      </c>
      <c r="AJ13" s="125">
        <v>317.66666666666669</v>
      </c>
      <c r="AK13" s="125"/>
      <c r="AN13" s="125">
        <v>4.666666666666667</v>
      </c>
      <c r="AR13" s="125">
        <v>146.66666666666666</v>
      </c>
    </row>
    <row r="14" spans="1:44" x14ac:dyDescent="0.2">
      <c r="B14" s="39"/>
      <c r="C14" s="39"/>
      <c r="D14" s="39"/>
      <c r="E14" s="39">
        <v>1.333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>
        <v>201</v>
      </c>
      <c r="R14" s="39"/>
      <c r="S14" s="39"/>
      <c r="U14" s="39"/>
      <c r="V14" s="39">
        <v>160</v>
      </c>
      <c r="W14" s="39"/>
      <c r="X14" s="39">
        <v>38.666666666666664</v>
      </c>
      <c r="Y14" s="39"/>
      <c r="Z14" s="39"/>
      <c r="AA14" s="39"/>
      <c r="AB14" s="39"/>
      <c r="AC14" s="39"/>
      <c r="AD14" s="39"/>
      <c r="AH14" s="125"/>
      <c r="AI14" s="125">
        <v>135.66666666666666</v>
      </c>
      <c r="AJ14" s="125">
        <v>165.66666666666666</v>
      </c>
      <c r="AK14" s="125"/>
      <c r="AN14" s="125">
        <v>7</v>
      </c>
    </row>
    <row r="15" spans="1:44" x14ac:dyDescent="0.2">
      <c r="B15" s="39"/>
      <c r="C15" s="39"/>
      <c r="D15" s="39"/>
      <c r="E15" s="39">
        <v>167.333</v>
      </c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R15" s="39"/>
      <c r="S15" s="39"/>
      <c r="U15" s="39"/>
      <c r="V15" s="39">
        <v>183.33333333333334</v>
      </c>
      <c r="W15" s="39"/>
      <c r="X15" s="39"/>
      <c r="Y15" s="39"/>
      <c r="Z15" s="39"/>
      <c r="AA15" s="39"/>
      <c r="AB15" s="39"/>
      <c r="AC15" s="39"/>
      <c r="AD15" s="39"/>
      <c r="AH15" s="125"/>
      <c r="AI15" s="125">
        <v>72</v>
      </c>
      <c r="AJ15" s="125">
        <v>214.33333333333334</v>
      </c>
      <c r="AK15" s="125"/>
      <c r="AN15" s="125">
        <v>2</v>
      </c>
    </row>
    <row r="16" spans="1:44" x14ac:dyDescent="0.2"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R16" s="39"/>
      <c r="S16" s="39"/>
      <c r="T16" s="39"/>
      <c r="U16" s="39"/>
      <c r="V16" s="39">
        <v>174.33333333333334</v>
      </c>
      <c r="W16" s="39"/>
      <c r="X16" s="39"/>
      <c r="Y16" s="39"/>
      <c r="Z16" s="39"/>
      <c r="AA16" s="39"/>
      <c r="AB16" s="39"/>
      <c r="AC16" s="39"/>
      <c r="AD16" s="39"/>
      <c r="AH16" s="125"/>
      <c r="AI16" s="125">
        <v>170.33333333333334</v>
      </c>
      <c r="AJ16" s="125">
        <v>131</v>
      </c>
      <c r="AK16" s="125"/>
      <c r="AN16" s="125">
        <v>1.3333333333333333</v>
      </c>
    </row>
    <row r="17" spans="1:44" x14ac:dyDescent="0.2"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R17" s="39"/>
      <c r="S17" s="39"/>
      <c r="T17" s="39"/>
      <c r="U17" s="39"/>
      <c r="V17" s="39">
        <v>27.666666666666668</v>
      </c>
      <c r="W17" s="39"/>
      <c r="X17" s="39"/>
      <c r="Y17" s="39"/>
      <c r="Z17" s="39"/>
      <c r="AA17" s="39"/>
      <c r="AB17" s="39"/>
      <c r="AC17" s="39"/>
      <c r="AD17" s="39"/>
      <c r="AH17" s="125"/>
      <c r="AI17" s="125">
        <v>147.33333333333334</v>
      </c>
      <c r="AJ17" s="125"/>
      <c r="AK17" s="125"/>
      <c r="AN17" s="125">
        <v>33</v>
      </c>
    </row>
    <row r="18" spans="1:44" x14ac:dyDescent="0.2"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R18" s="39"/>
      <c r="S18" s="39"/>
      <c r="T18" s="39"/>
      <c r="U18" s="39"/>
      <c r="V18" s="39">
        <v>182.66666666666666</v>
      </c>
      <c r="W18" s="39"/>
      <c r="X18" s="39"/>
      <c r="Y18" s="39"/>
      <c r="Z18" s="39"/>
      <c r="AA18" s="39"/>
      <c r="AB18" s="39"/>
      <c r="AC18" s="39"/>
      <c r="AD18" s="39"/>
      <c r="AH18" s="125"/>
      <c r="AI18" s="125">
        <v>84.333333333333329</v>
      </c>
      <c r="AN18" s="125">
        <v>10.666666666666666</v>
      </c>
    </row>
    <row r="19" spans="1:44" x14ac:dyDescent="0.2"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R19" s="39"/>
      <c r="S19" s="39"/>
      <c r="T19" s="39"/>
      <c r="U19" s="39"/>
      <c r="V19" s="39">
        <v>248.33333333333334</v>
      </c>
      <c r="W19" s="39"/>
      <c r="X19" s="39"/>
      <c r="Y19" s="39"/>
      <c r="Z19" s="39"/>
      <c r="AA19" s="39"/>
      <c r="AB19" s="39"/>
      <c r="AC19" s="39"/>
      <c r="AD19" s="39"/>
      <c r="AH19" s="125"/>
      <c r="AI19" s="125">
        <v>59.666666666666664</v>
      </c>
      <c r="AN19" s="125">
        <v>14</v>
      </c>
    </row>
    <row r="20" spans="1:44" x14ac:dyDescent="0.2"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R20" s="39"/>
      <c r="S20" s="39"/>
      <c r="T20" s="39"/>
      <c r="U20" s="39"/>
      <c r="V20" s="39">
        <v>179</v>
      </c>
      <c r="W20" s="39"/>
      <c r="X20" s="39"/>
      <c r="Y20" s="39"/>
      <c r="Z20" s="39"/>
      <c r="AA20" s="39"/>
      <c r="AB20" s="39"/>
      <c r="AC20" s="39"/>
      <c r="AD20" s="39"/>
      <c r="AH20" s="125"/>
      <c r="AI20" s="125">
        <v>82.333333333333329</v>
      </c>
      <c r="AN20" s="125">
        <v>1</v>
      </c>
    </row>
    <row r="21" spans="1:44" x14ac:dyDescent="0.2"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R21" s="39"/>
      <c r="S21" s="39"/>
      <c r="T21" s="39"/>
      <c r="U21" s="39"/>
      <c r="V21" s="39">
        <v>137</v>
      </c>
      <c r="W21" s="39"/>
      <c r="X21" s="39"/>
      <c r="Y21" s="39"/>
      <c r="Z21" s="39"/>
      <c r="AA21" s="39"/>
      <c r="AB21" s="39"/>
      <c r="AC21" s="39"/>
      <c r="AD21" s="39"/>
      <c r="AH21" s="125"/>
      <c r="AI21" s="125">
        <v>181.33333333333334</v>
      </c>
      <c r="AN21" s="125">
        <v>5.333333333333333</v>
      </c>
    </row>
    <row r="22" spans="1:44" x14ac:dyDescent="0.2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>
        <v>160.66666666666666</v>
      </c>
      <c r="W22" s="39"/>
      <c r="X22" s="39"/>
      <c r="Y22" s="39"/>
      <c r="Z22" s="39"/>
      <c r="AA22" s="39"/>
      <c r="AB22" s="39"/>
      <c r="AC22" s="39"/>
      <c r="AD22" s="39"/>
      <c r="AH22" s="125"/>
      <c r="AI22" s="125">
        <v>258.33333333333331</v>
      </c>
      <c r="AN22" s="125">
        <v>29</v>
      </c>
    </row>
    <row r="23" spans="1:44" x14ac:dyDescent="0.2"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>
        <v>105.33333333333333</v>
      </c>
      <c r="W23" s="39"/>
      <c r="X23" s="39"/>
      <c r="Y23" s="39"/>
      <c r="Z23" s="39"/>
      <c r="AA23" s="39"/>
      <c r="AB23" s="39"/>
      <c r="AC23" s="39"/>
      <c r="AD23" s="39"/>
      <c r="AH23" s="125"/>
      <c r="AI23" s="125">
        <v>243.33333333333334</v>
      </c>
      <c r="AN23" s="125">
        <v>1.3333333333333333</v>
      </c>
    </row>
    <row r="24" spans="1:44" x14ac:dyDescent="0.2"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>
        <v>172.66666666666666</v>
      </c>
      <c r="W24" s="39"/>
      <c r="X24" s="39"/>
      <c r="Y24" s="39"/>
      <c r="Z24" s="39"/>
      <c r="AA24" s="39"/>
      <c r="AB24" s="39"/>
      <c r="AC24" s="39"/>
      <c r="AD24" s="39"/>
      <c r="AH24" s="125"/>
      <c r="AI24" s="125">
        <v>90</v>
      </c>
      <c r="AN24" s="125">
        <v>7</v>
      </c>
    </row>
    <row r="25" spans="1:44" x14ac:dyDescent="0.2"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>
        <v>195.66666666666666</v>
      </c>
      <c r="W25" s="39"/>
      <c r="X25" s="39"/>
      <c r="Y25" s="39"/>
      <c r="Z25" s="39"/>
      <c r="AA25" s="39"/>
      <c r="AB25" s="39"/>
      <c r="AC25" s="39"/>
      <c r="AD25" s="39"/>
      <c r="AH25" s="125"/>
      <c r="AI25" s="125">
        <v>109.66666666666667</v>
      </c>
      <c r="AN25" s="125">
        <v>96</v>
      </c>
    </row>
    <row r="26" spans="1:44" x14ac:dyDescent="0.2"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>
        <v>3.3333333333333335</v>
      </c>
      <c r="W26" s="39"/>
      <c r="X26" s="39"/>
      <c r="Y26" s="39"/>
      <c r="Z26" s="39"/>
      <c r="AA26" s="39"/>
      <c r="AB26" s="39"/>
      <c r="AC26" s="39"/>
      <c r="AD26" s="39"/>
      <c r="AH26" s="125"/>
      <c r="AI26" s="125">
        <v>126.66666666666667</v>
      </c>
      <c r="AN26" s="125">
        <v>1</v>
      </c>
    </row>
    <row r="27" spans="1:44" x14ac:dyDescent="0.2"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>
        <v>221.33333333333334</v>
      </c>
      <c r="W27" s="39"/>
      <c r="X27" s="39"/>
      <c r="Y27" s="39"/>
      <c r="Z27" s="39"/>
      <c r="AA27" s="39"/>
      <c r="AB27" s="39"/>
      <c r="AC27" s="39"/>
      <c r="AD27" s="39"/>
      <c r="AH27" s="125"/>
      <c r="AI27" s="125">
        <v>79.333333333333329</v>
      </c>
      <c r="AN27" s="125">
        <v>14.666666666666666</v>
      </c>
    </row>
    <row r="28" spans="1:44" ht="13.5" thickBot="1" x14ac:dyDescent="0.25"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H28" s="125"/>
      <c r="AI28" s="125">
        <v>58.333333333333336</v>
      </c>
      <c r="AN28" s="125">
        <v>0.66666666666666663</v>
      </c>
    </row>
    <row r="29" spans="1:44" ht="13.5" thickTop="1" x14ac:dyDescent="0.2">
      <c r="A29" s="112" t="s">
        <v>510</v>
      </c>
      <c r="B29" s="113">
        <f t="shared" ref="B29:M29" si="0">COUNT(B4:B28)</f>
        <v>6</v>
      </c>
      <c r="C29" s="113">
        <f t="shared" si="0"/>
        <v>2</v>
      </c>
      <c r="D29" s="113">
        <f t="shared" si="0"/>
        <v>4</v>
      </c>
      <c r="E29" s="113">
        <f t="shared" si="0"/>
        <v>12</v>
      </c>
      <c r="F29" s="113">
        <f t="shared" si="0"/>
        <v>3</v>
      </c>
      <c r="G29" s="113">
        <f t="shared" si="0"/>
        <v>1</v>
      </c>
      <c r="H29" s="113">
        <f t="shared" si="0"/>
        <v>2</v>
      </c>
      <c r="I29" s="113">
        <f t="shared" si="0"/>
        <v>0</v>
      </c>
      <c r="J29" s="113">
        <f t="shared" si="0"/>
        <v>0</v>
      </c>
      <c r="K29" s="113">
        <f t="shared" si="0"/>
        <v>4</v>
      </c>
      <c r="L29" s="113">
        <f t="shared" si="0"/>
        <v>9</v>
      </c>
      <c r="M29" s="113">
        <f t="shared" si="0"/>
        <v>1</v>
      </c>
      <c r="N29" s="113">
        <v>0</v>
      </c>
      <c r="O29" s="113">
        <f>COUNT(O4:O28)</f>
        <v>8</v>
      </c>
      <c r="P29" s="113">
        <f>COUNT(P4:P28)</f>
        <v>11</v>
      </c>
      <c r="Q29" s="113">
        <f>COUNT(Q4:Q28)</f>
        <v>7</v>
      </c>
      <c r="R29" s="113">
        <f t="shared" ref="R29:U29" si="1">COUNT(R4:R28)</f>
        <v>8</v>
      </c>
      <c r="S29" s="113">
        <f t="shared" si="1"/>
        <v>3</v>
      </c>
      <c r="T29" s="113">
        <f t="shared" si="1"/>
        <v>4</v>
      </c>
      <c r="U29" s="113">
        <f t="shared" si="1"/>
        <v>8</v>
      </c>
      <c r="V29" s="113">
        <f t="shared" ref="V29:AI29" si="2">COUNT(V4:V28)</f>
        <v>24</v>
      </c>
      <c r="W29" s="113">
        <f t="shared" si="2"/>
        <v>0</v>
      </c>
      <c r="X29" s="113">
        <f t="shared" si="2"/>
        <v>11</v>
      </c>
      <c r="Y29" s="113">
        <f t="shared" si="2"/>
        <v>3</v>
      </c>
      <c r="Z29" s="113">
        <f t="shared" si="2"/>
        <v>0</v>
      </c>
      <c r="AA29" s="113">
        <f t="shared" si="2"/>
        <v>0</v>
      </c>
      <c r="AB29" s="113">
        <f t="shared" si="2"/>
        <v>6</v>
      </c>
      <c r="AC29" s="113">
        <f t="shared" si="2"/>
        <v>6</v>
      </c>
      <c r="AD29" s="113">
        <f t="shared" si="2"/>
        <v>1</v>
      </c>
      <c r="AE29" s="113">
        <f t="shared" si="2"/>
        <v>1</v>
      </c>
      <c r="AF29" s="113">
        <f t="shared" si="2"/>
        <v>2</v>
      </c>
      <c r="AG29" s="113">
        <f t="shared" si="2"/>
        <v>3</v>
      </c>
      <c r="AH29" s="113">
        <f t="shared" si="2"/>
        <v>8</v>
      </c>
      <c r="AI29" s="113">
        <f t="shared" si="2"/>
        <v>25</v>
      </c>
      <c r="AJ29" s="113">
        <f t="shared" ref="AJ29:AK29" si="3">COUNT(AJ4:AJ28)</f>
        <v>13</v>
      </c>
      <c r="AK29" s="113">
        <f t="shared" si="3"/>
        <v>1</v>
      </c>
      <c r="AL29" s="113">
        <f t="shared" ref="AL29:AR29" si="4">COUNT(AL4:AL28)</f>
        <v>8</v>
      </c>
      <c r="AM29" s="113">
        <f t="shared" si="4"/>
        <v>5</v>
      </c>
      <c r="AN29" s="113">
        <f t="shared" si="4"/>
        <v>25</v>
      </c>
      <c r="AO29" s="113">
        <f t="shared" si="4"/>
        <v>6</v>
      </c>
      <c r="AP29" s="113">
        <f t="shared" si="4"/>
        <v>1</v>
      </c>
      <c r="AQ29" s="113">
        <f t="shared" si="4"/>
        <v>5</v>
      </c>
      <c r="AR29" s="113">
        <f t="shared" si="4"/>
        <v>10</v>
      </c>
    </row>
    <row r="30" spans="1:44" x14ac:dyDescent="0.2">
      <c r="A30" s="62" t="s">
        <v>511</v>
      </c>
      <c r="B30" s="39">
        <f t="shared" ref="B30:H30" si="5">AVERAGE(B4:B28)</f>
        <v>230.25</v>
      </c>
      <c r="C30" s="39">
        <f t="shared" si="5"/>
        <v>111.667</v>
      </c>
      <c r="D30" s="39">
        <f t="shared" si="5"/>
        <v>126.25</v>
      </c>
      <c r="E30" s="39">
        <f t="shared" si="5"/>
        <v>112.22216666666668</v>
      </c>
      <c r="F30" s="39">
        <f t="shared" si="5"/>
        <v>134</v>
      </c>
      <c r="G30" s="39">
        <f t="shared" si="5"/>
        <v>127</v>
      </c>
      <c r="H30" s="39">
        <f t="shared" si="5"/>
        <v>190.5</v>
      </c>
      <c r="I30" s="39" t="s">
        <v>17</v>
      </c>
      <c r="J30" s="39" t="s">
        <v>17</v>
      </c>
      <c r="K30" s="39">
        <f>AVERAGE(K4:K28)</f>
        <v>160.66675000000001</v>
      </c>
      <c r="L30" s="39">
        <f>AVERAGE(L4:L28)</f>
        <v>163.59244444444445</v>
      </c>
      <c r="M30" s="39">
        <f>AVERAGE(M4:M28)</f>
        <v>23.667000000000002</v>
      </c>
      <c r="N30" s="39" t="s">
        <v>7</v>
      </c>
      <c r="O30" s="39">
        <f>AVERAGE(O4:O28)</f>
        <v>120.77087499999999</v>
      </c>
      <c r="P30" s="39">
        <f>AVERAGE(P4:P28)</f>
        <v>163.27272727272728</v>
      </c>
      <c r="Q30" s="39">
        <f>AVERAGE(Q4:Q28)</f>
        <v>116.59523809523809</v>
      </c>
      <c r="R30" s="39">
        <f t="shared" ref="R30:U30" si="6">AVERAGE(R4:R28)</f>
        <v>72.145833333333329</v>
      </c>
      <c r="S30" s="39">
        <f t="shared" si="6"/>
        <v>131.11111111111111</v>
      </c>
      <c r="T30" s="39">
        <f t="shared" si="6"/>
        <v>50.083333333333329</v>
      </c>
      <c r="U30" s="39">
        <f t="shared" si="6"/>
        <v>112.77083333333333</v>
      </c>
      <c r="V30" s="39">
        <f>AVERAGE(V4:V28)</f>
        <v>122.22222222222221</v>
      </c>
      <c r="W30" s="39" t="s">
        <v>17</v>
      </c>
      <c r="X30" s="39">
        <f>AVERAGE(X4:X28)</f>
        <v>78.878787878787875</v>
      </c>
      <c r="Y30" s="39">
        <f>AVERAGE(Y4:Y28)</f>
        <v>119.44444444444444</v>
      </c>
      <c r="Z30" s="39" t="s">
        <v>7</v>
      </c>
      <c r="AA30" s="39" t="s">
        <v>17</v>
      </c>
      <c r="AB30" s="39">
        <f t="shared" ref="AB30:AI30" si="7">AVERAGE(AB4:AB28)</f>
        <v>175.05555555555554</v>
      </c>
      <c r="AC30" s="39">
        <f t="shared" si="7"/>
        <v>51.833333333333321</v>
      </c>
      <c r="AD30" s="39">
        <f t="shared" si="7"/>
        <v>83.333333333333329</v>
      </c>
      <c r="AE30" s="39">
        <f t="shared" si="7"/>
        <v>38.666666666666664</v>
      </c>
      <c r="AF30" s="39">
        <f t="shared" si="7"/>
        <v>71.166666666666671</v>
      </c>
      <c r="AG30" s="39">
        <f t="shared" si="7"/>
        <v>22.888888888888889</v>
      </c>
      <c r="AH30" s="39">
        <f t="shared" si="7"/>
        <v>289.1875</v>
      </c>
      <c r="AI30" s="39">
        <f t="shared" si="7"/>
        <v>122.6</v>
      </c>
      <c r="AJ30" s="39">
        <f t="shared" ref="AJ30:AK30" si="8">AVERAGE(AJ4:AJ28)</f>
        <v>224.23076923076923</v>
      </c>
      <c r="AK30" s="39">
        <f t="shared" si="8"/>
        <v>76.333333333333329</v>
      </c>
      <c r="AL30" s="39">
        <f t="shared" ref="AL30:AR30" si="9">AVERAGE(AL4:AL28)</f>
        <v>20.604166666666668</v>
      </c>
      <c r="AM30" s="39">
        <f t="shared" si="9"/>
        <v>249.83333333333331</v>
      </c>
      <c r="AN30" s="39">
        <f t="shared" si="9"/>
        <v>10.493333333333334</v>
      </c>
      <c r="AO30" s="39">
        <f t="shared" si="9"/>
        <v>2.7222222222222219</v>
      </c>
      <c r="AP30" s="39">
        <f t="shared" si="9"/>
        <v>175.33333333333334</v>
      </c>
      <c r="AQ30" s="39">
        <f t="shared" si="9"/>
        <v>18.766666666666666</v>
      </c>
      <c r="AR30" s="39">
        <f t="shared" si="9"/>
        <v>69.933333333333323</v>
      </c>
    </row>
    <row r="31" spans="1:44" x14ac:dyDescent="0.2">
      <c r="A31" s="62" t="s">
        <v>512</v>
      </c>
      <c r="B31" s="39">
        <f>_xlfn.STDEV.S(B4:B28)</f>
        <v>119.04591616515035</v>
      </c>
      <c r="C31" s="39">
        <f>_xlfn.STDEV.S(C4:C28)</f>
        <v>83.438600180012614</v>
      </c>
      <c r="D31" s="39">
        <f>_xlfn.STDEV.S(D4:D28)</f>
        <v>105.6614208308785</v>
      </c>
      <c r="E31" s="39">
        <f>_xlfn.STDEV.S(E4:E28)</f>
        <v>80.975286249833175</v>
      </c>
      <c r="F31" s="39">
        <f>_xlfn.STDEV.S(F4:F28)</f>
        <v>2.6034379193673893</v>
      </c>
      <c r="G31" s="39" t="s">
        <v>18</v>
      </c>
      <c r="H31" s="39">
        <f>_xlfn.STDEV.S(H4:H28)</f>
        <v>160.51323932934628</v>
      </c>
      <c r="I31" s="39" t="s">
        <v>17</v>
      </c>
      <c r="J31" s="39" t="s">
        <v>17</v>
      </c>
      <c r="K31" s="39">
        <f>_xlfn.STDEV.S(K4:K28)</f>
        <v>107.09782859104408</v>
      </c>
      <c r="L31" s="39">
        <f>_xlfn.STDEV.S(L4:L28)</f>
        <v>59.211042488101576</v>
      </c>
      <c r="M31" s="39" t="s">
        <v>18</v>
      </c>
      <c r="N31" s="39" t="s">
        <v>7</v>
      </c>
      <c r="O31" s="39">
        <f>_xlfn.STDEV.S(O4:O28)</f>
        <v>118.51967689609002</v>
      </c>
      <c r="P31" s="39">
        <f>_xlfn.STDEV.S(P4:P28)</f>
        <v>86.726287208770628</v>
      </c>
      <c r="Q31" s="39">
        <f>_xlfn.STDEV.S(Q4:Q28)</f>
        <v>47.243249286798665</v>
      </c>
      <c r="R31" s="39">
        <f t="shared" ref="R31:U31" si="10">_xlfn.STDEV.S(R4:R28)</f>
        <v>54.22216479228679</v>
      </c>
      <c r="S31" s="39">
        <f t="shared" si="10"/>
        <v>45.359469589948709</v>
      </c>
      <c r="T31" s="39">
        <f t="shared" si="10"/>
        <v>65.312000485419276</v>
      </c>
      <c r="U31" s="39">
        <f t="shared" si="10"/>
        <v>64.151169278831318</v>
      </c>
      <c r="V31" s="39">
        <f>_xlfn.STDEV.S(V4:V28)</f>
        <v>86.328977936507528</v>
      </c>
      <c r="W31" s="39" t="s">
        <v>17</v>
      </c>
      <c r="X31" s="39">
        <f>_xlfn.STDEV.S(X4:X28)</f>
        <v>96.608634618383292</v>
      </c>
      <c r="Y31" s="39">
        <f>_xlfn.STDEV.S(Y4:Y28)</f>
        <v>25.647900787682751</v>
      </c>
      <c r="Z31" s="39" t="s">
        <v>7</v>
      </c>
      <c r="AA31" s="39" t="s">
        <v>17</v>
      </c>
      <c r="AB31" s="39">
        <f>_xlfn.STDEV.S(AB4:AB28)</f>
        <v>125.32223650638767</v>
      </c>
      <c r="AC31" s="39">
        <f>_xlfn.STDEV.S(AC4:AC28)</f>
        <v>26.199024578958838</v>
      </c>
      <c r="AD31" s="39" t="s">
        <v>18</v>
      </c>
      <c r="AE31" s="39" t="s">
        <v>18</v>
      </c>
      <c r="AF31" s="39">
        <f>_xlfn.STDEV.S(AF4:AF28)</f>
        <v>98.75924710572113</v>
      </c>
      <c r="AG31" s="39">
        <f>_xlfn.STDEV.S(AG4:AG28)</f>
        <v>25.574147826213821</v>
      </c>
      <c r="AH31" s="39">
        <f>_xlfn.STDEV.S(AH4:AH28)</f>
        <v>83.541807683054074</v>
      </c>
      <c r="AI31" s="39">
        <f>_xlfn.STDEV.S(AI4:AI28)</f>
        <v>59.015848467766453</v>
      </c>
      <c r="AJ31" s="39">
        <f t="shared" ref="AJ31" si="11">_xlfn.STDEV.S(AJ4:AJ28)</f>
        <v>67.032245504100089</v>
      </c>
      <c r="AK31" s="39" t="s">
        <v>18</v>
      </c>
      <c r="AL31" s="39">
        <f>_xlfn.STDEV.S(AL4:AL28)</f>
        <v>9.9474562035042329</v>
      </c>
      <c r="AM31" s="39">
        <f>_xlfn.STDEV.S(AM4:AM28)</f>
        <v>43.858357875729645</v>
      </c>
      <c r="AN31" s="39">
        <f>_xlfn.STDEV.S(AN4:AN28)</f>
        <v>19.616725667805163</v>
      </c>
      <c r="AO31" s="39">
        <f>_xlfn.STDEV.S(AO4:AO28)</f>
        <v>2.6534394171981281</v>
      </c>
      <c r="AP31" s="39" t="s">
        <v>18</v>
      </c>
      <c r="AQ31" s="39">
        <f>_xlfn.STDEV.S(AQ4:AQ28)</f>
        <v>14.456640150617448</v>
      </c>
      <c r="AR31" s="39">
        <f>_xlfn.STDEV.S(AR4:AR28)</f>
        <v>52.841435294195193</v>
      </c>
    </row>
    <row r="32" spans="1:44" x14ac:dyDescent="0.2">
      <c r="A32" s="62" t="s">
        <v>3</v>
      </c>
      <c r="B32" s="39">
        <f t="shared" ref="B32:AG32" si="12">B31/SQRT(B29)</f>
        <v>48.600291761126989</v>
      </c>
      <c r="C32" s="39">
        <f t="shared" ref="C32:D32" si="13">C31/SQRT(C29)</f>
        <v>59</v>
      </c>
      <c r="D32" s="39">
        <f t="shared" si="13"/>
        <v>52.830710415439249</v>
      </c>
      <c r="E32" s="39">
        <f t="shared" si="12"/>
        <v>23.375551657024094</v>
      </c>
      <c r="F32" s="39">
        <f t="shared" si="12"/>
        <v>1.5030955835652415</v>
      </c>
      <c r="G32" s="39" t="s">
        <v>18</v>
      </c>
      <c r="H32" s="39">
        <f t="shared" si="12"/>
        <v>113.49999999999999</v>
      </c>
      <c r="I32" s="39" t="s">
        <v>17</v>
      </c>
      <c r="J32" s="39" t="s">
        <v>17</v>
      </c>
      <c r="K32" s="39">
        <f t="shared" si="12"/>
        <v>53.548914295522039</v>
      </c>
      <c r="L32" s="39">
        <f t="shared" si="12"/>
        <v>19.737014162700525</v>
      </c>
      <c r="M32" s="39" t="s">
        <v>18</v>
      </c>
      <c r="N32" s="39" t="s">
        <v>7</v>
      </c>
      <c r="O32" s="39">
        <f t="shared" si="12"/>
        <v>41.903033618631916</v>
      </c>
      <c r="P32" s="39">
        <f t="shared" si="12"/>
        <v>26.148959466553734</v>
      </c>
      <c r="Q32" s="39">
        <f t="shared" si="12"/>
        <v>17.856269819928407</v>
      </c>
      <c r="R32" s="39">
        <f t="shared" ref="R32:U32" si="14">R31/SQRT(R29)</f>
        <v>19.170430207620228</v>
      </c>
      <c r="S32" s="39">
        <f t="shared" si="14"/>
        <v>26.188301978055531</v>
      </c>
      <c r="T32" s="39">
        <f t="shared" si="14"/>
        <v>32.656000242709638</v>
      </c>
      <c r="U32" s="39">
        <f t="shared" si="14"/>
        <v>22.68086340905387</v>
      </c>
      <c r="V32" s="39">
        <f t="shared" si="12"/>
        <v>17.621828830035874</v>
      </c>
      <c r="W32" s="39" t="s">
        <v>17</v>
      </c>
      <c r="X32" s="39">
        <f t="shared" si="12"/>
        <v>29.128599321610629</v>
      </c>
      <c r="Y32" s="39">
        <f t="shared" si="12"/>
        <v>14.807822423917452</v>
      </c>
      <c r="Z32" s="39" t="s">
        <v>7</v>
      </c>
      <c r="AA32" s="39" t="s">
        <v>17</v>
      </c>
      <c r="AB32" s="39">
        <f t="shared" si="12"/>
        <v>51.162588810840695</v>
      </c>
      <c r="AC32" s="39">
        <f t="shared" si="12"/>
        <v>10.695706996180675</v>
      </c>
      <c r="AD32" s="39" t="s">
        <v>18</v>
      </c>
      <c r="AE32" s="39" t="s">
        <v>18</v>
      </c>
      <c r="AF32" s="39">
        <f t="shared" si="12"/>
        <v>69.833333333333329</v>
      </c>
      <c r="AG32" s="39">
        <f t="shared" si="12"/>
        <v>14.765241131759833</v>
      </c>
      <c r="AH32" s="39">
        <f t="shared" ref="AH32:AR32" si="15">AH31/SQRT(AH29)</f>
        <v>29.536489362634974</v>
      </c>
      <c r="AI32" s="39">
        <f t="shared" ref="AI32:AJ32" si="16">AI31/SQRT(AI29)</f>
        <v>11.80316969355329</v>
      </c>
      <c r="AJ32" s="39">
        <f t="shared" si="16"/>
        <v>18.591399867271026</v>
      </c>
      <c r="AK32" s="39" t="s">
        <v>18</v>
      </c>
      <c r="AL32" s="39">
        <f t="shared" si="15"/>
        <v>3.5169568685270161</v>
      </c>
      <c r="AM32" s="39">
        <f t="shared" si="15"/>
        <v>19.614053918328953</v>
      </c>
      <c r="AN32" s="39">
        <f t="shared" si="15"/>
        <v>3.9233451335610328</v>
      </c>
      <c r="AO32" s="39">
        <f t="shared" si="15"/>
        <v>1.0832621059205649</v>
      </c>
      <c r="AP32" s="39" t="s">
        <v>18</v>
      </c>
      <c r="AQ32" s="39">
        <f t="shared" si="15"/>
        <v>6.4652060206066819</v>
      </c>
      <c r="AR32" s="39">
        <f t="shared" si="15"/>
        <v>16.709929036206638</v>
      </c>
    </row>
    <row r="33" spans="1:30" x14ac:dyDescent="0.2"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</row>
    <row r="34" spans="1:30" x14ac:dyDescent="0.2"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</row>
    <row r="35" spans="1:30" x14ac:dyDescent="0.2">
      <c r="A35" s="126" t="s">
        <v>868</v>
      </c>
      <c r="B35" s="62" t="s">
        <v>890</v>
      </c>
      <c r="C35" s="62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</row>
    <row r="36" spans="1:30" x14ac:dyDescent="0.2">
      <c r="A36" s="123" t="s">
        <v>891</v>
      </c>
      <c r="B36" s="120">
        <f>MAX($B$4:$B$9,$Q$4:$Q$10,$AH$4:$AH$11)</f>
        <v>415.33300000000003</v>
      </c>
      <c r="C36" s="120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</row>
    <row r="37" spans="1:30" x14ac:dyDescent="0.2">
      <c r="A37" s="123" t="s">
        <v>892</v>
      </c>
      <c r="B37" s="120">
        <f>MAX($D4:$D7,$T4:$T7,AJ4:AJ16)</f>
        <v>353.66666666666669</v>
      </c>
      <c r="C37" s="120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</row>
    <row r="38" spans="1:30" x14ac:dyDescent="0.2"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</row>
    <row r="39" spans="1:30" x14ac:dyDescent="0.2"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</row>
    <row r="40" spans="1:30" x14ac:dyDescent="0.2"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</row>
    <row r="41" spans="1:30" x14ac:dyDescent="0.2"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</row>
    <row r="42" spans="1:30" x14ac:dyDescent="0.2"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</row>
    <row r="43" spans="1:30" x14ac:dyDescent="0.2"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</row>
    <row r="44" spans="1:30" x14ac:dyDescent="0.2"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</row>
    <row r="45" spans="1:30" x14ac:dyDescent="0.2"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</row>
    <row r="46" spans="1:30" x14ac:dyDescent="0.2"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</row>
    <row r="47" spans="1:30" x14ac:dyDescent="0.2"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</row>
    <row r="48" spans="1:30" x14ac:dyDescent="0.2"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</row>
    <row r="49" spans="2:30" x14ac:dyDescent="0.2"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</row>
    <row r="50" spans="2:30" x14ac:dyDescent="0.2"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</row>
    <row r="51" spans="2:30" x14ac:dyDescent="0.2"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</row>
    <row r="52" spans="2:30" x14ac:dyDescent="0.2"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</row>
    <row r="53" spans="2:30" x14ac:dyDescent="0.2"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</row>
    <row r="54" spans="2:30" x14ac:dyDescent="0.2"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</row>
    <row r="55" spans="2:30" x14ac:dyDescent="0.2"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</row>
    <row r="56" spans="2:30" x14ac:dyDescent="0.2"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</row>
    <row r="57" spans="2:30" x14ac:dyDescent="0.2"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</row>
    <row r="58" spans="2:30" x14ac:dyDescent="0.2"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</row>
    <row r="59" spans="2:30" x14ac:dyDescent="0.2"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</row>
    <row r="60" spans="2:30" x14ac:dyDescent="0.2"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</row>
    <row r="61" spans="2:30" x14ac:dyDescent="0.2"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</row>
    <row r="62" spans="2:30" x14ac:dyDescent="0.2"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</row>
    <row r="63" spans="2:30" x14ac:dyDescent="0.2"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</row>
    <row r="64" spans="2:30" x14ac:dyDescent="0.2"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</row>
    <row r="65" spans="2:30" x14ac:dyDescent="0.2"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</row>
    <row r="66" spans="2:30" x14ac:dyDescent="0.2"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</row>
    <row r="67" spans="2:30" x14ac:dyDescent="0.2"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</row>
    <row r="68" spans="2:30" x14ac:dyDescent="0.2"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</row>
    <row r="69" spans="2:30" x14ac:dyDescent="0.2"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</row>
    <row r="70" spans="2:30" x14ac:dyDescent="0.2"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</row>
    <row r="71" spans="2:30" x14ac:dyDescent="0.2"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</row>
    <row r="72" spans="2:30" x14ac:dyDescent="0.2"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</row>
    <row r="73" spans="2:30" x14ac:dyDescent="0.2"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</row>
    <row r="74" spans="2:30" x14ac:dyDescent="0.2"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</row>
    <row r="75" spans="2:30" x14ac:dyDescent="0.2"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</row>
    <row r="76" spans="2:30" x14ac:dyDescent="0.2"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</row>
    <row r="77" spans="2:30" x14ac:dyDescent="0.2"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</row>
    <row r="78" spans="2:30" x14ac:dyDescent="0.2"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</row>
    <row r="79" spans="2:30" x14ac:dyDescent="0.2"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</row>
    <row r="80" spans="2:30" x14ac:dyDescent="0.2"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</row>
    <row r="81" spans="2:30" x14ac:dyDescent="0.2"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</row>
    <row r="82" spans="2:30" x14ac:dyDescent="0.2"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</row>
    <row r="83" spans="2:30" x14ac:dyDescent="0.2"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</row>
    <row r="84" spans="2:30" x14ac:dyDescent="0.2"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</row>
    <row r="85" spans="2:30" x14ac:dyDescent="0.2"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</row>
    <row r="86" spans="2:30" x14ac:dyDescent="0.2"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</row>
    <row r="87" spans="2:30" x14ac:dyDescent="0.2"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</row>
    <row r="88" spans="2:30" x14ac:dyDescent="0.2"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</row>
    <row r="89" spans="2:30" x14ac:dyDescent="0.2"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</row>
    <row r="90" spans="2:30" x14ac:dyDescent="0.2"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</row>
    <row r="91" spans="2:30" x14ac:dyDescent="0.2"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</row>
    <row r="92" spans="2:30" x14ac:dyDescent="0.2"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</row>
    <row r="93" spans="2:30" x14ac:dyDescent="0.2"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</row>
    <row r="94" spans="2:30" x14ac:dyDescent="0.2"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</row>
    <row r="95" spans="2:30" x14ac:dyDescent="0.2"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</row>
    <row r="96" spans="2:30" x14ac:dyDescent="0.2"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</row>
    <row r="97" spans="2:30" x14ac:dyDescent="0.2"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</row>
    <row r="98" spans="2:30" x14ac:dyDescent="0.2"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</row>
    <row r="99" spans="2:30" x14ac:dyDescent="0.2"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</row>
    <row r="100" spans="2:30" x14ac:dyDescent="0.2"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</row>
    <row r="101" spans="2:30" x14ac:dyDescent="0.2"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</row>
    <row r="102" spans="2:30" x14ac:dyDescent="0.2"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</row>
    <row r="103" spans="2:30" x14ac:dyDescent="0.2"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</row>
    <row r="104" spans="2:30" x14ac:dyDescent="0.2"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</row>
    <row r="105" spans="2:30" x14ac:dyDescent="0.2"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</row>
    <row r="106" spans="2:30" x14ac:dyDescent="0.2"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</row>
    <row r="107" spans="2:30" x14ac:dyDescent="0.2"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</row>
    <row r="108" spans="2:30" x14ac:dyDescent="0.2"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</row>
    <row r="109" spans="2:30" x14ac:dyDescent="0.2"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</row>
    <row r="110" spans="2:30" x14ac:dyDescent="0.2"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</row>
    <row r="111" spans="2:30" x14ac:dyDescent="0.2"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</row>
    <row r="112" spans="2:30" x14ac:dyDescent="0.2"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</row>
    <row r="113" spans="2:30" x14ac:dyDescent="0.2"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</row>
    <row r="114" spans="2:30" x14ac:dyDescent="0.2"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</row>
    <row r="115" spans="2:30" x14ac:dyDescent="0.2"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</row>
    <row r="116" spans="2:30" x14ac:dyDescent="0.2"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</row>
    <row r="117" spans="2:30" x14ac:dyDescent="0.2"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32"/>
  <sheetViews>
    <sheetView zoomScale="80" zoomScaleNormal="8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4" sqref="B4:AR28"/>
    </sheetView>
  </sheetViews>
  <sheetFormatPr baseColWidth="10" defaultRowHeight="12.75" x14ac:dyDescent="0.2"/>
  <cols>
    <col min="1" max="1" width="11.42578125" style="62"/>
    <col min="2" max="16384" width="11.42578125" style="39"/>
  </cols>
  <sheetData>
    <row r="1" spans="1:44" s="62" customFormat="1" x14ac:dyDescent="0.2">
      <c r="A1" s="62" t="s">
        <v>20</v>
      </c>
      <c r="B1" s="62">
        <v>2001</v>
      </c>
      <c r="C1" s="62">
        <v>2001</v>
      </c>
      <c r="D1" s="62">
        <v>2001</v>
      </c>
      <c r="E1" s="62">
        <v>2001</v>
      </c>
      <c r="F1" s="62">
        <v>2001</v>
      </c>
      <c r="G1" s="62">
        <v>2001</v>
      </c>
      <c r="H1" s="62">
        <v>2001</v>
      </c>
      <c r="I1" s="62">
        <v>2001</v>
      </c>
      <c r="J1" s="62">
        <v>2001</v>
      </c>
      <c r="K1" s="62">
        <v>2001</v>
      </c>
      <c r="L1" s="62">
        <v>2001</v>
      </c>
      <c r="M1" s="62">
        <v>2001</v>
      </c>
      <c r="N1" s="62">
        <v>2001</v>
      </c>
      <c r="O1" s="62">
        <v>2001</v>
      </c>
      <c r="P1" s="62">
        <v>2001</v>
      </c>
      <c r="Q1" s="62">
        <v>2019</v>
      </c>
      <c r="R1" s="62">
        <v>2020</v>
      </c>
      <c r="S1" s="62">
        <v>2021</v>
      </c>
      <c r="T1" s="62">
        <v>2019</v>
      </c>
      <c r="U1" s="62">
        <v>2019</v>
      </c>
      <c r="V1" s="62">
        <v>2019</v>
      </c>
      <c r="W1" s="62">
        <v>2019</v>
      </c>
      <c r="X1" s="62">
        <v>2019</v>
      </c>
      <c r="Y1" s="62">
        <v>2019</v>
      </c>
      <c r="Z1" s="62">
        <v>2019</v>
      </c>
      <c r="AA1" s="62">
        <v>2019</v>
      </c>
      <c r="AB1" s="62">
        <v>2019</v>
      </c>
      <c r="AC1" s="62">
        <v>2019</v>
      </c>
      <c r="AD1" s="62">
        <v>2019</v>
      </c>
      <c r="AE1" s="62">
        <v>2019</v>
      </c>
      <c r="AF1" s="62">
        <v>2019</v>
      </c>
      <c r="AG1" s="62">
        <v>2019</v>
      </c>
      <c r="AH1" s="62" t="s">
        <v>55</v>
      </c>
      <c r="AI1" s="62" t="s">
        <v>55</v>
      </c>
      <c r="AJ1" s="62" t="s">
        <v>55</v>
      </c>
      <c r="AK1" s="62" t="s">
        <v>55</v>
      </c>
      <c r="AL1" s="62" t="s">
        <v>55</v>
      </c>
      <c r="AM1" s="62" t="s">
        <v>55</v>
      </c>
      <c r="AN1" s="62" t="s">
        <v>55</v>
      </c>
      <c r="AO1" s="62" t="s">
        <v>55</v>
      </c>
      <c r="AP1" s="62" t="s">
        <v>55</v>
      </c>
      <c r="AQ1" s="62" t="s">
        <v>55</v>
      </c>
      <c r="AR1" s="62" t="s">
        <v>55</v>
      </c>
    </row>
    <row r="2" spans="1:44" s="62" customFormat="1" x14ac:dyDescent="0.2">
      <c r="A2" s="62" t="s">
        <v>21</v>
      </c>
      <c r="B2" s="62" t="s">
        <v>53</v>
      </c>
      <c r="C2" s="62" t="s">
        <v>62</v>
      </c>
      <c r="D2" s="62" t="s">
        <v>53</v>
      </c>
      <c r="E2" s="62" t="s">
        <v>53</v>
      </c>
      <c r="F2" s="62" t="s">
        <v>53</v>
      </c>
      <c r="G2" s="62" t="s">
        <v>62</v>
      </c>
      <c r="H2" s="62" t="s">
        <v>62</v>
      </c>
      <c r="I2" s="62" t="s">
        <v>62</v>
      </c>
      <c r="J2" s="62" t="s">
        <v>62</v>
      </c>
      <c r="K2" s="62" t="s">
        <v>62</v>
      </c>
      <c r="L2" s="62" t="s">
        <v>80</v>
      </c>
      <c r="M2" s="62" t="s">
        <v>80</v>
      </c>
      <c r="N2" s="62" t="s">
        <v>80</v>
      </c>
      <c r="O2" s="62" t="s">
        <v>80</v>
      </c>
      <c r="P2" s="62" t="s">
        <v>80</v>
      </c>
      <c r="Q2" s="62" t="s">
        <v>53</v>
      </c>
      <c r="R2" s="62" t="s">
        <v>62</v>
      </c>
      <c r="S2" s="62" t="s">
        <v>80</v>
      </c>
      <c r="T2" s="62" t="s">
        <v>53</v>
      </c>
      <c r="U2" s="62" t="s">
        <v>62</v>
      </c>
      <c r="V2" s="62" t="s">
        <v>53</v>
      </c>
      <c r="W2" s="62" t="s">
        <v>53</v>
      </c>
      <c r="X2" s="62" t="s">
        <v>62</v>
      </c>
      <c r="Y2" s="62" t="s">
        <v>62</v>
      </c>
      <c r="Z2" s="62" t="s">
        <v>62</v>
      </c>
      <c r="AA2" s="62" t="s">
        <v>62</v>
      </c>
      <c r="AB2" s="62" t="s">
        <v>62</v>
      </c>
      <c r="AC2" s="62" t="s">
        <v>80</v>
      </c>
      <c r="AD2" s="62" t="s">
        <v>80</v>
      </c>
      <c r="AE2" s="62" t="s">
        <v>80</v>
      </c>
      <c r="AF2" s="62" t="s">
        <v>80</v>
      </c>
      <c r="AG2" s="62" t="s">
        <v>80</v>
      </c>
      <c r="AH2" s="62" t="s">
        <v>53</v>
      </c>
      <c r="AI2" s="62" t="s">
        <v>62</v>
      </c>
      <c r="AJ2" s="62" t="s">
        <v>53</v>
      </c>
      <c r="AK2" s="62" t="s">
        <v>62</v>
      </c>
      <c r="AL2" s="62" t="s">
        <v>53</v>
      </c>
      <c r="AM2" s="62" t="s">
        <v>53</v>
      </c>
      <c r="AN2" s="62" t="s">
        <v>62</v>
      </c>
      <c r="AO2" s="62" t="s">
        <v>62</v>
      </c>
      <c r="AP2" s="62" t="s">
        <v>62</v>
      </c>
      <c r="AQ2" s="62" t="s">
        <v>62</v>
      </c>
      <c r="AR2" s="62" t="s">
        <v>62</v>
      </c>
    </row>
    <row r="3" spans="1:44" s="62" customFormat="1" x14ac:dyDescent="0.2">
      <c r="A3" s="62" t="s">
        <v>1</v>
      </c>
      <c r="B3" s="62" t="s">
        <v>66</v>
      </c>
      <c r="C3" s="62" t="s">
        <v>66</v>
      </c>
      <c r="D3" s="62" t="s">
        <v>67</v>
      </c>
      <c r="E3" s="62" t="s">
        <v>68</v>
      </c>
      <c r="F3" s="62" t="s">
        <v>69</v>
      </c>
      <c r="G3" s="62" t="s">
        <v>70</v>
      </c>
      <c r="H3" s="62" t="s">
        <v>71</v>
      </c>
      <c r="I3" s="62" t="s">
        <v>72</v>
      </c>
      <c r="J3" s="62" t="s">
        <v>73</v>
      </c>
      <c r="K3" s="62" t="s">
        <v>74</v>
      </c>
      <c r="L3" s="62" t="s">
        <v>70</v>
      </c>
      <c r="M3" s="62" t="s">
        <v>71</v>
      </c>
      <c r="N3" s="62" t="s">
        <v>72</v>
      </c>
      <c r="O3" s="62" t="s">
        <v>73</v>
      </c>
      <c r="P3" s="62" t="s">
        <v>74</v>
      </c>
      <c r="Q3" s="62" t="s">
        <v>66</v>
      </c>
      <c r="R3" s="62" t="s">
        <v>66</v>
      </c>
      <c r="S3" s="62" t="s">
        <v>66</v>
      </c>
      <c r="T3" s="62" t="s">
        <v>67</v>
      </c>
      <c r="U3" s="62" t="s">
        <v>67</v>
      </c>
      <c r="V3" s="62" t="s">
        <v>68</v>
      </c>
      <c r="W3" s="62" t="s">
        <v>69</v>
      </c>
      <c r="X3" s="62" t="s">
        <v>70</v>
      </c>
      <c r="Y3" s="62" t="s">
        <v>71</v>
      </c>
      <c r="Z3" s="62" t="s">
        <v>72</v>
      </c>
      <c r="AA3" s="62" t="s">
        <v>73</v>
      </c>
      <c r="AB3" s="62" t="s">
        <v>74</v>
      </c>
      <c r="AC3" s="62" t="s">
        <v>70</v>
      </c>
      <c r="AD3" s="62" t="s">
        <v>71</v>
      </c>
      <c r="AE3" s="62" t="s">
        <v>72</v>
      </c>
      <c r="AF3" s="62" t="s">
        <v>73</v>
      </c>
      <c r="AG3" s="62" t="s">
        <v>74</v>
      </c>
      <c r="AH3" s="62" t="s">
        <v>66</v>
      </c>
      <c r="AI3" s="62" t="s">
        <v>66</v>
      </c>
      <c r="AJ3" s="62" t="s">
        <v>67</v>
      </c>
      <c r="AK3" s="62" t="s">
        <v>67</v>
      </c>
      <c r="AL3" s="62" t="s">
        <v>68</v>
      </c>
      <c r="AM3" s="62" t="s">
        <v>69</v>
      </c>
      <c r="AN3" s="62" t="s">
        <v>70</v>
      </c>
      <c r="AO3" s="62" t="s">
        <v>71</v>
      </c>
      <c r="AP3" s="62" t="s">
        <v>72</v>
      </c>
      <c r="AQ3" s="62" t="s">
        <v>73</v>
      </c>
      <c r="AR3" s="62" t="s">
        <v>74</v>
      </c>
    </row>
    <row r="4" spans="1:44" x14ac:dyDescent="0.2">
      <c r="B4" s="39">
        <v>0.61299999999999999</v>
      </c>
      <c r="C4" s="39">
        <v>0.78300000000000003</v>
      </c>
      <c r="D4" s="39">
        <v>0.89700000000000002</v>
      </c>
      <c r="E4" s="39">
        <v>0.214</v>
      </c>
      <c r="F4" s="39">
        <v>0.62</v>
      </c>
      <c r="G4" s="39">
        <v>0.85199999999999998</v>
      </c>
      <c r="H4" s="39">
        <v>0.749</v>
      </c>
      <c r="I4" s="39" t="s">
        <v>17</v>
      </c>
      <c r="J4" s="39" t="s">
        <v>17</v>
      </c>
      <c r="K4" s="39">
        <v>0.27300000000000002</v>
      </c>
      <c r="L4" s="39">
        <v>0.76400000000000001</v>
      </c>
      <c r="M4" s="39">
        <v>0.26800000000000002</v>
      </c>
      <c r="N4" s="39" t="s">
        <v>7</v>
      </c>
      <c r="O4" s="39">
        <v>0</v>
      </c>
      <c r="P4" s="39">
        <v>0.85299999999999998</v>
      </c>
      <c r="Q4" s="39">
        <v>0.98630136986301364</v>
      </c>
      <c r="R4" s="39" t="s">
        <v>7</v>
      </c>
      <c r="S4" s="39">
        <v>0.99117647058823533</v>
      </c>
      <c r="T4" s="39">
        <v>0</v>
      </c>
      <c r="U4" s="39" t="s">
        <v>7</v>
      </c>
      <c r="V4" s="39">
        <v>0.97368421052631582</v>
      </c>
      <c r="W4" s="39" t="s">
        <v>17</v>
      </c>
      <c r="X4" s="39" t="s">
        <v>7</v>
      </c>
      <c r="Y4" s="39" t="s">
        <v>7</v>
      </c>
      <c r="Z4" s="39" t="s">
        <v>7</v>
      </c>
      <c r="AA4" s="39" t="s">
        <v>17</v>
      </c>
      <c r="AB4" s="39" t="s">
        <v>7</v>
      </c>
      <c r="AC4" s="39">
        <v>0.39506172839506171</v>
      </c>
      <c r="AD4" s="39">
        <v>7.1999999999999995E-2</v>
      </c>
      <c r="AE4" s="39">
        <v>0.13793103448275862</v>
      </c>
      <c r="AF4" s="39">
        <v>0.98345153664302598</v>
      </c>
      <c r="AG4" s="122">
        <v>1</v>
      </c>
      <c r="AH4" s="40">
        <v>0.9027522935779817</v>
      </c>
      <c r="AI4" s="40">
        <v>0.89735099337748347</v>
      </c>
      <c r="AJ4" s="40">
        <v>0.99130434782608701</v>
      </c>
      <c r="AK4" s="40">
        <v>0.84279475982532748</v>
      </c>
      <c r="AL4" s="40">
        <v>0</v>
      </c>
      <c r="AM4" s="40">
        <v>0.96990424076607384</v>
      </c>
      <c r="AN4" s="40">
        <v>0</v>
      </c>
      <c r="AO4" s="40">
        <v>0</v>
      </c>
      <c r="AP4" s="39">
        <v>0.86882129277566544</v>
      </c>
      <c r="AQ4" s="40">
        <v>0</v>
      </c>
      <c r="AR4" s="40">
        <v>0</v>
      </c>
    </row>
    <row r="5" spans="1:44" x14ac:dyDescent="0.2">
      <c r="B5" s="39">
        <v>0.73699999999999999</v>
      </c>
      <c r="C5" s="39">
        <v>0.75900000000000001</v>
      </c>
      <c r="D5" s="39">
        <v>0.97399999999999998</v>
      </c>
      <c r="E5" s="39">
        <v>0.91</v>
      </c>
      <c r="F5" s="39">
        <v>0.83399999999999996</v>
      </c>
      <c r="H5" s="39">
        <v>0.56499999999999995</v>
      </c>
      <c r="K5" s="39">
        <v>0.48</v>
      </c>
      <c r="L5" s="39">
        <v>0.61799999999999999</v>
      </c>
      <c r="O5" s="39">
        <v>0.9</v>
      </c>
      <c r="P5" s="39">
        <v>0.879</v>
      </c>
      <c r="Q5" s="39">
        <v>0.35751295336787564</v>
      </c>
      <c r="S5" s="39">
        <v>0.98630136986301364</v>
      </c>
      <c r="T5" s="39">
        <v>0.97</v>
      </c>
      <c r="V5" s="39">
        <v>0.99442379182156138</v>
      </c>
      <c r="AC5" s="39">
        <v>3.7735849056603772E-2</v>
      </c>
      <c r="AF5" s="39">
        <v>0</v>
      </c>
      <c r="AG5" s="122">
        <v>0.26</v>
      </c>
      <c r="AH5" s="40">
        <v>0.95297805642633227</v>
      </c>
      <c r="AI5" s="40">
        <v>0.94155844155844159</v>
      </c>
      <c r="AJ5" s="40">
        <v>0.99201596806387227</v>
      </c>
      <c r="AK5" s="40"/>
      <c r="AL5" s="40">
        <v>0</v>
      </c>
      <c r="AM5" s="40">
        <v>0.85867895545314898</v>
      </c>
      <c r="AN5" s="40">
        <v>0</v>
      </c>
      <c r="AO5" s="40">
        <v>0</v>
      </c>
      <c r="AQ5" s="40">
        <v>0</v>
      </c>
      <c r="AR5" s="40">
        <v>0</v>
      </c>
    </row>
    <row r="6" spans="1:44" x14ac:dyDescent="0.2">
      <c r="B6" s="39">
        <v>0.93400000000000005</v>
      </c>
      <c r="D6" s="39">
        <v>0.89600000000000002</v>
      </c>
      <c r="E6" s="39">
        <v>0.88500000000000001</v>
      </c>
      <c r="F6" s="39">
        <v>0.78600000000000003</v>
      </c>
      <c r="K6" s="39">
        <v>0.63400000000000001</v>
      </c>
      <c r="L6" s="39">
        <v>0.75900000000000001</v>
      </c>
      <c r="O6" s="39">
        <v>0.32</v>
      </c>
      <c r="P6" s="39">
        <v>0.80100000000000005</v>
      </c>
      <c r="Q6" s="39">
        <v>0.96507936507936509</v>
      </c>
      <c r="S6" s="39">
        <v>0.97262773722627738</v>
      </c>
      <c r="T6" s="39">
        <v>0</v>
      </c>
      <c r="V6" s="39">
        <v>0</v>
      </c>
      <c r="AC6" s="39">
        <v>2.6041666666666668E-2</v>
      </c>
      <c r="AG6" s="122">
        <v>0.68627450980392157</v>
      </c>
      <c r="AH6" s="40">
        <v>0.83644859813084116</v>
      </c>
      <c r="AI6" s="40">
        <v>0.77714285714285714</v>
      </c>
      <c r="AJ6" s="40">
        <v>0.9573820395738204</v>
      </c>
      <c r="AK6" s="40"/>
      <c r="AL6" s="40">
        <v>0</v>
      </c>
      <c r="AM6" s="40">
        <v>0.80798771121351765</v>
      </c>
      <c r="AN6" s="40">
        <v>0</v>
      </c>
      <c r="AO6" s="40">
        <v>0</v>
      </c>
      <c r="AQ6" s="40">
        <v>0</v>
      </c>
      <c r="AR6" s="40">
        <v>0</v>
      </c>
    </row>
    <row r="7" spans="1:44" x14ac:dyDescent="0.2">
      <c r="B7" s="39">
        <v>0.92500000000000004</v>
      </c>
      <c r="D7" s="39">
        <v>0.95099999999999996</v>
      </c>
      <c r="E7" s="39">
        <v>0.752</v>
      </c>
      <c r="K7" s="39">
        <v>0.67300000000000004</v>
      </c>
      <c r="L7" s="39">
        <v>0.53400000000000003</v>
      </c>
      <c r="O7" s="39">
        <v>0</v>
      </c>
      <c r="P7" s="39">
        <v>0.72499999999999998</v>
      </c>
      <c r="Q7" s="39">
        <v>0.97058823529411764</v>
      </c>
      <c r="T7" s="39">
        <v>0.98181818181818181</v>
      </c>
      <c r="V7" s="39">
        <v>0.82477341389728098</v>
      </c>
      <c r="AC7" s="39">
        <v>0.43023255813953487</v>
      </c>
      <c r="AH7" s="40">
        <v>0.9511002444987775</v>
      </c>
      <c r="AI7" s="40">
        <v>0.11940298507462686</v>
      </c>
      <c r="AJ7" s="40">
        <v>0.9858233369683751</v>
      </c>
      <c r="AK7" s="40"/>
      <c r="AL7" s="40">
        <v>0</v>
      </c>
      <c r="AM7" s="40">
        <v>0.48348348348348347</v>
      </c>
      <c r="AN7" s="40">
        <v>0</v>
      </c>
      <c r="AO7" s="40">
        <v>0</v>
      </c>
      <c r="AQ7" s="40">
        <v>0</v>
      </c>
      <c r="AR7" s="40">
        <v>0</v>
      </c>
    </row>
    <row r="8" spans="1:44" x14ac:dyDescent="0.2">
      <c r="B8" s="39">
        <v>0.92100000000000004</v>
      </c>
      <c r="E8" s="39">
        <v>0.66</v>
      </c>
      <c r="L8" s="39">
        <v>0.432</v>
      </c>
      <c r="O8" s="39">
        <v>0.92400000000000004</v>
      </c>
      <c r="P8" s="39">
        <v>0.68</v>
      </c>
      <c r="Q8" s="39">
        <v>0.96860986547085204</v>
      </c>
      <c r="V8" s="39">
        <v>0.90432098765432101</v>
      </c>
      <c r="AC8" s="39">
        <v>0.30219780219780218</v>
      </c>
      <c r="AH8" s="40">
        <v>0.93606557377049182</v>
      </c>
      <c r="AI8" s="40">
        <v>0</v>
      </c>
      <c r="AJ8" s="40">
        <v>0.98089171974522293</v>
      </c>
      <c r="AK8" s="40"/>
      <c r="AL8" s="40">
        <v>0</v>
      </c>
      <c r="AM8" s="40">
        <v>0.97095435684647302</v>
      </c>
      <c r="AN8" s="40">
        <v>0</v>
      </c>
      <c r="AO8" s="40">
        <v>0</v>
      </c>
      <c r="AQ8" s="40">
        <v>0</v>
      </c>
      <c r="AR8" s="40">
        <v>0</v>
      </c>
    </row>
    <row r="9" spans="1:44" x14ac:dyDescent="0.2">
      <c r="B9" s="39">
        <v>0.95399999999999996</v>
      </c>
      <c r="E9" s="39">
        <v>1</v>
      </c>
      <c r="L9" s="39">
        <v>0.63900000000000001</v>
      </c>
      <c r="O9" s="39">
        <v>0.83899999999999997</v>
      </c>
      <c r="P9" s="39">
        <v>0.61</v>
      </c>
      <c r="Q9" s="39">
        <v>0.984375</v>
      </c>
      <c r="V9" s="39">
        <v>0</v>
      </c>
      <c r="AC9" s="39">
        <v>0</v>
      </c>
      <c r="AH9" s="40">
        <v>0.88292682926829269</v>
      </c>
      <c r="AI9" s="40">
        <v>0</v>
      </c>
      <c r="AJ9" s="40">
        <v>0.97596795727636854</v>
      </c>
      <c r="AK9" s="40"/>
      <c r="AL9" s="40">
        <v>0</v>
      </c>
      <c r="AN9" s="40">
        <v>0</v>
      </c>
      <c r="AO9" s="40">
        <v>0</v>
      </c>
      <c r="AR9" s="40">
        <v>0</v>
      </c>
    </row>
    <row r="10" spans="1:44" x14ac:dyDescent="0.2">
      <c r="E10" s="39">
        <v>0.86899999999999999</v>
      </c>
      <c r="L10" s="39">
        <v>0.65400000000000003</v>
      </c>
      <c r="O10" s="39">
        <v>0</v>
      </c>
      <c r="P10" s="39">
        <v>0.60499999999999998</v>
      </c>
      <c r="Q10" s="39">
        <v>0.99340659340659343</v>
      </c>
      <c r="V10" s="39">
        <v>0.66666666666666663</v>
      </c>
      <c r="AH10" s="40">
        <v>0.92882882882882878</v>
      </c>
      <c r="AI10" s="40">
        <v>4.8672566371681415E-2</v>
      </c>
      <c r="AJ10" s="40">
        <v>0.98020735155513672</v>
      </c>
      <c r="AK10" s="40"/>
      <c r="AL10" s="40">
        <v>0</v>
      </c>
      <c r="AN10" s="40">
        <v>0</v>
      </c>
      <c r="AR10" s="40">
        <v>0</v>
      </c>
    </row>
    <row r="11" spans="1:44" x14ac:dyDescent="0.2">
      <c r="E11" s="39">
        <v>0.93400000000000005</v>
      </c>
      <c r="L11" s="39">
        <v>0.75600000000000001</v>
      </c>
      <c r="O11" s="39">
        <v>0</v>
      </c>
      <c r="P11" s="39">
        <v>0.66</v>
      </c>
      <c r="V11" s="39">
        <v>0.10638297872340426</v>
      </c>
      <c r="AH11" s="40">
        <v>0.95500725689404931</v>
      </c>
      <c r="AI11" s="40">
        <v>0.23032069970845481</v>
      </c>
      <c r="AJ11" s="40">
        <v>0.97636632200886264</v>
      </c>
      <c r="AK11" s="40"/>
      <c r="AL11" s="40">
        <v>0</v>
      </c>
      <c r="AN11" s="40">
        <v>0</v>
      </c>
      <c r="AR11" s="40">
        <v>0.4195121951219512</v>
      </c>
    </row>
    <row r="12" spans="1:44" x14ac:dyDescent="0.2">
      <c r="E12" s="39">
        <v>0.57499999999999996</v>
      </c>
      <c r="L12" s="39">
        <v>0.86499999999999999</v>
      </c>
      <c r="P12" s="39">
        <v>0.90400000000000003</v>
      </c>
      <c r="V12" s="39">
        <v>0.10638297872340426</v>
      </c>
      <c r="AH12" s="40"/>
      <c r="AI12" s="40">
        <v>5.1999999999999998E-2</v>
      </c>
      <c r="AJ12" s="40">
        <v>0.97388632872503844</v>
      </c>
      <c r="AK12" s="40"/>
      <c r="AN12" s="40">
        <v>0</v>
      </c>
      <c r="AR12" s="40">
        <v>0</v>
      </c>
    </row>
    <row r="13" spans="1:44" x14ac:dyDescent="0.2">
      <c r="E13" s="39">
        <v>0.70299999999999996</v>
      </c>
      <c r="P13" s="39">
        <v>0.68600000000000005</v>
      </c>
      <c r="V13" s="39">
        <v>0.1</v>
      </c>
      <c r="AH13" s="40"/>
      <c r="AI13" s="40">
        <v>0.85972850678733037</v>
      </c>
      <c r="AJ13" s="40">
        <v>0.99790136411332631</v>
      </c>
      <c r="AK13" s="40"/>
      <c r="AN13" s="40">
        <v>0</v>
      </c>
      <c r="AR13" s="40">
        <v>0</v>
      </c>
    </row>
    <row r="14" spans="1:44" x14ac:dyDescent="0.2">
      <c r="E14" s="39">
        <v>0</v>
      </c>
      <c r="P14" s="39">
        <v>0.91500000000000004</v>
      </c>
      <c r="V14" s="39">
        <v>0.93125000000000002</v>
      </c>
      <c r="AH14" s="40"/>
      <c r="AI14" s="40">
        <v>0.63636363636363635</v>
      </c>
      <c r="AJ14" s="40">
        <v>0.9859154929577465</v>
      </c>
      <c r="AK14" s="40"/>
      <c r="AN14" s="40">
        <v>0</v>
      </c>
    </row>
    <row r="15" spans="1:44" x14ac:dyDescent="0.2">
      <c r="E15" s="39">
        <v>0.80700000000000005</v>
      </c>
      <c r="V15" s="39">
        <v>0.98545454545454547</v>
      </c>
      <c r="AH15" s="40"/>
      <c r="AI15" s="40">
        <v>0.51388888888888884</v>
      </c>
      <c r="AJ15" s="40">
        <v>0.97667185069984452</v>
      </c>
      <c r="AK15" s="40"/>
      <c r="AN15" s="40">
        <v>0</v>
      </c>
    </row>
    <row r="16" spans="1:44" x14ac:dyDescent="0.2">
      <c r="V16" s="39">
        <v>0.82982791586998084</v>
      </c>
      <c r="AH16" s="40"/>
      <c r="AI16" s="40">
        <v>0.9178082191780822</v>
      </c>
      <c r="AJ16" s="40">
        <v>0.95928753180661575</v>
      </c>
      <c r="AK16" s="40"/>
      <c r="AN16" s="40">
        <v>0</v>
      </c>
    </row>
    <row r="17" spans="1:44" x14ac:dyDescent="0.2">
      <c r="V17" s="39">
        <v>0.97590361445783136</v>
      </c>
      <c r="AH17" s="40"/>
      <c r="AI17" s="40">
        <v>0.96380090497737558</v>
      </c>
      <c r="AJ17" s="40"/>
      <c r="AK17" s="40"/>
      <c r="AN17" s="40">
        <v>0</v>
      </c>
    </row>
    <row r="18" spans="1:44" x14ac:dyDescent="0.2">
      <c r="V18" s="39">
        <v>0.12773722627737227</v>
      </c>
      <c r="AH18" s="40"/>
      <c r="AI18" s="40">
        <v>0.72332015810276684</v>
      </c>
      <c r="AN18" s="40">
        <v>0</v>
      </c>
    </row>
    <row r="19" spans="1:44" x14ac:dyDescent="0.2">
      <c r="V19" s="39">
        <v>0.95838926174496641</v>
      </c>
      <c r="AH19" s="40"/>
      <c r="AI19" s="40">
        <v>0.63128491620111726</v>
      </c>
      <c r="AN19" s="40">
        <v>0</v>
      </c>
    </row>
    <row r="20" spans="1:44" x14ac:dyDescent="0.2">
      <c r="V20" s="39">
        <v>0.83426443202979517</v>
      </c>
      <c r="AH20" s="40"/>
      <c r="AI20" s="40">
        <v>2.0242914979757085E-2</v>
      </c>
      <c r="AN20" s="40">
        <v>0</v>
      </c>
    </row>
    <row r="21" spans="1:44" x14ac:dyDescent="0.2">
      <c r="V21" s="39">
        <v>0.88077858880778592</v>
      </c>
      <c r="AH21" s="40"/>
      <c r="AI21" s="40">
        <v>0.58088235294117652</v>
      </c>
      <c r="AN21" s="40">
        <v>0</v>
      </c>
    </row>
    <row r="22" spans="1:44" x14ac:dyDescent="0.2">
      <c r="V22" s="39">
        <v>1</v>
      </c>
      <c r="AH22" s="40"/>
      <c r="AI22" s="40">
        <v>0.41806451612903228</v>
      </c>
      <c r="AN22" s="40">
        <v>0</v>
      </c>
    </row>
    <row r="23" spans="1:44" x14ac:dyDescent="0.2">
      <c r="V23" s="39">
        <v>0.84493670886075944</v>
      </c>
      <c r="AH23" s="40"/>
      <c r="AI23" s="40">
        <v>0.52054794520547942</v>
      </c>
      <c r="AN23" s="40">
        <v>0</v>
      </c>
    </row>
    <row r="24" spans="1:44" x14ac:dyDescent="0.2">
      <c r="V24" s="39">
        <v>0.85521235521235517</v>
      </c>
      <c r="AH24" s="40"/>
      <c r="AI24" s="40">
        <v>0.32962962962962961</v>
      </c>
      <c r="AN24" s="40">
        <v>0</v>
      </c>
    </row>
    <row r="25" spans="1:44" x14ac:dyDescent="0.2">
      <c r="V25" s="39">
        <v>0.95741056218057918</v>
      </c>
      <c r="AH25" s="40"/>
      <c r="AI25" s="40">
        <v>3.0395136778115501E-3</v>
      </c>
      <c r="AN25" s="40">
        <v>0</v>
      </c>
    </row>
    <row r="26" spans="1:44" x14ac:dyDescent="0.2">
      <c r="V26" s="39">
        <v>0.1</v>
      </c>
      <c r="AH26" s="40"/>
      <c r="AI26" s="40">
        <v>0.23421052631578948</v>
      </c>
      <c r="AN26" s="40">
        <v>0</v>
      </c>
    </row>
    <row r="27" spans="1:44" x14ac:dyDescent="0.2">
      <c r="AH27" s="40"/>
      <c r="AI27" s="40">
        <v>0.65966386554621848</v>
      </c>
      <c r="AN27" s="40">
        <v>0</v>
      </c>
    </row>
    <row r="28" spans="1:44" ht="13.5" thickBot="1" x14ac:dyDescent="0.25">
      <c r="AH28" s="40"/>
      <c r="AI28" s="40">
        <v>0.90857142857142859</v>
      </c>
      <c r="AN28" s="40">
        <v>0</v>
      </c>
    </row>
    <row r="29" spans="1:44" ht="13.5" thickTop="1" x14ac:dyDescent="0.2">
      <c r="A29" s="112" t="s">
        <v>510</v>
      </c>
      <c r="B29" s="113">
        <f t="shared" ref="B29:Q29" si="0">COUNT(B4:B28)</f>
        <v>6</v>
      </c>
      <c r="C29" s="113">
        <f t="shared" si="0"/>
        <v>2</v>
      </c>
      <c r="D29" s="113">
        <f t="shared" si="0"/>
        <v>4</v>
      </c>
      <c r="E29" s="113">
        <f t="shared" si="0"/>
        <v>12</v>
      </c>
      <c r="F29" s="113">
        <f t="shared" si="0"/>
        <v>3</v>
      </c>
      <c r="G29" s="113">
        <f t="shared" si="0"/>
        <v>1</v>
      </c>
      <c r="H29" s="113">
        <f t="shared" si="0"/>
        <v>2</v>
      </c>
      <c r="I29" s="113">
        <f t="shared" si="0"/>
        <v>0</v>
      </c>
      <c r="J29" s="113">
        <f t="shared" si="0"/>
        <v>0</v>
      </c>
      <c r="K29" s="113">
        <f t="shared" si="0"/>
        <v>4</v>
      </c>
      <c r="L29" s="113">
        <f t="shared" si="0"/>
        <v>9</v>
      </c>
      <c r="M29" s="113">
        <f t="shared" si="0"/>
        <v>1</v>
      </c>
      <c r="N29" s="113">
        <f t="shared" si="0"/>
        <v>0</v>
      </c>
      <c r="O29" s="113">
        <f t="shared" si="0"/>
        <v>8</v>
      </c>
      <c r="P29" s="113">
        <f t="shared" si="0"/>
        <v>11</v>
      </c>
      <c r="Q29" s="113">
        <f t="shared" si="0"/>
        <v>7</v>
      </c>
      <c r="R29" s="113">
        <v>0</v>
      </c>
      <c r="S29" s="113">
        <f>COUNT(S4:S28)</f>
        <v>3</v>
      </c>
      <c r="T29" s="113">
        <f>COUNT(T4:T28)</f>
        <v>4</v>
      </c>
      <c r="U29" s="113">
        <v>0</v>
      </c>
      <c r="V29" s="113">
        <f t="shared" ref="V29:AR29" si="1">COUNT(V4:V28)</f>
        <v>23</v>
      </c>
      <c r="W29" s="113">
        <f t="shared" si="1"/>
        <v>0</v>
      </c>
      <c r="X29" s="113">
        <f t="shared" si="1"/>
        <v>0</v>
      </c>
      <c r="Y29" s="113">
        <f t="shared" si="1"/>
        <v>0</v>
      </c>
      <c r="Z29" s="113">
        <f t="shared" si="1"/>
        <v>0</v>
      </c>
      <c r="AA29" s="113">
        <f t="shared" si="1"/>
        <v>0</v>
      </c>
      <c r="AB29" s="113">
        <f t="shared" si="1"/>
        <v>0</v>
      </c>
      <c r="AC29" s="113">
        <f t="shared" si="1"/>
        <v>6</v>
      </c>
      <c r="AD29" s="113">
        <f t="shared" si="1"/>
        <v>1</v>
      </c>
      <c r="AE29" s="113">
        <f t="shared" si="1"/>
        <v>1</v>
      </c>
      <c r="AF29" s="113">
        <f t="shared" si="1"/>
        <v>2</v>
      </c>
      <c r="AG29" s="113">
        <f t="shared" si="1"/>
        <v>3</v>
      </c>
      <c r="AH29" s="113">
        <f t="shared" si="1"/>
        <v>8</v>
      </c>
      <c r="AI29" s="113">
        <f t="shared" si="1"/>
        <v>25</v>
      </c>
      <c r="AJ29" s="113">
        <f t="shared" si="1"/>
        <v>13</v>
      </c>
      <c r="AK29" s="113">
        <f t="shared" si="1"/>
        <v>1</v>
      </c>
      <c r="AL29" s="113">
        <f t="shared" si="1"/>
        <v>8</v>
      </c>
      <c r="AM29" s="113">
        <f t="shared" si="1"/>
        <v>5</v>
      </c>
      <c r="AN29" s="113">
        <f t="shared" si="1"/>
        <v>25</v>
      </c>
      <c r="AO29" s="113">
        <f t="shared" si="1"/>
        <v>6</v>
      </c>
      <c r="AP29" s="113">
        <f t="shared" si="1"/>
        <v>1</v>
      </c>
      <c r="AQ29" s="113">
        <f t="shared" si="1"/>
        <v>5</v>
      </c>
      <c r="AR29" s="113">
        <f t="shared" si="1"/>
        <v>10</v>
      </c>
    </row>
    <row r="30" spans="1:44" x14ac:dyDescent="0.2">
      <c r="A30" s="62" t="s">
        <v>511</v>
      </c>
      <c r="B30" s="39">
        <f t="shared" ref="B30:H30" si="2">AVERAGE(B4:B28)</f>
        <v>0.84733333333333338</v>
      </c>
      <c r="C30" s="39">
        <f t="shared" si="2"/>
        <v>0.77100000000000002</v>
      </c>
      <c r="D30" s="39">
        <f t="shared" si="2"/>
        <v>0.92949999999999999</v>
      </c>
      <c r="E30" s="39">
        <f t="shared" si="2"/>
        <v>0.69241666666666679</v>
      </c>
      <c r="F30" s="39">
        <f t="shared" si="2"/>
        <v>0.7466666666666667</v>
      </c>
      <c r="G30" s="39">
        <f t="shared" si="2"/>
        <v>0.85199999999999998</v>
      </c>
      <c r="H30" s="39">
        <f t="shared" si="2"/>
        <v>0.65700000000000003</v>
      </c>
      <c r="I30" s="39" t="s">
        <v>17</v>
      </c>
      <c r="J30" s="39" t="s">
        <v>17</v>
      </c>
      <c r="K30" s="39">
        <f>AVERAGE(K4:K28)</f>
        <v>0.51500000000000001</v>
      </c>
      <c r="L30" s="39">
        <f>AVERAGE(L4:L28)</f>
        <v>0.66900000000000004</v>
      </c>
      <c r="M30" s="39">
        <f>AVERAGE(M4:M28)</f>
        <v>0.26800000000000002</v>
      </c>
      <c r="N30" s="39" t="s">
        <v>7</v>
      </c>
      <c r="O30" s="39">
        <f>AVERAGE(O4:O28)</f>
        <v>0.37287500000000001</v>
      </c>
      <c r="P30" s="39">
        <f>AVERAGE(P4:P28)</f>
        <v>0.75618181818181829</v>
      </c>
      <c r="Q30" s="39">
        <f>AVERAGE(Q4:Q28)</f>
        <v>0.88941048321168825</v>
      </c>
      <c r="R30" s="39" t="s">
        <v>7</v>
      </c>
      <c r="S30" s="39">
        <f>AVERAGE(S4:S28)</f>
        <v>0.98336852589250878</v>
      </c>
      <c r="T30" s="39">
        <f>AVERAGE(T4:T28)</f>
        <v>0.48795454545454542</v>
      </c>
      <c r="U30" s="39" t="s">
        <v>7</v>
      </c>
      <c r="V30" s="39">
        <f>AVERAGE(V4:V28)</f>
        <v>0.65033914082212718</v>
      </c>
      <c r="W30" s="39" t="s">
        <v>17</v>
      </c>
      <c r="X30" s="39" t="s">
        <v>7</v>
      </c>
      <c r="Y30" s="39" t="s">
        <v>7</v>
      </c>
      <c r="Z30" s="39" t="s">
        <v>7</v>
      </c>
      <c r="AA30" s="39" t="s">
        <v>17</v>
      </c>
      <c r="AB30" s="39" t="s">
        <v>7</v>
      </c>
      <c r="AC30" s="39">
        <f t="shared" ref="AC30:AR30" si="3">AVERAGE(AC4:AC28)</f>
        <v>0.19854493407594487</v>
      </c>
      <c r="AD30" s="39">
        <f t="shared" si="3"/>
        <v>7.1999999999999995E-2</v>
      </c>
      <c r="AE30" s="39">
        <f t="shared" si="3"/>
        <v>0.13793103448275862</v>
      </c>
      <c r="AF30" s="39">
        <f t="shared" si="3"/>
        <v>0.49172576832151299</v>
      </c>
      <c r="AG30" s="39">
        <f t="shared" si="3"/>
        <v>0.64875816993464053</v>
      </c>
      <c r="AH30" s="39">
        <f t="shared" si="3"/>
        <v>0.91826346017444938</v>
      </c>
      <c r="AI30" s="39">
        <f t="shared" si="3"/>
        <v>0.47949985866916256</v>
      </c>
      <c r="AJ30" s="39">
        <f t="shared" si="3"/>
        <v>0.97950935471694756</v>
      </c>
      <c r="AK30" s="39">
        <f t="shared" si="3"/>
        <v>0.84279475982532748</v>
      </c>
      <c r="AL30" s="39">
        <f t="shared" si="3"/>
        <v>0</v>
      </c>
      <c r="AM30" s="39">
        <f t="shared" si="3"/>
        <v>0.81820174955253933</v>
      </c>
      <c r="AN30" s="39">
        <f t="shared" si="3"/>
        <v>0</v>
      </c>
      <c r="AO30" s="39">
        <f t="shared" si="3"/>
        <v>0</v>
      </c>
      <c r="AP30" s="39">
        <f t="shared" si="3"/>
        <v>0.86882129277566544</v>
      </c>
      <c r="AQ30" s="39">
        <f t="shared" si="3"/>
        <v>0</v>
      </c>
      <c r="AR30" s="39">
        <f t="shared" si="3"/>
        <v>4.1951219512195118E-2</v>
      </c>
    </row>
    <row r="31" spans="1:44" x14ac:dyDescent="0.2">
      <c r="A31" s="62" t="s">
        <v>512</v>
      </c>
      <c r="B31" s="39">
        <f>_xlfn.STDEV.S(B4:B28)</f>
        <v>0.13959465128244208</v>
      </c>
      <c r="C31" s="39">
        <f>_xlfn.STDEV.S(C4:C28)</f>
        <v>1.6970562748477157E-2</v>
      </c>
      <c r="D31" s="39">
        <f>_xlfn.STDEV.S(D4:D28)</f>
        <v>3.9247080570831393E-2</v>
      </c>
      <c r="E31" s="39">
        <f>_xlfn.STDEV.S(E4:E28)</f>
        <v>0.30279529788991477</v>
      </c>
      <c r="F31" s="39">
        <f>_xlfn.STDEV.S(F4:F28)</f>
        <v>0.11229128787814814</v>
      </c>
      <c r="G31" s="39" t="s">
        <v>18</v>
      </c>
      <c r="H31" s="39">
        <f>_xlfn.STDEV.S(H4:H28)</f>
        <v>0.13010764773832409</v>
      </c>
      <c r="I31" s="39" t="s">
        <v>17</v>
      </c>
      <c r="J31" s="39" t="s">
        <v>17</v>
      </c>
      <c r="K31" s="39">
        <f>_xlfn.STDEV.S(K4:K28)</f>
        <v>0.18158010169986519</v>
      </c>
      <c r="L31" s="39">
        <f>_xlfn.STDEV.S(L4:L28)</f>
        <v>0.13286741511747768</v>
      </c>
      <c r="M31" s="39" t="s">
        <v>18</v>
      </c>
      <c r="N31" s="39" t="s">
        <v>7</v>
      </c>
      <c r="O31" s="39">
        <f>_xlfn.STDEV.S(O4:O28)</f>
        <v>0.44042363940058571</v>
      </c>
      <c r="P31" s="39">
        <f>_xlfn.STDEV.S(P4:P28)</f>
        <v>0.11777845149416566</v>
      </c>
      <c r="Q31" s="39">
        <f>_xlfn.STDEV.S(Q4:Q28)</f>
        <v>0.23477806038222276</v>
      </c>
      <c r="R31" s="39" t="s">
        <v>7</v>
      </c>
      <c r="S31" s="39">
        <f>_xlfn.STDEV.S(S4:S28)</f>
        <v>9.6158752929594495E-3</v>
      </c>
      <c r="T31" s="39">
        <f>_xlfn.STDEV.S(T4:T28)</f>
        <v>0.56346203315744114</v>
      </c>
      <c r="U31" s="39" t="s">
        <v>7</v>
      </c>
      <c r="V31" s="39">
        <f>_xlfn.STDEV.S(V4:V28)</f>
        <v>0.39556110410673129</v>
      </c>
      <c r="W31" s="39" t="s">
        <v>17</v>
      </c>
      <c r="X31" s="39" t="s">
        <v>7</v>
      </c>
      <c r="Y31" s="39" t="s">
        <v>7</v>
      </c>
      <c r="Z31" s="39" t="s">
        <v>7</v>
      </c>
      <c r="AA31" s="39" t="s">
        <v>17</v>
      </c>
      <c r="AB31" s="39" t="s">
        <v>7</v>
      </c>
      <c r="AC31" s="39">
        <f>_xlfn.STDEV.S(AC4:AC28)</f>
        <v>0.19903715864251911</v>
      </c>
      <c r="AD31" s="39" t="s">
        <v>18</v>
      </c>
      <c r="AE31" s="39" t="s">
        <v>18</v>
      </c>
      <c r="AF31" s="39">
        <f>_xlfn.STDEV.S(AF4:AF28)</f>
        <v>0.69540525052861413</v>
      </c>
      <c r="AG31" s="39">
        <f>_xlfn.STDEV.S(AG4:AG28)</f>
        <v>0.37142375639946706</v>
      </c>
      <c r="AH31" s="39">
        <f>_xlfn.STDEV.S(AH4:AH28)</f>
        <v>4.1824380932230482E-2</v>
      </c>
      <c r="AI31" s="39">
        <f>_xlfn.STDEV.S(AI4:AI28)</f>
        <v>0.34934626479554798</v>
      </c>
      <c r="AJ31" s="39">
        <f>_xlfn.STDEV.S(AJ4:AJ28)</f>
        <v>1.1824186227209514E-2</v>
      </c>
      <c r="AK31" s="39" t="s">
        <v>18</v>
      </c>
      <c r="AL31" s="39">
        <f>_xlfn.STDEV.S(AL4:AL28)</f>
        <v>0</v>
      </c>
      <c r="AM31" s="39">
        <f>_xlfn.STDEV.S(AM4:AM28)</f>
        <v>0.20007876779688194</v>
      </c>
      <c r="AN31" s="39">
        <f>_xlfn.STDEV.S(AN4:AN28)</f>
        <v>0</v>
      </c>
      <c r="AO31" s="39">
        <f>_xlfn.STDEV.S(AO4:AO28)</f>
        <v>0</v>
      </c>
      <c r="AP31" s="39" t="s">
        <v>18</v>
      </c>
      <c r="AQ31" s="39">
        <f>_xlfn.STDEV.S(AQ4:AQ28)</f>
        <v>0</v>
      </c>
      <c r="AR31" s="39">
        <f>_xlfn.STDEV.S(AR4:AR28)</f>
        <v>0.13266140428023443</v>
      </c>
    </row>
    <row r="32" spans="1:44" x14ac:dyDescent="0.2">
      <c r="A32" s="62" t="s">
        <v>3</v>
      </c>
      <c r="B32" s="39">
        <f t="shared" ref="B32:AG32" si="4">B31/SQRT(B29)</f>
        <v>5.6989277743956089E-2</v>
      </c>
      <c r="C32" s="39">
        <f t="shared" ref="C32" si="5">C31/SQRT(C29)</f>
        <v>1.2000000000000011E-2</v>
      </c>
      <c r="D32" s="39">
        <f t="shared" si="4"/>
        <v>1.9623540285415696E-2</v>
      </c>
      <c r="E32" s="39">
        <f t="shared" si="4"/>
        <v>8.7409473373047608E-2</v>
      </c>
      <c r="F32" s="39">
        <f t="shared" si="4"/>
        <v>6.4831405284098587E-2</v>
      </c>
      <c r="G32" s="39" t="s">
        <v>18</v>
      </c>
      <c r="H32" s="39">
        <f t="shared" si="4"/>
        <v>9.1999999999999527E-2</v>
      </c>
      <c r="I32" s="39" t="s">
        <v>17</v>
      </c>
      <c r="J32" s="39" t="s">
        <v>17</v>
      </c>
      <c r="K32" s="39">
        <f t="shared" si="4"/>
        <v>9.0790050849932594E-2</v>
      </c>
      <c r="L32" s="39">
        <f t="shared" si="4"/>
        <v>4.4289138372492563E-2</v>
      </c>
      <c r="M32" s="39" t="s">
        <v>18</v>
      </c>
      <c r="N32" s="39" t="s">
        <v>7</v>
      </c>
      <c r="O32" s="39">
        <f t="shared" si="4"/>
        <v>0.15571327100750643</v>
      </c>
      <c r="P32" s="39">
        <f t="shared" si="4"/>
        <v>3.5511539272292801E-2</v>
      </c>
      <c r="Q32" s="39">
        <f t="shared" si="4"/>
        <v>8.8737765866495358E-2</v>
      </c>
      <c r="R32" s="39" t="s">
        <v>7</v>
      </c>
      <c r="S32" s="39">
        <f t="shared" ref="S32" si="6">S31/SQRT(S29)</f>
        <v>5.5517281888840097E-3</v>
      </c>
      <c r="T32" s="39">
        <f t="shared" si="4"/>
        <v>0.28173101657872057</v>
      </c>
      <c r="U32" s="39" t="s">
        <v>7</v>
      </c>
      <c r="V32" s="39">
        <f t="shared" si="4"/>
        <v>8.248019184658463E-2</v>
      </c>
      <c r="W32" s="39" t="s">
        <v>17</v>
      </c>
      <c r="X32" s="39" t="s">
        <v>7</v>
      </c>
      <c r="Y32" s="39" t="s">
        <v>7</v>
      </c>
      <c r="Z32" s="39" t="s">
        <v>7</v>
      </c>
      <c r="AA32" s="39" t="s">
        <v>17</v>
      </c>
      <c r="AB32" s="39" t="s">
        <v>7</v>
      </c>
      <c r="AC32" s="39">
        <f t="shared" si="4"/>
        <v>8.1256579754593133E-2</v>
      </c>
      <c r="AD32" s="39" t="s">
        <v>18</v>
      </c>
      <c r="AE32" s="39" t="s">
        <v>18</v>
      </c>
      <c r="AF32" s="39">
        <f t="shared" si="4"/>
        <v>0.49172576832151299</v>
      </c>
      <c r="AG32" s="39">
        <f t="shared" si="4"/>
        <v>0.2144416057406543</v>
      </c>
      <c r="AH32" s="39">
        <f t="shared" ref="AH32:AR32" si="7">AH31/SQRT(AH29)</f>
        <v>1.4787151688054754E-2</v>
      </c>
      <c r="AI32" s="39">
        <f t="shared" ref="AI32:AJ32" si="8">AI31/SQRT(AI29)</f>
        <v>6.986925295910959E-2</v>
      </c>
      <c r="AJ32" s="39">
        <f t="shared" si="8"/>
        <v>3.2794392102183847E-3</v>
      </c>
      <c r="AK32" s="39" t="s">
        <v>18</v>
      </c>
      <c r="AL32" s="39">
        <f t="shared" si="7"/>
        <v>0</v>
      </c>
      <c r="AM32" s="39">
        <f t="shared" si="7"/>
        <v>8.947794512964477E-2</v>
      </c>
      <c r="AN32" s="39">
        <f t="shared" si="7"/>
        <v>0</v>
      </c>
      <c r="AO32" s="39">
        <f t="shared" si="7"/>
        <v>0</v>
      </c>
      <c r="AP32" s="39" t="s">
        <v>18</v>
      </c>
      <c r="AQ32" s="39">
        <f t="shared" si="7"/>
        <v>0</v>
      </c>
      <c r="AR32" s="39">
        <f t="shared" si="7"/>
        <v>4.1951219512195111E-2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73"/>
  <sheetViews>
    <sheetView zoomScaleNormal="100" workbookViewId="0">
      <pane xSplit="3" ySplit="2" topLeftCell="H52" activePane="bottomRight" state="frozen"/>
      <selection pane="topRight" activeCell="D1" sqref="D1"/>
      <selection pane="bottomLeft" activeCell="A3" sqref="A3"/>
      <selection pane="bottomRight" activeCell="O45" sqref="O45"/>
    </sheetView>
  </sheetViews>
  <sheetFormatPr baseColWidth="10" defaultRowHeight="15" x14ac:dyDescent="0.25"/>
  <cols>
    <col min="1" max="1" width="20.140625" style="1" customWidth="1"/>
    <col min="2" max="2" width="36.28515625" style="1" customWidth="1"/>
    <col min="3" max="3" width="11.42578125" style="1"/>
    <col min="4" max="4" width="11.5703125" style="2"/>
    <col min="5" max="6" width="11.42578125" style="2"/>
    <col min="7" max="7" width="17.5703125" style="6" bestFit="1" customWidth="1"/>
    <col min="8" max="9" width="11.5703125" style="6"/>
    <col min="10" max="12" width="11.7109375" style="1" customWidth="1"/>
    <col min="13" max="13" width="17.5703125" style="1" bestFit="1" customWidth="1"/>
    <col min="14" max="14" width="13.28515625" style="1" bestFit="1" customWidth="1"/>
    <col min="15" max="15" width="12.140625" style="1" customWidth="1"/>
    <col min="16" max="21" width="11.42578125" style="1"/>
    <col min="22" max="22" width="13.28515625" style="1" bestFit="1" customWidth="1"/>
    <col min="23" max="16384" width="11.42578125" style="1"/>
  </cols>
  <sheetData>
    <row r="1" spans="1:21" ht="15" customHeight="1" x14ac:dyDescent="0.25">
      <c r="D1" s="138" t="s">
        <v>516</v>
      </c>
      <c r="E1" s="138"/>
      <c r="F1" s="138"/>
      <c r="G1" s="138"/>
      <c r="H1" s="138"/>
      <c r="I1" s="138"/>
      <c r="J1" s="139" t="s">
        <v>517</v>
      </c>
      <c r="K1" s="139"/>
      <c r="L1" s="139"/>
      <c r="M1" s="139"/>
      <c r="N1" s="139"/>
      <c r="O1" s="139"/>
      <c r="P1" s="128" t="s">
        <v>865</v>
      </c>
      <c r="Q1" s="128"/>
      <c r="R1" s="128"/>
      <c r="S1" s="128"/>
      <c r="T1" s="128"/>
      <c r="U1" s="128"/>
    </row>
    <row r="2" spans="1:21" s="64" customFormat="1" ht="14.45" customHeight="1" thickBot="1" x14ac:dyDescent="0.25">
      <c r="A2" s="15" t="s">
        <v>0</v>
      </c>
      <c r="B2" s="65"/>
      <c r="C2" s="16" t="s">
        <v>1</v>
      </c>
      <c r="D2" s="17" t="s">
        <v>2</v>
      </c>
      <c r="E2" s="17" t="s">
        <v>87</v>
      </c>
      <c r="F2" s="17" t="s">
        <v>88</v>
      </c>
      <c r="G2" s="18" t="s">
        <v>89</v>
      </c>
      <c r="H2" s="18" t="s">
        <v>3</v>
      </c>
      <c r="I2" s="18" t="s">
        <v>90</v>
      </c>
      <c r="J2" s="19" t="s">
        <v>2</v>
      </c>
      <c r="K2" s="19" t="s">
        <v>87</v>
      </c>
      <c r="L2" s="19" t="s">
        <v>88</v>
      </c>
      <c r="M2" s="19" t="s">
        <v>89</v>
      </c>
      <c r="N2" s="19" t="s">
        <v>3</v>
      </c>
      <c r="O2" s="19" t="s">
        <v>90</v>
      </c>
      <c r="P2" s="109" t="s">
        <v>2</v>
      </c>
      <c r="Q2" s="109" t="s">
        <v>87</v>
      </c>
      <c r="R2" s="109" t="s">
        <v>88</v>
      </c>
      <c r="S2" s="109" t="s">
        <v>89</v>
      </c>
      <c r="T2" s="109" t="s">
        <v>3</v>
      </c>
      <c r="U2" s="109" t="s">
        <v>90</v>
      </c>
    </row>
    <row r="3" spans="1:21" ht="14.45" customHeight="1" x14ac:dyDescent="0.25">
      <c r="A3" s="140" t="s">
        <v>514</v>
      </c>
      <c r="B3" s="20" t="s">
        <v>82</v>
      </c>
      <c r="C3" s="21" t="s">
        <v>5</v>
      </c>
      <c r="D3" s="24" t="s">
        <v>7</v>
      </c>
      <c r="E3" s="24" t="s">
        <v>7</v>
      </c>
      <c r="F3" s="24" t="s">
        <v>7</v>
      </c>
      <c r="G3" s="22" t="s">
        <v>7</v>
      </c>
      <c r="H3" s="22"/>
      <c r="I3" s="22" t="s">
        <v>7</v>
      </c>
      <c r="J3" s="2">
        <v>53</v>
      </c>
      <c r="K3" s="2">
        <v>34</v>
      </c>
      <c r="L3" s="2">
        <f>J3-K3</f>
        <v>19</v>
      </c>
      <c r="M3" s="6">
        <f>K3/J3</f>
        <v>0.64150943396226412</v>
      </c>
      <c r="N3" s="6"/>
      <c r="O3" s="6">
        <f>1-M3</f>
        <v>0.35849056603773588</v>
      </c>
      <c r="P3" s="2">
        <f>SUMIF(Allopatric_Mechanical!$N$2:$N$173,"I. elegans X I. elegans",Allopatric_Mechanical!$S$2:$S$173)</f>
        <v>29</v>
      </c>
      <c r="Q3" s="2">
        <f>SUMIF(Allopatric_Mechanical!$N$2:$N$173,"I. elegans X I. elegans",Allopatric_Mechanical!$T$2:$T$173)</f>
        <v>26</v>
      </c>
      <c r="R3" s="2">
        <f>P3-Q3</f>
        <v>3</v>
      </c>
      <c r="S3" s="6">
        <f>Q3/P3</f>
        <v>0.89655172413793105</v>
      </c>
      <c r="T3" s="6"/>
      <c r="U3" s="6">
        <f>1-S3</f>
        <v>0.10344827586206895</v>
      </c>
    </row>
    <row r="4" spans="1:21" ht="14.45" customHeight="1" x14ac:dyDescent="0.25">
      <c r="A4" s="141"/>
      <c r="B4" s="23"/>
      <c r="C4" s="21" t="s">
        <v>6</v>
      </c>
      <c r="D4" s="24" t="s">
        <v>7</v>
      </c>
      <c r="E4" s="24" t="s">
        <v>7</v>
      </c>
      <c r="F4" s="24" t="s">
        <v>7</v>
      </c>
      <c r="G4" s="22" t="s">
        <v>7</v>
      </c>
      <c r="H4" s="22"/>
      <c r="I4" s="22" t="s">
        <v>7</v>
      </c>
      <c r="J4" s="2">
        <v>10</v>
      </c>
      <c r="K4" s="2">
        <v>10</v>
      </c>
      <c r="L4" s="2">
        <f t="shared" ref="L4:L44" si="0">J4-K4</f>
        <v>0</v>
      </c>
      <c r="M4" s="6">
        <f>K4/J4</f>
        <v>1</v>
      </c>
      <c r="N4" s="6"/>
      <c r="O4" s="6">
        <f t="shared" ref="O4:O44" si="1">1-M4</f>
        <v>0</v>
      </c>
      <c r="P4" s="2">
        <f>SUMIF(Allopatric_Mechanical!$N$2:$N$173,"I. graellsii X I. graellsii",Allopatric_Mechanical!$S$2:$S$173)</f>
        <v>5</v>
      </c>
      <c r="Q4" s="2">
        <f>SUMIF(Allopatric_Mechanical!$N$2:$N$173,"I. graellsii X I. graellsii",Allopatric_Mechanical!$T$2:$T$173)</f>
        <v>4</v>
      </c>
      <c r="R4" s="2">
        <f t="shared" ref="R4:R11" si="2">P4-Q4</f>
        <v>1</v>
      </c>
      <c r="S4" s="6">
        <f t="shared" ref="S4:S11" si="3">Q4/P4</f>
        <v>0.8</v>
      </c>
      <c r="T4" s="6"/>
      <c r="U4" s="6">
        <f t="shared" ref="U4:U11" si="4">1-S4</f>
        <v>0.19999999999999996</v>
      </c>
    </row>
    <row r="5" spans="1:21" ht="14.45" customHeight="1" x14ac:dyDescent="0.25">
      <c r="A5" s="141"/>
      <c r="B5" s="20" t="s">
        <v>83</v>
      </c>
      <c r="C5" s="21" t="s">
        <v>8</v>
      </c>
      <c r="D5" s="2">
        <v>23</v>
      </c>
      <c r="E5" s="2">
        <v>23</v>
      </c>
      <c r="F5" s="2">
        <f>D5-E5</f>
        <v>0</v>
      </c>
      <c r="G5" s="22">
        <f>E5/D5</f>
        <v>1</v>
      </c>
      <c r="H5" s="22"/>
      <c r="I5" s="22">
        <f>1-G5</f>
        <v>0</v>
      </c>
      <c r="J5" s="2">
        <v>92</v>
      </c>
      <c r="K5" s="2">
        <v>54</v>
      </c>
      <c r="L5" s="2">
        <f t="shared" si="0"/>
        <v>38</v>
      </c>
      <c r="M5" s="6">
        <f t="shared" ref="M5:M44" si="5">K5/J5</f>
        <v>0.58695652173913049</v>
      </c>
      <c r="N5" s="6"/>
      <c r="O5" s="6">
        <f t="shared" si="1"/>
        <v>0.41304347826086951</v>
      </c>
      <c r="P5" s="2">
        <f>SUMIF(Allopatric_Mechanical!$O$2:$O$173,"F0-I. graellsii X I. elegans",Allopatric_Mechanical!$S$2:$S$173)</f>
        <v>71</v>
      </c>
      <c r="Q5" s="2">
        <f>SUMIF(Allopatric_Mechanical!$O$2:$O$173,"F0-I. graellsii X I. elegans",Allopatric_Mechanical!$T$2:$T$173)</f>
        <v>49</v>
      </c>
      <c r="R5" s="2">
        <f t="shared" si="2"/>
        <v>22</v>
      </c>
      <c r="S5" s="6">
        <f t="shared" si="3"/>
        <v>0.6901408450704225</v>
      </c>
      <c r="T5" s="6"/>
      <c r="U5" s="6">
        <f t="shared" si="4"/>
        <v>0.3098591549295775</v>
      </c>
    </row>
    <row r="6" spans="1:21" ht="14.45" customHeight="1" x14ac:dyDescent="0.25">
      <c r="A6" s="141"/>
      <c r="B6" s="25"/>
      <c r="C6" s="26" t="s">
        <v>9</v>
      </c>
      <c r="D6" s="10">
        <v>44</v>
      </c>
      <c r="E6" s="10">
        <v>5</v>
      </c>
      <c r="F6" s="10">
        <f t="shared" ref="F6:F44" si="6">D6-E6</f>
        <v>39</v>
      </c>
      <c r="G6" s="27">
        <f>E6/D6</f>
        <v>0.11363636363636363</v>
      </c>
      <c r="H6" s="27"/>
      <c r="I6" s="27">
        <f t="shared" ref="I6:I44" si="7">1-G6</f>
        <v>0.88636363636363635</v>
      </c>
      <c r="J6" s="10">
        <v>22</v>
      </c>
      <c r="K6" s="10">
        <v>1</v>
      </c>
      <c r="L6" s="10">
        <f t="shared" si="0"/>
        <v>21</v>
      </c>
      <c r="M6" s="11">
        <f t="shared" si="5"/>
        <v>4.5454545454545456E-2</v>
      </c>
      <c r="N6" s="11"/>
      <c r="O6" s="11">
        <f t="shared" si="1"/>
        <v>0.95454545454545459</v>
      </c>
      <c r="P6" s="10">
        <f>SUMIF(Allopatric_Mechanical!$O$2:$O$173,"F0-I. elegans X I. graellsii",Allopatric_Mechanical!$S$2:$S$173)</f>
        <v>11</v>
      </c>
      <c r="Q6" s="10">
        <f>SUMIF(Allopatric_Mechanical!$O$2:$O$173,"F0-I. elegans X I. graellsii",Allopatric_Mechanical!$T$2:$T$173)</f>
        <v>9</v>
      </c>
      <c r="R6" s="10">
        <f t="shared" si="2"/>
        <v>2</v>
      </c>
      <c r="S6" s="11">
        <f t="shared" si="3"/>
        <v>0.81818181818181823</v>
      </c>
      <c r="T6" s="11"/>
      <c r="U6" s="11">
        <f t="shared" si="4"/>
        <v>0.18181818181818177</v>
      </c>
    </row>
    <row r="7" spans="1:21" ht="14.45" customHeight="1" x14ac:dyDescent="0.25">
      <c r="A7" s="141"/>
      <c r="B7" s="20" t="s">
        <v>84</v>
      </c>
      <c r="C7" s="21" t="s">
        <v>10</v>
      </c>
      <c r="D7" s="24">
        <v>46</v>
      </c>
      <c r="E7" s="24">
        <v>7</v>
      </c>
      <c r="F7" s="24">
        <f t="shared" si="6"/>
        <v>39</v>
      </c>
      <c r="G7" s="22">
        <f>E7/D7</f>
        <v>0.15217391304347827</v>
      </c>
      <c r="H7" s="22"/>
      <c r="I7" s="22">
        <f t="shared" si="7"/>
        <v>0.84782608695652173</v>
      </c>
      <c r="J7" s="2">
        <v>8</v>
      </c>
      <c r="K7" s="2">
        <v>7</v>
      </c>
      <c r="L7" s="2">
        <f t="shared" si="0"/>
        <v>1</v>
      </c>
      <c r="M7" s="6">
        <f t="shared" si="5"/>
        <v>0.875</v>
      </c>
      <c r="N7" s="6"/>
      <c r="O7" s="6">
        <f t="shared" si="1"/>
        <v>0.125</v>
      </c>
      <c r="P7" s="2">
        <f>SUMIF(Allopatric_Mechanical!$O$2:$O$173,"F1-Hybrid X Hybrid",Allopatric_Mechanical!$S$2:$S$1173)</f>
        <v>20</v>
      </c>
      <c r="Q7" s="2">
        <f>SUMIF(Allopatric_Mechanical!$O$2:$O$173,"F1-Hybrid X Hybrid",Allopatric_Mechanical!$T$2:$T$173)</f>
        <v>19</v>
      </c>
      <c r="R7" s="2">
        <f t="shared" si="2"/>
        <v>1</v>
      </c>
      <c r="S7" s="6">
        <f t="shared" si="3"/>
        <v>0.95</v>
      </c>
      <c r="T7" s="6"/>
      <c r="U7" s="6">
        <f t="shared" si="4"/>
        <v>5.0000000000000044E-2</v>
      </c>
    </row>
    <row r="8" spans="1:21" ht="14.45" customHeight="1" x14ac:dyDescent="0.25">
      <c r="A8" s="141"/>
      <c r="B8" s="20"/>
      <c r="C8" s="21" t="s">
        <v>11</v>
      </c>
      <c r="D8" s="24">
        <v>8</v>
      </c>
      <c r="E8" s="24">
        <v>5</v>
      </c>
      <c r="F8" s="24">
        <f t="shared" si="6"/>
        <v>3</v>
      </c>
      <c r="G8" s="22">
        <f>E8/D8</f>
        <v>0.625</v>
      </c>
      <c r="H8" s="22"/>
      <c r="I8" s="22">
        <f t="shared" si="7"/>
        <v>0.375</v>
      </c>
      <c r="J8" s="2">
        <v>4</v>
      </c>
      <c r="K8" s="2">
        <v>4</v>
      </c>
      <c r="L8" s="2">
        <f t="shared" si="0"/>
        <v>0</v>
      </c>
      <c r="M8" s="6">
        <f t="shared" si="5"/>
        <v>1</v>
      </c>
      <c r="N8" s="6"/>
      <c r="O8" s="6">
        <f t="shared" si="1"/>
        <v>0</v>
      </c>
      <c r="P8" s="2">
        <f>SUMIF(Allopatric_Mechanical!$O$2:$O$173,"F1-I. graellsii X Hybrid",Allopatric_Mechanical!$S$2:$S$173)</f>
        <v>17</v>
      </c>
      <c r="Q8" s="2">
        <f>SUMIF(Allopatric_Mechanical!$O$2:$O$173,"F1-I. graellsii X Hybrid",Allopatric_Mechanical!$T$2:$T$173)</f>
        <v>12</v>
      </c>
      <c r="R8" s="2">
        <f t="shared" si="2"/>
        <v>5</v>
      </c>
      <c r="S8" s="6">
        <f t="shared" si="3"/>
        <v>0.70588235294117652</v>
      </c>
      <c r="T8" s="6"/>
      <c r="U8" s="6">
        <f t="shared" si="4"/>
        <v>0.29411764705882348</v>
      </c>
    </row>
    <row r="9" spans="1:21" ht="14.45" customHeight="1" x14ac:dyDescent="0.25">
      <c r="A9" s="141"/>
      <c r="C9" s="21" t="s">
        <v>12</v>
      </c>
      <c r="D9" s="24">
        <v>10</v>
      </c>
      <c r="E9" s="24">
        <v>1</v>
      </c>
      <c r="F9" s="24">
        <f t="shared" si="6"/>
        <v>9</v>
      </c>
      <c r="G9" s="22">
        <f t="shared" ref="G9:G44" si="8">E9/D9</f>
        <v>0.1</v>
      </c>
      <c r="H9" s="22"/>
      <c r="I9" s="22">
        <f t="shared" si="7"/>
        <v>0.9</v>
      </c>
      <c r="J9" s="24" t="s">
        <v>7</v>
      </c>
      <c r="K9" s="24" t="s">
        <v>7</v>
      </c>
      <c r="L9" s="24" t="s">
        <v>7</v>
      </c>
      <c r="M9" s="24" t="s">
        <v>7</v>
      </c>
      <c r="N9" s="22"/>
      <c r="O9" s="22" t="s">
        <v>7</v>
      </c>
      <c r="P9" s="2">
        <f>SUMIF(Allopatric_Mechanical!$O$2:$O$173,"F1-Hybrid X I. graellsii",Allopatric_Mechanical!$S$2:$S$173)</f>
        <v>3</v>
      </c>
      <c r="Q9" s="24">
        <f>SUMIF(Allopatric_Mechanical!$O$2:$O$173,"F1-Hybrid X I. graellsii",Allopatric_Mechanical!$T$2:$T$173)</f>
        <v>2</v>
      </c>
      <c r="R9" s="24">
        <f t="shared" si="2"/>
        <v>1</v>
      </c>
      <c r="S9" s="24">
        <f t="shared" si="3"/>
        <v>0.66666666666666663</v>
      </c>
      <c r="T9" s="22"/>
      <c r="U9" s="22">
        <f t="shared" si="4"/>
        <v>0.33333333333333337</v>
      </c>
    </row>
    <row r="10" spans="1:21" ht="14.45" customHeight="1" x14ac:dyDescent="0.25">
      <c r="A10" s="141"/>
      <c r="C10" s="21" t="s">
        <v>13</v>
      </c>
      <c r="D10" s="24">
        <v>14</v>
      </c>
      <c r="E10" s="24">
        <v>2</v>
      </c>
      <c r="F10" s="24">
        <f t="shared" si="6"/>
        <v>12</v>
      </c>
      <c r="G10" s="22">
        <f t="shared" si="8"/>
        <v>0.14285714285714285</v>
      </c>
      <c r="H10" s="22"/>
      <c r="I10" s="22">
        <f t="shared" si="7"/>
        <v>0.85714285714285721</v>
      </c>
      <c r="J10" s="3">
        <v>1</v>
      </c>
      <c r="K10" s="3">
        <v>1</v>
      </c>
      <c r="L10" s="3">
        <f t="shared" si="0"/>
        <v>0</v>
      </c>
      <c r="M10" s="6">
        <f t="shared" si="5"/>
        <v>1</v>
      </c>
      <c r="N10" s="6"/>
      <c r="O10" s="6">
        <f t="shared" si="1"/>
        <v>0</v>
      </c>
      <c r="P10" s="2">
        <f>SUMIF(Allopatric_Mechanical!$O$2:$O$173,"F1-I. elegans X Hybrid",Allopatric_Mechanical!$S$2:$S$173)</f>
        <v>15</v>
      </c>
      <c r="Q10" s="3">
        <f>SUMIF(Allopatric_Mechanical!$O$2:$O$173,"F1-I. elegans X Hybrid",Allopatric_Mechanical!$T$2:$T$173)</f>
        <v>11</v>
      </c>
      <c r="R10" s="3">
        <f t="shared" si="2"/>
        <v>4</v>
      </c>
      <c r="S10" s="6">
        <f t="shared" si="3"/>
        <v>0.73333333333333328</v>
      </c>
      <c r="T10" s="6"/>
      <c r="U10" s="6">
        <f t="shared" si="4"/>
        <v>0.26666666666666672</v>
      </c>
    </row>
    <row r="11" spans="1:21" ht="14.45" customHeight="1" x14ac:dyDescent="0.25">
      <c r="A11" s="141"/>
      <c r="B11" s="8"/>
      <c r="C11" s="26" t="s">
        <v>14</v>
      </c>
      <c r="D11" s="28">
        <v>9</v>
      </c>
      <c r="E11" s="28">
        <v>9</v>
      </c>
      <c r="F11" s="28">
        <f t="shared" si="6"/>
        <v>0</v>
      </c>
      <c r="G11" s="27">
        <f t="shared" si="8"/>
        <v>1</v>
      </c>
      <c r="H11" s="27"/>
      <c r="I11" s="27">
        <f t="shared" si="7"/>
        <v>0</v>
      </c>
      <c r="J11" s="13">
        <v>11</v>
      </c>
      <c r="K11" s="13">
        <v>5</v>
      </c>
      <c r="L11" s="13">
        <f t="shared" si="0"/>
        <v>6</v>
      </c>
      <c r="M11" s="11">
        <f t="shared" si="5"/>
        <v>0.45454545454545453</v>
      </c>
      <c r="N11" s="11"/>
      <c r="O11" s="11">
        <f t="shared" si="1"/>
        <v>0.54545454545454541</v>
      </c>
      <c r="P11" s="13">
        <f>SUMIF(Allopatric_Mechanical!$O$2:$O$173,"F1-Hybrid X I. elegans",Allopatric_Mechanical!$S$2:$S$173)</f>
        <v>7</v>
      </c>
      <c r="Q11" s="13">
        <f>SUMIF(Allopatric_Mechanical!$O$2:$O$173,"F1-Hybrid X I. elegans",Allopatric_Mechanical!$T$2:$T$173)</f>
        <v>7</v>
      </c>
      <c r="R11" s="13">
        <f t="shared" si="2"/>
        <v>0</v>
      </c>
      <c r="S11" s="11">
        <f t="shared" si="3"/>
        <v>1</v>
      </c>
      <c r="T11" s="11"/>
      <c r="U11" s="11">
        <f t="shared" si="4"/>
        <v>0</v>
      </c>
    </row>
    <row r="12" spans="1:21" ht="14.45" customHeight="1" x14ac:dyDescent="0.25">
      <c r="A12" s="141"/>
      <c r="B12" s="20" t="s">
        <v>85</v>
      </c>
      <c r="C12" s="21" t="s">
        <v>10</v>
      </c>
      <c r="D12" s="24">
        <v>10</v>
      </c>
      <c r="E12" s="24">
        <v>9</v>
      </c>
      <c r="F12" s="24">
        <f t="shared" si="6"/>
        <v>1</v>
      </c>
      <c r="G12" s="22">
        <f t="shared" si="8"/>
        <v>0.9</v>
      </c>
      <c r="H12" s="22"/>
      <c r="I12" s="22">
        <f t="shared" si="7"/>
        <v>9.9999999999999978E-2</v>
      </c>
      <c r="J12" s="3">
        <v>11</v>
      </c>
      <c r="K12" s="3">
        <v>9</v>
      </c>
      <c r="L12" s="3">
        <f t="shared" si="0"/>
        <v>2</v>
      </c>
      <c r="M12" s="6">
        <f t="shared" si="5"/>
        <v>0.81818181818181823</v>
      </c>
      <c r="N12" s="6"/>
      <c r="O12" s="6">
        <f t="shared" si="1"/>
        <v>0.18181818181818177</v>
      </c>
      <c r="P12" s="3" t="s">
        <v>7</v>
      </c>
      <c r="Q12" s="3" t="s">
        <v>7</v>
      </c>
      <c r="R12" s="3" t="s">
        <v>7</v>
      </c>
      <c r="S12" s="3" t="s">
        <v>7</v>
      </c>
      <c r="T12" s="3" t="s">
        <v>7</v>
      </c>
      <c r="U12" s="3" t="s">
        <v>7</v>
      </c>
    </row>
    <row r="13" spans="1:21" ht="14.45" customHeight="1" x14ac:dyDescent="0.25">
      <c r="A13" s="141"/>
      <c r="C13" s="21" t="s">
        <v>11</v>
      </c>
      <c r="D13" s="24">
        <v>21</v>
      </c>
      <c r="E13" s="24">
        <v>19</v>
      </c>
      <c r="F13" s="24">
        <f t="shared" si="6"/>
        <v>2</v>
      </c>
      <c r="G13" s="22">
        <f t="shared" si="8"/>
        <v>0.90476190476190477</v>
      </c>
      <c r="H13" s="22"/>
      <c r="I13" s="22">
        <f t="shared" si="7"/>
        <v>9.5238095238095233E-2</v>
      </c>
      <c r="J13" s="3">
        <v>2</v>
      </c>
      <c r="K13" s="3">
        <v>1</v>
      </c>
      <c r="L13" s="3">
        <f t="shared" si="0"/>
        <v>1</v>
      </c>
      <c r="M13" s="6">
        <f t="shared" si="5"/>
        <v>0.5</v>
      </c>
      <c r="N13" s="6"/>
      <c r="O13" s="6">
        <f t="shared" si="1"/>
        <v>0.5</v>
      </c>
      <c r="P13" s="3" t="s">
        <v>7</v>
      </c>
      <c r="Q13" s="3" t="s">
        <v>7</v>
      </c>
      <c r="R13" s="3" t="s">
        <v>7</v>
      </c>
      <c r="S13" s="6" t="s">
        <v>7</v>
      </c>
      <c r="T13" s="6" t="s">
        <v>7</v>
      </c>
      <c r="U13" s="6" t="s">
        <v>7</v>
      </c>
    </row>
    <row r="14" spans="1:21" ht="14.45" customHeight="1" x14ac:dyDescent="0.25">
      <c r="A14" s="141"/>
      <c r="C14" s="21" t="s">
        <v>12</v>
      </c>
      <c r="D14" s="24" t="s">
        <v>7</v>
      </c>
      <c r="E14" s="24" t="s">
        <v>7</v>
      </c>
      <c r="F14" s="24" t="s">
        <v>7</v>
      </c>
      <c r="G14" s="22" t="s">
        <v>7</v>
      </c>
      <c r="H14" s="22"/>
      <c r="I14" s="22" t="s">
        <v>7</v>
      </c>
      <c r="J14" s="3">
        <v>3</v>
      </c>
      <c r="K14" s="3">
        <v>1</v>
      </c>
      <c r="L14" s="3">
        <f t="shared" si="0"/>
        <v>2</v>
      </c>
      <c r="M14" s="6">
        <f t="shared" si="5"/>
        <v>0.33333333333333331</v>
      </c>
      <c r="N14" s="6"/>
      <c r="O14" s="6">
        <f t="shared" si="1"/>
        <v>0.66666666666666674</v>
      </c>
      <c r="P14" s="3" t="s">
        <v>7</v>
      </c>
      <c r="Q14" s="3" t="s">
        <v>7</v>
      </c>
      <c r="R14" s="3" t="s">
        <v>7</v>
      </c>
      <c r="S14" s="6" t="s">
        <v>7</v>
      </c>
      <c r="T14" s="6" t="s">
        <v>7</v>
      </c>
      <c r="U14" s="6" t="s">
        <v>7</v>
      </c>
    </row>
    <row r="15" spans="1:21" ht="14.45" customHeight="1" x14ac:dyDescent="0.25">
      <c r="A15" s="141"/>
      <c r="C15" s="21" t="s">
        <v>13</v>
      </c>
      <c r="D15" s="24" t="s">
        <v>7</v>
      </c>
      <c r="E15" s="24" t="s">
        <v>7</v>
      </c>
      <c r="F15" s="24" t="s">
        <v>7</v>
      </c>
      <c r="G15" s="24" t="s">
        <v>7</v>
      </c>
      <c r="H15" s="24"/>
      <c r="I15" s="24" t="s">
        <v>7</v>
      </c>
      <c r="J15" s="3">
        <v>22</v>
      </c>
      <c r="K15" s="3">
        <v>2</v>
      </c>
      <c r="L15" s="3">
        <f t="shared" si="0"/>
        <v>20</v>
      </c>
      <c r="M15" s="6">
        <f t="shared" si="5"/>
        <v>9.0909090909090912E-2</v>
      </c>
      <c r="N15" s="6"/>
      <c r="O15" s="6">
        <f t="shared" si="1"/>
        <v>0.90909090909090906</v>
      </c>
      <c r="P15" s="3" t="s">
        <v>7</v>
      </c>
      <c r="Q15" s="3" t="s">
        <v>7</v>
      </c>
      <c r="R15" s="3" t="s">
        <v>7</v>
      </c>
      <c r="S15" s="6" t="s">
        <v>7</v>
      </c>
      <c r="T15" s="6" t="s">
        <v>7</v>
      </c>
      <c r="U15" s="6" t="s">
        <v>7</v>
      </c>
    </row>
    <row r="16" spans="1:21" ht="14.45" customHeight="1" thickBot="1" x14ac:dyDescent="0.3">
      <c r="A16" s="142"/>
      <c r="B16" s="5"/>
      <c r="C16" s="29" t="s">
        <v>14</v>
      </c>
      <c r="D16" s="30">
        <v>14</v>
      </c>
      <c r="E16" s="30">
        <v>14</v>
      </c>
      <c r="F16" s="30">
        <f t="shared" si="6"/>
        <v>0</v>
      </c>
      <c r="G16" s="31">
        <f t="shared" si="8"/>
        <v>1</v>
      </c>
      <c r="H16" s="31"/>
      <c r="I16" s="31">
        <f t="shared" si="7"/>
        <v>0</v>
      </c>
      <c r="J16" s="14">
        <v>8</v>
      </c>
      <c r="K16" s="14">
        <v>6</v>
      </c>
      <c r="L16" s="14">
        <f t="shared" si="0"/>
        <v>2</v>
      </c>
      <c r="M16" s="7">
        <f t="shared" si="5"/>
        <v>0.75</v>
      </c>
      <c r="N16" s="7"/>
      <c r="O16" s="7">
        <f t="shared" si="1"/>
        <v>0.25</v>
      </c>
      <c r="P16" s="14" t="s">
        <v>7</v>
      </c>
      <c r="Q16" s="14" t="s">
        <v>7</v>
      </c>
      <c r="R16" s="14" t="s">
        <v>7</v>
      </c>
      <c r="S16" s="7" t="s">
        <v>7</v>
      </c>
      <c r="T16" s="7" t="s">
        <v>7</v>
      </c>
      <c r="U16" s="7" t="s">
        <v>7</v>
      </c>
    </row>
    <row r="17" spans="1:21" ht="14.45" customHeight="1" x14ac:dyDescent="0.25">
      <c r="A17" s="143" t="s">
        <v>515</v>
      </c>
      <c r="B17" s="20" t="s">
        <v>82</v>
      </c>
      <c r="C17" s="21" t="s">
        <v>5</v>
      </c>
      <c r="D17" s="24" t="s">
        <v>7</v>
      </c>
      <c r="E17" s="24" t="s">
        <v>7</v>
      </c>
      <c r="F17" s="24" t="s">
        <v>7</v>
      </c>
      <c r="G17" s="22" t="s">
        <v>7</v>
      </c>
      <c r="H17" s="22"/>
      <c r="I17" s="22" t="s">
        <v>7</v>
      </c>
      <c r="J17" s="3">
        <v>34</v>
      </c>
      <c r="K17" s="3">
        <v>19</v>
      </c>
      <c r="L17" s="3">
        <f t="shared" si="0"/>
        <v>15</v>
      </c>
      <c r="M17" s="6">
        <f t="shared" si="5"/>
        <v>0.55882352941176472</v>
      </c>
      <c r="N17" s="6"/>
      <c r="O17" s="6">
        <f t="shared" si="1"/>
        <v>0.44117647058823528</v>
      </c>
      <c r="P17" s="2">
        <f>SUMIF(Allopatric_Mechanical!$N$2:$N$173,"I. elegans X I. elegans",Allopatric_Mechanical!$T$2:$T$173)</f>
        <v>26</v>
      </c>
      <c r="Q17" s="2">
        <f>SUMIF(Allopatric_Mechanical!$N$2:$N$173,"I. elegans X I. elegans",Allopatric_Mechanical!$V$2:$V$173)</f>
        <v>23</v>
      </c>
      <c r="R17" s="2">
        <f>P17-Q17</f>
        <v>3</v>
      </c>
      <c r="S17" s="6">
        <f>Q17/P17</f>
        <v>0.88461538461538458</v>
      </c>
      <c r="T17" s="6"/>
      <c r="U17" s="6">
        <f>1-S17</f>
        <v>0.11538461538461542</v>
      </c>
    </row>
    <row r="18" spans="1:21" ht="14.45" customHeight="1" x14ac:dyDescent="0.25">
      <c r="A18" s="144"/>
      <c r="B18" s="20"/>
      <c r="C18" s="21" t="s">
        <v>6</v>
      </c>
      <c r="D18" s="24" t="s">
        <v>7</v>
      </c>
      <c r="E18" s="24" t="s">
        <v>7</v>
      </c>
      <c r="F18" s="24" t="s">
        <v>7</v>
      </c>
      <c r="G18" s="22" t="s">
        <v>7</v>
      </c>
      <c r="H18" s="22"/>
      <c r="I18" s="22" t="s">
        <v>7</v>
      </c>
      <c r="J18" s="3">
        <v>10</v>
      </c>
      <c r="K18" s="3">
        <v>10</v>
      </c>
      <c r="L18" s="3">
        <f t="shared" si="0"/>
        <v>0</v>
      </c>
      <c r="M18" s="6">
        <f t="shared" si="5"/>
        <v>1</v>
      </c>
      <c r="N18" s="6"/>
      <c r="O18" s="6">
        <f t="shared" si="1"/>
        <v>0</v>
      </c>
      <c r="P18" s="2">
        <f>SUMIF(Allopatric_Mechanical!$N$2:$N$173,"I. graellsii X I. graellsii",Allopatric_Mechanical!$T$2:$T$173)</f>
        <v>4</v>
      </c>
      <c r="Q18" s="2">
        <f>SUMIF(Allopatric_Mechanical!$N$2:$N$173,"I. graellsii X I. graellsii",Allopatric_Mechanical!$V$2:$V$173)</f>
        <v>1</v>
      </c>
      <c r="R18" s="3">
        <f t="shared" ref="R18:R25" si="9">P18-Q18</f>
        <v>3</v>
      </c>
      <c r="S18" s="6">
        <f t="shared" ref="S18:S25" si="10">Q18/P18</f>
        <v>0.25</v>
      </c>
      <c r="T18" s="6"/>
      <c r="U18" s="6">
        <f t="shared" ref="U18:U25" si="11">1-S18</f>
        <v>0.75</v>
      </c>
    </row>
    <row r="19" spans="1:21" ht="14.45" customHeight="1" x14ac:dyDescent="0.25">
      <c r="A19" s="144"/>
      <c r="B19" s="20" t="s">
        <v>86</v>
      </c>
      <c r="C19" s="21" t="s">
        <v>8</v>
      </c>
      <c r="D19" s="2">
        <v>23</v>
      </c>
      <c r="E19" s="2">
        <v>20</v>
      </c>
      <c r="F19" s="2">
        <f t="shared" si="6"/>
        <v>3</v>
      </c>
      <c r="G19" s="6">
        <f t="shared" si="8"/>
        <v>0.86956521739130432</v>
      </c>
      <c r="I19" s="6">
        <f t="shared" si="7"/>
        <v>0.13043478260869568</v>
      </c>
      <c r="J19" s="3">
        <v>54</v>
      </c>
      <c r="K19" s="3">
        <v>36</v>
      </c>
      <c r="L19" s="3">
        <f t="shared" si="0"/>
        <v>18</v>
      </c>
      <c r="M19" s="6">
        <f t="shared" si="5"/>
        <v>0.66666666666666663</v>
      </c>
      <c r="N19" s="6"/>
      <c r="O19" s="6">
        <f t="shared" si="1"/>
        <v>0.33333333333333337</v>
      </c>
      <c r="P19" s="2">
        <f>SUMIF(Allopatric_Mechanical!$O$2:$O$173,"F0-I. graellsii X I. elegans",Allopatric_Mechanical!$T$2:$T$173)</f>
        <v>49</v>
      </c>
      <c r="Q19" s="2">
        <f>SUMIF(Allopatric_Mechanical!$O$2:$O$173,"F0-I. graellsii X I. elegans",Allopatric_Mechanical!$V$2:$V$173)</f>
        <v>39</v>
      </c>
      <c r="R19" s="3">
        <f t="shared" si="9"/>
        <v>10</v>
      </c>
      <c r="S19" s="6">
        <f t="shared" si="10"/>
        <v>0.79591836734693877</v>
      </c>
      <c r="T19" s="6"/>
      <c r="U19" s="6">
        <f t="shared" si="11"/>
        <v>0.20408163265306123</v>
      </c>
    </row>
    <row r="20" spans="1:21" ht="14.45" customHeight="1" x14ac:dyDescent="0.25">
      <c r="A20" s="144"/>
      <c r="B20" s="25"/>
      <c r="C20" s="26" t="s">
        <v>9</v>
      </c>
      <c r="D20" s="10">
        <v>5</v>
      </c>
      <c r="E20" s="10">
        <v>3</v>
      </c>
      <c r="F20" s="10">
        <f t="shared" si="6"/>
        <v>2</v>
      </c>
      <c r="G20" s="11">
        <f t="shared" si="8"/>
        <v>0.6</v>
      </c>
      <c r="H20" s="11"/>
      <c r="I20" s="11">
        <f t="shared" si="7"/>
        <v>0.4</v>
      </c>
      <c r="J20" s="13">
        <v>1</v>
      </c>
      <c r="K20" s="13">
        <v>0</v>
      </c>
      <c r="L20" s="13">
        <f t="shared" si="0"/>
        <v>1</v>
      </c>
      <c r="M20" s="11">
        <f t="shared" si="5"/>
        <v>0</v>
      </c>
      <c r="N20" s="11"/>
      <c r="O20" s="12">
        <f t="shared" si="1"/>
        <v>1</v>
      </c>
      <c r="P20" s="10">
        <f>SUMIF(Allopatric_Mechanical!$O$2:$O$173,"F0-I. elegans X I. graellsii",Allopatric_Mechanical!$T$2:$T$173)</f>
        <v>9</v>
      </c>
      <c r="Q20" s="10">
        <f>SUMIF(Allopatric_Mechanical!$O$2:$O$173,"F0-I. elegans X I. graellsii",Allopatric_Mechanical!$V$2:$V$173)</f>
        <v>8</v>
      </c>
      <c r="R20" s="13">
        <f t="shared" si="9"/>
        <v>1</v>
      </c>
      <c r="S20" s="11">
        <f t="shared" si="10"/>
        <v>0.88888888888888884</v>
      </c>
      <c r="T20" s="11"/>
      <c r="U20" s="11">
        <f t="shared" si="11"/>
        <v>0.11111111111111116</v>
      </c>
    </row>
    <row r="21" spans="1:21" ht="14.45" customHeight="1" x14ac:dyDescent="0.25">
      <c r="A21" s="144"/>
      <c r="B21" s="20" t="s">
        <v>84</v>
      </c>
      <c r="C21" s="21" t="s">
        <v>10</v>
      </c>
      <c r="D21" s="2">
        <v>7</v>
      </c>
      <c r="E21" s="2">
        <v>3</v>
      </c>
      <c r="F21" s="2">
        <f t="shared" si="6"/>
        <v>4</v>
      </c>
      <c r="G21" s="6">
        <f t="shared" si="8"/>
        <v>0.42857142857142855</v>
      </c>
      <c r="I21" s="6">
        <f t="shared" si="7"/>
        <v>0.5714285714285714</v>
      </c>
      <c r="J21" s="3">
        <v>7</v>
      </c>
      <c r="K21" s="3">
        <v>7</v>
      </c>
      <c r="L21" s="3">
        <f t="shared" si="0"/>
        <v>0</v>
      </c>
      <c r="M21" s="6">
        <f t="shared" si="5"/>
        <v>1</v>
      </c>
      <c r="N21" s="6"/>
      <c r="O21" s="6">
        <f t="shared" si="1"/>
        <v>0</v>
      </c>
      <c r="P21" s="2">
        <f>SUMIF(Allopatric_Mechanical!$O$2:$O$173,"F1-Hybrid X Hybrid",Allopatric_Mechanical!$T$2:$T$173)</f>
        <v>19</v>
      </c>
      <c r="Q21" s="2">
        <f>SUMIF(Allopatric_Mechanical!$O$2:$O$173,"F1-Hybrid X Hybrid",Allopatric_Mechanical!$V$2:$V$173)</f>
        <v>18</v>
      </c>
      <c r="R21" s="3">
        <f t="shared" si="9"/>
        <v>1</v>
      </c>
      <c r="S21" s="6">
        <f t="shared" si="10"/>
        <v>0.94736842105263153</v>
      </c>
      <c r="T21" s="6"/>
      <c r="U21" s="6">
        <f t="shared" si="11"/>
        <v>5.2631578947368474E-2</v>
      </c>
    </row>
    <row r="22" spans="1:21" ht="14.45" customHeight="1" x14ac:dyDescent="0.25">
      <c r="A22" s="144"/>
      <c r="B22" s="20"/>
      <c r="C22" s="21" t="s">
        <v>11</v>
      </c>
      <c r="D22" s="2">
        <v>5</v>
      </c>
      <c r="E22" s="2">
        <v>3</v>
      </c>
      <c r="F22" s="2">
        <f t="shared" si="6"/>
        <v>2</v>
      </c>
      <c r="G22" s="6">
        <f t="shared" si="8"/>
        <v>0.6</v>
      </c>
      <c r="I22" s="6">
        <f t="shared" si="7"/>
        <v>0.4</v>
      </c>
      <c r="J22" s="3">
        <v>4</v>
      </c>
      <c r="K22" s="3">
        <v>3</v>
      </c>
      <c r="L22" s="3">
        <f t="shared" si="0"/>
        <v>1</v>
      </c>
      <c r="M22" s="6">
        <f t="shared" si="5"/>
        <v>0.75</v>
      </c>
      <c r="N22" s="6"/>
      <c r="O22" s="6">
        <f t="shared" si="1"/>
        <v>0.25</v>
      </c>
      <c r="P22" s="2">
        <f>SUMIF(Allopatric_Mechanical!$O$2:$O$173,"F1-I. graellsii X Hybrid",Allopatric_Mechanical!$T$2:$T$173)</f>
        <v>12</v>
      </c>
      <c r="Q22" s="2">
        <f>SUMIF(Allopatric_Mechanical!$O$2:$O$173,"F1-I. graellsii X Hybrid",Allopatric_Mechanical!$V$2:$V$173)</f>
        <v>12</v>
      </c>
      <c r="R22" s="3">
        <f t="shared" si="9"/>
        <v>0</v>
      </c>
      <c r="S22" s="6">
        <f t="shared" si="10"/>
        <v>1</v>
      </c>
      <c r="T22" s="6"/>
      <c r="U22" s="6">
        <f t="shared" si="11"/>
        <v>0</v>
      </c>
    </row>
    <row r="23" spans="1:21" ht="14.45" customHeight="1" x14ac:dyDescent="0.25">
      <c r="A23" s="144"/>
      <c r="C23" s="21" t="s">
        <v>12</v>
      </c>
      <c r="D23" s="2">
        <v>1</v>
      </c>
      <c r="E23" s="2">
        <v>0</v>
      </c>
      <c r="F23" s="2">
        <f t="shared" si="6"/>
        <v>1</v>
      </c>
      <c r="G23" s="6">
        <f t="shared" si="8"/>
        <v>0</v>
      </c>
      <c r="I23" s="9">
        <f t="shared" si="7"/>
        <v>1</v>
      </c>
      <c r="J23" s="24" t="s">
        <v>7</v>
      </c>
      <c r="K23" s="24" t="s">
        <v>7</v>
      </c>
      <c r="L23" s="24" t="s">
        <v>7</v>
      </c>
      <c r="M23" s="24" t="s">
        <v>7</v>
      </c>
      <c r="N23" s="22"/>
      <c r="O23" s="22" t="s">
        <v>7</v>
      </c>
      <c r="P23" s="24">
        <f>SUMIF(Allopatric_Mechanical!$O$2:$O$173,"F1-Hybrid X I. graellsii",Allopatric_Mechanical!$T$2:$T$173)</f>
        <v>2</v>
      </c>
      <c r="Q23" s="24">
        <f>SUMIF(Allopatric_Mechanical!$O$2:$O$173,"F1-Hybrid X I. graellsii",Allopatric_Mechanical!$V$2:$V$173)</f>
        <v>2</v>
      </c>
      <c r="R23" s="24">
        <f t="shared" si="9"/>
        <v>0</v>
      </c>
      <c r="S23" s="24">
        <f t="shared" si="10"/>
        <v>1</v>
      </c>
      <c r="T23" s="22"/>
      <c r="U23" s="22">
        <f t="shared" si="11"/>
        <v>0</v>
      </c>
    </row>
    <row r="24" spans="1:21" ht="14.45" customHeight="1" x14ac:dyDescent="0.25">
      <c r="A24" s="144"/>
      <c r="C24" s="21" t="s">
        <v>13</v>
      </c>
      <c r="D24" s="2">
        <v>2</v>
      </c>
      <c r="E24" s="2">
        <v>2</v>
      </c>
      <c r="F24" s="2">
        <f t="shared" si="6"/>
        <v>0</v>
      </c>
      <c r="G24" s="6">
        <f t="shared" si="8"/>
        <v>1</v>
      </c>
      <c r="I24" s="6">
        <f t="shared" si="7"/>
        <v>0</v>
      </c>
      <c r="J24" s="3">
        <v>1</v>
      </c>
      <c r="K24" s="3">
        <v>0</v>
      </c>
      <c r="L24" s="3">
        <f t="shared" si="0"/>
        <v>1</v>
      </c>
      <c r="M24" s="6">
        <f t="shared" si="5"/>
        <v>0</v>
      </c>
      <c r="N24" s="6"/>
      <c r="O24" s="9">
        <f t="shared" si="1"/>
        <v>1</v>
      </c>
      <c r="P24" s="3">
        <f>SUMIF(Allopatric_Mechanical!$O$2:$O$173,"F1-I. elegans X Hybrid",Allopatric_Mechanical!$T$2:$T$173)</f>
        <v>11</v>
      </c>
      <c r="Q24" s="3">
        <f>SUMIF(Allopatric_Mechanical!$O$2:$O$173,"F1-I. elegans X Hybrid",Allopatric_Mechanical!$V$2:$V$173)</f>
        <v>11</v>
      </c>
      <c r="R24" s="3">
        <f t="shared" si="9"/>
        <v>0</v>
      </c>
      <c r="S24" s="6">
        <f t="shared" si="10"/>
        <v>1</v>
      </c>
      <c r="T24" s="6"/>
      <c r="U24" s="6">
        <f t="shared" si="11"/>
        <v>0</v>
      </c>
    </row>
    <row r="25" spans="1:21" ht="14.45" customHeight="1" x14ac:dyDescent="0.25">
      <c r="A25" s="144"/>
      <c r="B25" s="8"/>
      <c r="C25" s="26" t="s">
        <v>14</v>
      </c>
      <c r="D25" s="10">
        <v>9</v>
      </c>
      <c r="E25" s="10">
        <v>9</v>
      </c>
      <c r="F25" s="10">
        <f t="shared" si="6"/>
        <v>0</v>
      </c>
      <c r="G25" s="11">
        <f t="shared" si="8"/>
        <v>1</v>
      </c>
      <c r="H25" s="11"/>
      <c r="I25" s="11">
        <f t="shared" si="7"/>
        <v>0</v>
      </c>
      <c r="J25" s="13">
        <v>5</v>
      </c>
      <c r="K25" s="13">
        <v>5</v>
      </c>
      <c r="L25" s="13">
        <f t="shared" si="0"/>
        <v>0</v>
      </c>
      <c r="M25" s="11">
        <f t="shared" si="5"/>
        <v>1</v>
      </c>
      <c r="N25" s="11"/>
      <c r="O25" s="11">
        <f t="shared" si="1"/>
        <v>0</v>
      </c>
      <c r="P25" s="13">
        <f>SUMIF(Allopatric_Mechanical!$O$2:$O$173,"F1-Hybrid X I. elegans",Allopatric_Mechanical!$T$2:$T$173)</f>
        <v>7</v>
      </c>
      <c r="Q25" s="13">
        <f>SUMIF(Allopatric_Mechanical!$O$2:$O$173,"F1-Hybrid X I. elegans",Allopatric_Mechanical!$V$2:$V$173)</f>
        <v>6</v>
      </c>
      <c r="R25" s="13">
        <f t="shared" si="9"/>
        <v>1</v>
      </c>
      <c r="S25" s="11">
        <f t="shared" si="10"/>
        <v>0.8571428571428571</v>
      </c>
      <c r="T25" s="11"/>
      <c r="U25" s="11">
        <f t="shared" si="11"/>
        <v>0.1428571428571429</v>
      </c>
    </row>
    <row r="26" spans="1:21" ht="14.45" customHeight="1" x14ac:dyDescent="0.25">
      <c r="A26" s="144"/>
      <c r="B26" s="20" t="s">
        <v>85</v>
      </c>
      <c r="C26" s="21" t="s">
        <v>10</v>
      </c>
      <c r="D26" s="2">
        <v>9</v>
      </c>
      <c r="E26" s="2">
        <v>8</v>
      </c>
      <c r="F26" s="2">
        <f t="shared" si="6"/>
        <v>1</v>
      </c>
      <c r="G26" s="6">
        <f t="shared" si="8"/>
        <v>0.88888888888888884</v>
      </c>
      <c r="I26" s="6">
        <f t="shared" si="7"/>
        <v>0.11111111111111116</v>
      </c>
      <c r="J26" s="3">
        <v>9</v>
      </c>
      <c r="K26" s="3">
        <v>9</v>
      </c>
      <c r="L26" s="3">
        <f t="shared" si="0"/>
        <v>0</v>
      </c>
      <c r="M26" s="6">
        <f t="shared" si="5"/>
        <v>1</v>
      </c>
      <c r="N26" s="6"/>
      <c r="O26" s="6">
        <f t="shared" si="1"/>
        <v>0</v>
      </c>
      <c r="P26" s="3" t="s">
        <v>7</v>
      </c>
      <c r="Q26" s="3" t="s">
        <v>7</v>
      </c>
      <c r="R26" s="3" t="s">
        <v>7</v>
      </c>
      <c r="S26" s="3" t="s">
        <v>7</v>
      </c>
      <c r="T26" s="3" t="s">
        <v>7</v>
      </c>
      <c r="U26" s="3" t="s">
        <v>7</v>
      </c>
    </row>
    <row r="27" spans="1:21" ht="14.45" customHeight="1" x14ac:dyDescent="0.25">
      <c r="A27" s="144"/>
      <c r="C27" s="21" t="s">
        <v>11</v>
      </c>
      <c r="D27" s="2">
        <v>19</v>
      </c>
      <c r="E27" s="2">
        <v>13</v>
      </c>
      <c r="F27" s="2">
        <f t="shared" si="6"/>
        <v>6</v>
      </c>
      <c r="G27" s="6">
        <f t="shared" si="8"/>
        <v>0.68421052631578949</v>
      </c>
      <c r="I27" s="6">
        <f t="shared" si="7"/>
        <v>0.31578947368421051</v>
      </c>
      <c r="J27" s="3">
        <v>1</v>
      </c>
      <c r="K27" s="3">
        <v>1</v>
      </c>
      <c r="L27" s="3">
        <f t="shared" si="0"/>
        <v>0</v>
      </c>
      <c r="M27" s="6">
        <f t="shared" si="5"/>
        <v>1</v>
      </c>
      <c r="N27" s="6"/>
      <c r="O27" s="6">
        <f t="shared" si="1"/>
        <v>0</v>
      </c>
      <c r="P27" s="3" t="s">
        <v>7</v>
      </c>
      <c r="Q27" s="3" t="s">
        <v>7</v>
      </c>
      <c r="R27" s="3" t="s">
        <v>7</v>
      </c>
      <c r="S27" s="6" t="s">
        <v>7</v>
      </c>
      <c r="T27" s="6" t="s">
        <v>7</v>
      </c>
      <c r="U27" s="6" t="s">
        <v>7</v>
      </c>
    </row>
    <row r="28" spans="1:21" ht="14.45" customHeight="1" x14ac:dyDescent="0.25">
      <c r="A28" s="144"/>
      <c r="C28" s="21" t="s">
        <v>12</v>
      </c>
      <c r="D28" s="24" t="s">
        <v>7</v>
      </c>
      <c r="E28" s="24" t="s">
        <v>7</v>
      </c>
      <c r="F28" s="24" t="s">
        <v>7</v>
      </c>
      <c r="G28" s="22" t="s">
        <v>7</v>
      </c>
      <c r="H28" s="22"/>
      <c r="I28" s="22" t="s">
        <v>7</v>
      </c>
      <c r="J28" s="3">
        <v>1</v>
      </c>
      <c r="K28" s="3">
        <v>1</v>
      </c>
      <c r="L28" s="3">
        <f t="shared" si="0"/>
        <v>0</v>
      </c>
      <c r="M28" s="6">
        <f t="shared" si="5"/>
        <v>1</v>
      </c>
      <c r="N28" s="6"/>
      <c r="O28" s="6">
        <f t="shared" si="1"/>
        <v>0</v>
      </c>
      <c r="P28" s="3" t="s">
        <v>7</v>
      </c>
      <c r="Q28" s="3" t="s">
        <v>7</v>
      </c>
      <c r="R28" s="3" t="s">
        <v>7</v>
      </c>
      <c r="S28" s="6" t="s">
        <v>7</v>
      </c>
      <c r="T28" s="6" t="s">
        <v>7</v>
      </c>
      <c r="U28" s="6" t="s">
        <v>7</v>
      </c>
    </row>
    <row r="29" spans="1:21" ht="14.45" customHeight="1" x14ac:dyDescent="0.25">
      <c r="A29" s="144"/>
      <c r="C29" s="21" t="s">
        <v>13</v>
      </c>
      <c r="D29" s="24" t="s">
        <v>7</v>
      </c>
      <c r="E29" s="24" t="s">
        <v>7</v>
      </c>
      <c r="F29" s="24" t="s">
        <v>7</v>
      </c>
      <c r="G29" s="24" t="s">
        <v>7</v>
      </c>
      <c r="H29" s="24"/>
      <c r="I29" s="24" t="s">
        <v>7</v>
      </c>
      <c r="J29" s="3">
        <v>2</v>
      </c>
      <c r="K29" s="3">
        <v>2</v>
      </c>
      <c r="L29" s="3">
        <f t="shared" si="0"/>
        <v>0</v>
      </c>
      <c r="M29" s="6">
        <f t="shared" si="5"/>
        <v>1</v>
      </c>
      <c r="N29" s="6"/>
      <c r="O29" s="6">
        <f t="shared" si="1"/>
        <v>0</v>
      </c>
      <c r="P29" s="3" t="s">
        <v>7</v>
      </c>
      <c r="Q29" s="3" t="s">
        <v>7</v>
      </c>
      <c r="R29" s="3" t="s">
        <v>7</v>
      </c>
      <c r="S29" s="6" t="s">
        <v>7</v>
      </c>
      <c r="T29" s="6" t="s">
        <v>7</v>
      </c>
      <c r="U29" s="6" t="s">
        <v>7</v>
      </c>
    </row>
    <row r="30" spans="1:21" ht="14.45" customHeight="1" thickBot="1" x14ac:dyDescent="0.3">
      <c r="A30" s="145"/>
      <c r="B30" s="5"/>
      <c r="C30" s="29" t="s">
        <v>14</v>
      </c>
      <c r="D30" s="4">
        <v>14</v>
      </c>
      <c r="E30" s="4">
        <v>12</v>
      </c>
      <c r="F30" s="4">
        <f t="shared" si="6"/>
        <v>2</v>
      </c>
      <c r="G30" s="7">
        <f t="shared" si="8"/>
        <v>0.8571428571428571</v>
      </c>
      <c r="H30" s="7"/>
      <c r="I30" s="7">
        <f t="shared" si="7"/>
        <v>0.1428571428571429</v>
      </c>
      <c r="J30" s="14">
        <v>6</v>
      </c>
      <c r="K30" s="14">
        <v>5</v>
      </c>
      <c r="L30" s="14">
        <f t="shared" si="0"/>
        <v>1</v>
      </c>
      <c r="M30" s="7">
        <f t="shared" si="5"/>
        <v>0.83333333333333337</v>
      </c>
      <c r="N30" s="7"/>
      <c r="O30" s="7">
        <f t="shared" si="1"/>
        <v>0.16666666666666663</v>
      </c>
      <c r="P30" s="14" t="s">
        <v>7</v>
      </c>
      <c r="Q30" s="14" t="s">
        <v>7</v>
      </c>
      <c r="R30" s="14" t="s">
        <v>7</v>
      </c>
      <c r="S30" s="7" t="s">
        <v>7</v>
      </c>
      <c r="T30" s="7" t="s">
        <v>7</v>
      </c>
      <c r="U30" s="7" t="s">
        <v>7</v>
      </c>
    </row>
    <row r="31" spans="1:21" ht="14.45" customHeight="1" x14ac:dyDescent="0.25">
      <c r="A31" s="129" t="s">
        <v>77</v>
      </c>
      <c r="B31" s="20" t="s">
        <v>82</v>
      </c>
      <c r="C31" s="21" t="s">
        <v>5</v>
      </c>
      <c r="D31" s="2">
        <v>10</v>
      </c>
      <c r="E31" s="2">
        <v>8</v>
      </c>
      <c r="F31" s="2">
        <f t="shared" si="6"/>
        <v>2</v>
      </c>
      <c r="G31" s="6">
        <f t="shared" si="8"/>
        <v>0.8</v>
      </c>
      <c r="I31" s="6">
        <f t="shared" si="7"/>
        <v>0.19999999999999996</v>
      </c>
      <c r="J31" s="3">
        <v>21</v>
      </c>
      <c r="K31" s="3">
        <v>18</v>
      </c>
      <c r="L31" s="3">
        <f t="shared" si="0"/>
        <v>3</v>
      </c>
      <c r="M31" s="22">
        <f t="shared" si="5"/>
        <v>0.8571428571428571</v>
      </c>
      <c r="N31" s="22"/>
      <c r="O31" s="22">
        <f t="shared" si="1"/>
        <v>0.1428571428571429</v>
      </c>
      <c r="P31" s="3">
        <f>COUNTIF(Allopatric_Fertilities!$O$2:$O$134,"I. elegans X I. elegans")</f>
        <v>34</v>
      </c>
      <c r="Q31" s="3">
        <f>COUNTIFS(Allopatric_Fertilities!$O$2:$O$134,"I. elegans X I. elegans", Allopatric_Fertilities!$U$2:$U$134, "&gt; 0")</f>
        <v>33</v>
      </c>
      <c r="R31" s="2">
        <f>P31-Q31</f>
        <v>1</v>
      </c>
      <c r="S31" s="6">
        <f>Q31/P31</f>
        <v>0.97058823529411764</v>
      </c>
      <c r="T31" s="6"/>
      <c r="U31" s="6">
        <f>1-S31</f>
        <v>2.9411764705882359E-2</v>
      </c>
    </row>
    <row r="32" spans="1:21" ht="14.45" customHeight="1" x14ac:dyDescent="0.25">
      <c r="A32" s="130"/>
      <c r="B32" s="20"/>
      <c r="C32" s="21" t="s">
        <v>6</v>
      </c>
      <c r="D32" s="2">
        <v>4</v>
      </c>
      <c r="E32" s="2">
        <v>4</v>
      </c>
      <c r="F32" s="2">
        <f t="shared" si="6"/>
        <v>0</v>
      </c>
      <c r="G32" s="6">
        <f t="shared" si="8"/>
        <v>1</v>
      </c>
      <c r="I32" s="6">
        <f t="shared" si="7"/>
        <v>0</v>
      </c>
      <c r="J32" s="3">
        <v>12</v>
      </c>
      <c r="K32" s="3">
        <v>12</v>
      </c>
      <c r="L32" s="3">
        <f t="shared" si="0"/>
        <v>0</v>
      </c>
      <c r="M32" s="6">
        <f t="shared" si="5"/>
        <v>1</v>
      </c>
      <c r="N32" s="6"/>
      <c r="O32" s="6">
        <f t="shared" si="1"/>
        <v>0</v>
      </c>
      <c r="P32" s="3">
        <f>COUNTIF(Allopatric_Fertilities!$O$2:$O$134,"I. graellsii X I. graellsii")</f>
        <v>15</v>
      </c>
      <c r="Q32" s="3">
        <f>COUNTIFS(Allopatric_Fertilities!$O$2:$O$134,"I. graellsii X I. graellsii", Allopatric_Fertilities!$U$2:$U$134, "&gt; 0")</f>
        <v>14</v>
      </c>
      <c r="R32" s="3">
        <f t="shared" ref="R32:R39" si="12">P32-Q32</f>
        <v>1</v>
      </c>
      <c r="S32" s="6">
        <f t="shared" ref="S32:S39" si="13">Q32/P32</f>
        <v>0.93333333333333335</v>
      </c>
      <c r="T32" s="6"/>
      <c r="U32" s="6">
        <f t="shared" ref="U32:U39" si="14">1-S32</f>
        <v>6.6666666666666652E-2</v>
      </c>
    </row>
    <row r="33" spans="1:22" ht="14.45" customHeight="1" x14ac:dyDescent="0.25">
      <c r="A33" s="130"/>
      <c r="B33" s="20" t="s">
        <v>86</v>
      </c>
      <c r="C33" s="21" t="s">
        <v>8</v>
      </c>
      <c r="D33" s="2">
        <v>18</v>
      </c>
      <c r="E33" s="2">
        <v>12</v>
      </c>
      <c r="F33" s="2">
        <f t="shared" si="6"/>
        <v>6</v>
      </c>
      <c r="G33" s="6">
        <f t="shared" si="8"/>
        <v>0.66666666666666663</v>
      </c>
      <c r="I33" s="6">
        <f t="shared" si="7"/>
        <v>0.33333333333333337</v>
      </c>
      <c r="J33" s="3">
        <v>25</v>
      </c>
      <c r="K33" s="3">
        <v>24</v>
      </c>
      <c r="L33" s="3">
        <f t="shared" si="0"/>
        <v>1</v>
      </c>
      <c r="M33" s="22">
        <f t="shared" si="5"/>
        <v>0.96</v>
      </c>
      <c r="N33" s="22"/>
      <c r="O33" s="22">
        <f t="shared" si="1"/>
        <v>4.0000000000000036E-2</v>
      </c>
      <c r="P33" s="3">
        <f>COUNTIF(Allopatric_Fertilities!$P$2:$P$134,"F0-I. graellsii X I. elegans")</f>
        <v>16</v>
      </c>
      <c r="Q33" s="3">
        <f>COUNTIFS(Allopatric_Fertilities!$P$2:$P$134,"F0-I. graellsii X I. elegans",Allopatric_Fertilities!$U$2:$U$134,"&gt;0")</f>
        <v>8</v>
      </c>
      <c r="R33" s="3">
        <f t="shared" si="12"/>
        <v>8</v>
      </c>
      <c r="S33" s="22">
        <f t="shared" si="13"/>
        <v>0.5</v>
      </c>
      <c r="T33" s="22"/>
      <c r="U33" s="22">
        <f t="shared" si="14"/>
        <v>0.5</v>
      </c>
    </row>
    <row r="34" spans="1:22" ht="14.45" customHeight="1" x14ac:dyDescent="0.25">
      <c r="A34" s="130"/>
      <c r="B34" s="25"/>
      <c r="C34" s="26" t="s">
        <v>9</v>
      </c>
      <c r="D34" s="10">
        <v>3</v>
      </c>
      <c r="E34" s="10">
        <v>3</v>
      </c>
      <c r="F34" s="10">
        <f t="shared" si="6"/>
        <v>0</v>
      </c>
      <c r="G34" s="11">
        <f t="shared" si="8"/>
        <v>1</v>
      </c>
      <c r="H34" s="11"/>
      <c r="I34" s="11">
        <f t="shared" si="7"/>
        <v>0</v>
      </c>
      <c r="J34" s="13" t="s">
        <v>17</v>
      </c>
      <c r="K34" s="13" t="s">
        <v>17</v>
      </c>
      <c r="L34" s="13" t="s">
        <v>17</v>
      </c>
      <c r="M34" s="13" t="s">
        <v>17</v>
      </c>
      <c r="N34" s="13"/>
      <c r="O34" s="26" t="s">
        <v>17</v>
      </c>
      <c r="P34" s="13">
        <f>COUNTIF(Allopatric_Fertilities!$P$2:$P$134,"F0-I. elegans X I. graellsii")</f>
        <v>5</v>
      </c>
      <c r="Q34" s="13">
        <f>COUNTIFS(Allopatric_Fertilities!$P$2:$P$134,"F0-I. elegans X I. graellsii",Allopatric_Fertilities!$U$2:$U$134,"&gt;0")</f>
        <v>5</v>
      </c>
      <c r="R34" s="13">
        <f t="shared" si="12"/>
        <v>0</v>
      </c>
      <c r="S34" s="13">
        <f t="shared" si="13"/>
        <v>1</v>
      </c>
      <c r="T34" s="13"/>
      <c r="U34" s="26">
        <f t="shared" si="14"/>
        <v>0</v>
      </c>
    </row>
    <row r="35" spans="1:22" ht="14.45" customHeight="1" x14ac:dyDescent="0.25">
      <c r="A35" s="130"/>
      <c r="B35" s="20" t="s">
        <v>84</v>
      </c>
      <c r="C35" s="21" t="s">
        <v>10</v>
      </c>
      <c r="D35" s="2">
        <v>3</v>
      </c>
      <c r="E35" s="2">
        <v>1</v>
      </c>
      <c r="F35" s="2">
        <f t="shared" si="6"/>
        <v>2</v>
      </c>
      <c r="G35" s="6">
        <f t="shared" si="8"/>
        <v>0.33333333333333331</v>
      </c>
      <c r="I35" s="6">
        <f t="shared" si="7"/>
        <v>0.66666666666666674</v>
      </c>
      <c r="J35" s="3">
        <v>12</v>
      </c>
      <c r="K35" s="3">
        <v>11</v>
      </c>
      <c r="L35" s="3">
        <f t="shared" si="0"/>
        <v>1</v>
      </c>
      <c r="M35" s="6">
        <f t="shared" si="5"/>
        <v>0.91666666666666663</v>
      </c>
      <c r="N35" s="6"/>
      <c r="O35" s="6">
        <f t="shared" si="1"/>
        <v>8.333333333333337E-2</v>
      </c>
      <c r="P35" s="3">
        <f>COUNTIF(Allopatric_Fertilities!$P$2:$P$134,"F1-Hybrid X Hybrid")</f>
        <v>30</v>
      </c>
      <c r="Q35" s="3">
        <f>COUNTIFS(Allopatric_Fertilities!$P$2:$P$134,"F1-Hybrid X Hybrid",Allopatric_Fertilities!$U$2:$U$134,"&gt;0")</f>
        <v>25</v>
      </c>
      <c r="R35" s="3">
        <f t="shared" si="12"/>
        <v>5</v>
      </c>
      <c r="S35" s="6">
        <f t="shared" si="13"/>
        <v>0.83333333333333337</v>
      </c>
      <c r="T35" s="6"/>
      <c r="U35" s="6">
        <f t="shared" si="14"/>
        <v>0.16666666666666663</v>
      </c>
    </row>
    <row r="36" spans="1:22" ht="14.45" customHeight="1" x14ac:dyDescent="0.25">
      <c r="A36" s="130"/>
      <c r="B36" s="20"/>
      <c r="C36" s="21" t="s">
        <v>11</v>
      </c>
      <c r="D36" s="2">
        <v>2</v>
      </c>
      <c r="E36" s="2">
        <v>2</v>
      </c>
      <c r="F36" s="2">
        <f t="shared" si="6"/>
        <v>0</v>
      </c>
      <c r="G36" s="6">
        <f t="shared" si="8"/>
        <v>1</v>
      </c>
      <c r="I36" s="6">
        <f t="shared" si="7"/>
        <v>0</v>
      </c>
      <c r="J36" s="3">
        <v>3</v>
      </c>
      <c r="K36" s="3">
        <v>3</v>
      </c>
      <c r="L36" s="3">
        <f t="shared" si="0"/>
        <v>0</v>
      </c>
      <c r="M36" s="6">
        <f t="shared" si="5"/>
        <v>1</v>
      </c>
      <c r="N36" s="6"/>
      <c r="O36" s="6">
        <f t="shared" si="1"/>
        <v>0</v>
      </c>
      <c r="P36" s="3">
        <f>COUNTIF(Allopatric_Fertilities!$P$2:$P$134,"F1-I. graellsii X Hybrid")</f>
        <v>8</v>
      </c>
      <c r="Q36" s="3">
        <f>COUNTIFS(Allopatric_Fertilities!$P$2:$P$134,"F1-I. graellsii X Hybrid",Allopatric_Fertilities!$U$2:$U$134,"&gt;0")</f>
        <v>6</v>
      </c>
      <c r="R36" s="3">
        <f t="shared" si="12"/>
        <v>2</v>
      </c>
      <c r="S36" s="6">
        <f t="shared" si="13"/>
        <v>0.75</v>
      </c>
      <c r="T36" s="6"/>
      <c r="U36" s="6">
        <f t="shared" si="14"/>
        <v>0.25</v>
      </c>
    </row>
    <row r="37" spans="1:22" ht="14.45" customHeight="1" x14ac:dyDescent="0.25">
      <c r="A37" s="130"/>
      <c r="B37" s="20"/>
      <c r="C37" s="21" t="s">
        <v>12</v>
      </c>
      <c r="D37" s="2" t="s">
        <v>17</v>
      </c>
      <c r="E37" s="2" t="s">
        <v>17</v>
      </c>
      <c r="F37" s="2" t="s">
        <v>17</v>
      </c>
      <c r="G37" s="2" t="s">
        <v>17</v>
      </c>
      <c r="H37" s="2"/>
      <c r="I37" s="2" t="s">
        <v>7</v>
      </c>
      <c r="J37" s="24" t="s">
        <v>7</v>
      </c>
      <c r="K37" s="24" t="s">
        <v>7</v>
      </c>
      <c r="L37" s="24" t="s">
        <v>7</v>
      </c>
      <c r="M37" s="22" t="s">
        <v>7</v>
      </c>
      <c r="N37" s="22"/>
      <c r="O37" s="22" t="s">
        <v>7</v>
      </c>
      <c r="P37" s="24">
        <f>COUNTIF(Allopatric_Fertilities!$P$2:$P$134,"F1-Hybrid X I. graellsii")</f>
        <v>1</v>
      </c>
      <c r="Q37" s="24">
        <f>COUNTIFS(Allopatric_Fertilities!$P$2:$P$134,"F1-Hybrid X I. graellsii",Allopatric_Fertilities!$U$2:$U$134,"&gt;0")</f>
        <v>1</v>
      </c>
      <c r="R37" s="24">
        <f t="shared" si="12"/>
        <v>0</v>
      </c>
      <c r="S37" s="22">
        <f t="shared" si="13"/>
        <v>1</v>
      </c>
      <c r="T37" s="22"/>
      <c r="U37" s="22">
        <f t="shared" si="14"/>
        <v>0</v>
      </c>
    </row>
    <row r="38" spans="1:22" ht="14.45" customHeight="1" x14ac:dyDescent="0.25">
      <c r="A38" s="130"/>
      <c r="B38" s="20"/>
      <c r="C38" s="21" t="s">
        <v>13</v>
      </c>
      <c r="D38" s="2">
        <v>2</v>
      </c>
      <c r="E38" s="2">
        <v>0</v>
      </c>
      <c r="F38" s="2">
        <f t="shared" si="6"/>
        <v>2</v>
      </c>
      <c r="G38" s="6">
        <f t="shared" si="8"/>
        <v>0</v>
      </c>
      <c r="I38" s="9">
        <f t="shared" si="7"/>
        <v>1</v>
      </c>
      <c r="J38" s="3" t="s">
        <v>17</v>
      </c>
      <c r="K38" s="3" t="s">
        <v>17</v>
      </c>
      <c r="L38" s="3" t="s">
        <v>17</v>
      </c>
      <c r="M38" s="3" t="s">
        <v>17</v>
      </c>
      <c r="N38" s="3"/>
      <c r="O38" s="3" t="s">
        <v>17</v>
      </c>
      <c r="P38" s="3">
        <f>COUNTIF(Allopatric_Fertilities!$P$2:$P$134,"F1-I. elegans X Hybrid")</f>
        <v>8</v>
      </c>
      <c r="Q38" s="3">
        <f>COUNTIFS(Allopatric_Fertilities!$P$2:$P$134,"F1-I. elegans X Hybrid",Allopatric_Fertilities!$U$2:$U$134,"&gt;0")</f>
        <v>5</v>
      </c>
      <c r="R38" s="3">
        <f t="shared" si="12"/>
        <v>3</v>
      </c>
      <c r="S38" s="3">
        <f t="shared" si="13"/>
        <v>0.625</v>
      </c>
      <c r="T38" s="3"/>
      <c r="U38" s="3">
        <f t="shared" si="14"/>
        <v>0.375</v>
      </c>
    </row>
    <row r="39" spans="1:22" ht="14.45" customHeight="1" x14ac:dyDescent="0.25">
      <c r="A39" s="130"/>
      <c r="B39" s="25"/>
      <c r="C39" s="26" t="s">
        <v>14</v>
      </c>
      <c r="D39" s="10">
        <v>2</v>
      </c>
      <c r="E39" s="10">
        <v>2</v>
      </c>
      <c r="F39" s="10">
        <f t="shared" si="6"/>
        <v>0</v>
      </c>
      <c r="G39" s="11">
        <f t="shared" si="8"/>
        <v>1</v>
      </c>
      <c r="H39" s="11"/>
      <c r="I39" s="11">
        <f t="shared" si="7"/>
        <v>0</v>
      </c>
      <c r="J39" s="13">
        <v>6</v>
      </c>
      <c r="K39" s="13">
        <v>6</v>
      </c>
      <c r="L39" s="13">
        <f t="shared" si="0"/>
        <v>0</v>
      </c>
      <c r="M39" s="11">
        <f t="shared" si="5"/>
        <v>1</v>
      </c>
      <c r="N39" s="11"/>
      <c r="O39" s="11">
        <f t="shared" si="1"/>
        <v>0</v>
      </c>
      <c r="P39" s="13">
        <f>COUNTIF(Allopatric_Fertilities!$P$2:$P$134,"F1-Hybrid X I. elegans")</f>
        <v>11</v>
      </c>
      <c r="Q39" s="13">
        <f>COUNTIFS(Allopatric_Fertilities!$P$2:$P$134,"F1-Hybrid X I. elegans",Allopatric_Fertilities!$U$2:$U$134,"&gt;0")</f>
        <v>10</v>
      </c>
      <c r="R39" s="13">
        <f t="shared" si="12"/>
        <v>1</v>
      </c>
      <c r="S39" s="11">
        <f t="shared" si="13"/>
        <v>0.90909090909090906</v>
      </c>
      <c r="T39" s="11"/>
      <c r="U39" s="11">
        <f t="shared" si="14"/>
        <v>9.0909090909090939E-2</v>
      </c>
    </row>
    <row r="40" spans="1:22" ht="14.45" customHeight="1" x14ac:dyDescent="0.25">
      <c r="A40" s="130"/>
      <c r="B40" s="20" t="s">
        <v>85</v>
      </c>
      <c r="C40" s="21" t="s">
        <v>10</v>
      </c>
      <c r="D40" s="2">
        <v>9</v>
      </c>
      <c r="E40" s="2">
        <v>9</v>
      </c>
      <c r="F40" s="2">
        <f t="shared" si="6"/>
        <v>0</v>
      </c>
      <c r="G40" s="6">
        <f t="shared" si="8"/>
        <v>1</v>
      </c>
      <c r="I40" s="6">
        <f t="shared" si="7"/>
        <v>0</v>
      </c>
      <c r="J40" s="3">
        <v>8</v>
      </c>
      <c r="K40" s="3">
        <v>6</v>
      </c>
      <c r="L40" s="3">
        <f t="shared" si="0"/>
        <v>2</v>
      </c>
      <c r="M40" s="6">
        <f t="shared" si="5"/>
        <v>0.75</v>
      </c>
      <c r="N40" s="6"/>
      <c r="O40" s="6">
        <f t="shared" si="1"/>
        <v>0.25</v>
      </c>
      <c r="P40" s="3" t="s">
        <v>7</v>
      </c>
      <c r="Q40" s="3" t="s">
        <v>7</v>
      </c>
      <c r="R40" s="3" t="s">
        <v>7</v>
      </c>
      <c r="S40" s="3" t="s">
        <v>7</v>
      </c>
      <c r="T40" s="3" t="s">
        <v>7</v>
      </c>
      <c r="U40" s="3" t="s">
        <v>7</v>
      </c>
    </row>
    <row r="41" spans="1:22" ht="14.45" customHeight="1" x14ac:dyDescent="0.25">
      <c r="A41" s="130"/>
      <c r="C41" s="21" t="s">
        <v>11</v>
      </c>
      <c r="D41" s="2">
        <v>1</v>
      </c>
      <c r="E41" s="2">
        <v>1</v>
      </c>
      <c r="F41" s="2">
        <f t="shared" si="6"/>
        <v>0</v>
      </c>
      <c r="G41" s="6">
        <f t="shared" si="8"/>
        <v>1</v>
      </c>
      <c r="I41" s="6">
        <f t="shared" si="7"/>
        <v>0</v>
      </c>
      <c r="J41" s="3">
        <v>1</v>
      </c>
      <c r="K41" s="3">
        <v>1</v>
      </c>
      <c r="L41" s="3">
        <f t="shared" si="0"/>
        <v>0</v>
      </c>
      <c r="M41" s="6">
        <f t="shared" si="5"/>
        <v>1</v>
      </c>
      <c r="N41" s="3"/>
      <c r="O41" s="6">
        <f t="shared" si="1"/>
        <v>0</v>
      </c>
      <c r="P41" s="3" t="s">
        <v>7</v>
      </c>
      <c r="Q41" s="3" t="s">
        <v>7</v>
      </c>
      <c r="R41" s="3" t="s">
        <v>7</v>
      </c>
      <c r="S41" s="6" t="s">
        <v>7</v>
      </c>
      <c r="T41" s="6" t="s">
        <v>7</v>
      </c>
      <c r="U41" s="6" t="s">
        <v>7</v>
      </c>
    </row>
    <row r="42" spans="1:22" ht="14.45" customHeight="1" x14ac:dyDescent="0.25">
      <c r="A42" s="130"/>
      <c r="C42" s="21" t="s">
        <v>12</v>
      </c>
      <c r="D42" s="24" t="s">
        <v>7</v>
      </c>
      <c r="E42" s="24" t="s">
        <v>7</v>
      </c>
      <c r="F42" s="24" t="s">
        <v>7</v>
      </c>
      <c r="G42" s="22" t="s">
        <v>7</v>
      </c>
      <c r="H42" s="22"/>
      <c r="I42" s="22" t="s">
        <v>7</v>
      </c>
      <c r="J42" s="3">
        <v>1</v>
      </c>
      <c r="K42" s="3">
        <v>1</v>
      </c>
      <c r="L42" s="3">
        <f t="shared" si="0"/>
        <v>0</v>
      </c>
      <c r="M42" s="6">
        <f t="shared" si="5"/>
        <v>1</v>
      </c>
      <c r="N42" s="3"/>
      <c r="O42" s="6">
        <f t="shared" si="1"/>
        <v>0</v>
      </c>
      <c r="P42" s="3" t="s">
        <v>7</v>
      </c>
      <c r="Q42" s="3" t="s">
        <v>7</v>
      </c>
      <c r="R42" s="3" t="s">
        <v>7</v>
      </c>
      <c r="S42" s="6" t="s">
        <v>7</v>
      </c>
      <c r="T42" s="6" t="s">
        <v>7</v>
      </c>
      <c r="U42" s="6" t="s">
        <v>7</v>
      </c>
    </row>
    <row r="43" spans="1:22" ht="14.45" customHeight="1" x14ac:dyDescent="0.25">
      <c r="A43" s="130"/>
      <c r="C43" s="21" t="s">
        <v>13</v>
      </c>
      <c r="D43" s="24">
        <v>8</v>
      </c>
      <c r="E43" s="24">
        <v>8</v>
      </c>
      <c r="F43" s="24">
        <f t="shared" si="6"/>
        <v>0</v>
      </c>
      <c r="G43" s="6">
        <f t="shared" si="8"/>
        <v>1</v>
      </c>
      <c r="I43" s="6">
        <f t="shared" si="7"/>
        <v>0</v>
      </c>
      <c r="J43" s="3">
        <v>2</v>
      </c>
      <c r="K43" s="3">
        <v>2</v>
      </c>
      <c r="L43" s="3">
        <f t="shared" si="0"/>
        <v>0</v>
      </c>
      <c r="M43" s="6">
        <f t="shared" si="5"/>
        <v>1</v>
      </c>
      <c r="N43" s="3"/>
      <c r="O43" s="6">
        <f t="shared" si="1"/>
        <v>0</v>
      </c>
      <c r="P43" s="3" t="s">
        <v>7</v>
      </c>
      <c r="Q43" s="3" t="s">
        <v>7</v>
      </c>
      <c r="R43" s="3" t="s">
        <v>7</v>
      </c>
      <c r="S43" s="6" t="s">
        <v>7</v>
      </c>
      <c r="T43" s="6" t="s">
        <v>7</v>
      </c>
      <c r="U43" s="6" t="s">
        <v>7</v>
      </c>
    </row>
    <row r="44" spans="1:22" ht="14.45" customHeight="1" thickBot="1" x14ac:dyDescent="0.3">
      <c r="A44" s="131"/>
      <c r="B44" s="5"/>
      <c r="C44" s="29" t="s">
        <v>14</v>
      </c>
      <c r="D44" s="4">
        <v>12</v>
      </c>
      <c r="E44" s="4">
        <v>11</v>
      </c>
      <c r="F44" s="4">
        <f t="shared" si="6"/>
        <v>1</v>
      </c>
      <c r="G44" s="7">
        <f t="shared" si="8"/>
        <v>0.91666666666666663</v>
      </c>
      <c r="H44" s="7"/>
      <c r="I44" s="7">
        <f t="shared" si="7"/>
        <v>8.333333333333337E-2</v>
      </c>
      <c r="J44" s="14">
        <v>5</v>
      </c>
      <c r="K44" s="14">
        <v>3</v>
      </c>
      <c r="L44" s="14">
        <f t="shared" si="0"/>
        <v>2</v>
      </c>
      <c r="M44" s="7">
        <f t="shared" si="5"/>
        <v>0.6</v>
      </c>
      <c r="N44" s="14"/>
      <c r="O44" s="7">
        <f t="shared" si="1"/>
        <v>0.4</v>
      </c>
      <c r="P44" s="14" t="s">
        <v>7</v>
      </c>
      <c r="Q44" s="14" t="s">
        <v>7</v>
      </c>
      <c r="R44" s="14" t="s">
        <v>7</v>
      </c>
      <c r="S44" s="7" t="s">
        <v>7</v>
      </c>
      <c r="T44" s="7" t="s">
        <v>7</v>
      </c>
      <c r="U44" s="7" t="s">
        <v>7</v>
      </c>
    </row>
    <row r="45" spans="1:22" ht="14.45" customHeight="1" x14ac:dyDescent="0.25">
      <c r="A45" s="132" t="s">
        <v>15</v>
      </c>
      <c r="B45" s="20" t="s">
        <v>82</v>
      </c>
      <c r="C45" s="21" t="s">
        <v>5</v>
      </c>
      <c r="D45" s="24">
        <f>Fecundities!B29</f>
        <v>6</v>
      </c>
      <c r="E45" s="24"/>
      <c r="F45" s="24"/>
      <c r="G45" s="6">
        <f>Fecundities!B30</f>
        <v>230.25</v>
      </c>
      <c r="H45" s="6">
        <f>Fecundities!B32</f>
        <v>48.600291761126989</v>
      </c>
      <c r="I45" s="22">
        <f>1-((2*G45)/(Fecundities!$B$36+Fecundities!$B$37))</f>
        <v>0.40117009153450001</v>
      </c>
      <c r="J45" s="32">
        <f>Fecundities!Q29</f>
        <v>7</v>
      </c>
      <c r="K45" s="32"/>
      <c r="L45" s="32"/>
      <c r="M45" s="22">
        <f>Fecundities!Q30</f>
        <v>116.59523809523809</v>
      </c>
      <c r="N45" s="22">
        <f>Fecundities!Q32</f>
        <v>17.856269819928407</v>
      </c>
      <c r="O45" s="22">
        <f>1-((2*M45)/(Fecundities!$B$36+Fecundities!$B$37))</f>
        <v>0.69676127793231446</v>
      </c>
      <c r="P45" s="32">
        <f>Fecundities!$AH$29</f>
        <v>8</v>
      </c>
      <c r="Q45" s="32"/>
      <c r="R45" s="32"/>
      <c r="S45" s="114">
        <f>Fecundities!$AH$30</f>
        <v>289.1875</v>
      </c>
      <c r="T45" s="114">
        <f>Fecundities!$AH$32</f>
        <v>29.536489362634974</v>
      </c>
      <c r="U45" s="22">
        <f>1-((2*S45)/(Fecundities!$B$36+Fecundities!$B$37))</f>
        <v>0.24788654004618127</v>
      </c>
      <c r="V45" s="127"/>
    </row>
    <row r="46" spans="1:22" ht="14.45" customHeight="1" x14ac:dyDescent="0.25">
      <c r="A46" s="133"/>
      <c r="B46" s="20"/>
      <c r="C46" s="21" t="s">
        <v>6</v>
      </c>
      <c r="D46" s="24">
        <f>Fecundities!D29</f>
        <v>4</v>
      </c>
      <c r="E46" s="24"/>
      <c r="F46" s="24"/>
      <c r="G46" s="6">
        <f>Fecundities!D30</f>
        <v>126.25</v>
      </c>
      <c r="H46" s="6">
        <f>Fecundities!D32</f>
        <v>52.830710415439249</v>
      </c>
      <c r="I46" s="22">
        <f>1-((2*G46)/(Fecundities!$B$36+Fecundities!$B$37))</f>
        <v>0.67165135312152291</v>
      </c>
      <c r="J46" s="32">
        <f>Fecundities!T29</f>
        <v>4</v>
      </c>
      <c r="K46" s="32"/>
      <c r="L46" s="32"/>
      <c r="M46" s="22">
        <f>Fecundities!T30</f>
        <v>50.083333333333329</v>
      </c>
      <c r="N46" s="22">
        <f>Fecundities!T32</f>
        <v>32.656000242709638</v>
      </c>
      <c r="O46" s="22">
        <f>1-((2*M46)/(Fecundities!$B$36+Fecundities!$B$37))</f>
        <v>0.86974420014919818</v>
      </c>
      <c r="P46" s="32">
        <f>Fecundities!$AJ$29</f>
        <v>13</v>
      </c>
      <c r="Q46" s="32"/>
      <c r="R46" s="32"/>
      <c r="S46" s="114">
        <f>Fecundities!$AJ$30</f>
        <v>224.23076923076923</v>
      </c>
      <c r="T46" s="114">
        <f>Fecundities!AJ32</f>
        <v>18.591399867271026</v>
      </c>
      <c r="U46" s="22">
        <f>1-((2*S46)/(Fecundities!$B$36+Fecundities!$B$37))</f>
        <v>0.41682479472916323</v>
      </c>
    </row>
    <row r="47" spans="1:22" ht="14.45" customHeight="1" x14ac:dyDescent="0.25">
      <c r="A47" s="133"/>
      <c r="B47" s="20" t="s">
        <v>86</v>
      </c>
      <c r="C47" s="21" t="s">
        <v>8</v>
      </c>
      <c r="D47" s="24">
        <f>Fecundities!E29</f>
        <v>12</v>
      </c>
      <c r="E47" s="24"/>
      <c r="F47" s="24"/>
      <c r="G47" s="6">
        <f>Fecundities!E30</f>
        <v>112.22216666666668</v>
      </c>
      <c r="H47" s="6">
        <f>Fecundities!E32</f>
        <v>23.375551657024094</v>
      </c>
      <c r="I47" s="22">
        <f>1-((2*G47)/(Fecundities!$B$36+Fecundities!$B$37))</f>
        <v>0.7081346805958737</v>
      </c>
      <c r="J47" s="32">
        <f>Fecundities!V29</f>
        <v>24</v>
      </c>
      <c r="K47" s="32"/>
      <c r="L47" s="32"/>
      <c r="M47" s="22">
        <f>Fecundities!V30</f>
        <v>122.22222222222221</v>
      </c>
      <c r="N47" s="22">
        <f>Fecundities!V32</f>
        <v>17.621828830035874</v>
      </c>
      <c r="O47" s="22">
        <f>1-((2*M47)/(Fecundities!$B$36+Fecundities!$B$37))</f>
        <v>0.68212672249388351</v>
      </c>
      <c r="P47" s="32">
        <f>Fecundities!$AL$29</f>
        <v>8</v>
      </c>
      <c r="Q47" s="32"/>
      <c r="R47" s="32"/>
      <c r="S47" s="114">
        <f>Fecundities!$AL$30</f>
        <v>20.604166666666668</v>
      </c>
      <c r="T47" s="114">
        <f>Fecundities!$AL$32</f>
        <v>3.5169568685270161</v>
      </c>
      <c r="U47" s="22">
        <f>1-((2*S47)/(Fecundities!$B$36+Fecundities!$B$37))</f>
        <v>0.94641306736587227</v>
      </c>
    </row>
    <row r="48" spans="1:22" ht="14.45" customHeight="1" x14ac:dyDescent="0.25">
      <c r="A48" s="133"/>
      <c r="B48" s="25"/>
      <c r="C48" s="26" t="s">
        <v>9</v>
      </c>
      <c r="D48" s="28">
        <f>Fecundities!F29</f>
        <v>3</v>
      </c>
      <c r="E48" s="28"/>
      <c r="F48" s="28"/>
      <c r="G48" s="11">
        <f>Fecundities!F30</f>
        <v>134</v>
      </c>
      <c r="H48" s="11">
        <f>Fecundities!F32</f>
        <v>1.5030955835652415</v>
      </c>
      <c r="I48" s="27">
        <f>1-((2*G48)/(Fecundities!$B$36+Fecundities!$B$37))</f>
        <v>0.65149529757056679</v>
      </c>
      <c r="J48" s="33" t="s">
        <v>17</v>
      </c>
      <c r="K48" s="33"/>
      <c r="L48" s="33"/>
      <c r="M48" s="27" t="s">
        <v>17</v>
      </c>
      <c r="N48" s="27" t="s">
        <v>17</v>
      </c>
      <c r="O48" s="26" t="s">
        <v>17</v>
      </c>
      <c r="P48" s="33">
        <f>Fecundities!$AM$29</f>
        <v>5</v>
      </c>
      <c r="Q48" s="33"/>
      <c r="R48" s="33"/>
      <c r="S48" s="115">
        <f>Fecundities!$AM$30</f>
        <v>249.83333333333331</v>
      </c>
      <c r="T48" s="115">
        <f>Fecundities!$AM$32</f>
        <v>19.614053918328953</v>
      </c>
      <c r="U48" s="27">
        <f>1-((2*S48)/(Fecundities!$B$36+Fecundities!$B$37))</f>
        <v>0.35023812320681558</v>
      </c>
    </row>
    <row r="49" spans="1:21" ht="14.45" customHeight="1" x14ac:dyDescent="0.25">
      <c r="A49" s="133"/>
      <c r="B49" s="20" t="s">
        <v>84</v>
      </c>
      <c r="C49" s="21" t="s">
        <v>10</v>
      </c>
      <c r="D49" s="2">
        <f>Fecundities!G29</f>
        <v>1</v>
      </c>
      <c r="G49" s="6">
        <f>Fecundities!G30</f>
        <v>127</v>
      </c>
      <c r="H49" s="6" t="s">
        <v>18</v>
      </c>
      <c r="I49" s="22">
        <f>1-((2*G49)/(Fecundities!$B$36+Fecundities!$B$37))</f>
        <v>0.66970076710046256</v>
      </c>
      <c r="J49" s="3">
        <f>Fecundities!X29</f>
        <v>11</v>
      </c>
      <c r="K49" s="3"/>
      <c r="L49" s="3"/>
      <c r="M49" s="6">
        <f>Fecundities!X30</f>
        <v>78.878787878787875</v>
      </c>
      <c r="N49" s="6">
        <f>Fecundities!X32</f>
        <v>29.128599321610629</v>
      </c>
      <c r="O49" s="22">
        <f>1-((2*M49)/(Fecundities!$B$36+Fecundities!$B$37))</f>
        <v>0.79485351867394516</v>
      </c>
      <c r="P49" s="3">
        <f>Fecundities!$AN$29</f>
        <v>25</v>
      </c>
      <c r="Q49" s="3"/>
      <c r="R49" s="3"/>
      <c r="S49" s="6">
        <f>Fecundities!$AN$30</f>
        <v>10.493333333333334</v>
      </c>
      <c r="T49" s="6">
        <f>Fecundities!$AN$32</f>
        <v>3.9233451335610328</v>
      </c>
      <c r="U49" s="22">
        <f>1-((2*S49)/(Fecundities!$B$36+Fecundities!$B$37))</f>
        <v>0.97270913424756578</v>
      </c>
    </row>
    <row r="50" spans="1:21" ht="14.45" customHeight="1" x14ac:dyDescent="0.25">
      <c r="A50" s="133"/>
      <c r="B50" s="20"/>
      <c r="C50" s="21" t="s">
        <v>11</v>
      </c>
      <c r="D50" s="2">
        <f>Fecundities!H29</f>
        <v>2</v>
      </c>
      <c r="G50" s="22">
        <f>Fecundities!H30</f>
        <v>190.5</v>
      </c>
      <c r="H50" s="6">
        <f>Fecundities!H32</f>
        <v>113.49999999999999</v>
      </c>
      <c r="I50" s="22">
        <f>1-((2*G50)/(Fecundities!$B$36+Fecundities!$B$37))</f>
        <v>0.50455115065069389</v>
      </c>
      <c r="J50" s="3">
        <f>Fecundities!Y29</f>
        <v>3</v>
      </c>
      <c r="K50" s="3"/>
      <c r="L50" s="3"/>
      <c r="M50" s="6">
        <f>Fecundities!Y30</f>
        <v>119.44444444444444</v>
      </c>
      <c r="N50" s="6">
        <f>Fecundities!Y32</f>
        <v>14.807822423917452</v>
      </c>
      <c r="O50" s="22">
        <f>1-((2*M50)/(Fecundities!$B$36+Fecundities!$B$37))</f>
        <v>0.68935111516447711</v>
      </c>
      <c r="P50" s="3">
        <f>Fecundities!$AO$29</f>
        <v>6</v>
      </c>
      <c r="Q50" s="3"/>
      <c r="R50" s="3"/>
      <c r="S50" s="6">
        <f>Fecundities!$AO$30</f>
        <v>2.7222222222222219</v>
      </c>
      <c r="T50" s="6">
        <f>Fecundities!$AO$32</f>
        <v>1.0832621059205649</v>
      </c>
      <c r="U50" s="22">
        <f>1-((2*S50)/(Fecundities!$B$36+Fecundities!$B$37))</f>
        <v>0.99292009518281832</v>
      </c>
    </row>
    <row r="51" spans="1:21" ht="14.45" customHeight="1" x14ac:dyDescent="0.25">
      <c r="A51" s="133"/>
      <c r="B51" s="20"/>
      <c r="C51" s="22" t="s">
        <v>12</v>
      </c>
      <c r="D51" s="2" t="s">
        <v>17</v>
      </c>
      <c r="E51" s="2" t="s">
        <v>17</v>
      </c>
      <c r="F51" s="2" t="s">
        <v>17</v>
      </c>
      <c r="G51" s="6" t="s">
        <v>17</v>
      </c>
      <c r="H51" s="6" t="s">
        <v>17</v>
      </c>
      <c r="I51" s="2" t="s">
        <v>17</v>
      </c>
      <c r="J51" s="24" t="s">
        <v>7</v>
      </c>
      <c r="K51" s="24"/>
      <c r="L51" s="24"/>
      <c r="M51" s="22" t="s">
        <v>7</v>
      </c>
      <c r="N51" s="22" t="s">
        <v>7</v>
      </c>
      <c r="O51" s="22" t="s">
        <v>7</v>
      </c>
      <c r="P51" s="24">
        <f>Fecundities!$AP$29</f>
        <v>1</v>
      </c>
      <c r="Q51" s="24"/>
      <c r="R51" s="24"/>
      <c r="S51" s="22">
        <f>Fecundities!$AP$30</f>
        <v>175.33333333333334</v>
      </c>
      <c r="T51" s="22" t="str">
        <f>Fecundities!$AP$32</f>
        <v>NA</v>
      </c>
      <c r="U51" s="22">
        <f>1-((2*S51)/(Fecundities!$B$36+Fecundities!$B$37))</f>
        <v>0.54399633463213459</v>
      </c>
    </row>
    <row r="52" spans="1:21" ht="14.45" customHeight="1" x14ac:dyDescent="0.25">
      <c r="A52" s="133"/>
      <c r="B52" s="20"/>
      <c r="C52" s="22" t="s">
        <v>13</v>
      </c>
      <c r="D52" s="2" t="s">
        <v>17</v>
      </c>
      <c r="E52" s="2" t="s">
        <v>17</v>
      </c>
      <c r="F52" s="2" t="s">
        <v>17</v>
      </c>
      <c r="G52" s="6" t="s">
        <v>17</v>
      </c>
      <c r="H52" s="6" t="s">
        <v>17</v>
      </c>
      <c r="I52" s="2" t="s">
        <v>17</v>
      </c>
      <c r="J52" s="3" t="s">
        <v>17</v>
      </c>
      <c r="K52" s="3"/>
      <c r="L52" s="3"/>
      <c r="M52" s="22" t="s">
        <v>17</v>
      </c>
      <c r="N52" s="6" t="s">
        <v>17</v>
      </c>
      <c r="O52" s="3" t="s">
        <v>17</v>
      </c>
      <c r="P52" s="3">
        <f>Fecundities!$AQ$29</f>
        <v>5</v>
      </c>
      <c r="Q52" s="3"/>
      <c r="R52" s="3"/>
      <c r="S52" s="6">
        <f>Fecundities!$AQ$30</f>
        <v>18.766666666666666</v>
      </c>
      <c r="T52" s="6">
        <f>Fecundities!$AQ$32</f>
        <v>6.4652060206066819</v>
      </c>
      <c r="U52" s="6">
        <f>1-((2*S52)/(Fecundities!$B$36+Fecundities!$B$37))</f>
        <v>0.95119200311746988</v>
      </c>
    </row>
    <row r="53" spans="1:21" ht="14.45" customHeight="1" x14ac:dyDescent="0.25">
      <c r="A53" s="133"/>
      <c r="B53" s="25"/>
      <c r="C53" s="27" t="s">
        <v>14</v>
      </c>
      <c r="D53" s="10">
        <f>Fecundities!K29</f>
        <v>4</v>
      </c>
      <c r="E53" s="10"/>
      <c r="F53" s="10"/>
      <c r="G53" s="27">
        <f>Fecundities!K30</f>
        <v>160.66675000000001</v>
      </c>
      <c r="H53" s="27">
        <f>Fecundities!K32</f>
        <v>53.548914295522039</v>
      </c>
      <c r="I53" s="11">
        <f>1-((2*G53)/(Fecundities!$B$36+Fecundities!$B$37))</f>
        <v>0.58214091120108846</v>
      </c>
      <c r="J53" s="13">
        <f>Fecundities!AB29</f>
        <v>6</v>
      </c>
      <c r="K53" s="13"/>
      <c r="L53" s="13"/>
      <c r="M53" s="27">
        <f>Fecundities!AB30</f>
        <v>175.05555555555554</v>
      </c>
      <c r="N53" s="11">
        <f>Fecundities!AB32</f>
        <v>51.162588810840695</v>
      </c>
      <c r="O53" s="11">
        <f>1-((2*M53)/(Fecundities!$B$36+Fecundities!$B$37))</f>
        <v>0.5447187738991941</v>
      </c>
      <c r="P53" s="13">
        <f>Fecundities!$AR$29</f>
        <v>10</v>
      </c>
      <c r="Q53" s="13"/>
      <c r="R53" s="13"/>
      <c r="S53" s="11">
        <f>Fecundities!$AR$30</f>
        <v>69.933333333333323</v>
      </c>
      <c r="T53" s="11">
        <f>Fecundities!$AR$32</f>
        <v>16.709929036206638</v>
      </c>
      <c r="U53" s="11">
        <f>1-((2*S53)/(Fecundities!$B$36+Fecundities!$B$37))</f>
        <v>0.81811869012513661</v>
      </c>
    </row>
    <row r="54" spans="1:21" ht="14.45" customHeight="1" x14ac:dyDescent="0.25">
      <c r="A54" s="133"/>
      <c r="B54" s="20" t="s">
        <v>85</v>
      </c>
      <c r="C54" s="22" t="s">
        <v>10</v>
      </c>
      <c r="D54" s="2">
        <f>Fecundities!L29</f>
        <v>9</v>
      </c>
      <c r="G54" s="22">
        <f>Fecundities!L30</f>
        <v>163.59244444444445</v>
      </c>
      <c r="H54" s="6">
        <f>Fecundities!L32</f>
        <v>19.737014162700525</v>
      </c>
      <c r="I54" s="22">
        <f>1-((2*G54)/(Fecundities!$B$36+Fecundities!$B$37))</f>
        <v>0.57453181962078581</v>
      </c>
      <c r="J54" s="3">
        <f>Fecundities!AC29</f>
        <v>6</v>
      </c>
      <c r="K54" s="3"/>
      <c r="L54" s="3"/>
      <c r="M54" s="6">
        <f>Fecundities!AC30</f>
        <v>51.833333333333321</v>
      </c>
      <c r="N54" s="6">
        <f>Fecundities!AC32</f>
        <v>10.695706996180675</v>
      </c>
      <c r="O54" s="22">
        <f>1-((2*M54)/(Fecundities!$B$36+Fecundities!$B$37))</f>
        <v>0.86519283276672421</v>
      </c>
      <c r="P54" s="3" t="s">
        <v>7</v>
      </c>
      <c r="Q54" s="3" t="s">
        <v>7</v>
      </c>
      <c r="R54" s="3" t="s">
        <v>7</v>
      </c>
      <c r="S54" s="3" t="s">
        <v>7</v>
      </c>
      <c r="T54" s="3" t="s">
        <v>7</v>
      </c>
      <c r="U54" s="3" t="s">
        <v>7</v>
      </c>
    </row>
    <row r="55" spans="1:21" ht="14.45" customHeight="1" x14ac:dyDescent="0.25">
      <c r="A55" s="133"/>
      <c r="C55" s="22" t="s">
        <v>11</v>
      </c>
      <c r="D55" s="2">
        <f>Fecundities!M29</f>
        <v>1</v>
      </c>
      <c r="G55" s="6">
        <f>Fecundities!M30</f>
        <v>23.667000000000002</v>
      </c>
      <c r="H55" s="22" t="s">
        <v>18</v>
      </c>
      <c r="I55" s="22">
        <f>1-((2*G55)/(Fecundities!$B$36+Fecundities!$B$37))</f>
        <v>0.9384473075194224</v>
      </c>
      <c r="J55" s="3">
        <f>Fecundities!AD29</f>
        <v>1</v>
      </c>
      <c r="K55" s="3"/>
      <c r="L55" s="3"/>
      <c r="M55" s="6">
        <f>Fecundities!AD30</f>
        <v>83.333333333333329</v>
      </c>
      <c r="N55" s="6" t="s">
        <v>18</v>
      </c>
      <c r="O55" s="22">
        <f>1-((2*M55)/(Fecundities!$B$36+Fecundities!$B$37))</f>
        <v>0.78326821988219331</v>
      </c>
      <c r="P55" s="3" t="s">
        <v>7</v>
      </c>
      <c r="Q55" s="3" t="s">
        <v>7</v>
      </c>
      <c r="R55" s="3" t="s">
        <v>7</v>
      </c>
      <c r="S55" s="6" t="s">
        <v>7</v>
      </c>
      <c r="T55" s="6" t="s">
        <v>7</v>
      </c>
      <c r="U55" s="6" t="s">
        <v>7</v>
      </c>
    </row>
    <row r="56" spans="1:21" ht="14.45" customHeight="1" x14ac:dyDescent="0.25">
      <c r="A56" s="133"/>
      <c r="C56" s="22" t="s">
        <v>12</v>
      </c>
      <c r="D56" s="22" t="s">
        <v>7</v>
      </c>
      <c r="E56" s="22" t="s">
        <v>7</v>
      </c>
      <c r="F56" s="22" t="s">
        <v>7</v>
      </c>
      <c r="G56" s="22" t="s">
        <v>7</v>
      </c>
      <c r="H56" s="22" t="s">
        <v>7</v>
      </c>
      <c r="I56" s="22" t="s">
        <v>7</v>
      </c>
      <c r="J56" s="3">
        <f>Fecundities!AE29</f>
        <v>1</v>
      </c>
      <c r="K56" s="3"/>
      <c r="L56" s="3"/>
      <c r="M56" s="6">
        <f>Fecundities!AE30</f>
        <v>38.666666666666664</v>
      </c>
      <c r="N56" s="6" t="s">
        <v>18</v>
      </c>
      <c r="O56" s="22">
        <f>1-((2*M56)/(Fecundities!$B$36+Fecundities!$B$37))</f>
        <v>0.89943645402533767</v>
      </c>
      <c r="P56" s="3" t="s">
        <v>7</v>
      </c>
      <c r="Q56" s="3" t="s">
        <v>7</v>
      </c>
      <c r="R56" s="3" t="s">
        <v>7</v>
      </c>
      <c r="S56" s="6" t="s">
        <v>7</v>
      </c>
      <c r="T56" s="6" t="s">
        <v>7</v>
      </c>
      <c r="U56" s="6" t="s">
        <v>7</v>
      </c>
    </row>
    <row r="57" spans="1:21" ht="14.45" customHeight="1" x14ac:dyDescent="0.25">
      <c r="A57" s="133"/>
      <c r="C57" s="22" t="s">
        <v>13</v>
      </c>
      <c r="D57" s="24">
        <f>Fecundities!O29</f>
        <v>8</v>
      </c>
      <c r="E57" s="24"/>
      <c r="F57" s="24"/>
      <c r="G57" s="22">
        <f>Fecundities!O30</f>
        <v>120.77087499999999</v>
      </c>
      <c r="H57" s="6">
        <f>Fecundities!O32</f>
        <v>41.903033618631916</v>
      </c>
      <c r="I57" s="22">
        <f>1-((2*G57)/(Fecundities!$B$36+Fecundities!$B$37))</f>
        <v>0.68590135929837859</v>
      </c>
      <c r="J57" s="3">
        <f>Fecundities!AF29</f>
        <v>2</v>
      </c>
      <c r="K57" s="3"/>
      <c r="L57" s="3"/>
      <c r="M57" s="6">
        <f>Fecundities!AF30</f>
        <v>71.166666666666671</v>
      </c>
      <c r="N57" s="6">
        <f>Fecundities!AF32</f>
        <v>69.833333333333329</v>
      </c>
      <c r="O57" s="22">
        <f>1-((2*M57)/(Fecundities!$B$36+Fecundities!$B$37))</f>
        <v>0.81491105977939304</v>
      </c>
      <c r="P57" s="3" t="s">
        <v>7</v>
      </c>
      <c r="Q57" s="3" t="s">
        <v>7</v>
      </c>
      <c r="R57" s="3" t="s">
        <v>7</v>
      </c>
      <c r="S57" s="6" t="s">
        <v>7</v>
      </c>
      <c r="T57" s="6" t="s">
        <v>7</v>
      </c>
      <c r="U57" s="6" t="s">
        <v>7</v>
      </c>
    </row>
    <row r="58" spans="1:21" ht="14.45" customHeight="1" thickBot="1" x14ac:dyDescent="0.3">
      <c r="A58" s="134"/>
      <c r="B58" s="5"/>
      <c r="C58" s="31" t="s">
        <v>14</v>
      </c>
      <c r="D58" s="4">
        <f>Fecundities!P29</f>
        <v>11</v>
      </c>
      <c r="E58" s="4"/>
      <c r="F58" s="4"/>
      <c r="G58" s="7">
        <f>Fecundities!P30</f>
        <v>163.27272727272728</v>
      </c>
      <c r="H58" s="7">
        <f>Fecundities!P32</f>
        <v>26.148959466553734</v>
      </c>
      <c r="I58" s="31">
        <f>1-((2*G58)/(Fecundities!$B$36+Fecundities!$B$37))</f>
        <v>0.57536333408191176</v>
      </c>
      <c r="J58" s="14">
        <f>Fecundities!AG29</f>
        <v>3</v>
      </c>
      <c r="K58" s="14"/>
      <c r="L58" s="14"/>
      <c r="M58" s="7">
        <f>Fecundities!AG30</f>
        <v>22.888888888888889</v>
      </c>
      <c r="N58" s="7">
        <f>Fecundities!AG32</f>
        <v>14.765241131759833</v>
      </c>
      <c r="O58" s="7">
        <f>1-((2*M58)/(Fecundities!$B$36+Fecundities!$B$37))</f>
        <v>0.94047100439430908</v>
      </c>
      <c r="P58" s="14" t="s">
        <v>7</v>
      </c>
      <c r="Q58" s="14" t="s">
        <v>7</v>
      </c>
      <c r="R58" s="14" t="s">
        <v>7</v>
      </c>
      <c r="S58" s="7" t="s">
        <v>7</v>
      </c>
      <c r="T58" s="7" t="s">
        <v>7</v>
      </c>
      <c r="U58" s="7" t="s">
        <v>7</v>
      </c>
    </row>
    <row r="59" spans="1:21" ht="14.45" customHeight="1" x14ac:dyDescent="0.25">
      <c r="A59" s="135" t="s">
        <v>16</v>
      </c>
      <c r="B59" s="34" t="s">
        <v>82</v>
      </c>
      <c r="C59" s="35" t="s">
        <v>5</v>
      </c>
      <c r="D59" s="36">
        <f>Fertilities!B29</f>
        <v>6</v>
      </c>
      <c r="E59" s="36"/>
      <c r="F59" s="36"/>
      <c r="G59" s="37">
        <f>Fertilities!B30</f>
        <v>0.84733333333333338</v>
      </c>
      <c r="H59" s="37">
        <f>Fertilities!B32</f>
        <v>5.6989277743956089E-2</v>
      </c>
      <c r="I59" s="37">
        <f>1-G59</f>
        <v>0.15266666666666662</v>
      </c>
      <c r="J59" s="38">
        <f>Fertilities!Q29</f>
        <v>7</v>
      </c>
      <c r="K59" s="38"/>
      <c r="L59" s="38"/>
      <c r="M59" s="35">
        <f>Fertilities!Q30</f>
        <v>0.88941048321168825</v>
      </c>
      <c r="N59" s="35">
        <f>Fertilities!Q32</f>
        <v>8.8737765866495358E-2</v>
      </c>
      <c r="O59" s="35">
        <f>1-M59</f>
        <v>0.11058951678831175</v>
      </c>
      <c r="P59" s="32">
        <f>Fertilities!$AH$29</f>
        <v>8</v>
      </c>
      <c r="Q59" s="32"/>
      <c r="R59" s="32"/>
      <c r="S59" s="114">
        <f>Fertilities!$AH$30</f>
        <v>0.91826346017444938</v>
      </c>
      <c r="T59" s="114">
        <f>Fertilities!$AH$32</f>
        <v>1.4787151688054754E-2</v>
      </c>
      <c r="U59" s="35">
        <f>1-S59</f>
        <v>8.1736539825550625E-2</v>
      </c>
    </row>
    <row r="60" spans="1:21" ht="14.45" customHeight="1" x14ac:dyDescent="0.25">
      <c r="A60" s="136"/>
      <c r="B60" s="20"/>
      <c r="C60" s="22" t="s">
        <v>6</v>
      </c>
      <c r="D60" s="2">
        <f>Fertilities!D29</f>
        <v>4</v>
      </c>
      <c r="G60" s="6">
        <f>Fertilities!D30</f>
        <v>0.92949999999999999</v>
      </c>
      <c r="H60" s="6">
        <f>Fertilities!D32</f>
        <v>1.9623540285415696E-2</v>
      </c>
      <c r="I60" s="6">
        <f t="shared" ref="I60:I64" si="15">1-G60</f>
        <v>7.0500000000000007E-2</v>
      </c>
      <c r="J60" s="32">
        <f>Fertilities!T29</f>
        <v>4</v>
      </c>
      <c r="K60" s="32"/>
      <c r="L60" s="32"/>
      <c r="M60" s="22">
        <f>Fertilities!T30</f>
        <v>0.48795454545454542</v>
      </c>
      <c r="N60" s="22">
        <f>Fertilities!T32</f>
        <v>0.28173101657872057</v>
      </c>
      <c r="O60" s="22">
        <f>1-M60</f>
        <v>0.51204545454545458</v>
      </c>
      <c r="P60" s="32">
        <f>Fertilities!$AJ$29</f>
        <v>13</v>
      </c>
      <c r="Q60" s="32"/>
      <c r="R60" s="32"/>
      <c r="S60" s="114">
        <f>Fertilities!$AJ$30</f>
        <v>0.97950935471694756</v>
      </c>
      <c r="T60" s="114">
        <f>Fertilities!$AJ$32</f>
        <v>3.2794392102183847E-3</v>
      </c>
      <c r="U60" s="22">
        <f t="shared" ref="U60:U67" si="16">1-S60</f>
        <v>2.0490645283052444E-2</v>
      </c>
    </row>
    <row r="61" spans="1:21" ht="14.45" customHeight="1" x14ac:dyDescent="0.25">
      <c r="A61" s="136"/>
      <c r="B61" s="20" t="s">
        <v>86</v>
      </c>
      <c r="C61" s="22" t="s">
        <v>8</v>
      </c>
      <c r="D61" s="2">
        <f>Fertilities!E29</f>
        <v>12</v>
      </c>
      <c r="G61" s="6">
        <f>Fertilities!E30</f>
        <v>0.69241666666666679</v>
      </c>
      <c r="H61" s="6">
        <f>Fertilities!E32</f>
        <v>8.7409473373047608E-2</v>
      </c>
      <c r="I61" s="6">
        <f t="shared" si="15"/>
        <v>0.30758333333333321</v>
      </c>
      <c r="J61" s="3">
        <f>Fertilities!V29</f>
        <v>23</v>
      </c>
      <c r="K61" s="3"/>
      <c r="L61" s="3"/>
      <c r="M61" s="22">
        <f>Fertilities!V30</f>
        <v>0.65033914082212718</v>
      </c>
      <c r="N61" s="22">
        <f>Fertilities!V32</f>
        <v>8.248019184658463E-2</v>
      </c>
      <c r="O61" s="22">
        <f>1-M61</f>
        <v>0.34966085917787282</v>
      </c>
      <c r="P61" s="32">
        <f>Fertilities!$AL$29</f>
        <v>8</v>
      </c>
      <c r="Q61" s="32"/>
      <c r="R61" s="32"/>
      <c r="S61" s="114">
        <f>Fertilities!$AL$30</f>
        <v>0</v>
      </c>
      <c r="T61" s="114">
        <f>Fertilities!$AL$32</f>
        <v>0</v>
      </c>
      <c r="U61" s="121">
        <f t="shared" si="16"/>
        <v>1</v>
      </c>
    </row>
    <row r="62" spans="1:21" ht="14.45" customHeight="1" x14ac:dyDescent="0.25">
      <c r="A62" s="136"/>
      <c r="B62" s="25"/>
      <c r="C62" s="27" t="s">
        <v>9</v>
      </c>
      <c r="D62" s="10">
        <f>Fertilities!F29</f>
        <v>3</v>
      </c>
      <c r="E62" s="10"/>
      <c r="F62" s="10"/>
      <c r="G62" s="11">
        <f>Fertilities!F30</f>
        <v>0.7466666666666667</v>
      </c>
      <c r="H62" s="11">
        <f>Fertilities!F32</f>
        <v>6.4831405284098587E-2</v>
      </c>
      <c r="I62" s="11">
        <f t="shared" si="15"/>
        <v>0.2533333333333333</v>
      </c>
      <c r="J62" s="13" t="s">
        <v>17</v>
      </c>
      <c r="K62" s="13"/>
      <c r="L62" s="13"/>
      <c r="M62" s="26" t="s">
        <v>17</v>
      </c>
      <c r="N62" s="26" t="s">
        <v>17</v>
      </c>
      <c r="O62" s="26" t="s">
        <v>17</v>
      </c>
      <c r="P62" s="33">
        <f>Fertilities!$AM$29</f>
        <v>5</v>
      </c>
      <c r="Q62" s="33"/>
      <c r="R62" s="33"/>
      <c r="S62" s="115">
        <f>Fertilities!$AM$30</f>
        <v>0.81820174955253933</v>
      </c>
      <c r="T62" s="115">
        <f>Fertilities!$AM$32</f>
        <v>8.947794512964477E-2</v>
      </c>
      <c r="U62" s="27">
        <f t="shared" si="16"/>
        <v>0.18179825044746067</v>
      </c>
    </row>
    <row r="63" spans="1:21" ht="14.45" customHeight="1" x14ac:dyDescent="0.25">
      <c r="A63" s="136"/>
      <c r="B63" s="20" t="s">
        <v>84</v>
      </c>
      <c r="C63" s="22" t="s">
        <v>10</v>
      </c>
      <c r="D63" s="2">
        <f>Fertilities!G29</f>
        <v>1</v>
      </c>
      <c r="G63" s="6">
        <f>Fertilities!G30</f>
        <v>0.85199999999999998</v>
      </c>
      <c r="H63" s="6" t="s">
        <v>18</v>
      </c>
      <c r="I63" s="6">
        <f t="shared" si="15"/>
        <v>0.14800000000000002</v>
      </c>
      <c r="J63" s="3" t="s">
        <v>7</v>
      </c>
      <c r="K63" s="3" t="s">
        <v>7</v>
      </c>
      <c r="L63" s="3" t="s">
        <v>7</v>
      </c>
      <c r="M63" s="3" t="s">
        <v>7</v>
      </c>
      <c r="N63" s="3" t="s">
        <v>7</v>
      </c>
      <c r="O63" s="3" t="s">
        <v>7</v>
      </c>
      <c r="P63" s="3">
        <f>Fertilities!$AN$29</f>
        <v>25</v>
      </c>
      <c r="Q63" s="3"/>
      <c r="R63" s="3"/>
      <c r="S63" s="6">
        <f>Fertilities!$AN$30</f>
        <v>0</v>
      </c>
      <c r="T63" s="6">
        <f>Fertilities!$AN$32</f>
        <v>0</v>
      </c>
      <c r="U63" s="9">
        <f t="shared" si="16"/>
        <v>1</v>
      </c>
    </row>
    <row r="64" spans="1:21" ht="14.45" customHeight="1" x14ac:dyDescent="0.25">
      <c r="A64" s="136"/>
      <c r="B64" s="20"/>
      <c r="C64" s="22" t="s">
        <v>11</v>
      </c>
      <c r="D64" s="2">
        <f>Fertilities!H29</f>
        <v>2</v>
      </c>
      <c r="G64" s="22">
        <f>Fertilities!H30</f>
        <v>0.65700000000000003</v>
      </c>
      <c r="H64" s="6">
        <f>Fertilities!H32</f>
        <v>9.1999999999999527E-2</v>
      </c>
      <c r="I64" s="6">
        <f t="shared" si="15"/>
        <v>0.34299999999999997</v>
      </c>
      <c r="J64" s="32" t="s">
        <v>7</v>
      </c>
      <c r="K64" s="32" t="s">
        <v>7</v>
      </c>
      <c r="L64" s="32" t="s">
        <v>7</v>
      </c>
      <c r="M64" s="21" t="s">
        <v>7</v>
      </c>
      <c r="N64" s="21" t="s">
        <v>7</v>
      </c>
      <c r="O64" s="21" t="s">
        <v>7</v>
      </c>
      <c r="P64" s="3">
        <f>Fertilities!$AO$29</f>
        <v>6</v>
      </c>
      <c r="Q64" s="3"/>
      <c r="R64" s="3"/>
      <c r="S64" s="6">
        <f>Fertilities!$AO$30</f>
        <v>0</v>
      </c>
      <c r="T64" s="6">
        <f>Fertilities!$AO$32</f>
        <v>0</v>
      </c>
      <c r="U64" s="121">
        <f t="shared" si="16"/>
        <v>1</v>
      </c>
    </row>
    <row r="65" spans="1:21" ht="14.45" customHeight="1" x14ac:dyDescent="0.25">
      <c r="A65" s="136"/>
      <c r="B65" s="20"/>
      <c r="C65" s="22" t="s">
        <v>12</v>
      </c>
      <c r="D65" s="2" t="s">
        <v>17</v>
      </c>
      <c r="E65" s="2" t="s">
        <v>17</v>
      </c>
      <c r="F65" s="2" t="s">
        <v>17</v>
      </c>
      <c r="G65" s="2" t="s">
        <v>17</v>
      </c>
      <c r="H65" s="2" t="s">
        <v>17</v>
      </c>
      <c r="I65" s="2" t="s">
        <v>17</v>
      </c>
      <c r="J65" s="3" t="s">
        <v>7</v>
      </c>
      <c r="K65" s="3" t="s">
        <v>7</v>
      </c>
      <c r="L65" s="3" t="s">
        <v>7</v>
      </c>
      <c r="M65" s="3" t="s">
        <v>7</v>
      </c>
      <c r="N65" s="3" t="s">
        <v>7</v>
      </c>
      <c r="O65" s="3" t="s">
        <v>7</v>
      </c>
      <c r="P65" s="24">
        <f>Fertilities!$AP$29</f>
        <v>1</v>
      </c>
      <c r="Q65" s="24"/>
      <c r="R65" s="24"/>
      <c r="S65" s="22">
        <f>Fertilities!$AP$30</f>
        <v>0.86882129277566544</v>
      </c>
      <c r="T65" s="22" t="str">
        <f>Fertilities!$AP$32</f>
        <v>NA</v>
      </c>
      <c r="U65" s="6">
        <f t="shared" si="16"/>
        <v>0.13117870722433456</v>
      </c>
    </row>
    <row r="66" spans="1:21" ht="14.45" customHeight="1" x14ac:dyDescent="0.25">
      <c r="A66" s="136"/>
      <c r="B66" s="20"/>
      <c r="C66" s="22" t="s">
        <v>13</v>
      </c>
      <c r="D66" s="2" t="s">
        <v>17</v>
      </c>
      <c r="E66" s="2" t="s">
        <v>17</v>
      </c>
      <c r="F66" s="2" t="s">
        <v>17</v>
      </c>
      <c r="G66" s="2" t="s">
        <v>17</v>
      </c>
      <c r="H66" s="2" t="s">
        <v>17</v>
      </c>
      <c r="I66" s="2" t="s">
        <v>17</v>
      </c>
      <c r="J66" s="3" t="s">
        <v>7</v>
      </c>
      <c r="K66" s="3" t="s">
        <v>7</v>
      </c>
      <c r="L66" s="3" t="s">
        <v>7</v>
      </c>
      <c r="M66" s="3" t="s">
        <v>7</v>
      </c>
      <c r="N66" s="3" t="s">
        <v>7</v>
      </c>
      <c r="O66" s="3" t="s">
        <v>7</v>
      </c>
      <c r="P66" s="3">
        <f>Fertilities!$AQ$29</f>
        <v>5</v>
      </c>
      <c r="Q66" s="3"/>
      <c r="R66" s="3"/>
      <c r="S66" s="6">
        <f>Fertilities!$AQ$30</f>
        <v>0</v>
      </c>
      <c r="T66" s="6">
        <f>Fertilities!$AQ$32</f>
        <v>0</v>
      </c>
      <c r="U66" s="9">
        <f t="shared" si="16"/>
        <v>1</v>
      </c>
    </row>
    <row r="67" spans="1:21" ht="14.45" customHeight="1" x14ac:dyDescent="0.25">
      <c r="A67" s="136"/>
      <c r="B67" s="25"/>
      <c r="C67" s="27" t="s">
        <v>14</v>
      </c>
      <c r="D67" s="10">
        <f>Fertilities!K29</f>
        <v>4</v>
      </c>
      <c r="E67" s="10"/>
      <c r="F67" s="10"/>
      <c r="G67" s="27">
        <f>Fertilities!K30</f>
        <v>0.51500000000000001</v>
      </c>
      <c r="H67" s="11">
        <f>Fertilities!K32</f>
        <v>9.0790050849932594E-2</v>
      </c>
      <c r="I67" s="11">
        <f t="shared" ref="I67:I72" si="17">1-G67</f>
        <v>0.48499999999999999</v>
      </c>
      <c r="J67" s="13" t="s">
        <v>7</v>
      </c>
      <c r="K67" s="13" t="s">
        <v>7</v>
      </c>
      <c r="L67" s="13" t="s">
        <v>7</v>
      </c>
      <c r="M67" s="13" t="s">
        <v>7</v>
      </c>
      <c r="N67" s="13" t="s">
        <v>7</v>
      </c>
      <c r="O67" s="13" t="s">
        <v>7</v>
      </c>
      <c r="P67" s="13">
        <f>Fertilities!$AR$29</f>
        <v>10</v>
      </c>
      <c r="Q67" s="13"/>
      <c r="R67" s="13"/>
      <c r="S67" s="11">
        <f>Fertilities!$AR$30</f>
        <v>4.1951219512195118E-2</v>
      </c>
      <c r="T67" s="11">
        <f>Fertilities!$AR$32</f>
        <v>4.1951219512195111E-2</v>
      </c>
      <c r="U67" s="11">
        <f t="shared" si="16"/>
        <v>0.95804878048780484</v>
      </c>
    </row>
    <row r="68" spans="1:21" ht="14.45" customHeight="1" x14ac:dyDescent="0.25">
      <c r="A68" s="136"/>
      <c r="B68" s="20" t="s">
        <v>85</v>
      </c>
      <c r="C68" s="22" t="s">
        <v>10</v>
      </c>
      <c r="D68" s="2">
        <f>Fertilities!L29</f>
        <v>9</v>
      </c>
      <c r="G68" s="6">
        <f>Fertilities!L30</f>
        <v>0.66900000000000004</v>
      </c>
      <c r="H68" s="6">
        <f>Fertilities!L32</f>
        <v>4.4289138372492563E-2</v>
      </c>
      <c r="I68" s="6">
        <f t="shared" si="17"/>
        <v>0.33099999999999996</v>
      </c>
      <c r="J68" s="3">
        <f>Fertilities!AC29</f>
        <v>6</v>
      </c>
      <c r="K68" s="3"/>
      <c r="L68" s="3"/>
      <c r="M68" s="6">
        <f>Fertilities!AC30</f>
        <v>0.19854493407594487</v>
      </c>
      <c r="N68" s="6">
        <f>Fertilities!AC32</f>
        <v>8.1256579754593133E-2</v>
      </c>
      <c r="O68" s="6">
        <f>1-M68</f>
        <v>0.80145506592405513</v>
      </c>
      <c r="P68" s="3" t="s">
        <v>7</v>
      </c>
      <c r="Q68" s="3" t="s">
        <v>7</v>
      </c>
      <c r="R68" s="3" t="s">
        <v>7</v>
      </c>
      <c r="S68" s="3" t="s">
        <v>7</v>
      </c>
      <c r="T68" s="3" t="s">
        <v>7</v>
      </c>
      <c r="U68" s="3" t="s">
        <v>7</v>
      </c>
    </row>
    <row r="69" spans="1:21" ht="14.45" customHeight="1" x14ac:dyDescent="0.25">
      <c r="A69" s="136"/>
      <c r="C69" s="22" t="s">
        <v>11</v>
      </c>
      <c r="D69" s="2">
        <f>Fertilities!M29</f>
        <v>1</v>
      </c>
      <c r="G69" s="6">
        <f>Fertilities!M30</f>
        <v>0.26800000000000002</v>
      </c>
      <c r="H69" s="6" t="s">
        <v>18</v>
      </c>
      <c r="I69" s="6">
        <f t="shared" si="17"/>
        <v>0.73199999999999998</v>
      </c>
      <c r="J69" s="3">
        <f>Fertilities!AD29</f>
        <v>1</v>
      </c>
      <c r="K69" s="3"/>
      <c r="L69" s="3"/>
      <c r="M69" s="6">
        <f>Fertilities!AD30</f>
        <v>7.1999999999999995E-2</v>
      </c>
      <c r="N69" s="3" t="s">
        <v>18</v>
      </c>
      <c r="O69" s="6">
        <f t="shared" ref="O69:O72" si="18">1-M69</f>
        <v>0.92800000000000005</v>
      </c>
      <c r="P69" s="3" t="s">
        <v>7</v>
      </c>
      <c r="Q69" s="3" t="s">
        <v>7</v>
      </c>
      <c r="R69" s="3" t="s">
        <v>7</v>
      </c>
      <c r="S69" s="6" t="s">
        <v>7</v>
      </c>
      <c r="T69" s="6" t="s">
        <v>7</v>
      </c>
      <c r="U69" s="6" t="s">
        <v>7</v>
      </c>
    </row>
    <row r="70" spans="1:21" ht="14.45" customHeight="1" x14ac:dyDescent="0.25">
      <c r="A70" s="136"/>
      <c r="C70" s="22" t="s">
        <v>12</v>
      </c>
      <c r="D70" s="22" t="s">
        <v>7</v>
      </c>
      <c r="E70" s="22" t="s">
        <v>7</v>
      </c>
      <c r="F70" s="22" t="s">
        <v>7</v>
      </c>
      <c r="G70" s="22" t="s">
        <v>7</v>
      </c>
      <c r="H70" s="22" t="s">
        <v>7</v>
      </c>
      <c r="I70" s="22" t="s">
        <v>7</v>
      </c>
      <c r="J70" s="24">
        <f>Fertilities!AE29</f>
        <v>1</v>
      </c>
      <c r="K70" s="24"/>
      <c r="L70" s="24"/>
      <c r="M70" s="22">
        <f>Fertilities!AE30</f>
        <v>0.13793103448275862</v>
      </c>
      <c r="N70" s="22" t="s">
        <v>18</v>
      </c>
      <c r="O70" s="22">
        <f t="shared" si="18"/>
        <v>0.86206896551724133</v>
      </c>
      <c r="P70" s="3" t="s">
        <v>7</v>
      </c>
      <c r="Q70" s="3" t="s">
        <v>7</v>
      </c>
      <c r="R70" s="3" t="s">
        <v>7</v>
      </c>
      <c r="S70" s="6" t="s">
        <v>7</v>
      </c>
      <c r="T70" s="6" t="s">
        <v>7</v>
      </c>
      <c r="U70" s="6" t="s">
        <v>7</v>
      </c>
    </row>
    <row r="71" spans="1:21" ht="14.45" customHeight="1" x14ac:dyDescent="0.25">
      <c r="A71" s="136"/>
      <c r="C71" s="22" t="s">
        <v>13</v>
      </c>
      <c r="D71" s="24">
        <f>Fertilities!O29</f>
        <v>8</v>
      </c>
      <c r="E71" s="24"/>
      <c r="F71" s="24"/>
      <c r="G71" s="6">
        <f>Fertilities!O30</f>
        <v>0.37287500000000001</v>
      </c>
      <c r="H71" s="6">
        <f>Fertilities!O32</f>
        <v>0.15571327100750643</v>
      </c>
      <c r="I71" s="6">
        <f t="shared" si="17"/>
        <v>0.62712499999999993</v>
      </c>
      <c r="J71" s="3">
        <f>Fertilities!AF29</f>
        <v>2</v>
      </c>
      <c r="K71" s="3"/>
      <c r="L71" s="3"/>
      <c r="M71" s="6">
        <f>Fertilities!AF30</f>
        <v>0.49172576832151299</v>
      </c>
      <c r="N71" s="6">
        <f>Fertilities!AF32</f>
        <v>0.49172576832151299</v>
      </c>
      <c r="O71" s="6">
        <f t="shared" si="18"/>
        <v>0.50827423167848695</v>
      </c>
      <c r="P71" s="3" t="s">
        <v>7</v>
      </c>
      <c r="Q71" s="3" t="s">
        <v>7</v>
      </c>
      <c r="R71" s="3" t="s">
        <v>7</v>
      </c>
      <c r="S71" s="6" t="s">
        <v>7</v>
      </c>
      <c r="T71" s="6" t="s">
        <v>7</v>
      </c>
      <c r="U71" s="6" t="s">
        <v>7</v>
      </c>
    </row>
    <row r="72" spans="1:21" ht="14.45" customHeight="1" thickBot="1" x14ac:dyDescent="0.3">
      <c r="A72" s="137"/>
      <c r="B72" s="5"/>
      <c r="C72" s="31" t="s">
        <v>14</v>
      </c>
      <c r="D72" s="4">
        <f>Fertilities!P29</f>
        <v>11</v>
      </c>
      <c r="E72" s="4"/>
      <c r="F72" s="4"/>
      <c r="G72" s="7">
        <f>Fertilities!P30</f>
        <v>0.75618181818181829</v>
      </c>
      <c r="H72" s="7">
        <f>Fertilities!P32</f>
        <v>3.5511539272292801E-2</v>
      </c>
      <c r="I72" s="7">
        <f t="shared" si="17"/>
        <v>0.24381818181818171</v>
      </c>
      <c r="J72" s="14">
        <f>Fertilities!AG29</f>
        <v>3</v>
      </c>
      <c r="K72" s="14"/>
      <c r="L72" s="14"/>
      <c r="M72" s="7">
        <f>Fertilities!AG30</f>
        <v>0.64875816993464053</v>
      </c>
      <c r="N72" s="7">
        <f>Fertilities!AG32</f>
        <v>0.2144416057406543</v>
      </c>
      <c r="O72" s="7">
        <f t="shared" si="18"/>
        <v>0.35124183006535947</v>
      </c>
      <c r="P72" s="14" t="s">
        <v>7</v>
      </c>
      <c r="Q72" s="14" t="s">
        <v>7</v>
      </c>
      <c r="R72" s="14" t="s">
        <v>7</v>
      </c>
      <c r="S72" s="7" t="s">
        <v>7</v>
      </c>
      <c r="T72" s="7" t="s">
        <v>7</v>
      </c>
      <c r="U72" s="7" t="s">
        <v>7</v>
      </c>
    </row>
    <row r="73" spans="1:21" ht="14.45" customHeight="1" x14ac:dyDescent="0.25"/>
  </sheetData>
  <autoFilter ref="A2:O72" xr:uid="{00000000-0009-0000-0000-000007000000}"/>
  <mergeCells count="8">
    <mergeCell ref="P1:U1"/>
    <mergeCell ref="A31:A44"/>
    <mergeCell ref="A45:A58"/>
    <mergeCell ref="A59:A72"/>
    <mergeCell ref="D1:I1"/>
    <mergeCell ref="J1:O1"/>
    <mergeCell ref="A3:A16"/>
    <mergeCell ref="A17:A30"/>
  </mergeCell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8"/>
  <sheetViews>
    <sheetView zoomScale="90" zoomScaleNormal="90" workbookViewId="0">
      <selection activeCell="F2" sqref="F2:J38"/>
    </sheetView>
  </sheetViews>
  <sheetFormatPr baseColWidth="10" defaultRowHeight="12.75" x14ac:dyDescent="0.2"/>
  <cols>
    <col min="1" max="3" width="11.42578125" style="39"/>
    <col min="4" max="4" width="13.85546875" style="39" bestFit="1" customWidth="1"/>
    <col min="5" max="16384" width="11.42578125" style="39"/>
  </cols>
  <sheetData>
    <row r="1" spans="1:11" x14ac:dyDescent="0.2">
      <c r="A1" s="39" t="s">
        <v>20</v>
      </c>
      <c r="B1" s="39" t="s">
        <v>21</v>
      </c>
      <c r="C1" s="39" t="s">
        <v>1</v>
      </c>
      <c r="D1" s="39" t="s">
        <v>75</v>
      </c>
      <c r="E1" s="39" t="s">
        <v>76</v>
      </c>
      <c r="F1" s="39" t="s">
        <v>514</v>
      </c>
      <c r="G1" s="39" t="s">
        <v>515</v>
      </c>
      <c r="H1" s="39" t="s">
        <v>77</v>
      </c>
      <c r="I1" s="39" t="s">
        <v>15</v>
      </c>
      <c r="J1" s="39" t="s">
        <v>16</v>
      </c>
      <c r="K1" s="66" t="s">
        <v>513</v>
      </c>
    </row>
    <row r="2" spans="1:11" x14ac:dyDescent="0.2">
      <c r="A2" s="39">
        <v>2001</v>
      </c>
      <c r="B2" s="39" t="s">
        <v>53</v>
      </c>
      <c r="C2" s="39" t="s">
        <v>66</v>
      </c>
      <c r="D2" s="39" t="s">
        <v>78</v>
      </c>
      <c r="E2" s="39" t="s">
        <v>81</v>
      </c>
      <c r="F2" s="39" t="s">
        <v>7</v>
      </c>
      <c r="G2" s="39" t="s">
        <v>7</v>
      </c>
      <c r="H2" s="40">
        <f>Barriers!I31</f>
        <v>0.19999999999999996</v>
      </c>
      <c r="I2" s="40">
        <f>Barriers!I45</f>
        <v>0.40117009153450001</v>
      </c>
      <c r="J2" s="40">
        <f>Barriers!I59</f>
        <v>0.15266666666666662</v>
      </c>
    </row>
    <row r="3" spans="1:11" x14ac:dyDescent="0.2">
      <c r="A3" s="39">
        <v>2001</v>
      </c>
      <c r="B3" s="39" t="s">
        <v>53</v>
      </c>
      <c r="C3" s="39" t="s">
        <v>67</v>
      </c>
      <c r="D3" s="39" t="s">
        <v>78</v>
      </c>
      <c r="E3" s="39" t="s">
        <v>81</v>
      </c>
      <c r="F3" s="39" t="s">
        <v>7</v>
      </c>
      <c r="G3" s="39" t="s">
        <v>7</v>
      </c>
      <c r="H3" s="40">
        <f>Barriers!I32</f>
        <v>0</v>
      </c>
      <c r="I3" s="40">
        <f>Barriers!I46</f>
        <v>0.67165135312152291</v>
      </c>
      <c r="J3" s="40">
        <f>Barriers!I60</f>
        <v>7.0500000000000007E-2</v>
      </c>
    </row>
    <row r="4" spans="1:11" x14ac:dyDescent="0.2">
      <c r="A4" s="39">
        <v>2001</v>
      </c>
      <c r="B4" s="39" t="s">
        <v>53</v>
      </c>
      <c r="C4" s="39" t="s">
        <v>68</v>
      </c>
      <c r="D4" s="39" t="s">
        <v>79</v>
      </c>
      <c r="E4" s="39" t="s">
        <v>81</v>
      </c>
      <c r="F4" s="40">
        <f>Barriers!I5</f>
        <v>0</v>
      </c>
      <c r="G4" s="40">
        <f>Barriers!I19</f>
        <v>0.13043478260869568</v>
      </c>
      <c r="H4" s="40">
        <f>Barriers!I33</f>
        <v>0.33333333333333337</v>
      </c>
      <c r="I4" s="40">
        <f>Barriers!I47</f>
        <v>0.7081346805958737</v>
      </c>
      <c r="J4" s="40">
        <f>Barriers!I61</f>
        <v>0.30758333333333321</v>
      </c>
    </row>
    <row r="5" spans="1:11" x14ac:dyDescent="0.2">
      <c r="A5" s="39">
        <v>2001</v>
      </c>
      <c r="B5" s="39" t="s">
        <v>53</v>
      </c>
      <c r="C5" s="39" t="s">
        <v>69</v>
      </c>
      <c r="D5" s="39" t="s">
        <v>79</v>
      </c>
      <c r="E5" s="39" t="s">
        <v>81</v>
      </c>
      <c r="F5" s="40">
        <f>Barriers!I6</f>
        <v>0.88636363636363635</v>
      </c>
      <c r="G5" s="40">
        <f>Barriers!I20</f>
        <v>0.4</v>
      </c>
      <c r="H5" s="40">
        <f>Barriers!I34</f>
        <v>0</v>
      </c>
      <c r="I5" s="40">
        <f>Barriers!I48</f>
        <v>0.65149529757056679</v>
      </c>
      <c r="J5" s="40">
        <f>Barriers!I62</f>
        <v>0.2533333333333333</v>
      </c>
    </row>
    <row r="6" spans="1:11" x14ac:dyDescent="0.2">
      <c r="A6" s="39">
        <v>2001</v>
      </c>
      <c r="B6" s="39" t="s">
        <v>62</v>
      </c>
      <c r="C6" s="39" t="s">
        <v>70</v>
      </c>
      <c r="D6" s="39" t="s">
        <v>79</v>
      </c>
      <c r="E6" s="39" t="s">
        <v>81</v>
      </c>
      <c r="F6" s="40">
        <f>Barriers!I7</f>
        <v>0.84782608695652173</v>
      </c>
      <c r="G6" s="40">
        <f>Barriers!I21</f>
        <v>0.5714285714285714</v>
      </c>
      <c r="H6" s="40">
        <f>Barriers!I35</f>
        <v>0.66666666666666674</v>
      </c>
      <c r="I6" s="40">
        <f>Barriers!I49</f>
        <v>0.66970076710046256</v>
      </c>
      <c r="J6" s="40">
        <f>Barriers!I63</f>
        <v>0.14800000000000002</v>
      </c>
    </row>
    <row r="7" spans="1:11" x14ac:dyDescent="0.2">
      <c r="A7" s="39">
        <v>2001</v>
      </c>
      <c r="B7" s="39" t="s">
        <v>62</v>
      </c>
      <c r="C7" s="39" t="s">
        <v>71</v>
      </c>
      <c r="D7" s="39" t="s">
        <v>79</v>
      </c>
      <c r="E7" s="39" t="s">
        <v>81</v>
      </c>
      <c r="F7" s="40">
        <f>Barriers!I8</f>
        <v>0.375</v>
      </c>
      <c r="G7" s="40">
        <f>Barriers!I22</f>
        <v>0.4</v>
      </c>
      <c r="H7" s="40">
        <f>Barriers!I36</f>
        <v>0</v>
      </c>
      <c r="I7" s="40">
        <f>Barriers!I50</f>
        <v>0.50455115065069389</v>
      </c>
      <c r="J7" s="40">
        <f>Barriers!I64</f>
        <v>0.34299999999999997</v>
      </c>
    </row>
    <row r="8" spans="1:11" x14ac:dyDescent="0.2">
      <c r="A8" s="39">
        <v>2001</v>
      </c>
      <c r="B8" s="39" t="s">
        <v>62</v>
      </c>
      <c r="C8" s="39" t="s">
        <v>72</v>
      </c>
      <c r="D8" s="39" t="s">
        <v>79</v>
      </c>
      <c r="E8" s="39" t="s">
        <v>81</v>
      </c>
      <c r="F8" s="40">
        <f>Barriers!I9</f>
        <v>0.9</v>
      </c>
      <c r="G8" s="41">
        <f>Barriers!I23</f>
        <v>1</v>
      </c>
      <c r="H8" s="39" t="s">
        <v>17</v>
      </c>
      <c r="I8" s="39" t="s">
        <v>17</v>
      </c>
      <c r="J8" s="39" t="s">
        <v>17</v>
      </c>
    </row>
    <row r="9" spans="1:11" x14ac:dyDescent="0.2">
      <c r="A9" s="39">
        <v>2001</v>
      </c>
      <c r="B9" s="39" t="s">
        <v>62</v>
      </c>
      <c r="C9" s="39" t="s">
        <v>73</v>
      </c>
      <c r="D9" s="39" t="s">
        <v>79</v>
      </c>
      <c r="E9" s="39" t="s">
        <v>81</v>
      </c>
      <c r="F9" s="40">
        <f>Barriers!I10</f>
        <v>0.85714285714285721</v>
      </c>
      <c r="G9" s="40">
        <f>Barriers!I24</f>
        <v>0</v>
      </c>
      <c r="H9" s="41">
        <f>Barriers!I38</f>
        <v>1</v>
      </c>
      <c r="I9" s="39" t="s">
        <v>17</v>
      </c>
      <c r="J9" s="39" t="s">
        <v>17</v>
      </c>
    </row>
    <row r="10" spans="1:11" x14ac:dyDescent="0.2">
      <c r="A10" s="39">
        <v>2001</v>
      </c>
      <c r="B10" s="39" t="s">
        <v>62</v>
      </c>
      <c r="C10" s="39" t="s">
        <v>74</v>
      </c>
      <c r="D10" s="39" t="s">
        <v>79</v>
      </c>
      <c r="E10" s="39" t="s">
        <v>81</v>
      </c>
      <c r="F10" s="40">
        <f>Barriers!I11</f>
        <v>0</v>
      </c>
      <c r="G10" s="40">
        <f>Barriers!I25</f>
        <v>0</v>
      </c>
      <c r="H10" s="40">
        <f>Barriers!I39</f>
        <v>0</v>
      </c>
      <c r="I10" s="40">
        <f>Barriers!I53</f>
        <v>0.58214091120108846</v>
      </c>
      <c r="J10" s="40">
        <f>Barriers!I67</f>
        <v>0.48499999999999999</v>
      </c>
    </row>
    <row r="11" spans="1:11" x14ac:dyDescent="0.2">
      <c r="A11" s="39">
        <v>2001</v>
      </c>
      <c r="B11" s="39" t="s">
        <v>80</v>
      </c>
      <c r="C11" s="39" t="s">
        <v>70</v>
      </c>
      <c r="D11" s="39" t="s">
        <v>79</v>
      </c>
      <c r="E11" s="39" t="s">
        <v>81</v>
      </c>
      <c r="F11" s="40">
        <f>Barriers!I12</f>
        <v>9.9999999999999978E-2</v>
      </c>
      <c r="G11" s="40">
        <f>Barriers!I26</f>
        <v>0.11111111111111116</v>
      </c>
      <c r="H11" s="40">
        <f>Barriers!I40</f>
        <v>0</v>
      </c>
      <c r="I11" s="40">
        <f>Barriers!I54</f>
        <v>0.57453181962078581</v>
      </c>
      <c r="J11" s="40">
        <f>Barriers!I68</f>
        <v>0.33099999999999996</v>
      </c>
    </row>
    <row r="12" spans="1:11" x14ac:dyDescent="0.2">
      <c r="A12" s="39">
        <v>2001</v>
      </c>
      <c r="B12" s="39" t="s">
        <v>80</v>
      </c>
      <c r="C12" s="39" t="s">
        <v>71</v>
      </c>
      <c r="D12" s="39" t="s">
        <v>79</v>
      </c>
      <c r="E12" s="39" t="s">
        <v>81</v>
      </c>
      <c r="F12" s="40">
        <f>Barriers!I13</f>
        <v>9.5238095238095233E-2</v>
      </c>
      <c r="G12" s="40">
        <f>Barriers!I27</f>
        <v>0.31578947368421051</v>
      </c>
      <c r="H12" s="40">
        <f>Barriers!I41</f>
        <v>0</v>
      </c>
      <c r="I12" s="40">
        <f>Barriers!I55</f>
        <v>0.9384473075194224</v>
      </c>
      <c r="J12" s="40">
        <f>Barriers!I69</f>
        <v>0.73199999999999998</v>
      </c>
    </row>
    <row r="13" spans="1:11" x14ac:dyDescent="0.2">
      <c r="A13" s="39">
        <v>2001</v>
      </c>
      <c r="B13" s="39" t="s">
        <v>80</v>
      </c>
      <c r="C13" s="39" t="s">
        <v>72</v>
      </c>
      <c r="D13" s="39" t="s">
        <v>79</v>
      </c>
      <c r="E13" s="39" t="s">
        <v>81</v>
      </c>
      <c r="F13" s="39" t="s">
        <v>7</v>
      </c>
      <c r="G13" s="39" t="s">
        <v>7</v>
      </c>
      <c r="H13" s="39" t="s">
        <v>7</v>
      </c>
      <c r="I13" s="39" t="s">
        <v>7</v>
      </c>
      <c r="J13" s="39" t="s">
        <v>7</v>
      </c>
    </row>
    <row r="14" spans="1:11" x14ac:dyDescent="0.2">
      <c r="A14" s="39">
        <v>2001</v>
      </c>
      <c r="B14" s="39" t="s">
        <v>80</v>
      </c>
      <c r="C14" s="39" t="s">
        <v>73</v>
      </c>
      <c r="D14" s="39" t="s">
        <v>79</v>
      </c>
      <c r="E14" s="39" t="s">
        <v>81</v>
      </c>
      <c r="F14" s="42" t="str">
        <f>Barriers!I15</f>
        <v>untested</v>
      </c>
      <c r="G14" s="42" t="str">
        <f>Barriers!I29</f>
        <v>untested</v>
      </c>
      <c r="H14" s="40">
        <f>Barriers!I43</f>
        <v>0</v>
      </c>
      <c r="I14" s="40">
        <f>Barriers!I57</f>
        <v>0.68590135929837859</v>
      </c>
      <c r="J14" s="40">
        <f>Barriers!I71</f>
        <v>0.62712499999999993</v>
      </c>
    </row>
    <row r="15" spans="1:11" x14ac:dyDescent="0.2">
      <c r="A15" s="39">
        <v>2001</v>
      </c>
      <c r="B15" s="39" t="s">
        <v>80</v>
      </c>
      <c r="C15" s="39" t="s">
        <v>74</v>
      </c>
      <c r="D15" s="39" t="s">
        <v>79</v>
      </c>
      <c r="E15" s="39" t="s">
        <v>81</v>
      </c>
      <c r="F15" s="40">
        <f>Barriers!I16</f>
        <v>0</v>
      </c>
      <c r="G15" s="40">
        <f>Barriers!I30</f>
        <v>0.1428571428571429</v>
      </c>
      <c r="H15" s="40">
        <f>Barriers!I44</f>
        <v>8.333333333333337E-2</v>
      </c>
      <c r="I15" s="40">
        <f>Barriers!I58</f>
        <v>0.57536333408191176</v>
      </c>
      <c r="J15" s="40">
        <f>Barriers!I72</f>
        <v>0.24381818181818171</v>
      </c>
    </row>
    <row r="16" spans="1:11" x14ac:dyDescent="0.2">
      <c r="A16" s="39">
        <v>2019</v>
      </c>
      <c r="B16" s="39" t="s">
        <v>53</v>
      </c>
      <c r="C16" s="39" t="s">
        <v>66</v>
      </c>
      <c r="D16" s="39" t="s">
        <v>78</v>
      </c>
      <c r="E16" s="39" t="s">
        <v>81</v>
      </c>
      <c r="F16" s="40">
        <f>Barriers!$O$3</f>
        <v>0.35849056603773588</v>
      </c>
      <c r="G16" s="40">
        <f>Barriers!$O$17</f>
        <v>0.44117647058823528</v>
      </c>
      <c r="H16" s="40">
        <f>Barriers!$O$31</f>
        <v>0.1428571428571429</v>
      </c>
      <c r="I16" s="40">
        <f>Barriers!$O$45</f>
        <v>0.69676127793231446</v>
      </c>
      <c r="J16" s="40">
        <f>Barriers!$O$59</f>
        <v>0.11058951678831175</v>
      </c>
    </row>
    <row r="17" spans="1:10" x14ac:dyDescent="0.2">
      <c r="A17" s="39">
        <v>2019</v>
      </c>
      <c r="B17" s="39" t="s">
        <v>53</v>
      </c>
      <c r="C17" s="39" t="s">
        <v>67</v>
      </c>
      <c r="D17" s="39" t="s">
        <v>78</v>
      </c>
      <c r="E17" s="39" t="s">
        <v>81</v>
      </c>
      <c r="F17" s="40">
        <f>Barriers!$O$4</f>
        <v>0</v>
      </c>
      <c r="G17" s="40">
        <f>Barriers!$O$18</f>
        <v>0</v>
      </c>
      <c r="H17" s="40">
        <f>Barriers!$O$32</f>
        <v>0</v>
      </c>
      <c r="I17" s="40">
        <f>Barriers!$O$46</f>
        <v>0.86974420014919818</v>
      </c>
      <c r="J17" s="40">
        <f>Barriers!$O$60</f>
        <v>0.51204545454545458</v>
      </c>
    </row>
    <row r="18" spans="1:10" x14ac:dyDescent="0.2">
      <c r="A18" s="39">
        <v>2019</v>
      </c>
      <c r="B18" s="39" t="s">
        <v>53</v>
      </c>
      <c r="C18" s="39" t="s">
        <v>68</v>
      </c>
      <c r="D18" s="39" t="s">
        <v>79</v>
      </c>
      <c r="E18" s="39" t="s">
        <v>81</v>
      </c>
      <c r="F18" s="40">
        <f>Barriers!$O$5</f>
        <v>0.41304347826086951</v>
      </c>
      <c r="G18" s="40">
        <f>Barriers!$O$19</f>
        <v>0.33333333333333337</v>
      </c>
      <c r="H18" s="40">
        <f>Barriers!$O$33</f>
        <v>4.0000000000000036E-2</v>
      </c>
      <c r="I18" s="40">
        <f>Barriers!$O$47</f>
        <v>0.68212672249388351</v>
      </c>
      <c r="J18" s="40">
        <f>Barriers!$O$61</f>
        <v>0.34966085917787282</v>
      </c>
    </row>
    <row r="19" spans="1:10" x14ac:dyDescent="0.2">
      <c r="A19" s="39">
        <v>2019</v>
      </c>
      <c r="B19" s="39" t="s">
        <v>53</v>
      </c>
      <c r="C19" s="39" t="s">
        <v>69</v>
      </c>
      <c r="D19" s="39" t="s">
        <v>79</v>
      </c>
      <c r="E19" s="39" t="s">
        <v>81</v>
      </c>
      <c r="F19" s="40">
        <f>Barriers!$O$6</f>
        <v>0.95454545454545459</v>
      </c>
      <c r="G19" s="41">
        <f>Barriers!$O$20</f>
        <v>1</v>
      </c>
      <c r="H19" s="39" t="s">
        <v>17</v>
      </c>
      <c r="I19" s="39" t="s">
        <v>17</v>
      </c>
      <c r="J19" s="39" t="s">
        <v>17</v>
      </c>
    </row>
    <row r="20" spans="1:10" x14ac:dyDescent="0.2">
      <c r="A20" s="39">
        <v>2019</v>
      </c>
      <c r="B20" s="39" t="s">
        <v>62</v>
      </c>
      <c r="C20" s="39" t="s">
        <v>70</v>
      </c>
      <c r="D20" s="39" t="s">
        <v>79</v>
      </c>
      <c r="E20" s="39" t="s">
        <v>81</v>
      </c>
      <c r="F20" s="40">
        <f>Barriers!$O$7</f>
        <v>0.125</v>
      </c>
      <c r="G20" s="40">
        <f>Barriers!$O$21</f>
        <v>0</v>
      </c>
      <c r="H20" s="40">
        <f>Barriers!$O$35</f>
        <v>8.333333333333337E-2</v>
      </c>
      <c r="I20" s="40">
        <f>Barriers!$O$49</f>
        <v>0.79485351867394516</v>
      </c>
      <c r="J20" s="39" t="str">
        <f>Barriers!$O$63</f>
        <v>untested</v>
      </c>
    </row>
    <row r="21" spans="1:10" x14ac:dyDescent="0.2">
      <c r="A21" s="39">
        <v>2019</v>
      </c>
      <c r="B21" s="39" t="s">
        <v>62</v>
      </c>
      <c r="C21" s="39" t="s">
        <v>71</v>
      </c>
      <c r="D21" s="39" t="s">
        <v>79</v>
      </c>
      <c r="E21" s="39" t="s">
        <v>81</v>
      </c>
      <c r="F21" s="40">
        <f>Barriers!$O$8</f>
        <v>0</v>
      </c>
      <c r="G21" s="40">
        <f>Barriers!$O$22</f>
        <v>0.25</v>
      </c>
      <c r="H21" s="40">
        <f>Barriers!$O$36</f>
        <v>0</v>
      </c>
      <c r="I21" s="40">
        <f>Barriers!$O$50</f>
        <v>0.68935111516447711</v>
      </c>
      <c r="J21" s="39" t="str">
        <f>Barriers!$O$64</f>
        <v>untested</v>
      </c>
    </row>
    <row r="22" spans="1:10" x14ac:dyDescent="0.2">
      <c r="A22" s="39">
        <v>2019</v>
      </c>
      <c r="B22" s="39" t="s">
        <v>62</v>
      </c>
      <c r="C22" s="39" t="s">
        <v>72</v>
      </c>
      <c r="D22" s="39" t="s">
        <v>79</v>
      </c>
      <c r="E22" s="39" t="s">
        <v>81</v>
      </c>
      <c r="F22" s="39" t="s">
        <v>7</v>
      </c>
      <c r="G22" s="39" t="s">
        <v>7</v>
      </c>
      <c r="H22" s="39" t="s">
        <v>7</v>
      </c>
      <c r="I22" s="39" t="s">
        <v>7</v>
      </c>
      <c r="J22" s="39" t="s">
        <v>7</v>
      </c>
    </row>
    <row r="23" spans="1:10" x14ac:dyDescent="0.2">
      <c r="A23" s="39">
        <v>2019</v>
      </c>
      <c r="B23" s="39" t="s">
        <v>62</v>
      </c>
      <c r="C23" s="39" t="s">
        <v>73</v>
      </c>
      <c r="D23" s="39" t="s">
        <v>79</v>
      </c>
      <c r="E23" s="39" t="s">
        <v>81</v>
      </c>
      <c r="F23" s="40">
        <f>Barriers!$O$10</f>
        <v>0</v>
      </c>
      <c r="G23" s="41">
        <f>Barriers!$O$24</f>
        <v>1</v>
      </c>
      <c r="H23" s="40" t="s">
        <v>17</v>
      </c>
      <c r="I23" s="39" t="s">
        <v>17</v>
      </c>
      <c r="J23" s="39" t="s">
        <v>17</v>
      </c>
    </row>
    <row r="24" spans="1:10" x14ac:dyDescent="0.2">
      <c r="A24" s="39">
        <v>2019</v>
      </c>
      <c r="B24" s="39" t="s">
        <v>62</v>
      </c>
      <c r="C24" s="39" t="s">
        <v>74</v>
      </c>
      <c r="D24" s="39" t="s">
        <v>79</v>
      </c>
      <c r="E24" s="39" t="s">
        <v>81</v>
      </c>
      <c r="F24" s="40">
        <f>Barriers!$O$11</f>
        <v>0.54545454545454541</v>
      </c>
      <c r="G24" s="40">
        <f>Barriers!$O$25</f>
        <v>0</v>
      </c>
      <c r="H24" s="40">
        <f>Barriers!$O$39</f>
        <v>0</v>
      </c>
      <c r="I24" s="40">
        <f>Barriers!$O$53</f>
        <v>0.5447187738991941</v>
      </c>
      <c r="J24" s="39" t="str">
        <f>Barriers!$O$67</f>
        <v>untested</v>
      </c>
    </row>
    <row r="25" spans="1:10" x14ac:dyDescent="0.2">
      <c r="A25" s="39">
        <v>2019</v>
      </c>
      <c r="B25" s="39" t="s">
        <v>80</v>
      </c>
      <c r="C25" s="39" t="s">
        <v>70</v>
      </c>
      <c r="D25" s="39" t="s">
        <v>79</v>
      </c>
      <c r="E25" s="39" t="s">
        <v>81</v>
      </c>
      <c r="F25" s="40">
        <f>Barriers!$O$12</f>
        <v>0.18181818181818177</v>
      </c>
      <c r="G25" s="40">
        <f>Barriers!$O$26</f>
        <v>0</v>
      </c>
      <c r="H25" s="40">
        <f>Barriers!$O$40</f>
        <v>0.25</v>
      </c>
      <c r="I25" s="40">
        <f>Barriers!$O$54</f>
        <v>0.86519283276672421</v>
      </c>
      <c r="J25" s="40">
        <f>Barriers!$O$68</f>
        <v>0.80145506592405513</v>
      </c>
    </row>
    <row r="26" spans="1:10" x14ac:dyDescent="0.2">
      <c r="A26" s="39">
        <v>2019</v>
      </c>
      <c r="B26" s="39" t="s">
        <v>80</v>
      </c>
      <c r="C26" s="39" t="s">
        <v>71</v>
      </c>
      <c r="D26" s="39" t="s">
        <v>79</v>
      </c>
      <c r="E26" s="39" t="s">
        <v>81</v>
      </c>
      <c r="F26" s="40">
        <f>Barriers!$O$13</f>
        <v>0.5</v>
      </c>
      <c r="G26" s="40">
        <f>Barriers!$O$27</f>
        <v>0</v>
      </c>
      <c r="H26" s="40">
        <f>Barriers!$O$41</f>
        <v>0</v>
      </c>
      <c r="I26" s="40">
        <f>Barriers!$O$55</f>
        <v>0.78326821988219331</v>
      </c>
      <c r="J26" s="40">
        <f>Barriers!$O$69</f>
        <v>0.92800000000000005</v>
      </c>
    </row>
    <row r="27" spans="1:10" x14ac:dyDescent="0.2">
      <c r="A27" s="39">
        <v>2019</v>
      </c>
      <c r="B27" s="39" t="s">
        <v>80</v>
      </c>
      <c r="C27" s="39" t="s">
        <v>72</v>
      </c>
      <c r="D27" s="39" t="s">
        <v>79</v>
      </c>
      <c r="E27" s="39" t="s">
        <v>81</v>
      </c>
      <c r="F27" s="40">
        <f>Barriers!$O$14</f>
        <v>0.66666666666666674</v>
      </c>
      <c r="G27" s="40">
        <f>Barriers!$O$28</f>
        <v>0</v>
      </c>
      <c r="H27" s="40">
        <f>Barriers!$O$42</f>
        <v>0</v>
      </c>
      <c r="I27" s="40">
        <f>Barriers!$O$56</f>
        <v>0.89943645402533767</v>
      </c>
      <c r="J27" s="40">
        <f>Barriers!$O$70</f>
        <v>0.86206896551724133</v>
      </c>
    </row>
    <row r="28" spans="1:10" x14ac:dyDescent="0.2">
      <c r="A28" s="39">
        <v>2019</v>
      </c>
      <c r="B28" s="39" t="s">
        <v>80</v>
      </c>
      <c r="C28" s="39" t="s">
        <v>73</v>
      </c>
      <c r="D28" s="39" t="s">
        <v>79</v>
      </c>
      <c r="E28" s="39" t="s">
        <v>81</v>
      </c>
      <c r="F28" s="40">
        <f>Barriers!$O$15</f>
        <v>0.90909090909090906</v>
      </c>
      <c r="G28" s="40">
        <f>Barriers!$O$29</f>
        <v>0</v>
      </c>
      <c r="H28" s="40">
        <f>Barriers!$O$43</f>
        <v>0</v>
      </c>
      <c r="I28" s="40">
        <f>Barriers!$O$57</f>
        <v>0.81491105977939304</v>
      </c>
      <c r="J28" s="40">
        <f>Barriers!$O$71</f>
        <v>0.50827423167848695</v>
      </c>
    </row>
    <row r="29" spans="1:10" x14ac:dyDescent="0.2">
      <c r="A29" s="39">
        <v>2019</v>
      </c>
      <c r="B29" s="39" t="s">
        <v>80</v>
      </c>
      <c r="C29" s="39" t="s">
        <v>74</v>
      </c>
      <c r="D29" s="39" t="s">
        <v>79</v>
      </c>
      <c r="E29" s="39" t="s">
        <v>81</v>
      </c>
      <c r="F29" s="40">
        <f>Barriers!$O$16</f>
        <v>0.25</v>
      </c>
      <c r="G29" s="40">
        <f>Barriers!$O$30</f>
        <v>0.16666666666666663</v>
      </c>
      <c r="H29" s="40">
        <f>Barriers!$O$44</f>
        <v>0.4</v>
      </c>
      <c r="I29" s="40">
        <f>Barriers!$O$58</f>
        <v>0.94047100439430908</v>
      </c>
      <c r="J29" s="40">
        <f>Barriers!$O$72</f>
        <v>0.35124183006535947</v>
      </c>
    </row>
    <row r="30" spans="1:10" x14ac:dyDescent="0.2">
      <c r="A30" s="39" t="s">
        <v>55</v>
      </c>
      <c r="B30" s="39" t="s">
        <v>53</v>
      </c>
      <c r="C30" s="39" t="s">
        <v>66</v>
      </c>
      <c r="D30" s="39" t="s">
        <v>78</v>
      </c>
      <c r="E30" s="39" t="s">
        <v>889</v>
      </c>
      <c r="F30" s="40">
        <f>Barriers!$U$3</f>
        <v>0.10344827586206895</v>
      </c>
      <c r="G30" s="40">
        <f>Barriers!$U$17</f>
        <v>0.11538461538461542</v>
      </c>
      <c r="H30" s="40">
        <f>Barriers!$U$31</f>
        <v>2.9411764705882359E-2</v>
      </c>
      <c r="I30" s="40">
        <f>Barriers!$U$45</f>
        <v>0.24788654004618127</v>
      </c>
      <c r="J30" s="40">
        <f>Barriers!$U$59</f>
        <v>8.1736539825550625E-2</v>
      </c>
    </row>
    <row r="31" spans="1:10" x14ac:dyDescent="0.2">
      <c r="A31" s="39" t="s">
        <v>55</v>
      </c>
      <c r="B31" s="39" t="s">
        <v>53</v>
      </c>
      <c r="C31" s="39" t="s">
        <v>67</v>
      </c>
      <c r="D31" s="39" t="s">
        <v>78</v>
      </c>
      <c r="E31" s="39" t="s">
        <v>889</v>
      </c>
      <c r="F31" s="40">
        <f>Barriers!$U$4</f>
        <v>0.19999999999999996</v>
      </c>
      <c r="G31" s="40">
        <f>Barriers!$U$18</f>
        <v>0.75</v>
      </c>
      <c r="H31" s="40">
        <f>Barriers!$U$32</f>
        <v>6.6666666666666652E-2</v>
      </c>
      <c r="I31" s="40">
        <f>Barriers!$U$46</f>
        <v>0.41682479472916323</v>
      </c>
      <c r="J31" s="40">
        <f>Barriers!$U$60</f>
        <v>2.0490645283052444E-2</v>
      </c>
    </row>
    <row r="32" spans="1:10" x14ac:dyDescent="0.2">
      <c r="A32" s="39" t="s">
        <v>55</v>
      </c>
      <c r="B32" s="39" t="s">
        <v>53</v>
      </c>
      <c r="C32" s="39" t="s">
        <v>68</v>
      </c>
      <c r="D32" s="39" t="s">
        <v>79</v>
      </c>
      <c r="E32" s="39" t="s">
        <v>889</v>
      </c>
      <c r="F32" s="40">
        <f>Barriers!$U$5</f>
        <v>0.3098591549295775</v>
      </c>
      <c r="G32" s="40">
        <f>Barriers!$U$19</f>
        <v>0.20408163265306123</v>
      </c>
      <c r="H32" s="40">
        <f>Barriers!$U$33</f>
        <v>0.5</v>
      </c>
      <c r="I32" s="40">
        <f>Barriers!$U$47</f>
        <v>0.94641306736587227</v>
      </c>
      <c r="J32" s="41">
        <f>Barriers!$U$61</f>
        <v>1</v>
      </c>
    </row>
    <row r="33" spans="1:10" x14ac:dyDescent="0.2">
      <c r="A33" s="39" t="s">
        <v>55</v>
      </c>
      <c r="B33" s="39" t="s">
        <v>53</v>
      </c>
      <c r="C33" s="39" t="s">
        <v>69</v>
      </c>
      <c r="D33" s="39" t="s">
        <v>79</v>
      </c>
      <c r="E33" s="39" t="s">
        <v>889</v>
      </c>
      <c r="F33" s="40">
        <f>Barriers!$U$6</f>
        <v>0.18181818181818177</v>
      </c>
      <c r="G33" s="40">
        <f>Barriers!$U$20</f>
        <v>0.11111111111111116</v>
      </c>
      <c r="H33" s="40">
        <f>Barriers!$U$34</f>
        <v>0</v>
      </c>
      <c r="I33" s="40">
        <f>Barriers!$U$48</f>
        <v>0.35023812320681558</v>
      </c>
      <c r="J33" s="40">
        <f>Barriers!$U$62</f>
        <v>0.18179825044746067</v>
      </c>
    </row>
    <row r="34" spans="1:10" x14ac:dyDescent="0.2">
      <c r="A34" s="39" t="s">
        <v>55</v>
      </c>
      <c r="B34" s="39" t="s">
        <v>62</v>
      </c>
      <c r="C34" s="39" t="s">
        <v>70</v>
      </c>
      <c r="D34" s="39" t="s">
        <v>79</v>
      </c>
      <c r="E34" s="39" t="s">
        <v>889</v>
      </c>
      <c r="F34" s="40">
        <f>Barriers!$U$7</f>
        <v>5.0000000000000044E-2</v>
      </c>
      <c r="G34" s="40">
        <f>Barriers!$U$21</f>
        <v>5.2631578947368474E-2</v>
      </c>
      <c r="H34" s="40">
        <f>Barriers!$U$35</f>
        <v>0.16666666666666663</v>
      </c>
      <c r="I34" s="40">
        <f>Barriers!$U$49</f>
        <v>0.97270913424756578</v>
      </c>
      <c r="J34" s="41">
        <f>Barriers!$U$63</f>
        <v>1</v>
      </c>
    </row>
    <row r="35" spans="1:10" x14ac:dyDescent="0.2">
      <c r="A35" s="39" t="s">
        <v>55</v>
      </c>
      <c r="B35" s="39" t="s">
        <v>62</v>
      </c>
      <c r="C35" s="39" t="s">
        <v>71</v>
      </c>
      <c r="D35" s="39" t="s">
        <v>79</v>
      </c>
      <c r="E35" s="39" t="s">
        <v>889</v>
      </c>
      <c r="F35" s="40">
        <f>Barriers!$U$8</f>
        <v>0.29411764705882348</v>
      </c>
      <c r="G35" s="40">
        <f>Barriers!$U$22</f>
        <v>0</v>
      </c>
      <c r="H35" s="40">
        <f>Barriers!$U$36</f>
        <v>0.25</v>
      </c>
      <c r="I35" s="40">
        <f>Barriers!$U$50</f>
        <v>0.99292009518281832</v>
      </c>
      <c r="J35" s="41">
        <f>Barriers!$U$64</f>
        <v>1</v>
      </c>
    </row>
    <row r="36" spans="1:10" x14ac:dyDescent="0.2">
      <c r="A36" s="39" t="s">
        <v>55</v>
      </c>
      <c r="B36" s="39" t="s">
        <v>62</v>
      </c>
      <c r="C36" s="39" t="s">
        <v>72</v>
      </c>
      <c r="D36" s="39" t="s">
        <v>79</v>
      </c>
      <c r="E36" s="39" t="s">
        <v>889</v>
      </c>
      <c r="F36" s="40">
        <f>Barriers!$U$9</f>
        <v>0.33333333333333337</v>
      </c>
      <c r="G36" s="40">
        <f>Barriers!$U$23</f>
        <v>0</v>
      </c>
      <c r="H36" s="40">
        <f>Barriers!$U$37</f>
        <v>0</v>
      </c>
      <c r="I36" s="40">
        <f>Barriers!$U$51</f>
        <v>0.54399633463213459</v>
      </c>
      <c r="J36" s="40">
        <f>Barriers!$U$65</f>
        <v>0.13117870722433456</v>
      </c>
    </row>
    <row r="37" spans="1:10" x14ac:dyDescent="0.2">
      <c r="A37" s="39" t="s">
        <v>55</v>
      </c>
      <c r="B37" s="39" t="s">
        <v>62</v>
      </c>
      <c r="C37" s="39" t="s">
        <v>73</v>
      </c>
      <c r="D37" s="39" t="s">
        <v>79</v>
      </c>
      <c r="E37" s="39" t="s">
        <v>889</v>
      </c>
      <c r="F37" s="40">
        <f>Barriers!$U$10</f>
        <v>0.26666666666666672</v>
      </c>
      <c r="G37" s="40">
        <f>Barriers!$U$24</f>
        <v>0</v>
      </c>
      <c r="H37" s="40">
        <f>Barriers!$U$38</f>
        <v>0.375</v>
      </c>
      <c r="I37" s="40">
        <f>Barriers!$U$52</f>
        <v>0.95119200311746988</v>
      </c>
      <c r="J37" s="41">
        <f>Barriers!$U$66</f>
        <v>1</v>
      </c>
    </row>
    <row r="38" spans="1:10" x14ac:dyDescent="0.2">
      <c r="A38" s="39" t="s">
        <v>55</v>
      </c>
      <c r="B38" s="39" t="s">
        <v>62</v>
      </c>
      <c r="C38" s="39" t="s">
        <v>74</v>
      </c>
      <c r="D38" s="39" t="s">
        <v>79</v>
      </c>
      <c r="E38" s="39" t="s">
        <v>889</v>
      </c>
      <c r="F38" s="40">
        <f>Barriers!$U$11</f>
        <v>0</v>
      </c>
      <c r="G38" s="40">
        <f>Barriers!$U$25</f>
        <v>0.1428571428571429</v>
      </c>
      <c r="H38" s="40">
        <f>Barriers!$U$39</f>
        <v>9.0909090909090939E-2</v>
      </c>
      <c r="I38" s="40">
        <f>Barriers!$U$53</f>
        <v>0.81811869012513661</v>
      </c>
      <c r="J38" s="40">
        <f>Barriers!$U$67</f>
        <v>0.95804878048780484</v>
      </c>
    </row>
  </sheetData>
  <autoFilter ref="A1:J29" xr:uid="{00000000-0009-0000-0000-000008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3</vt:i4>
      </vt:variant>
    </vt:vector>
  </HeadingPairs>
  <TitlesOfParts>
    <vt:vector size="13" baseType="lpstr">
      <vt:lpstr>2001-MechsSUMs</vt:lpstr>
      <vt:lpstr>2001_Fertilities</vt:lpstr>
      <vt:lpstr>2019_All_Data</vt:lpstr>
      <vt:lpstr>Allopatric_Mechanical</vt:lpstr>
      <vt:lpstr>Allopatric_Fertilities</vt:lpstr>
      <vt:lpstr>Fecundities</vt:lpstr>
      <vt:lpstr>Fertilities</vt:lpstr>
      <vt:lpstr>Barriers</vt:lpstr>
      <vt:lpstr>Absolute Isolation</vt:lpstr>
      <vt:lpstr>CumulativeContribution</vt:lpstr>
      <vt:lpstr>'2019_All_Data'!_FilterDatabase_0</vt:lpstr>
      <vt:lpstr>'2019_All_Data'!_FilterDatabase_0_0</vt:lpstr>
      <vt:lpstr>'2019_All_Data'!_FilterDatabase_0_0_0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</dc:creator>
  <cp:lastModifiedBy>Reviewer</cp:lastModifiedBy>
  <dcterms:created xsi:type="dcterms:W3CDTF">2021-09-28T15:58:51Z</dcterms:created>
  <dcterms:modified xsi:type="dcterms:W3CDTF">2023-03-29T17:45:07Z</dcterms:modified>
</cp:coreProperties>
</file>