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2694" documentId="8_{11581BE0-299A-8F49-932A-90BA12D1B0CB}" xr6:coauthVersionLast="47" xr6:coauthVersionMax="47" xr10:uidLastSave="{1CFA38FF-6672-0542-A481-0D77ED21ED54}"/>
  <bookViews>
    <workbookView xWindow="0" yWindow="760" windowWidth="30240" windowHeight="17600" xr2:uid="{00000000-000D-0000-FFFF-FFFF00000000}"/>
  </bookViews>
  <sheets>
    <sheet name="ReadingList" sheetId="11" r:id="rId1"/>
    <sheet name="Dashboard" sheetId="7" r:id="rId2"/>
    <sheet name="WorkFlow" sheetId="12" r:id="rId3"/>
    <sheet name="Draft" sheetId="2" r:id="rId4"/>
    <sheet name="Single_Facility" sheetId="8" r:id="rId5"/>
    <sheet name="Multi_Facility" sheetId="9" r:id="rId6"/>
    <sheet name="Distribution_Network" sheetId="10" r:id="rId7"/>
    <sheet name="Dictionary" sheetId="3" r:id="rId8"/>
  </sheets>
  <definedNames>
    <definedName name="_xlnm._FilterDatabase" localSheetId="7" hidden="1">Dictionary!$A$1:$F$60</definedName>
    <definedName name="_xlnm._FilterDatabase" localSheetId="0" hidden="1">ReadingList!$A$1:$N$139</definedName>
  </definedNames>
  <calcPr calcId="191029"/>
  <pivotCaches>
    <pivotCache cacheId="24"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2" l="1"/>
  <c r="H13" i="12"/>
  <c r="H12" i="12"/>
  <c r="E2" i="2" l="1"/>
  <c r="I2" i="2"/>
  <c r="H2" i="2"/>
  <c r="G2" i="2"/>
  <c r="F2" i="2"/>
  <c r="A4" i="11" l="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3" i="11"/>
  <c r="C6" i="7"/>
  <c r="D9" i="7"/>
  <c r="E9" i="7"/>
  <c r="D3" i="7"/>
  <c r="E3" i="7"/>
  <c r="C3" i="7"/>
  <c r="B10" i="7"/>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E33" i="7" s="1"/>
  <c r="D32" i="7" l="1"/>
  <c r="E32" i="7"/>
  <c r="E24" i="7"/>
  <c r="E16" i="7"/>
  <c r="D31" i="7"/>
  <c r="D23" i="7"/>
  <c r="E31" i="7"/>
  <c r="D10" i="7"/>
  <c r="D26" i="7"/>
  <c r="D18" i="7"/>
  <c r="E10" i="7"/>
  <c r="E18" i="7"/>
  <c r="D33" i="7"/>
  <c r="D25" i="7"/>
  <c r="D17" i="7"/>
  <c r="E25" i="7"/>
  <c r="E17" i="7"/>
  <c r="D15" i="7"/>
  <c r="E23" i="7"/>
  <c r="E15" i="7"/>
  <c r="D24" i="7"/>
  <c r="D30" i="7"/>
  <c r="D22" i="7"/>
  <c r="D14" i="7"/>
  <c r="E30" i="7"/>
  <c r="E22" i="7"/>
  <c r="E14" i="7"/>
  <c r="D16" i="7"/>
  <c r="D29" i="7"/>
  <c r="D21" i="7"/>
  <c r="D13" i="7"/>
  <c r="E29" i="7"/>
  <c r="E21" i="7"/>
  <c r="E13" i="7"/>
  <c r="D28" i="7"/>
  <c r="D20" i="7"/>
  <c r="D12" i="7"/>
  <c r="E28" i="7"/>
  <c r="E20" i="7"/>
  <c r="E12" i="7"/>
  <c r="D27" i="7"/>
  <c r="D19" i="7"/>
  <c r="D11" i="7"/>
  <c r="E27" i="7"/>
  <c r="E19" i="7"/>
  <c r="E11" i="7"/>
  <c r="E26" i="7"/>
  <c r="D2" i="2"/>
  <c r="B2" i="2"/>
  <c r="G9" i="7"/>
  <c r="C9" i="7"/>
  <c r="I3" i="7"/>
  <c r="H3" i="7"/>
  <c r="G3" i="7"/>
  <c r="F3" i="7"/>
  <c r="C10" i="7" l="1"/>
  <c r="G10" i="7" l="1"/>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G11" i="7" l="1"/>
  <c r="C12" i="7"/>
  <c r="G12" i="7" l="1"/>
  <c r="C13" i="7"/>
  <c r="G13" i="7" l="1"/>
  <c r="C14" i="7"/>
  <c r="G14" i="7" l="1"/>
  <c r="C15" i="7"/>
  <c r="G15" i="7" l="1"/>
  <c r="C16" i="7"/>
  <c r="G16" i="7" l="1"/>
  <c r="C17" i="7"/>
  <c r="G17" i="7" l="1"/>
  <c r="C18" i="7"/>
  <c r="G18" i="7" l="1"/>
  <c r="C19" i="7"/>
  <c r="G19" i="7" l="1"/>
  <c r="C20" i="7"/>
  <c r="G20" i="7" l="1"/>
  <c r="C21" i="7"/>
  <c r="G21" i="7" l="1"/>
  <c r="C22" i="7"/>
  <c r="G22" i="7" l="1"/>
  <c r="C23" i="7"/>
  <c r="G23" i="7" l="1"/>
  <c r="C24" i="7"/>
  <c r="G24" i="7" l="1"/>
  <c r="C25" i="7"/>
  <c r="G25" i="7" l="1"/>
  <c r="C26" i="7"/>
  <c r="G26" i="7" l="1"/>
  <c r="C27" i="7"/>
  <c r="G27" i="7" l="1"/>
  <c r="C28" i="7"/>
  <c r="G28" i="7" l="1"/>
  <c r="C29" i="7"/>
  <c r="G29" i="7" l="1"/>
  <c r="C30" i="7"/>
  <c r="G30" i="7" l="1"/>
  <c r="C31" i="7"/>
  <c r="G31" i="7" l="1"/>
  <c r="C32" i="7"/>
  <c r="G32" i="7" l="1"/>
  <c r="C33" i="7"/>
  <c r="G33" i="7" l="1"/>
  <c r="B6" i="7"/>
  <c r="F22" i="7" s="1"/>
  <c r="F18" i="7"/>
  <c r="F11" i="7"/>
  <c r="F33" i="7"/>
  <c r="F14" i="7"/>
  <c r="F20" i="7"/>
  <c r="F24" i="7"/>
  <c r="F21" i="7"/>
  <c r="F12" i="7"/>
  <c r="F31" i="7"/>
  <c r="F15" i="7"/>
  <c r="F16" i="7"/>
  <c r="F13" i="7"/>
  <c r="F29" i="7" l="1"/>
  <c r="F9" i="7"/>
  <c r="F28" i="7"/>
  <c r="F10" i="7"/>
  <c r="F30" i="7"/>
  <c r="F27" i="7"/>
  <c r="F32" i="7"/>
  <c r="F6" i="7"/>
  <c r="F26" i="7"/>
  <c r="F19" i="7"/>
  <c r="F23" i="7"/>
  <c r="F17" i="7"/>
  <c r="F25" i="7"/>
  <c r="H27" i="7" l="1"/>
  <c r="H31" i="7"/>
  <c r="H28" i="7"/>
  <c r="H22" i="7"/>
  <c r="H17" i="7"/>
  <c r="H15" i="7"/>
  <c r="E6" i="7"/>
  <c r="G6" i="7" s="1"/>
  <c r="H21" i="7"/>
  <c r="H11" i="7"/>
  <c r="H18" i="7"/>
  <c r="H30" i="7"/>
  <c r="H12" i="7"/>
  <c r="H20" i="7"/>
  <c r="H23" i="7"/>
  <c r="H19" i="7"/>
  <c r="H14" i="7"/>
  <c r="H10" i="7"/>
  <c r="H24" i="7"/>
  <c r="H33" i="7"/>
  <c r="H32" i="7"/>
  <c r="D6" i="7"/>
  <c r="H25" i="7"/>
  <c r="H26" i="7"/>
  <c r="H16" i="7"/>
  <c r="H29" i="7"/>
  <c r="H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tc={5C9B66DC-A084-EA40-9D0D-F12CD7BC3F18}</author>
  </authors>
  <commentList>
    <comment ref="C1" authorId="0" shapeId="0" xr:uid="{5C9B66DC-A084-EA40-9D0D-F12CD7BC3F18}">
      <text>
        <t>[Threaded comment]
Your version of Excel allows you to read this threaded comment; however, any edits to it will get removed if the file is opened in a newer version of Excel. Learn more: https://go.microsoft.com/fwlink/?linkid=870924
Comment:
    Bi-level or Tri-level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<sst xmlns="http://schemas.openxmlformats.org/spreadsheetml/2006/main" count="1452" uniqueCount="904">
  <si>
    <t>Title</t>
  </si>
  <si>
    <t>Author</t>
  </si>
  <si>
    <t>Source</t>
  </si>
  <si>
    <t>Publication year</t>
  </si>
  <si>
    <t>DOI</t>
  </si>
  <si>
    <t>Abstract</t>
  </si>
  <si>
    <t>Database</t>
  </si>
  <si>
    <t>Compendex</t>
  </si>
  <si>
    <t>IEEE Transactions on Intelligent Transportation Systems</t>
  </si>
  <si>
    <t>Inspec</t>
  </si>
  <si>
    <t>Transportation Research Part C: Emerging Technologies</t>
  </si>
  <si>
    <t>10.1016/j.trc.2017.11.026</t>
  </si>
  <si>
    <t>Energy</t>
  </si>
  <si>
    <t>Energies</t>
  </si>
  <si>
    <t>IEEE Access</t>
  </si>
  <si>
    <t>10.1109/TITS.2017.2754382</t>
  </si>
  <si>
    <t>Journal of Advanced Transportation</t>
  </si>
  <si>
    <t>Transportation Research Part B: Methodological</t>
  </si>
  <si>
    <t>10.1016/j.trb.2017.01.005</t>
  </si>
  <si>
    <t>Electric Power Systems Research</t>
  </si>
  <si>
    <t>Applied Energy</t>
  </si>
  <si>
    <t>Journal of Cleaner Production</t>
  </si>
  <si>
    <t>Model predictive control</t>
  </si>
  <si>
    <t>Vehicle-to-grid</t>
  </si>
  <si>
    <t>IEEE Transactions on Vehicular Technology</t>
  </si>
  <si>
    <t>IEEE Transactions on Smart Grid</t>
  </si>
  <si>
    <t>10.1109/TSG.2017.2687522</t>
  </si>
  <si>
    <t>10.3390/en11010229</t>
  </si>
  <si>
    <t>10.1016/j.apenergy.2016.03.091</t>
  </si>
  <si>
    <t>IEEE Transactions on Power Systems</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</si>
  <si>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</si>
  <si>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</si>
  <si>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</si>
  <si>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</si>
  <si>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</si>
  <si>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</si>
  <si>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</si>
  <si>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</si>
  <si>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</si>
  <si>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</si>
  <si>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</si>
  <si>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</si>
  <si>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</si>
  <si>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</si>
  <si>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</si>
  <si>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</si>
  <si>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</si>
  <si>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</si>
  <si>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</si>
  <si>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</si>
  <si>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</si>
  <si>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</si>
  <si>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</si>
  <si>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</si>
  <si>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</si>
  <si>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</si>
  <si>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</si>
  <si>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</si>
  <si>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</si>
  <si>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</si>
  <si>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</si>
  <si>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</si>
  <si>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</si>
  <si>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</si>
  <si>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</si>
  <si>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</si>
  <si>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</si>
  <si>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</si>
  <si>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</si>
  <si>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</si>
  <si>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</si>
  <si>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</si>
  <si>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</si>
  <si>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</si>
  <si>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</si>
  <si>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</si>
  <si>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</si>
  <si>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</si>
  <si>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</si>
  <si>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</si>
  <si>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</si>
  <si>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</si>
  <si>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</si>
  <si>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</si>
  <si>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</si>
  <si>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</si>
  <si>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</si>
  <si>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</si>
  <si>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</si>
  <si>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</si>
  <si>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</si>
  <si>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</si>
  <si>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</si>
  <si>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</si>
  <si>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</si>
  <si>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</si>
  <si>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</si>
  <si>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</si>
  <si>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</si>
  <si>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</si>
  <si>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</si>
  <si>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</si>
  <si>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</si>
  <si>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</si>
  <si>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</si>
  <si>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</si>
  <si>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</si>
  <si>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</si>
  <si>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</si>
  <si>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</si>
  <si>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</si>
  <si>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</si>
  <si>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</si>
  <si>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</si>
  <si>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</si>
  <si>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</si>
  <si>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</si>
  <si>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</si>
  <si>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</si>
  <si>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</si>
  <si>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</si>
  <si>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</si>
  <si>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</si>
  <si>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</si>
  <si>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spot, Charging post, Charging point, Charging outlet, Customer point of charge (CPOC), Charging socket, Charging hub, Charging machine, EV charger, Smart charger, Charging machine, EVSE port</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</si>
  <si>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</si>
  <si>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</si>
  <si>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</si>
  <si>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</si>
  <si>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</si>
  <si>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</si>
  <si>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</si>
  <si>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</si>
  <si>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</si>
  <si>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</si>
  <si>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</si>
  <si>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</si>
  <si>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</si>
  <si>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</si>
  <si>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</si>
  <si>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</si>
  <si>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</si>
  <si>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</si>
  <si>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</si>
  <si>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</si>
  <si>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</si>
  <si>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</si>
  <si>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</si>
  <si>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</si>
  <si>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</si>
  <si>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</si>
  <si>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</si>
  <si>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</si>
  <si>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</si>
  <si>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</si>
  <si>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</si>
  <si>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</si>
  <si>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</si>
  <si>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</si>
  <si>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</si>
  <si>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</si>
  <si>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</si>
  <si>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</si>
  <si>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</si>
  <si>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</si>
  <si>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</si>
  <si>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</si>
  <si>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</si>
  <si>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</si>
  <si>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</si>
  <si>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</si>
  <si>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</si>
  <si>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</si>
  <si>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</si>
  <si>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</si>
  <si>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</si>
  <si>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</si>
  <si>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</si>
  <si>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</si>
  <si>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</si>
  <si>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</si>
  <si>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</si>
  <si>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</si>
  <si>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</si>
  <si>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</si>
  <si>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</si>
  <si>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</si>
  <si>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</si>
  <si>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</si>
  <si>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</si>
  <si>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</si>
  <si>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</si>
  <si>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</si>
  <si>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</si>
  <si>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</si>
  <si>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</si>
  <si>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</si>
  <si>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</si>
  <si>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</si>
  <si>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</si>
  <si>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</si>
  <si>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</si>
  <si>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</si>
  <si>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</si>
  <si>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</si>
  <si>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</si>
  <si>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</si>
  <si>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</si>
  <si>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</si>
  <si>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</si>
  <si>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</si>
  <si>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</si>
  <si>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</si>
  <si>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</si>
  <si>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</si>
  <si>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</si>
  <si>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</si>
  <si>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</si>
  <si>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</si>
  <si>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</si>
  <si>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</si>
  <si>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</si>
  <si>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</si>
  <si>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</si>
  <si>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</si>
  <si>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</si>
  <si>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</si>
  <si>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</si>
  <si>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</si>
  <si>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</si>
  <si>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</si>
  <si>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</si>
  <si>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</si>
  <si>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</si>
  <si>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</si>
  <si>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</si>
  <si>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</si>
  <si>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</si>
  <si>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</si>
  <si>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</si>
  <si>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</si>
  <si>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</si>
  <si>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</si>
  <si>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</si>
  <si>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</si>
  <si>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</si>
  <si>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</si>
  <si>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</si>
  <si>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</si>
  <si>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</si>
  <si>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</si>
  <si>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</si>
  <si>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</si>
  <si>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</si>
  <si>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Preemptive</t>
  </si>
  <si>
    <t>PowerSupply</t>
  </si>
  <si>
    <t>ChargingTime</t>
  </si>
  <si>
    <t>BatteryDegradation</t>
  </si>
  <si>
    <t>VehicleType</t>
  </si>
  <si>
    <t>FleetSize</t>
  </si>
  <si>
    <t>ArrivalTime</t>
  </si>
  <si>
    <t>DepartureTime</t>
  </si>
  <si>
    <t>DesiredSoC</t>
  </si>
  <si>
    <t>StartingSoC</t>
  </si>
  <si>
    <t>TimeHorizon</t>
  </si>
  <si>
    <t>TimeInterval</t>
  </si>
  <si>
    <t>RealTimeAlgorithm</t>
  </si>
  <si>
    <t>EnergyMarket</t>
  </si>
  <si>
    <t>AU_Location</t>
  </si>
  <si>
    <t>PowerCapacity</t>
  </si>
  <si>
    <t>BenchmarkAlgorithms</t>
  </si>
  <si>
    <t>ObjectiveSoC</t>
  </si>
  <si>
    <t>-</t>
  </si>
  <si>
    <t>Uncontrolled charging, unregulated charging, direct charging, simple charging, dumb charging, immediate charging (IMM), Expedient charging, Naïve charging, As fast as possible (AFAP)</t>
  </si>
  <si>
    <t>Energy Technology</t>
  </si>
  <si>
    <t>10.1002/ente.201800705</t>
  </si>
  <si>
    <t>IEEE Transactions on Industry Applications</t>
  </si>
  <si>
    <t>10.1109/TIA.2020.2984614</t>
  </si>
  <si>
    <t>Transportation Research Part D: Transport and Environment</t>
  </si>
  <si>
    <t>IET Renewable Power Generation</t>
  </si>
  <si>
    <t>10.1049/iet-rpg.2020.0837</t>
  </si>
  <si>
    <t>10.1109/TIA.2020.2984741</t>
  </si>
  <si>
    <t>Journal of Energy Storage</t>
  </si>
  <si>
    <t>10.1109/ACCESS.2020.2964391</t>
  </si>
  <si>
    <t>10.1109/TSG.2020.2991232</t>
  </si>
  <si>
    <t>10.1002/2050-7038.12366</t>
  </si>
  <si>
    <t>10.1016/j.jclepro.2021.129313</t>
  </si>
  <si>
    <t>10.1016/j.trd.2020.102682</t>
  </si>
  <si>
    <t>10.1109/TSG.2021.3053026</t>
  </si>
  <si>
    <t>IEEE Transactions on Sustainable Energy</t>
  </si>
  <si>
    <t>10.1109/TSTE.2021.3090463</t>
  </si>
  <si>
    <t>Sustainable Cities and Society</t>
  </si>
  <si>
    <t>10.1109/ACCESS.2022.3177842</t>
  </si>
  <si>
    <t>10.1016/j.est.2022.105633</t>
  </si>
  <si>
    <t>10.1109/TSG.2022.3181359</t>
  </si>
  <si>
    <t>10.1016/j.est.2022.104012</t>
  </si>
  <si>
    <t>10.1016/j.epsr.2022.108889</t>
  </si>
  <si>
    <t>10.1109/TITS.2021.3076008</t>
  </si>
  <si>
    <t>Tran, Cong Quoc; Keyvan-Ekbatani, Mehdi; Ngoduy, Dong; Watling, David</t>
  </si>
  <si>
    <t>Zhang, Bo; Zhao, Meng; Hu, Xiangpei</t>
  </si>
  <si>
    <t>10.1016/j.tre.2021.102460</t>
  </si>
  <si>
    <t>10.1080/00207543.2021.2023832</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</si>
  <si>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</si>
  <si>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</si>
  <si>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WoS</t>
  </si>
  <si>
    <t>ChargingFacilityDesign</t>
  </si>
  <si>
    <t>Static charging infrastructure</t>
  </si>
  <si>
    <t>The problem of charging facilities placement</t>
  </si>
  <si>
    <t>Dynamic charging infrastructure</t>
  </si>
  <si>
    <t>The problem of electrified roads</t>
  </si>
  <si>
    <t>Market clearing</t>
  </si>
  <si>
    <t>Process in which the demand is equal to the offer</t>
  </si>
  <si>
    <t>To read</t>
  </si>
  <si>
    <t>PrimaryControlTechnique</t>
  </si>
  <si>
    <t>Controlled charging, smart charging, charge management (CM), Optimized charging (OC), EV charging scheduling (EVCS), EV charging charging coordination (EVCC)</t>
  </si>
  <si>
    <t>Upper_player</t>
  </si>
  <si>
    <t>Middle_player</t>
  </si>
  <si>
    <t>Lower_player</t>
  </si>
  <si>
    <t>Upper_player_number</t>
  </si>
  <si>
    <t>Middle_player_number</t>
  </si>
  <si>
    <t>Lower_player_number</t>
  </si>
  <si>
    <t>Upper_player_objective</t>
  </si>
  <si>
    <t>Middle_player_objective</t>
  </si>
  <si>
    <t>Lower_player_objective</t>
  </si>
  <si>
    <t>PublicFacility</t>
  </si>
  <si>
    <t>WorkplaceFacility</t>
  </si>
  <si>
    <t>HomeFacility</t>
  </si>
  <si>
    <t>Row Labels</t>
  </si>
  <si>
    <t>Grand Total</t>
  </si>
  <si>
    <t>Column Labels</t>
  </si>
  <si>
    <t>Count of Title</t>
  </si>
  <si>
    <t>Goal</t>
  </si>
  <si>
    <t>Daily read</t>
  </si>
  <si>
    <t>Distribution operator (DO), Service operator (SO), Market operator, Distribution system, Centralized controller (CC), Electrical Network Operator (ENO), Charging network operator (CNO), Distribution company (DISCO)</t>
  </si>
  <si>
    <t>Comment</t>
  </si>
  <si>
    <t>E (Included)</t>
  </si>
  <si>
    <t>NetworkProblem</t>
  </si>
  <si>
    <t>Category</t>
  </si>
  <si>
    <t>SingleProblem</t>
  </si>
  <si>
    <t>MultiProblem</t>
  </si>
  <si>
    <t>Compendex Total</t>
  </si>
  <si>
    <t>WoS Total</t>
  </si>
  <si>
    <t>A Bi-Level Optimisation Framework For Electric Vehicle Fleet Charging Management</t>
  </si>
  <si>
    <t>Škugor, Branimir(1); Deur, Joko(1)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</si>
  <si>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</si>
  <si>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GoogleScholar</t>
  </si>
  <si>
    <t>Locating Multiple Types Of Charging Facilities For Battery Electric Vehicles</t>
  </si>
  <si>
    <t>Liu, Haoxiang; Wang, David Z. W.</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</si>
  <si>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t>
  </si>
  <si>
    <t>Real-Time Optimal Energy And Reserve Management Of Electric Vehicle Fast Charging Station: Hierarchical Game Approach</t>
  </si>
  <si>
    <t>Zhao, Tianyang; Li, Yuanzheng; Pan, Xuewei; Wang, Peng; Zhang, Jianhua</t>
  </si>
  <si>
    <t>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t>
  </si>
  <si>
    <t>A Bi-Level Optimization Approach To Charging Load Regulation Of Electric Vehicle Fast Charging Stations Based On A Battery Energy Storage System</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</si>
  <si>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</si>
  <si>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Optimal Electric Vehicle Fast Charging Station Placement Based On Game Theoretical Framework</t>
  </si>
  <si>
    <t>Xiong, Yanhai(1); Gan, Jiarui(2); An, Bo(3); Miao, Chunyan(3); Bazzan, Ana L.C.(4)</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</si>
  <si>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</si>
  <si>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An Optimal Charging Station Location Model With The Consideration Of Electric Vehicle's Driving Range</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</si>
  <si>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</si>
  <si>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A Real-Time Multilevel Energy Management Strategy For Electric Vehicle Charging In A Smart Electric Energy Distribution System</t>
  </si>
  <si>
    <t>Hu, Yong; Su, Su; He, Luobin; Wu, Xuezhi; Ma, Tao; Liu, Ziqi; Wei, Xiangxiang</t>
  </si>
  <si>
    <t>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t>
  </si>
  <si>
    <t>Collaborative Optimization Of Vehicle And Charging Scheduling For A Bus Fleet Mixed With Electric And Traditional Buses</t>
  </si>
  <si>
    <t>Zhou, Guang-Jing; Xie, Dong-Fan; Zhao, Xiao-Mei; Lu, Chaoru</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</si>
  <si>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t>
  </si>
  <si>
    <t>Optimal Allocation Of Distributed Generation And Electric Vehicle Charging Stations Based On Intelligent Algorithm And Bi-Level Programming</t>
  </si>
  <si>
    <t>Liu, Lijun; Zhang, Yan; Da, Chao; Huang, Zonglong; Wang, Mengqi</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</si>
  <si>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t>
  </si>
  <si>
    <t>A Deep Reinforcement Learning Method For Pricing Electric Vehicles With Discrete Charging Levels</t>
  </si>
  <si>
    <t>Qiu, Dawei; Ye, Yujian; Papadaskalopoulos, Dimitrios; Strbac, Goran</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</si>
  <si>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t>
  </si>
  <si>
    <t>Enhancing Hosting Capacity Of Intermittent Wind Turbine Systems Using Bi-Level Optimisation Considering Oltc And Electric Vehicle Charging Stations</t>
  </si>
  <si>
    <t>Deployment Of The Electric Vehicle Charging Station Considering Existing Competitors</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</si>
  <si>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</si>
  <si>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Bilevel Robust Optimization Of Electric Vehicle Charging Stations With Distributed Energy Resources</t>
  </si>
  <si>
    <t>Stochasticity And Environmental Cost Inclusion For Electric Vehicles Fast-Charging Facility Deployment</t>
  </si>
  <si>
    <t>Optimal Pricing Of Public Electric Vehicle Charging Stations Considering Operations Of Coupled Transportation And Power Systems</t>
  </si>
  <si>
    <t>Cui, Yan; Hu, Zechun; Duan, Xiaoyu</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</si>
  <si>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t>
  </si>
  <si>
    <t>Coordinating Flexible Demand Response And Renewable Uncertainties For Scheduling Of Community Integrated Energy Systems With An Electric Vehicle Charging Station: A Bi-Level Approach</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</si>
  <si>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</si>
  <si>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</si>
  <si>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Optimal Fast Charging Station Locations For Electric Ridesharing With Vehicle-Charging Station Assignment</t>
  </si>
  <si>
    <t>Ma T.-Y., Xie S.</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</si>
  <si>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</si>
  <si>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Scopus</t>
  </si>
  <si>
    <t>A Bi-Level Optimization Model For Electric Vehicle Charging Strategy Based On Regional Grid Load Following</t>
  </si>
  <si>
    <t>Yang, Xiaolong(1,2); Niu, Dongxiao(1,3); Sun, Lijie(1,3); Ji, Zhengsen(1,3); Zhou, Jiancheng(4); Wang, Keke(1,3); Siqin, Zhuoya(1,3)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</si>
  <si>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</si>
  <si>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Electronics</t>
  </si>
  <si>
    <t>M Bilal, M Rizwan</t>
  </si>
  <si>
    <t>Applied Sciences</t>
  </si>
  <si>
    <t>Electric Vehicle User Data-Induced Cyber Attack On Electric Vehicle Charging Station</t>
  </si>
  <si>
    <t>Jeong, Seong Ile; Choi, Dae-Hyun</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</si>
  <si>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t>
  </si>
  <si>
    <t>Bi-Level Planning Method Of Urban Electric Vehicle Charging Station Considering Multiple Demand Scenarios And Multi-Type Charging Piles</t>
  </si>
  <si>
    <t>Liu X.</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</si>
  <si>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</si>
  <si>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Location Planning Of Electric Vehicle Charging Station With Users’ Preferences And Waiting Time: Multi-Objective Bi-Level Programming Model And Hnsga-Ii Algorithm</t>
  </si>
  <si>
    <t>Zhang B., Zhao M., Hu X.</t>
  </si>
  <si>
    <t>International Journal of Production Research</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</si>
  <si>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t>
  </si>
  <si>
    <t>Trilevel Optimization Model For Competitive Pricing Of Electric Vehicle Charging Station Considering Distribution Locational Marginal Price</t>
  </si>
  <si>
    <t>Sustainable Energy Supply Of Electric Vehicle Charging Parks And Hydrogen Refueling Stations Integrated In Local Energy Systems Under A Risk-Averse Optimization Strategy</t>
  </si>
  <si>
    <t>Shoja, Zahra Moshaver(1); Mirzaei, Mohammad Amin(1); Seyedi, Heresh(1); Zare, Kazem(1)</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</si>
  <si>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</si>
  <si>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Strategic Pricing Of Electric Vehicle Charging Service Providers In Coupled Power-Transportation Networks</t>
  </si>
  <si>
    <t>Sustainability</t>
  </si>
  <si>
    <t>Bi-Level Programming Model Approach For Electric Vehicle Charging Stations Considering User Charging Costs</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</si>
  <si>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</si>
  <si>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Location Planning Of Electric Vehicle Charging Station With Users' Preferences And Waiting Time: Multi-Objective Bi-Level Programming Model And Hnsga-Ii Algorithm</t>
  </si>
  <si>
    <t>Matching Uncertain Renewable Supply With Electric Vehicle Charging Demand—A Bi-Level Event-Based Optimization Method</t>
  </si>
  <si>
    <t>Teng Long(1); Qing-Shan Jia(1)</t>
  </si>
  <si>
    <t>Complex System Modeling and Simulation</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</si>
  <si>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</si>
  <si>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</si>
  <si>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System Of Systems Model For Planning Electric Vehicle Charging Infrastructure In Intercity Transportation Networks Under Emission Consideration</t>
  </si>
  <si>
    <t>Chao Lei(1,2); Liqun Lu(3); Yanfeng Ouyang(1)</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</si>
  <si>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</si>
  <si>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International Journal of Electrical Power &amp; Energy Systems</t>
  </si>
  <si>
    <t>Transportation Research Part E: Logistics and Transportation Review</t>
  </si>
  <si>
    <t>Sustainable Energy, Grids and Networks</t>
  </si>
  <si>
    <t>10.1109/TSG.2022.3219109</t>
  </si>
  <si>
    <t>Journal of Operation and Automation in Power Engineering</t>
  </si>
  <si>
    <t>Coordination</t>
  </si>
  <si>
    <t>Design</t>
  </si>
  <si>
    <t>Hierarchical</t>
  </si>
  <si>
    <t>Optimal Placement And Sizing Of Plug In Electric Vehicles Charging Stations Within Distribution Networks With High Penetration Of Photovoltaic Panels</t>
  </si>
  <si>
    <t>E Pashajavid, MA Golkar</t>
  </si>
  <si>
    <t>10.1063/1.4822257</t>
  </si>
  <si>
    <t>An Improved Pso-Based Charging Strategy Of Electric Vehicles In Electrical Distribution Grid</t>
  </si>
  <si>
    <t>J Yang, L He, S Fu</t>
  </si>
  <si>
    <t>User Equilibrium–Based Location Model Of Rapid Charging Stations For Electric Vehicles With Batteries That Have Different States Of Charge</t>
  </si>
  <si>
    <t>YG Lee, HS Kim, SY Kho, C Lee</t>
  </si>
  <si>
    <t>10.3141/2454-13</t>
  </si>
  <si>
    <t>Research On Charging And Discharging Dispatching Strategy For Electric Vehicles</t>
  </si>
  <si>
    <t>Yong W., Haihong B., Chunning W.</t>
  </si>
  <si>
    <t>Open Fuels and Energy Science Journal</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</si>
  <si>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</si>
  <si>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</si>
  <si>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Centralized Bi-Level Spatial-Temporal Coordination Charging Strategy For Area Electric Vehicles</t>
  </si>
  <si>
    <t>L Yu, T Zhao, Q Chen, J Zhang</t>
  </si>
  <si>
    <t>Deploying Public Charging Stations For Electric Vehicles On Urban Road Networks</t>
  </si>
  <si>
    <t>F He, Y Yin, J Zhou</t>
  </si>
  <si>
    <t>Stochastic Multiperiod Decision Making Framework Of An Electricity Retailer Considering Aggregated Optimal Charging And Discharging Of Electric Vehicles</t>
  </si>
  <si>
    <t>A Badri, K Hoseinpour Lonbar</t>
  </si>
  <si>
    <t>Decentralized Optimal Scheduling For Charging And Discharging Of Plug-In Electric Vehicles In Smart Grids</t>
  </si>
  <si>
    <t>H Xing, M Fu, Z Lin, Y Mou</t>
  </si>
  <si>
    <t>Sustainability Si: Optimal Prices Of Electricity At Public Charging Stations For Plug-In Electric Vehicles</t>
  </si>
  <si>
    <t>F He, Y Yin, J Wang, Y Yang</t>
  </si>
  <si>
    <t>Networks and Spatial Economics</t>
  </si>
  <si>
    <t>10.1007/s11067-013-9212-8</t>
  </si>
  <si>
    <t>Optimal Deployment Of Charging Lanes For Electric Vehicles In Transportation Networks</t>
  </si>
  <si>
    <t>Z Chen, F He, Y Yin</t>
  </si>
  <si>
    <t>Location Design Of Electric Vehicle Charging Facilities: A Path-Distance Constrained Stochastic User Equilibrium Approach</t>
  </si>
  <si>
    <t>Jing, Wentao(1); An, Kun(1); Ramezani, Mohsen(2); Kim, Inhi(1)</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</si>
  <si>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</si>
  <si>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</si>
  <si>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Traffic Equilibrium And Charging Facility Locations For Electric Vehicles</t>
  </si>
  <si>
    <t>H Zheng, X He, Y Li, S Peeta</t>
  </si>
  <si>
    <t>10.1007/s11067-016-9332-z</t>
  </si>
  <si>
    <t>Electric Vehicles Charging Infrastructure Location: A Genetic Algorithm Approach</t>
  </si>
  <si>
    <t>D Efthymiou, K Chrysostomou…</t>
  </si>
  <si>
    <t>10.1007/s12544-017-0239-7</t>
  </si>
  <si>
    <t>Admm-Based Multiperiod Optimal Power Flow Considering Plug-In Electric Vehicles Charging</t>
  </si>
  <si>
    <t>H Fan, C Duan, CK Zhang, L Jiang…</t>
  </si>
  <si>
    <t>High Efficient Valley-Filling Strategy For Centralized Coordinated Charging Of Large-Scale Electric Vehicles</t>
  </si>
  <si>
    <t>L Jian, Y Zheng, Z Shao</t>
  </si>
  <si>
    <t>A Hierarchical Game Theoretical Approach For Energy Management Of Electric Vehicles And Charging Stations In Smart Grids</t>
  </si>
  <si>
    <t>Shakerighadi B., Anvari-Moghaddam A., Ebrahimzadeh E., Blaabjerg F., Bak C.L.</t>
  </si>
  <si>
    <t>10.1109/ACCESS.2018.2878903</t>
  </si>
  <si>
    <t>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t>
  </si>
  <si>
    <t>Bao Y., Luo Y., Zhang W., Huang M., Wang L.Y., Jiang J.</t>
  </si>
  <si>
    <t>He J., Yang H., Tang T.-Q., Huang H.-J.</t>
  </si>
  <si>
    <t>Network Security-Aware Charging Of Electric Vehicles</t>
  </si>
  <si>
    <t>A Tian, W Li, Z Li, Y Sun</t>
  </si>
  <si>
    <t>A Hierarchical Dispatch Model For Optimizing Real‐Time Charging And Discharging Strategy Of Electric Vehicles</t>
  </si>
  <si>
    <t>Q Zhang, H Liu, C Li</t>
  </si>
  <si>
    <t>10.1002/tee.22599</t>
  </si>
  <si>
    <t>Optimising Route Choices For The Travelling And Charging Of Battery Electric Vehicles By Considering Multiple Objectives</t>
  </si>
  <si>
    <t>Y Wang, J Bi, W Guan, X Zhao</t>
  </si>
  <si>
    <t>A Two-Layer Model For Dynamic Pricing Of Electricity And Optimal Charging Of Electric Vehicles Under Price Spikes</t>
  </si>
  <si>
    <t>V Subramanian, TK Das</t>
  </si>
  <si>
    <t>An Integrated Planning Strategy For A Power Network And The Charging Infrastructure Of Electric Vehicles For Power System Resilience Enhancement</t>
  </si>
  <si>
    <t>F Yao, J Wang, F Wen, CL Tseng, X Zhao, Q Wang</t>
  </si>
  <si>
    <t>Determining Optimal Deployment Of Electric Vehicles Charging Stations: Case Of Tunis City, Tunisia</t>
  </si>
  <si>
    <t>S Bouguerra, SB Layeb</t>
  </si>
  <si>
    <t>Case Studies on Transport Policy</t>
  </si>
  <si>
    <t>Optimal Locations Of Us Fast Charging Stations For Long-Distance Trip Completion By Battery Electric Vehicles</t>
  </si>
  <si>
    <t>Y He, KM Kockelman, KA Perrine</t>
  </si>
  <si>
    <t>Designing Locations And Capacities For Charging Stations To Support Intercity Travel Of Electric Vehicles: An Expanded Network Approach</t>
  </si>
  <si>
    <t>C Wang, F He, X Lin, ZJM Shen, M Li</t>
  </si>
  <si>
    <t>Coordinated Charging Scheduling Of Electric Vehicles: A Mixed-Variable Differential Evolution Approach</t>
  </si>
  <si>
    <t>WL Liu, YJ Gong, WN Chen, Z Liu…</t>
  </si>
  <si>
    <t>Application Of Lagrange Relaxation To Decentralized Optimization Of Dispatching A Charging Station For Electric Vehicles</t>
  </si>
  <si>
    <t>S Cheng, Y Feng, X Wang</t>
  </si>
  <si>
    <t>Optimal Charging Management And Infrastructure Planning For Free-Floating Shared Electric Vehicles</t>
  </si>
  <si>
    <t>MS Roni, Z Yi, JG Smart</t>
  </si>
  <si>
    <t>Stochastic-Based Optimal Charging Strategy For Plug-In Electric Vehicles Aggregator Under Incentive And Regulatory Policies Of Dso</t>
  </si>
  <si>
    <t>B Hashemi, M Shahabi…</t>
  </si>
  <si>
    <t>Distributed Electric Vehicles Charging Management With Social Contribution Concept</t>
  </si>
  <si>
    <t>A Alsabbagh, H Yin, C Ma</t>
  </si>
  <si>
    <t>Optimal Placement Of Freight Electric Vehicles Charging Stations And Their Impact On The Power Distribution Network</t>
  </si>
  <si>
    <t>Charging Demand Of Plug-In Electric Vehicles: Forecasting Travel Behavior Based On A Novel Rough Artificial Neural Network Approach</t>
  </si>
  <si>
    <t>H Jahangir, H Tayarani, A Ahmadian, MA Golkar…</t>
  </si>
  <si>
    <t>Zeng, Bo; Dong, Houqi; Sioshansi, Ramteen; Xu, Fuqiang; Zeng, Ming</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</si>
  <si>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t>
  </si>
  <si>
    <t>Optimal Service Pricing And Charging Scheduling Of An Electric Vehicle Sharing System</t>
  </si>
  <si>
    <t>Xie, Rui; Wei, Wei; Wui, Qiuwei; Ding, Tao; Mei, Shengwei</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</si>
  <si>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</si>
  <si>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t>
  </si>
  <si>
    <t>Optimal Day-Ahead Charging And Frequency Reserve Scheduling Of Electric Vehicles Considering The Regulation Signal Uncertainty</t>
  </si>
  <si>
    <t>Cui, Yan; Hu, Zechun; Luo, Haocheng</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</si>
  <si>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</si>
  <si>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t>
  </si>
  <si>
    <t>Ali, Abdelfatah; Mahmoud, Karar; Lehtonen, Matti</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</si>
  <si>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t>
  </si>
  <si>
    <t>Resiliency-Oriented Islanding Of Distribution Network In The Presence Of Charging Stations For Electric Vehicles</t>
  </si>
  <si>
    <t>Alizadeh M., Jafari-Nokandi M., Shahabi M.</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</si>
  <si>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</si>
  <si>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</si>
  <si>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</si>
  <si>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Zhao Y., Guo Y., Guo Q., Zhang H., Sun H.</t>
  </si>
  <si>
    <t>Optimal Location Of Fast Charging Stations For Mixed Traffic Of Electric Vehicles And Gasoline Vehicles Subject To Elastic Demands</t>
  </si>
  <si>
    <t>Gao H., Liu K., Peng X., Li C.</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</si>
  <si>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</si>
  <si>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</si>
  <si>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Optimal Charging Facility Location And Capacity For Electric Vehicles Considering Route Choice And Charging Time Equilibrium</t>
  </si>
  <si>
    <t>R Chen, X Qian, L Miao, SV Ukkusuri</t>
  </si>
  <si>
    <t>Computers &amp;Operations Research</t>
  </si>
  <si>
    <t>Resiliency‐Oriented Islanding Of Distribution Network In The Presence Of Charging Stations For Electric Vehicles</t>
  </si>
  <si>
    <t>M Alizadeh, M Jafari‐Nokandi…</t>
  </si>
  <si>
    <t>Integrated Planning Of Static And Dynamic Charging Infrastructure For Electric Vehicles</t>
  </si>
  <si>
    <t>X Sun, Z Chen, Y Yin</t>
  </si>
  <si>
    <t>Electric Vehicles In A Smart Grid: A Comprehensive Survey On Optimal Location Of Charging Station</t>
  </si>
  <si>
    <t>IET Smart Grid</t>
  </si>
  <si>
    <t>10.1049/iet-stg.2019.0220</t>
  </si>
  <si>
    <t>Optimal Positioning Of Dynamic Wireless Charging Infrastructure In A Road Network For Battery Electric Vehicles</t>
  </si>
  <si>
    <t>H Ngo, A Kumar, S Mishra</t>
  </si>
  <si>
    <t>Admm-Based Coordination Of Electric Vehicles In Constrained Distribution Networks Considering Fast Charging And Degradation</t>
  </si>
  <si>
    <t>X Zhou, S Zou, P Wang, Z Ma</t>
  </si>
  <si>
    <t>A Review Of Strategic Charging–Discharging Control Of Grid-Connected Electric Vehicles</t>
  </si>
  <si>
    <t>TU Solanke, VK Ramachandaramurthy, JY Yong…</t>
  </si>
  <si>
    <t>Mobile Charging: A Novel Charging System For Electric Vehicles In Urban Areas</t>
  </si>
  <si>
    <t>Y Zhang, X Liu, W Wei, T Peng, G Hong, C Meng</t>
  </si>
  <si>
    <t>Joint Deployment Of Charging Stations And Photovoltaic Power Plants For Electric Vehicles</t>
  </si>
  <si>
    <t>Z Luo, F He, X Lin, J Wu, M Li</t>
  </si>
  <si>
    <t>Machine Learning-Based Management Of Electric Vehicles Charging: Towards Highly-Dispersed Fast Chargers</t>
  </si>
  <si>
    <t>M Shibl, L Ismail, A Massoud</t>
  </si>
  <si>
    <t>Fuzzy Logic Weight Based Charging Scheme For Optimal Distribution Of Charging Power Among Electric Vehicles In A Parking Lot</t>
  </si>
  <si>
    <t>S Hussain, MA Ahmed, KB Lee, YC Kim</t>
  </si>
  <si>
    <t>Review Of Positive And Negative Impacts Of Electric Vehicles Charging On Electric Power Systems</t>
  </si>
  <si>
    <t>M Nour, JP Chaves-Ávila, G Magdy…</t>
  </si>
  <si>
    <t>Optimal Charging Strategy For Electric Vehicles In Residential Charging Station Under Dynamic Spike Pricing Policy</t>
  </si>
  <si>
    <t>L Gong, W Cao, K Liu, J Zhao</t>
  </si>
  <si>
    <t>Comparison Between Inflexible And Flexible Charging Of Electric Vehicles—A Study From The Perspective Of An Aggregator</t>
  </si>
  <si>
    <t>I Gomes, R Melicio, V Mendes</t>
  </si>
  <si>
    <t>Distributed Electric Vehicles Charging Management Considering Time Anxiety And Customer Behaviors</t>
  </si>
  <si>
    <t>A Alsabbagh, B Wu, C Ma</t>
  </si>
  <si>
    <t>Charging Cost Minimisation By Centralised Controlled Charging Of Electric Vehicles</t>
  </si>
  <si>
    <t>H Patil, VN Kalkhambkar</t>
  </si>
  <si>
    <t>10.1002/2050-7038.12226</t>
  </si>
  <si>
    <t>Coupled Charging-And-Driving Incentives Design For Electric Vehicles In Urban Networks</t>
  </si>
  <si>
    <t>B Sohet, Y Hayel, O Beaude…</t>
  </si>
  <si>
    <t>Optimal Charging And Routing Of Electric Vehicles With Power Constraints And Time-Of-Use Energy Prices</t>
  </si>
  <si>
    <t>G Ferro, M Paolucci, M Robba</t>
  </si>
  <si>
    <t>Internet Of Smart Charging Points With Photovoltaic Integration: A High-Efficiency Scheme Enabling Optimal Dispatching Between Electric Vehicles And Power Grids</t>
  </si>
  <si>
    <t>Y Shang, M Liu, Z Shao, L Jian</t>
  </si>
  <si>
    <t>A Review On Charging Behavior Of Electric Vehicles: Data, Model, And Control</t>
  </si>
  <si>
    <t>QS Jia, T Long</t>
  </si>
  <si>
    <t>Control Theory and Technology</t>
  </si>
  <si>
    <t>10.1007/s11768-020-0048-8</t>
  </si>
  <si>
    <t>Intelligent Charging Management Of Electric Vehicles Considering Dynamic User Behavior And Renewable Energy: A Stochastic Game Approach</t>
  </si>
  <si>
    <t>HM Chung, S Maharjan, Y Zhang…</t>
  </si>
  <si>
    <t>Hierarchical Coupled Driving-And-Charging Model Of Electric Vehicles, Stations And Grid Operators</t>
  </si>
  <si>
    <t>Sohet, Benoit; Hayel, Yezekael; Beaude, Olivier; Jeandin, Alban</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</si>
  <si>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</si>
  <si>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</si>
  <si>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Optimal Locations And Electricity Prices For Dynamic Wireless Charging Links Of Electric Vehicles For Sustainable Transportation</t>
  </si>
  <si>
    <t>H Liu, Y Zou, Y Chen, J Long</t>
  </si>
  <si>
    <t>Joint Optimization For Coordinated Charging Control Of Commercial Electric Vehicles Under Distributed Hydrogen Energy Supply</t>
  </si>
  <si>
    <t>T Long, QS Jia</t>
  </si>
  <si>
    <t>Joint Planning Of A Distribution System And A Charging Network For Electric Vehicles</t>
  </si>
  <si>
    <t>H Ren, Q Deng, F Wen, J Du, P Yu…</t>
  </si>
  <si>
    <t>10.1061/%28ASCE%29EY.1943-7897.0000734</t>
  </si>
  <si>
    <t>Hierarchical Voltage Control Strategy In Distribution Networks Considering Customized Charging Navigation Of Electric Vehicles</t>
  </si>
  <si>
    <t>X Sun, J Qiu</t>
  </si>
  <si>
    <t>Optimal Station Locations For En-Route Charging Of Electric Vehicles In Congested Intercity Networks: A New Problem Formulation And Exact And Approximate Partitioning …</t>
  </si>
  <si>
    <t>Z Bao, C Xie</t>
  </si>
  <si>
    <t>Optimal Allocation Of Electric Vehicles Charging Infrastructure, Policies And Future Trends</t>
  </si>
  <si>
    <t>RS Gupta, A Tyagi, S Anand</t>
  </si>
  <si>
    <t>A Coordinated Charging Scheduling Of Electric Vehicles Considering Optimal Charging Time For Network Power Loss Minimization</t>
  </si>
  <si>
    <t>M Usman, WUK Tareen, A Amin, H Ali, I Bari, M Sajid…</t>
  </si>
  <si>
    <t>An Optimal Management For Charging And Discharging Of Electric Vehicles In An Intelligent Parking Lot Considering Vehicle Owner's Random Behaviors</t>
  </si>
  <si>
    <t>M Alinejad, O Rezaei, A Kazemi, S Bagheri</t>
  </si>
  <si>
    <t>Optimal Coordinated Charging And Routing Scheme Of Electric Vehicles In Distribution Grids: Real Grid Cases</t>
  </si>
  <si>
    <t>VS Kasani, D Tiwari, MR Khalghani, SK Solanki…</t>
  </si>
  <si>
    <t>Nonparametric Preventive/Corrective Voltage Stability Enhancement Of Active Distribution Systems With Integrated Electric Vehicles Charging Facilities</t>
  </si>
  <si>
    <t>S Nejadfard-jahromi, M Mohammadi…</t>
  </si>
  <si>
    <t>Blockchain-Based Peer-To-Peer Energy Trading And Charging Payment System For Electric Vehicles</t>
  </si>
  <si>
    <t>PW Khan, YC Byun</t>
  </si>
  <si>
    <t>Bidirectional Smart Charging Of Electric Vehicles Considering User Preferences, Peer To Peer Energy Trade, And Provision Of Grid Ancillary Services</t>
  </si>
  <si>
    <t>A Al-Obaidi, H Khani, HEZ Farag…</t>
  </si>
  <si>
    <t>Review Of Renewable Energy-Based Charging Infrastructure For Electric Vehicles</t>
  </si>
  <si>
    <t>G Alkawsi, Y Baashar, D Abbas U, AA Alkahtani…</t>
  </si>
  <si>
    <t>10.3390/app11093847</t>
  </si>
  <si>
    <t>Routing Optimization Of Electric Vehicles For Charging With Event-Driven Pricing Strategy</t>
  </si>
  <si>
    <t>Y Xiang, J Yang, X Li, C Gu…</t>
  </si>
  <si>
    <t>Intelligent Charging Control Of Power Aggregator For Electric Vehicles Using Optimal Control</t>
  </si>
  <si>
    <t>Integration Of Virtual Resistor In Charging Control System Of Electric Vehicles To Mitigate The Harmonic Issues At Power Grid Side</t>
  </si>
  <si>
    <t>AS Alghamdi</t>
  </si>
  <si>
    <t>S2na‐Geo Method–Based Charging Strategy Of Electric Vehicles To Mitigate The Volatility Of Renewable Energy Sources</t>
  </si>
  <si>
    <t>R Ilango, P Rajesh, FH Shajin</t>
  </si>
  <si>
    <t>10.1002/2050-7038.13125</t>
  </si>
  <si>
    <t>A Novel Underfill-Soc Based Charging Pricing For Electric Vehicles In Smart Grid</t>
  </si>
  <si>
    <t>J Lin, B Xiao, H Zhang, X Yang, P Zhao</t>
  </si>
  <si>
    <t>A Systematic Review Of Charging Infrastructure Location Problem For Electric Vehicles</t>
  </si>
  <si>
    <t>RC Majhi, P Ranjitkar, M Sheng, GA Covic…</t>
  </si>
  <si>
    <t>10.1080/01441647.2020.1854365</t>
  </si>
  <si>
    <t>Public Charging Station Location Determination For Electric Ride-Hailing Vehicles Based On An Improved Genetic Algorithm</t>
  </si>
  <si>
    <t>J Li, Z Liu, X Wang</t>
  </si>
  <si>
    <t>Chen, Shibo; Feng, Shanshan; Guo, Zhenwei; Yang, Zaiyue</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</si>
  <si>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t>
  </si>
  <si>
    <t>Deploying Public Charging Stations For Battery Electric Vehicles On The Expressway Network Based On Dynamic Charging Demand</t>
  </si>
  <si>
    <t>Zhang, Tian-Yu; Yang, Yang; Zhu, Yu-Ting; Yao, En-Jian; Wu, Ke-Qi</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</si>
  <si>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</si>
  <si>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t>
  </si>
  <si>
    <t>Li K., Shao C., Zhang H., Wang X.</t>
  </si>
  <si>
    <t>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t>
  </si>
  <si>
    <t>Operation Management Of Electric Vehicle Battery Swapping And Charging Systems: A Bilevel Optimization Approach</t>
  </si>
  <si>
    <t>Li B., Xie K., Zhong W., Huang X., Wu Y., Xie S.</t>
  </si>
  <si>
    <t>10.1109/TITS.2022.3211883</t>
  </si>
  <si>
    <t>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t>
  </si>
  <si>
    <t>Public Charging Station Localization And Route Planning Of Electric Vehicles Considering The Operational Strategy: A Bi-Level Optimizing Approach</t>
  </si>
  <si>
    <t>Bi-Level Framework For Microgrid Capacity Planning Under Dynamic Wireless Charging Of Electric Vehicles</t>
  </si>
  <si>
    <t>Z Zhou, Z Liu, H Su, L Zhang</t>
  </si>
  <si>
    <t>Charging And Discharging Of Electric Vehicles In Power Systems: An Updated And Detailed Review Of Methods, Control Structures, Objectives, And Optimization …</t>
  </si>
  <si>
    <t>S Aghajan-Eshkevari, S Azad, M Nazari-Heris…</t>
  </si>
  <si>
    <t>Transportation Systems Management Considering Dynamic Wireless Charging Electric Vehicles: Review And Prospects</t>
  </si>
  <si>
    <t>Z Tan, F Liu, HK Chan, HO Gao</t>
  </si>
  <si>
    <t>Optimal Allocation Of Dynamic Wireless Charging Facility For Electric Vehicles</t>
  </si>
  <si>
    <t>RC Majhi, P Ranjitkar, M Sheng</t>
  </si>
  <si>
    <t>A Framework To Analyze The Requirements Of A Multiport Megawatt-Level Charging Station For Heavy-Duty Electric Vehicles</t>
  </si>
  <si>
    <t>P Mishra, E Miller, S Santhanagopalan, K Bennion…</t>
  </si>
  <si>
    <t>Robust Integration Of Electric Vehicles Charging Load In Smart Grid's Capacity Expansion Planning</t>
  </si>
  <si>
    <t>S Aliakbari Sani, O Bahn, E Delage…</t>
  </si>
  <si>
    <t>10.1007/s13235-022-00454-y</t>
  </si>
  <si>
    <t>A Feedback‐Integrated Framework For Resilient And Distributed Scheduling Of Electric Vehicles Under Uncertain Charging Characteristics</t>
  </si>
  <si>
    <t>B Kandpal, A Verma</t>
  </si>
  <si>
    <t>IET Energy Systems Integration</t>
  </si>
  <si>
    <t>10.1049/esi2.12079</t>
  </si>
  <si>
    <t>Optimal Configuration Of Electric Vehicles For Charging Stations Under The Fast Power Supplement Mode</t>
  </si>
  <si>
    <t>X Jiang, L Zhao, Y Cheng, S Wei, Y Jin</t>
  </si>
  <si>
    <t>S2rc: A Multi-Objective Route Planning And Charging Slot Reservation Approach For Electric Vehicles Considering State Of Traffic And Charging Station</t>
  </si>
  <si>
    <t>A Kumar, R Kumar, A Aggarwal</t>
  </si>
  <si>
    <t>Optimization Of Control Strategy For Orderly Charging Of Electric Vehicles In Mountainous Cities</t>
  </si>
  <si>
    <t>L Cai, Q Zhang, N Dai, Q Xu, L Gao, B Shang…</t>
  </si>
  <si>
    <t>Analysis And Prediction Of Charging Behaviors For Private Battery Electric Vehicles With Regular Commuting: A Case Study In Beijing</t>
  </si>
  <si>
    <t>Y Ren, Z Lan, H Yu, G Jiao</t>
  </si>
  <si>
    <t>Mobile Charging Station Placements In Internet Of Electric Vehicles: A Federated Learning Approach</t>
  </si>
  <si>
    <t>L Liu, Z Xi, K Zhu, R Wang…</t>
  </si>
  <si>
    <t>Computational Efficient Approach To Compute A Prediction-Of-Use Tariff For Coordinating Charging Of Plug-In Electric Vehicles Under Uncertainty</t>
  </si>
  <si>
    <t>G Coria, D Romero-Quete, A Romero</t>
  </si>
  <si>
    <t>A Smart Discrete Charging Method For Optimum Electric Vehicles Integration In The Distribution System In Presence Of Demand Response Program</t>
  </si>
  <si>
    <t>M Saeedirad, E Rokrok, M Joorabian</t>
  </si>
  <si>
    <t>Transactive Charging Management Of Electric Vehicles In Office Buildings: A Distributionally Robust Chance-Constrained Approach</t>
  </si>
  <si>
    <t>H Saber, H Ranjbar, M Ehsan…</t>
  </si>
  <si>
    <t>A Fast-Charging Navigation Strategy For Electric Vehicles Considering User Time Utility Differences</t>
  </si>
  <si>
    <t>J Zhong, N Yang, X Zhang, J Liu</t>
  </si>
  <si>
    <t>A Joint Planning Method Of Charging Piles And Charging-Battery Swapping Stations Considering Spatial-Temporal Distribution Of Electric Vehicles</t>
  </si>
  <si>
    <t>L Zhang, R Huo, G Cai, KL Hai, L Lyu…</t>
  </si>
  <si>
    <t>A Comprehensive Review On Electric Vehicles Smart Charging: Solutions, Strategies, Technologies, And Challenges</t>
  </si>
  <si>
    <t>O Sadeghian, A Oshnoei, B Mohammadi-Ivatloo…</t>
  </si>
  <si>
    <t>Fast-Charging Station For Electric Vehicles, Challenges And Issues: A Comprehensive Review</t>
  </si>
  <si>
    <t>A Ghasemi-Marzbali</t>
  </si>
  <si>
    <t>Li J., Liu C., Wang Y., Chen R., Xu X.</t>
  </si>
  <si>
    <t>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t>
  </si>
  <si>
    <t>10.1016/j.apenergy.2014.04.047</t>
  </si>
  <si>
    <t>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t>
  </si>
  <si>
    <t>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</si>
  <si>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</si>
  <si>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</si>
  <si>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10.1016/j.trc.2015.08.018</t>
  </si>
  <si>
    <t>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t>
  </si>
  <si>
    <t>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t>
  </si>
  <si>
    <t>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t>
  </si>
  <si>
    <t>10.1109/TPWRS.2015.2507179</t>
  </si>
  <si>
    <t>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t>
  </si>
  <si>
    <t>10.1016/j.trb.2016.05.018</t>
  </si>
  <si>
    <t>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</si>
  <si>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t>
  </si>
  <si>
    <t>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t>
  </si>
  <si>
    <t>10.1109/TPWRS.2017.2784564</t>
  </si>
  <si>
    <t>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t>
  </si>
  <si>
    <t>Journal of Renewable and Sustainable Energy</t>
  </si>
  <si>
    <t>Transportation Research Record: Journal of the Transportation Research Board</t>
  </si>
  <si>
    <t>CSEE Journal of Power and Energy Systems</t>
  </si>
  <si>
    <t>European Transport Research Review</t>
  </si>
  <si>
    <t>10.1016/j.apenergy.2016.10.117</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</si>
  <si>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</si>
  <si>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</si>
  <si>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t>
  </si>
  <si>
    <t>IEEJ Transactions on Electrical and Electronic Engineering</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</si>
  <si>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t>
  </si>
  <si>
    <t>10.1016/j.trd.2017.08.022</t>
  </si>
  <si>
    <t>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t>
  </si>
  <si>
    <t>10.1016/j.energy.2018.10.171</t>
  </si>
  <si>
    <t>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</si>
  <si>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</si>
  <si>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t>
  </si>
  <si>
    <t>10.1016/j.cstp.2019.06.003</t>
  </si>
  <si>
    <t>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t>
  </si>
  <si>
    <t>10.1016/j.jclepro.2018.12.188</t>
  </si>
  <si>
    <t>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t>
  </si>
  <si>
    <t>10.1016/j.trc.2019.03.013</t>
  </si>
  <si>
    <t>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</si>
  <si>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</si>
  <si>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</si>
  <si>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10.3390/electronics8030288</t>
  </si>
  <si>
    <t>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t>
  </si>
  <si>
    <t>10.1016/j.trd.2019.09.021</t>
  </si>
  <si>
    <t>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t>
  </si>
  <si>
    <t>10.1109/TVT.2019.2900931</t>
  </si>
  <si>
    <t>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t>
  </si>
  <si>
    <t>IEEE Transactions on Industrial Informatics</t>
  </si>
  <si>
    <t>10.1109/TII.2019.2950460</t>
  </si>
  <si>
    <t>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t>
  </si>
  <si>
    <t>Andrés Arias Londoño, Mauricio Granada-Echeverri</t>
  </si>
  <si>
    <t>10.5267/j.ijiec.2019.3.002</t>
  </si>
  <si>
    <t>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t>
  </si>
  <si>
    <t>International Journal of Industrial Engineering Computations</t>
  </si>
  <si>
    <t>10.1016/j.jclepro.2019.04.345</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</si>
  <si>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t>
  </si>
  <si>
    <t>10.1016/j.cor.2019.104776</t>
  </si>
  <si>
    <t>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</si>
  <si>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</si>
  <si>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</si>
  <si>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</si>
  <si>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</si>
  <si>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10.1016/j.trd.2020.102385</t>
  </si>
  <si>
    <t>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</si>
  <si>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</si>
  <si>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t>
  </si>
  <si>
    <t>10.1016/j.est.2020.101193</t>
  </si>
  <si>
    <t>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t>
  </si>
  <si>
    <t>10.1016/j.apenergy.2020.115648</t>
  </si>
  <si>
    <t>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t>
  </si>
  <si>
    <t>10.1016/j.trd.2020.102247</t>
  </si>
  <si>
    <t>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t>
  </si>
  <si>
    <t>10.3390/en13205429</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</si>
  <si>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t>
  </si>
  <si>
    <t>10.3390/en13123119</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</si>
  <si>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</si>
  <si>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10.3390/en13184675</t>
  </si>
  <si>
    <t>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t>
  </si>
  <si>
    <t>10.1016/j.scs.2020.102474</t>
  </si>
  <si>
    <t>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t>
  </si>
  <si>
    <t>10.3390/en13205443</t>
  </si>
  <si>
    <t>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t>
  </si>
  <si>
    <t>10.1109/TII.2020.3003669</t>
  </si>
  <si>
    <t>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</si>
  <si>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</si>
  <si>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t>
  </si>
  <si>
    <t>10.1109/TITS.2020.2991352</t>
  </si>
  <si>
    <t>10.1109/TVT.2020.3038049</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</si>
  <si>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</si>
  <si>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10.1016/j.apenergy.2020.115640</t>
  </si>
  <si>
    <t>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t>
  </si>
  <si>
    <t>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t>
  </si>
  <si>
    <t>10.1109/TITS.2020.3008279</t>
  </si>
  <si>
    <t>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t>
  </si>
  <si>
    <t>10.1016/j.tre.2020.102187</t>
  </si>
  <si>
    <t>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</si>
  <si>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t>
  </si>
  <si>
    <t>IEEE Transactions on Control Systems Technology</t>
  </si>
  <si>
    <t>10.1109/TCST.2021.3070482</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</si>
  <si>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</si>
  <si>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Journal of Energy Engineering</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</si>
  <si>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t>
  </si>
  <si>
    <t>10.1109/TSG.2021.3094891</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</si>
  <si>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</si>
  <si>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t>
  </si>
  <si>
    <t>10.1016/j.est.2021.103291</t>
  </si>
  <si>
    <t>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t>
  </si>
  <si>
    <t>10.3390/en14175336</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</si>
  <si>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</si>
  <si>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10.1016/j.est.2021.102245</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</si>
  <si>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</si>
  <si>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10.1016/j.scs.2021.103081</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</si>
  <si>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</si>
  <si>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10.1016/j.ijepes.2021.106813</t>
  </si>
  <si>
    <t>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t>
  </si>
  <si>
    <t>10.3390/su13147962</t>
  </si>
  <si>
    <t>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t>
  </si>
  <si>
    <t>10.1016/j.ijepes.2020.106353</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</si>
  <si>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</si>
  <si>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t>
  </si>
  <si>
    <t>IEEE Transactions on Automation Science and Engineering</t>
  </si>
  <si>
    <t>10.1109/TASE.2021.3102997</t>
  </si>
  <si>
    <t>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t>
  </si>
  <si>
    <t>Advances in Electrical and Computer Engineering</t>
  </si>
  <si>
    <t>10.4316/AECE.2021.04003</t>
  </si>
  <si>
    <t>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t>
  </si>
  <si>
    <t>Alkawaz, Ali Najem; Kanesan, Jeevan; Khairuddin, Anis Salwa Mohd; Chow, Chee Onn; Singh, Mandeep</t>
  </si>
  <si>
    <t>International Transaction Journal of Engineering, Management, &amp; Applied Sciences &amp; Technologies</t>
  </si>
  <si>
    <t>The frequency of using electric vehicles (EVs) is nowadays on the rise
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t>
  </si>
  <si>
    <t>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t>
  </si>
  <si>
    <t>10.1016/j.segan.2021.100533</t>
  </si>
  <si>
    <t xml:space="preserve"> Sustainable Energy, Grids and Networks</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</si>
  <si>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t>
  </si>
  <si>
    <t>Transport Reviews</t>
  </si>
  <si>
    <t>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t>
  </si>
  <si>
    <t>10.1016/j.scs.2021.103181</t>
  </si>
  <si>
    <t>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t>
  </si>
  <si>
    <t>IEEE Transactions on Transportation Electrification</t>
  </si>
  <si>
    <t>10.1016/j.scs.2022.104153</t>
  </si>
  <si>
    <t>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</si>
  <si>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</si>
  <si>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t>
  </si>
  <si>
    <t>10.3390/su14042137</t>
  </si>
  <si>
    <t>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t>
  </si>
  <si>
    <t>10.1016/j.tre.2022.102761</t>
  </si>
  <si>
    <t>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t>
  </si>
  <si>
    <t>10.1016/j.trd.2022.103461</t>
  </si>
  <si>
    <t>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t>
  </si>
  <si>
    <t>10.3390/en15103788</t>
  </si>
  <si>
    <t>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t>
  </si>
  <si>
    <t>Dynamic Games and Applications</t>
  </si>
  <si>
    <t>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t>
  </si>
  <si>
    <t>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t>
  </si>
  <si>
    <t>10.1016/j.est.2021.103677</t>
  </si>
  <si>
    <t>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t>
  </si>
  <si>
    <t>Journal of King Saud University - Computer and Information Sciences</t>
  </si>
  <si>
    <t>10.1016/j.jksuci.2022.03.002</t>
  </si>
  <si>
    <t>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t>
  </si>
  <si>
    <t>World Electric Vehicle Journal</t>
  </si>
  <si>
    <t>10.3390/wevj13100195</t>
  </si>
  <si>
    <t>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t>
  </si>
  <si>
    <t>10.1016/j.energy.2022.124160</t>
  </si>
  <si>
    <t>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t>
  </si>
  <si>
    <t>10.1109/TITS.2022.3205596</t>
  </si>
  <si>
    <t>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t>
  </si>
  <si>
    <t>10.1016/j.ijepes.2021.107692</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</si>
  <si>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</si>
  <si>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10.1016/j.est.2021.103577</t>
  </si>
  <si>
    <t>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t>
  </si>
  <si>
    <t>10.1016/j.scs.2022.104171</t>
  </si>
  <si>
    <t>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t>
  </si>
  <si>
    <t>10.1016/j.segan.2022.100646</t>
  </si>
  <si>
    <t>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t>
  </si>
  <si>
    <t>10.17775/CSEEJPES.2021.05780</t>
  </si>
  <si>
    <t>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t>
  </si>
  <si>
    <t>10.1016/j.est.2022.105241</t>
  </si>
  <si>
    <t>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t>
  </si>
  <si>
    <t>10.1016/j.est.2022.104136</t>
  </si>
  <si>
    <t>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t>
  </si>
  <si>
    <t>Literature review</t>
  </si>
  <si>
    <t>Yes</t>
  </si>
  <si>
    <t>No</t>
  </si>
  <si>
    <t>Games; Urban areas; Pricing; Charging stations; Vehicles; Employment; Standards; Electric vehicles; trilevel optimization; smart charging; coupled transportation-electrical systems</t>
  </si>
  <si>
    <t>Given</t>
  </si>
  <si>
    <t>CSO</t>
  </si>
  <si>
    <t>EV owner</t>
  </si>
  <si>
    <t>Maximize profit</t>
  </si>
  <si>
    <t>Minimize cost</t>
  </si>
  <si>
    <t>Full</t>
  </si>
  <si>
    <t>Power limit</t>
  </si>
  <si>
    <t>Linear</t>
  </si>
  <si>
    <t>Homogeneous</t>
  </si>
  <si>
    <t>Private</t>
  </si>
  <si>
    <t>4000 kW</t>
  </si>
  <si>
    <t>Centralized</t>
  </si>
  <si>
    <t>Power</t>
  </si>
  <si>
    <t>8 h</t>
  </si>
  <si>
    <t>1 h</t>
  </si>
  <si>
    <t>Parking</t>
  </si>
  <si>
    <t>Home</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</si>
  <si>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</si>
  <si>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</si>
  <si>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</si>
  <si>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</si>
  <si>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Body</t>
  </si>
  <si>
    <t>It does not consider bi-level programming</t>
  </si>
  <si>
    <t>It considers pricing</t>
  </si>
  <si>
    <t>2010 – 2022</t>
  </si>
  <si>
    <t>Concepts</t>
  </si>
  <si>
    <t>Autonomous</t>
  </si>
  <si>
    <t>Hybrid</t>
  </si>
  <si>
    <t>Bi-level</t>
  </si>
  <si>
    <t>Tri-level</t>
  </si>
  <si>
    <t>Optimization</t>
  </si>
  <si>
    <t>Exclusion criteria</t>
  </si>
  <si>
    <t>Type of vehicles</t>
  </si>
  <si>
    <t>Type of articles</t>
  </si>
  <si>
    <t>Journal articles</t>
  </si>
  <si>
    <t>English</t>
  </si>
  <si>
    <t>Selection criteria</t>
  </si>
  <si>
    <t>Bi-level or Tri-level model</t>
  </si>
  <si>
    <t>Programming</t>
  </si>
  <si>
    <t>Records found</t>
  </si>
  <si>
    <t>Single facility charging problem</t>
  </si>
  <si>
    <t>Multi-facility charging problem</t>
  </si>
  <si>
    <t>Distribution network problem</t>
  </si>
  <si>
    <t>Classified 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</si>
</sst>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31">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19" fillId="0" borderId="0" xfId="43"/>
    <xf numFmtId="0" fontId="19" fillId="0" borderId="10" xfId="43" applyBorder="1" applyAlignment="1">
      <alignment horizontal="center"/>
    </xf>
    <xf numFmtId="10" fontId="20" fillId="0" borderId="10" xfId="44" applyNumberFormat="1" applyFont="1" applyBorder="1" applyAlignment="1">
      <alignment horizontal="center"/>
    </xf>
    <xf numFmtId="14" fontId="19" fillId="0" borderId="10" xfId="43" applyNumberFormat="1" applyBorder="1" applyAlignment="1">
      <alignment horizontal="center"/>
    </xf>
    <xf numFmtId="14" fontId="19" fillId="0" borderId="0" xfId="43" applyNumberFormat="1"/>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19" fillId="0" borderId="0" xfId="43" applyAlignment="1">
      <alignment horizontal="center"/>
    </xf>
    <xf numFmtId="3" fontId="0" fillId="0" borderId="0" xfId="0" applyNumberFormat="1" applyAlignment="1">
      <alignment horizontal="left" vertical="top" wrapText="1"/>
    </xf>
    <xf numFmtId="3" fontId="0" fillId="0" borderId="0" xfId="0" applyNumberFormat="1"/>
    <xf numFmtId="0" fontId="19" fillId="0" borderId="10" xfId="43" applyBorder="1" applyAlignment="1">
      <alignment horizontal="center"/>
    </xf>
    <xf numFmtId="0" fontId="19" fillId="0" borderId="11" xfId="43" applyBorder="1" applyAlignment="1">
      <alignment horizontal="center"/>
    </xf>
    <xf numFmtId="0" fontId="19" fillId="0" borderId="12" xfId="43" applyBorder="1" applyAlignment="1">
      <alignment horizontal="center"/>
    </xf>
    <xf numFmtId="0" fontId="19" fillId="0" borderId="13" xfId="43"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4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[ReadingListAnalysis.xlsx]Dashboard!PivotTable1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Dashboard!$M$5:$M$7</c:f>
              <c:strCache>
                <c:ptCount val="1"/>
                <c:pt idx="0">
                  <c:v>Compendex - NetworkProblem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Dashboard!$L$8:$L$19</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Dashboard!$M$8:$M$19</c:f>
              <c:numCache>
                <c:formatCode>General</c:formatCode>
                <c:ptCount val="11"/>
                <c:pt idx="0">
                  <c:v>1</c:v>
                </c:pt>
                <c:pt idx="8">
                  <c:v>1</c:v>
                </c:pt>
              </c:numCache>
            </c:numRef>
          </c:val>
          <c:extLst>
            <c:ext xmlns:c16="http://schemas.microsoft.com/office/drawing/2014/chart" uri="{C3380CC4-5D6E-409C-BE32-E72D297353CC}">
              <c16:uniqueId val="{00000007-F736-8E47-B5FF-B19F3FA95A21}"/>
            </c:ext>
          </c:extLst>
        </c:ser>
        <c:ser>
          <c:idx val="1"/>
          <c:order val="1"/>
          <c:tx>
            <c:strRef>
              <c:f>Dashboard!$O$5:$O$7</c:f>
              <c:strCache>
                <c:ptCount val="1"/>
                <c:pt idx="0">
                  <c:v>WoS - NetworkProblem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Dashboard!$L$8:$L$19</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Dashboard!$O$8:$O$19</c:f>
              <c:numCache>
                <c:formatCode>General</c:formatCode>
                <c:ptCount val="11"/>
                <c:pt idx="3">
                  <c:v>1</c:v>
                </c:pt>
                <c:pt idx="4">
                  <c:v>1</c:v>
                </c:pt>
              </c:numCache>
            </c:numRef>
          </c:val>
          <c:extLst>
            <c:ext xmlns:c16="http://schemas.microsoft.com/office/drawing/2014/chart" uri="{C3380CC4-5D6E-409C-BE32-E72D297353CC}">
              <c16:uniqueId val="{00000008-D43E-7241-A4D9-BB4E148193AC}"/>
            </c:ext>
          </c:extLst>
        </c:ser>
        <c:dLbls>
          <c:dLblPos val="inEnd"/>
          <c:showLegendKey val="0"/>
          <c:showVal val="1"/>
          <c:showCatName val="0"/>
          <c:showSerName val="0"/>
          <c:showPercent val="0"/>
          <c:showBubbleSize val="0"/>
        </c:dLbls>
        <c:gapWidth val="219"/>
        <c:overlap val="100"/>
        <c:axId val="1008999423"/>
        <c:axId val="1009001071"/>
      </c:barChart>
      <c:catAx>
        <c:axId val="100899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1071"/>
        <c:crossesAt val="0"/>
        <c:auto val="1"/>
        <c:lblAlgn val="ctr"/>
        <c:lblOffset val="100"/>
        <c:noMultiLvlLbl val="0"/>
      </c:catAx>
      <c:valAx>
        <c:axId val="100900107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Published articles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9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5357</xdr:colOff>
      <xdr:row>20</xdr:row>
      <xdr:rowOff>116442</xdr:rowOff>
    </xdr:from>
    <xdr:to>
      <xdr:col>17</xdr:col>
      <xdr:colOff>40550</xdr:colOff>
      <xdr:row>36</xdr:row>
      <xdr:rowOff>128377</xdr:rowOff>
    </xdr:to>
    <xdr:graphicFrame macro="">
      <xdr:nvGraphicFramePr>
        <xdr:cNvPr id="3" name="Chart 2">
          <a:extLst>
            <a:ext uri="{FF2B5EF4-FFF2-40B4-BE49-F238E27FC236}">
              <a16:creationId xmlns:a16="http://schemas.microsoft.com/office/drawing/2014/main" id="{B46751E7-A3A4-624C-C5C0-7C06E2A88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4.640317708334" createdVersion="8" refreshedVersion="8" minRefreshableVersion="3" recordCount="128" xr:uid="{E5B22D87-FDDA-5B44-A68F-86234CC2BC33}">
  <cacheSource type="worksheet">
    <worksheetSource ref="A1:N123" sheet="ReadingList"/>
  </cacheSource>
  <cacheFields count="14">
    <cacheField name="ID" numFmtId="0">
      <sharedItems containsSemiMixedTypes="0" containsString="0" containsNumber="1" containsInteger="1" minValue="1" maxValue="128"/>
    </cacheField>
    <cacheField name="Date" numFmtId="0">
      <sharedItems containsNonDate="0" containsDate="1" containsString="0" containsBlank="1" minDate="2022-12-16T00:00:00" maxDate="2022-12-20T00:00:00"/>
    </cacheField>
    <cacheField name="Comment" numFmtId="0">
      <sharedItems containsBlank="1"/>
    </cacheField>
    <cacheField name="Category" numFmtId="0">
      <sharedItems containsBlank="1" count="6">
        <s v="Abstract"/>
        <s v="NetworkProblem"/>
        <s v="Body"/>
        <s v="Stand-by"/>
        <m/>
        <s v="Literature review"/>
      </sharedItems>
    </cacheField>
    <cacheField name="Title" numFmtId="0">
      <sharedItems/>
    </cacheField>
    <cacheField name="Author" numFmtId="0">
      <sharedItems/>
    </cacheField>
    <cacheField name="Source" numFmtId="0">
      <sharedItems/>
    </cacheField>
    <cacheField name="Publication year" numFmtId="0">
      <sharedItems containsSemiMixedTypes="0" containsString="0" containsNumber="1" containsInteger="1" minValue="2013" maxValue="2023" count="11">
        <n v="2013"/>
        <n v="2014"/>
        <n v="2015"/>
        <n v="2016"/>
        <n v="2017"/>
        <n v="2018"/>
        <n v="2019"/>
        <n v="2020"/>
        <n v="2021"/>
        <n v="2022"/>
        <n v="2023"/>
      </sharedItems>
    </cacheField>
    <cacheField name="Language" numFmtId="0">
      <sharedItems/>
    </cacheField>
    <cacheField name="DOI" numFmtId="0">
      <sharedItems containsBlank="1"/>
    </cacheField>
    <cacheField name="Document type" numFmtId="0">
      <sharedItems/>
    </cacheField>
    <cacheField name="Abstract" numFmtId="0">
      <sharedItems longText="1"/>
    </cacheField>
    <cacheField name="Uncontrolled terms" numFmtId="0">
      <sharedItems containsBlank="1" longText="1"/>
    </cacheField>
    <cacheField name="Database" numFmtId="0">
      <sharedItems count="4">
        <s v="Compendex"/>
        <s v="Inspec"/>
        <s v="WoS"/>
        <s v="All Open Access, Gold, Gre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1"/>
    <d v="2022-12-16T00:00:00"/>
    <s v="It does not consider bi-level optimization"/>
    <x v="0"/>
    <s v="Energy management for smart grids with electric vehicles based on hierarchical MPC"/>
    <s v="Kennel, Fabian (1); Gorges, Daniel (1); Liu, Steven (1) "/>
    <s v="IEEE Transactions on Industrial Informatics"/>
    <x v="0"/>
    <s v="English"/>
    <s v="10.1109/TII.2012.2228876"/>
    <s v="Journal article (JA)"/>
    <s v="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
    <s v="Bi-level optimization models - Charging station - Decision making models - Fast charging stations - Optimization modeling - Restoration problems - Transportation and Distribution networks - Transportation network"/>
    <x v="0"/>
  </r>
  <r>
    <n v="2"/>
    <d v="2022-12-16T00:00:00"/>
    <s v="Distribution network problem"/>
    <x v="1"/>
    <s v="A hierarchical decomposition approach for coordinated dispatch of plug-in electric vehicles"/>
    <s v="Yao, Weifeng (1); Zhao, Junhua (1, 2); Wen, Fushuan (1); Xue, Yusheng (3); Ledwich, Gerard (4) "/>
    <s v="IEEE Transactions on Power Systems"/>
    <x v="0"/>
    <s v="English"/>
    <s v="10.1109/TPWRS.2013.2256937"/>
    <s v="Journal article (JA)"/>
    <s v="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
    <s v="Bi-level optimization - Computational requirements - Discrete charging - Electricity system - Multi dimensional - Reinforcement learning method - Solution approach - Vehicle to Grid (V2G)"/>
    <x v="0"/>
  </r>
  <r>
    <n v="3"/>
    <d v="2022-12-16T00:00:00"/>
    <s v="It does not consider bi-level optimization"/>
    <x v="0"/>
    <s v="Distribution network planning integrating charging stations of electric vehicle with V2G"/>
    <s v="Lin, Xiangning (1); Sun, Jinwen (1); Ai, Shengfang (1); Xiong, Xiaoping (2); Wan, Yunfei (3); Yang, Dexian (1) "/>
    <s v="International Journal of Electrical Power and Energy Systems"/>
    <x v="1"/>
    <s v="English"/>
    <s v="10.1016/j.ijepes.2014.06.043"/>
    <s v="Journal article (JA)"/>
    <s v="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
    <s v="Bilevel optimization problems - Distributed approaches - Electric Vehicles (EVs) - Electricity-consumption - Frequency regulation services - Leader-follower games - Regulation services - Renewable energy source"/>
    <x v="0"/>
  </r>
  <r>
    <n v="4"/>
    <d v="2022-12-16T00:00:00"/>
    <s v="It does not consider bi-level optimization"/>
    <x v="0"/>
    <s v="Hierarchical coordinated control of plug-in electric vehicles charging in multifamily dwellings"/>
    <s v="Qi, Wei (1); Xu, Zhiwei (2); Shen, Zuo-Jun Max (1, 3); Hu, Zechun (2); Song, Yonghua (2) "/>
    <s v="IEEE Transactions on Smart Grid"/>
    <x v="1"/>
    <s v="English"/>
    <s v="10.1109/TSG.2014.2308217"/>
    <s v="Journal article (JA)"/>
    <s v="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
    <s v="Charging station - Crow search algorithm - E-transport - Greenhouse gas emission reduction - Multi criteria decision-making - Multi objective - Multicriteria decision-making - Multicriterion decision makings - Search Algorithms - Voltage profile"/>
    <x v="0"/>
  </r>
  <r>
    <n v="5"/>
    <d v="2022-12-16T00:00:00"/>
    <s v="It considers hybrid Evs"/>
    <x v="0"/>
    <s v="Hierarchical optimization method for regenerative braking stability of hybrid electric vehicles"/>
    <s v="Guo, Hong-Qiang (1); He, Hong-Wen (1); Sun, Xiao-Kun (1) "/>
    <s v="Journal of Beijing Institute of Technology (English Edition)"/>
    <x v="1"/>
    <s v="English"/>
    <m/>
    <s v="Journal article (JA)"/>
    <s v="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
    <s v="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
    <x v="1"/>
  </r>
  <r>
    <n v="6"/>
    <d v="2022-12-16T00:00:00"/>
    <s v="It is not a coordination study"/>
    <x v="0"/>
    <s v="A Novel Hierarchical Global Chassis Control System for Distributed Electric Vehicles"/>
    <s v="Luo, Yugong (1); Cao, Kun (1); Dai, Yifan (1); Chu, Wenbo (1); Li, Keqiang (1) "/>
    <s v="SAE International Journal of Passenger Cars - Electronic and Electrical Systems"/>
    <x v="1"/>
    <s v="English"/>
    <s v="10.4271/2014-01-0091"/>
    <s v="Journal article (JA)"/>
    <s v="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
    <s v="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
    <x v="1"/>
  </r>
  <r>
    <n v="7"/>
    <d v="2022-12-16T00:00:00"/>
    <s v="It does not consider bi-level optimization"/>
    <x v="0"/>
    <s v="Dynamic programming-based optimisation of charging an electric vehicle fleet system represented by an aggregate battery model"/>
    <s v="≈†kugor, Branimir (1); Deur, Joko (1) "/>
    <s v="Energy"/>
    <x v="2"/>
    <s v="English"/>
    <s v="10.1016/j.energy.2015.03.057"/>
    <s v="Journal article (JA)"/>
    <s v="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
    <s v="Bilevel programming models - Charging station - Driving range - Electric Vehicles (EVs) - Mathematical program - Optimal locations - Optimal solutions - User equilibrium"/>
    <x v="0"/>
  </r>
  <r>
    <n v="8"/>
    <d v="2022-12-16T00:00:00"/>
    <s v="It was retracted"/>
    <x v="2"/>
    <s v="Research on charging and discharging dispatching strategy for electric vehicles"/>
    <s v="Yong, Wang (1); Haihong, Bian (2); Chunning, Wang (1) "/>
    <s v="Open Fuels and Energy Science Journal"/>
    <x v="2"/>
    <s v="English"/>
    <s v="10.2174/1876973X01508010176"/>
    <s v="Journal article (JA)"/>
    <s v="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
    <s v="Charging strategies - Computational loads - Electricity price model - EV (electric vehicle) - Fleet - Optimisation method - Optimisations - Renewable energy source"/>
    <x v="0"/>
  </r>
  <r>
    <n v="9"/>
    <d v="2022-12-16T00:00:00"/>
    <s v="It is not a coordination study"/>
    <x v="0"/>
    <s v="Comprehensive Optimization of Dynamics Performance and Energy Consumption for an Electric Vehicle via Coordinated Control of SBW and FIWMA"/>
    <s v="Li, Yutong (1); Zhang, Junzhi (1); Lv, Chen (1); Yuan, Ye (1) "/>
    <s v="SAE International Journal of Passenger Cars - Mechanical Systems"/>
    <x v="3"/>
    <s v="English"/>
    <s v="10.4271/2016-01-0457"/>
    <s v="Journal article (JA)"/>
    <s v="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
    <s v="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
    <x v="1"/>
  </r>
  <r>
    <n v="10"/>
    <m/>
    <m/>
    <x v="3"/>
    <s v="Coordinated control of distribution grid and electric vehicle loads"/>
    <s v="Bharati, G.R. (1); Paudyal, S. (1) "/>
    <s v="Electric Power Systems Research"/>
    <x v="3"/>
    <s v="English"/>
    <s v="10.1016/j.epsr.2016.05.031"/>
    <s v="Journal article (JA)"/>
    <s v="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
    <s v="Bidirectional DC-DC converters - Collaborative optimization - Dynamic re-configuration - Dynamic reconstruction models - Global search capability - Medium-voltage distribution networks - Niche particle swarm optimizations - Power transmission loss"/>
    <x v="0"/>
  </r>
  <r>
    <n v="11"/>
    <m/>
    <m/>
    <x v="3"/>
    <s v="A bi-level optimisation framework for electric vehicle fleet charging management"/>
    <s v="Škugor, Branimir (1); Deur, Joško (1)"/>
    <s v="Applied Energy"/>
    <x v="3"/>
    <s v="English"/>
    <s v="10.1016/j.apenergy.2016.03.091"/>
    <s v="Journal article (JA)"/>
    <s v="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
    <s v="Autonomous microgrids - Charging strategies - Charging/discharging - Electric vehicle charging - Optimization techniques - Renewable energy source - Voltage deviations - Wind generation unit"/>
    <x v="0"/>
  </r>
  <r>
    <n v="12"/>
    <d v="2022-12-19T00:00:00"/>
    <s v="Distribution network problem"/>
    <x v="1"/>
    <s v="Multi-Objective Scheduling of Electric Vehicles in Smart Distribution Network"/>
    <s v="Deng, Changhong; Liang, Ning; Tan, Jin; Wang, Gongchen"/>
    <s v="SUSTAINABILITY"/>
    <x v="3"/>
    <s v="English"/>
    <s v="10.3390/su8121234"/>
    <s v="Journal article (JA)"/>
    <s v="Due to the energy savings and environmental protection they provide, plug-in electric vehicles (PEVs) are increasing in number quickly. Rapid development of PEVs brings new opportunities and challenges to the electricity distribution network's dispatching. A high number of uncoordinated charging PEVs has significant negative impacts on the secure and economic operation of a distribution network. In this paper, a bi-level programming approach that coordinates PEVs' charging with the network load and electricity price of the open market is presented. The major objective of the upper level model is to minimize the total network costs and the deviation of electric vehicle aggregators' charging power and the equivalent power. The subsequent objective of the lower level model after the upper level decision is to minimize the dispatching deviation of the sum of PEVs'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
    <m/>
    <x v="2"/>
  </r>
  <r>
    <n v="13"/>
    <d v="2022-12-16T00:00:00"/>
    <s v="It is not a coordination study"/>
    <x v="0"/>
    <s v="Coordinated control of the steering system and the distributed motors for comprehensive optimization of the dynamics performance and the energy consumption of an electric vehicle"/>
    <s v="Li, Yutong (1); Zhang, Junzhi (1, 2); Lv, Chen (1); Yuan, Ye (1) "/>
    <s v="Proceedings of the Institution of Mechanical Engineers, Part D: Journal of Automobile Engineering"/>
    <x v="4"/>
    <s v="English"/>
    <s v="10.1177/0954407016677917"/>
    <s v="Journal article (JA)"/>
    <s v="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
    <s v="Charging facilities - Comprehensive performance - Dynamic wireless charging - Evaluation indicators - Power distribution network - Statics and dynamics - Traffic assignment problem - Transportation network - User equilibrium - Wireless charging"/>
    <x v="0"/>
  </r>
  <r>
    <n v="14"/>
    <d v="2022-12-16T00:00:00"/>
    <s v="It considers hybrid Evs"/>
    <x v="0"/>
    <s v="Location Design of Electric Vehicle Charging Facilities: A Path-Distance Constrained Stochastic User Equilibrium Approach"/>
    <s v="Jing, Wentao (1); An, Kun (1); Ramezani, Mohsen (2); Kim, Inhi (1) "/>
    <s v="Journal of Advanced Transportation"/>
    <x v="4"/>
    <s v="English"/>
    <s v="10.1155/2017/4252946"/>
    <s v="Journal article (JA)"/>
    <s v="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
    <s v="Branch and bounds - Branch-and-bound algorithms - Charging station - Driving range - Facility location problem - Intercity network - Location problems - Nested partitions - Partition algorithms - Station location"/>
    <x v="0"/>
  </r>
  <r>
    <n v="15"/>
    <d v="2022-12-19T00:00:00"/>
    <s v="Good, but it is purely network design (not coordination)"/>
    <x v="2"/>
    <s v="Traffic Equilibrium and Charging Facility Locations for Electric Vehicles"/>
    <s v="Zheng, Hong (1); He, Xiaozheng (1); Li, Yongfu (1, 2); Peeta, Srinivas (3) "/>
    <s v="Networks and Spatial Economics"/>
    <x v="4"/>
    <s v="English"/>
    <s v="10.1007/s11067-016-9332-z"/>
    <s v="Journal article (JA)"/>
    <s v="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
    <s v="Constrained shortest path - Coordinated charging - Differential Evolution - Discrete optimization - Electric vehicle charging - Optimization problems - Specific operators - Transportation network"/>
    <x v="0"/>
  </r>
  <r>
    <n v="16"/>
    <d v="2022-12-16T00:00:00"/>
    <s v="It is not a coordination study"/>
    <x v="0"/>
    <s v="Locating multiple types of charging facilities for battery electric vehicles"/>
    <s v="Liu, Haoxiang (1, 2); Wang, David Z.W. (2) "/>
    <s v="Transportation Research Part B: Methodological"/>
    <x v="4"/>
    <s v="English"/>
    <s v="10.1016/j.trb.2017.01.005"/>
    <s v="Journal article (JA)"/>
    <s v="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
    <s v="Electric Vehicles (EVs) - EVs penetration - Human behaviors - Multi-objective optimization problem - Optimal algorithm - Physical environments - Social systems - Technical constraints"/>
    <x v="0"/>
  </r>
  <r>
    <n v="17"/>
    <d v="2022-12-16T00:00:00"/>
    <s v="It does not consider bi-level optimization"/>
    <x v="0"/>
    <s v="A hierarchical optimization model for a network of electric vehicle charging stations"/>
    <s v="Kong, Cuiyu (1); Jovanovic, Raka (2); Bayram, Islam Safak (2, 3); Devetsikiotis, Michael (4) "/>
    <s v="Energies"/>
    <x v="4"/>
    <s v="English"/>
    <s v="10.3390/en10050675"/>
    <s v="Journal article (JA)"/>
    <s v="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
    <s v="Charging facilities - Demands uncertainty - Electric Vehicles (EVs) - Fast charging stations - Gasoline vehicle - Mixed integer nonlinear program - Optimal locations - Stochastic user equilibrium"/>
    <x v="0"/>
  </r>
  <r>
    <n v="18"/>
    <d v="2022-12-16T00:00:00"/>
    <s v="It is not a coordination study"/>
    <x v="0"/>
    <s v="Vehicle stability enhancement through hierarchical control for a four-wheel-independently-actuated electric vehicle"/>
    <s v="Wang, Zhenpo (1); Wang, Yachao (1); Zhang, Lei (1); Liu, Mingchun (2) "/>
    <s v="Energies"/>
    <x v="4"/>
    <s v="English"/>
    <s v="10.3390/en10070947"/>
    <s v="Journal article (JA)"/>
    <s v="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
    <s v="Bilevel optimization problems - Congestion Games - Continuous variables - Electric vehicle charging - Electric Vehicles (EVs) - Fast charging stations - Game-theoretical framework - Real-world problem"/>
    <x v="0"/>
  </r>
  <r>
    <n v="19"/>
    <d v="2022-12-19T00:00:00"/>
    <s v="Distribution network problem"/>
    <x v="1"/>
    <s v="Risk-Based Bi-Level Model for Simultaneous Profit Maximization of a Smart Distribution Company and Electric Vehicle Parking Lot Owner"/>
    <s v="Sadati, S. Muhammad Bagher; Moshtagh, Jamal; Shafie-khah, Miadreza; Catalao, Joao P. S."/>
    <s v="Energies"/>
    <x v="4"/>
    <s v="English"/>
    <s v="10.3390/en10111714"/>
    <s v="Journal article (JA)"/>
    <s v="In this paper, the effect of renewable energy resources (RERs), demand response (DR) programs and electric vehicles (EVs) is evaluated on the optimal operation of a smart distribution company (SDISCO) in the form of a new bi-level model. According to the existence of private electric vehicle parking lots (PLs) in the network, the aim of both levels is to maximize the profits of SDISCO and the PL owners. Furthermore, due to the uncertainty of RERs and EVs, the conditional value-at-risk (CVaR) method is applied in order to limit the risk of expected profit. The model is transformed into a linear single-level model by the Karush-Kuhn-Tucker (KKT) conditions and tested on the IEEE 33-bus distribution system over a 24-h period. The results show that by using a proper charging/discharging schedule, as well as a time of use program, SDISCO gains more profit. Furthermore, by increasing the risk aversion parameter, this profit is reduced."/>
    <m/>
    <x v="2"/>
  </r>
  <r>
    <n v="20"/>
    <m/>
    <m/>
    <x v="4"/>
    <s v="An optimal charging station location model with the consideration of electric vehicle's driving range"/>
    <s v="He, Jia (1); Yang, Hai (2); Tang, Tie-Qiao (3); Huang, Hai-Jun (1) "/>
    <s v="Transportation Research Part C: Emerging Technologies"/>
    <x v="5"/>
    <s v="English"/>
    <s v="10.1016/j.trc.2017.11.026"/>
    <s v="Journal article (JA)"/>
    <s v="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
    <s v="Charging infrastructures - Charging station - Deployment plans - Integrated planning - Network equilibrium models - Numerical results - Optimal deployment - Transportation network"/>
    <x v="0"/>
  </r>
  <r>
    <n v="21"/>
    <m/>
    <m/>
    <x v="4"/>
    <s v="Optimal electric vehicle fast charging station placement based on game theoretical framework"/>
    <s v="Xiong, Yanhai (1); Gan, Jiarui (2); An, Bo (3); Miao, Chunyan (3); Bazzan, Ana L.C. (4) "/>
    <s v="IEEE Transactions on Intelligent Transportation Systems"/>
    <x v="5"/>
    <s v="English"/>
    <s v="10.1109/TITS.2017.2754382"/>
    <s v="Journal article (JA)"/>
    <s v="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
    <s v="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
    <x v="1"/>
  </r>
  <r>
    <n v="22"/>
    <m/>
    <m/>
    <x v="4"/>
    <s v="Network security-aware charging of electric vehicles"/>
    <s v="Tian, Aina (1); Li, Weixing (1); Li, Zuyi (2); Sun, Yong (3) "/>
    <s v="International Journal of Electrical Power and Energy Systems"/>
    <x v="5"/>
    <s v="English"/>
    <s v="10.1016/j.ijepes.2018.02.002"/>
    <s v="Journal article (JA)"/>
    <s v="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
    <s v="Aggregator - Centralized charging coordination - Highly efficient - Receding horizon control - Smart charging"/>
    <x v="0"/>
  </r>
  <r>
    <n v="23"/>
    <m/>
    <m/>
    <x v="4"/>
    <s v="Consensus-based coordination of electric vehicle charging considering transformer hierarchy"/>
    <s v="Zou, Suli (1); Hiskens, Ian (2); Ma, Zhongjing (3) "/>
    <s v="Control Engineering Practice"/>
    <x v="5"/>
    <s v="English"/>
    <s v="10.1016/j.conengprac.2018.08.018"/>
    <s v="Journal article (JA)"/>
    <s v="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
    <s v="Constrained optimi-zation problems - Coordinated charging - Hierarchical algorithm - Moving horizon - Multi-objective optimization models - PHEVs - Plug-in hybrid electric vehicles - Power distribution system"/>
    <x v="0"/>
  </r>
  <r>
    <n v="24"/>
    <m/>
    <m/>
    <x v="4"/>
    <s v="Mixed-Vehicular Aggregated Transportation Network Design Considering En-route Recharge Service Provision for Electric Vehicles"/>
    <s v="Zhang, Xiang (1); Waller, S. Travis (1) "/>
    <s v="Journal of Systems Science and Complexity"/>
    <x v="5"/>
    <s v="English"/>
    <s v="10.1007/s11424-018-7165-1"/>
    <s v="Journal article (JA)"/>
    <s v="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
    <s v="Constraint generation - Integrated planning - Load-shedding - Power system - Robust optimization"/>
    <x v="0"/>
  </r>
  <r>
    <n v="25"/>
    <d v="2022-12-16T00:00:00"/>
    <s v="It does not consider bi-level optimization"/>
    <x v="0"/>
    <s v="Multi-objective hydro-thermal-wind coordination scheduling integrated with large-scale electric vehicles using IMOPSO"/>
    <s v="Zhang, Yachao (1); Le, Jian (2); Liao, Xiaobing (2); Zheng, Feng (1); Liu, Kaipei (2); An, Xueli (3) "/>
    <s v="Renewable Energy"/>
    <x v="5"/>
    <s v="English"/>
    <s v="10.1016/j.renene.2018.05.067"/>
    <s v="Journal article (JA)"/>
    <s v="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
    <s v="Control allocation - Electric wheels - Multi-axle - Series-parallel - Vehicle motion controls"/>
    <x v="0"/>
  </r>
  <r>
    <n v="26"/>
    <m/>
    <m/>
    <x v="4"/>
    <s v="Multitype Recharge Facility Location for Electric Vehicles"/>
    <s v="Zhang, Xiang (1); Rey, David (1); Waller, S. Travis (1) "/>
    <s v="Computer-Aided Civil and Infrastructure Engineering"/>
    <x v="5"/>
    <s v="English"/>
    <s v="10.1111/mice.12379"/>
    <s v="Journal article (JA)"/>
    <s v="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
    <s v="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
    <x v="1"/>
  </r>
  <r>
    <n v="27"/>
    <m/>
    <m/>
    <x v="4"/>
    <s v="Real-Time Optimal Energy and Reserve Management of Electric Vehicle Fast Charging Station: Hierarchical Game Approach"/>
    <s v="Zhao, Tianyang (1); Li, Yuanzheng (1, 2, 3); Pan, Xuewei (4); Wang, Peng (5); Zhang, Jianhua (1) "/>
    <s v="IEEE Transactions on Smart Grid"/>
    <x v="5"/>
    <s v="English"/>
    <s v="10.1109/TSG.2017.2687522"/>
    <s v="Journal article (JA)"/>
    <s v="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
    <s v="Benders decomposition - LaGrangian relaxation - Lagrangian relaxations - Multi-objective formulation - Multi-objective functions - Optimal charging - Power system security - Power systems security"/>
    <x v="0"/>
  </r>
  <r>
    <n v="28"/>
    <m/>
    <m/>
    <x v="4"/>
    <s v="A bi-level optimization approach to charging load regulation of electric vehicle fast charging stations based on a battery energy storage system"/>
    <s v="Bao, Yan (1); Luo, Yu (1); Zhang, Weige (1); Huang, Mei (1); Wang, Le Yi (2); Jiang, Jiuchun (1) "/>
    <s v="Energies"/>
    <x v="5"/>
    <s v="English"/>
    <s v="10.3390/en11010229"/>
    <s v="Journal article (JA)"/>
    <s v="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
    <s v="Bi-level optimization models - Charging/discharging - Commercial solvers - Decision makers - Hierarchical and zonal dispatching - Optimal schedule - Optimization problems - Peak load shifting"/>
    <x v="0"/>
  </r>
  <r>
    <n v="29"/>
    <m/>
    <m/>
    <x v="4"/>
    <s v="Hierarchical electric vehicle charging aggregator strategy using dantzig-wolfe decomposition"/>
    <s v="Amini, M. Hadi (1, 2); McNamara, Paul (3); Weng, Paul (4); Karabasoglu, Orkun (5); Xu, Yinliang (1, 6) "/>
    <s v="IEEE Design and Test"/>
    <x v="5"/>
    <s v="English"/>
    <s v="10.1109/MDAT.2017.2759505"/>
    <s v="Journal article (JA)"/>
    <s v="This article focuses on reducing a charging cost for electric vehicles (EVs). A charging strategy is proposed to minimize the charging cost of EVs within the charging station constraints. ¬© 2018 IEEE."/>
    <s v="Co-ordinated control - Comprehensive optimizations - Control allocation - Energy optimization - Hierarchical control scheme - Side-slip angle control - Vehicle dynamics controls - Vehicle motion controls"/>
    <x v="0"/>
  </r>
  <r>
    <n v="30"/>
    <d v="2022-12-16T00:00:00"/>
    <s v="It does not consider bi-level optimization"/>
    <x v="0"/>
    <s v="Intelligent energy management strategy based on hierarchical approximate global optimization for plug-in fuel cell hybrid electric vehicles"/>
    <s v="Yuan, Jingni (1); Yang, Lin (1); Chen, Qu (2) "/>
    <s v="International Journal of Hydrogen Energy"/>
    <x v="5"/>
    <s v="English"/>
    <s v="10.1016/j.ijhydene.2018.03.033"/>
    <s v="Journal article (JA)"/>
    <s v="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
    <s v="Bi-level optimization models - Charging/discharging - Commercial solvers - Hierarchical and zonal dispatching - Optimal schedule - Optimization problems - Peak load shifting - Plug-in Electric Vehicles"/>
    <x v="0"/>
  </r>
  <r>
    <n v="31"/>
    <d v="2022-12-16T00:00:00"/>
    <s v="It is not a coordination study"/>
    <x v="0"/>
    <s v="Hierarchical Direct Yaw-Moment Control System Design for In-Wheel Motor Driven Electric Vehicle"/>
    <s v="Yue, Shi (1); Fan, Yu (1) "/>
    <s v="International Journal of Automotive Technology"/>
    <x v="5"/>
    <s v="English"/>
    <s v="10.1007/s12239-018-0067-3"/>
    <s v="Journal article (JA)"/>
    <s v="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
    <s v="Charging control - Consensus - Convergence - Decentralized optimization - Distributed protocols - Transformer limits"/>
    <x v="0"/>
  </r>
  <r>
    <n v="32"/>
    <d v="2022-12-16T00:00:00"/>
    <s v="It considers hybrid autonomous Evs"/>
    <x v="0"/>
    <s v="Closed-loop hierarchical control strategies for connected and autonomous hybrid electric vehicles with random errors"/>
    <s v="Qiu, Shaolin (1); Qiu, Lihong (1, 2); Qian, Lijun (1); Abdollahi, Zoleikha (2); Pisu, Pierluigi (2) "/>
    <s v="IET Intelligent Transport Systems"/>
    <x v="5"/>
    <s v="English"/>
    <s v="10.1049/iet-its.2018.5046"/>
    <s v="Journal article (JA)"/>
    <s v="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
    <s v="Budget constraint - Charging facilities - Conventional gasoline - Electric vehicle charging facilities - Mixed integer nonlinear program - Solution algorithms - Stochastic user equilibrium - Transportation network"/>
    <x v="0"/>
  </r>
  <r>
    <n v="33"/>
    <m/>
    <m/>
    <x v="4"/>
    <s v="A hierarchical dispatch model for optimizing real-time charging and discharging strategy of electric vehicles"/>
    <s v="Zhang, Qian (1); Liu, Huazhen (1); Li, Chen (1) "/>
    <s v="IEEJ Transactions on Electrical and Electronic Engineering"/>
    <x v="5"/>
    <s v="English"/>
    <s v="10.1002/tee.22599"/>
    <s v="Journal article (JA)"/>
    <s v="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
    <s v="Aggregated networks - Charging station allocations - Convex optimization techniques - Project selection and evaluation - recharge facility allocation - Transport systems - Vehicle miles travelled - Vehicular traffic assignments"/>
    <x v="0"/>
  </r>
  <r>
    <n v="34"/>
    <d v="2022-12-16T00:00:00"/>
    <s v="It is not a coordination study"/>
    <x v="0"/>
    <s v="Multidisciplinary hybrid hierarchical collaborative optimization of electric wheel vehicle chassis integrated system based on driver‚Äôs feel"/>
    <s v="Zhao, Wanzhong (1); Yang, Zunsi (1); Wang, Chunyan (1) "/>
    <s v="Structural and Multidisciplinary Optimization"/>
    <x v="5"/>
    <s v="English"/>
    <s v="10.1007/s00158-017-1801-6"/>
    <s v="Journal article (JA)"/>
    <s v="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
    <s v="genetic algorithm - bilevel mathematical program - multiclass network equilibrium flow pattern - energy consumption uncertainty - recharging decision - travel decision - urban road networks - electric vehicles - public charging station deployment"/>
    <x v="1"/>
  </r>
  <r>
    <n v="35"/>
    <d v="2022-12-16T00:00:00"/>
    <s v="It considers hybrid Evs"/>
    <x v="0"/>
    <s v="A Hierarchical Energy Management Strategy for Power-Split Plug-in Hybrid Electric Vehicles Considering Velocity Prediction"/>
    <s v="Chen, Zheng (1); Guo, Ningyuan (1); Shen, Jiangwei (1); Xiao, Renxin (1); Dong, Peng (2) "/>
    <s v="IEEE Access"/>
    <x v="5"/>
    <s v="English"/>
    <s v="10.1109/ACCESS.2018.2848464"/>
    <s v="Journal article (JA)"/>
    <s v="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
    <s v="Actuation redundancy - Co-ordinated control - Comprehensive optimizations - Coordinated controllers - Dynamics performance - Hierarchical control scheme - Side-slip angle control - Vehicle dynamics controls"/>
    <x v="0"/>
  </r>
  <r>
    <n v="36"/>
    <d v="2022-12-16T00:00:00"/>
    <s v="It does not consider bi-level optimization"/>
    <x v="0"/>
    <s v="Hierarchical Energy Optimization Strategy and Its Integrated Reliable Battery Fault Management for Hybrid Hydraulic-Electric Vehicle"/>
    <s v="Kamal, Elkhatib (1, 2); Adouane, Lounis (2) "/>
    <s v="IEEE Transactions on Vehicular Technology"/>
    <x v="5"/>
    <s v="English"/>
    <s v="10.1109/TVT.2018.2805353"/>
    <s v="Journal article (JA)"/>
    <s v="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
    <s v="Constraint handling - Constraint handling strategies - Coordination dispatch - Coordination scheduling - Electric Vehicles (EVs) - Multi objective particle swarm optimization - Pareto optimal solutions - Well-distributed Pareto-optimal solutions"/>
    <x v="0"/>
  </r>
  <r>
    <n v="37"/>
    <d v="2022-12-16T00:00:00"/>
    <s v="It does not consider bi-level optimization"/>
    <x v="0"/>
    <s v="Multi-Objective Optimization for Cyber-Physical-Social Systems: A Case Study of Electric Vehicles Charging and Discharging"/>
    <s v="Li, Wei (1); Lin, Zhiyun (2); Zhou, Hanyun (3); Yan, Gangfeng (1) "/>
    <s v="IEEE Access"/>
    <x v="6"/>
    <s v="English"/>
    <s v="10.1109/ACCESS.2019.2921716"/>
    <s v="Journal article (JA)"/>
    <s v="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
    <s v="Electric Vehicles (EVs) - Facility location problem - Infrastructure development - Internal combustion engine vehicles - Network design problems - Project selection and evaluation - Systematic evaluation - Vehicular traffic assignments"/>
    <x v="0"/>
  </r>
  <r>
    <n v="38"/>
    <d v="2022-12-16T00:00:00"/>
    <s v="It considers hybrid autonomous Evs"/>
    <x v="0"/>
    <s v="Multi-objective optimal charging control of plug-in hybrid electric vehicles in power distribution systems"/>
    <s v="Li, Wei (1); Lin, Zhiyun (2); Cai, Kai (3); Zhou, Hanyun (4); Yan, Gangfeng (1) "/>
    <s v="Energies"/>
    <x v="6"/>
    <s v="English"/>
    <s v="10.3390/en12132563"/>
    <s v="Journal article (JA)"/>
    <s v="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
    <s v="Mixed integer linear program - Network design - Network design problems - Optimality conditions - Piece-wise linear functions - Single-level models - Traffic equilibrium - Travel time functions"/>
    <x v="0"/>
  </r>
  <r>
    <n v="39"/>
    <m/>
    <m/>
    <x v="4"/>
    <s v="An integrated planning strategy for a power network and the charging infrastructure of electric vehicles for power system resilience enhancement"/>
    <s v="Yao, Fang (1); Wang, Jiawei (2); Wen, Fushuan (3, 4); Tseng, Chung-Li (5); Zhao, Xingyong (1); Wang, Qiang (6) "/>
    <s v="Energies"/>
    <x v="6"/>
    <s v="English"/>
    <s v="10.3390/en12203918"/>
    <s v="Journal article (JA)"/>
    <s v="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
    <s v="Approximation model - Black-box optimization - Charging facilities - Charging station locations - Multi-class user equilibrium - Solution algorithms - Transportation sector - Vehicle choice"/>
    <x v="0"/>
  </r>
  <r>
    <n v="40"/>
    <d v="2022-12-16T00:00:00"/>
    <s v="It is not a coordination study"/>
    <x v="0"/>
    <s v="Coordinated motion and powertrain control of a series-parallel hybrid 8√ó8 vehicle with electric wheels"/>
    <s v="Shuai, Zhibin (1); Li, Chunming (1); Gai, Jiangtao (1); Han, Zhengda (1); Zeng, Gen (1); Zhou, Guangming (1) "/>
    <s v="Mechanical Systems and Signal Processing"/>
    <x v="6"/>
    <s v="English"/>
    <s v="10.1016/j.ymssp.2018.10.033"/>
    <s v="Journal article (JA)"/>
    <s v="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
    <s v="Centralized approaches - Co-ordinated control - Distribution systems - Operational constraints - Optimal operation - Optimization framework - Smart grid - Unbalanced distribution systems"/>
    <x v="0"/>
  </r>
  <r>
    <n v="41"/>
    <d v="2022-12-16T00:00:00"/>
    <s v="It does not consider bi-level optimization"/>
    <x v="0"/>
    <s v="Coordinated Power Control of Electric Vehicles for Grid Frequency Support: MILP-Based Hierarchical Control Design"/>
    <s v="Kaur, Kuljeet (1); Kumar, Neeraj (1); Singh, Mukesh (2) "/>
    <s v="IEEE Transactions on Smart Grid"/>
    <x v="6"/>
    <s v="English"/>
    <s v="10.1109/TSG.2018.2825322"/>
    <s v="Journal article (JA)"/>
    <s v="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
    <s v="Analytic hierarchy process (ahp) - Distribution network planning - Electric vehicle charging - Electricity price volatilities - Load density - Optimal distributions - Ordinal optimization - Vehicle to Grid (V2G)"/>
    <x v="0"/>
  </r>
  <r>
    <n v="42"/>
    <m/>
    <m/>
    <x v="4"/>
    <s v="Hierarchical optimization of electric vehicle system charging plan based on the scheduling priority"/>
    <s v="Ni, Feng (1); Yan, Linfang (2); Wu, Ke (3); Shi, Mengxuan (4); Zhou, Jianyu (4); Chen, Xia (4) "/>
    <s v="Journal of Circuits, Systems and Computers"/>
    <x v="6"/>
    <s v="English"/>
    <s v="10.1142/S0218126619502219"/>
    <s v="Journal article (JA)"/>
    <s v="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
    <s v="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
    <x v="1"/>
  </r>
  <r>
    <n v="43"/>
    <m/>
    <m/>
    <x v="4"/>
    <s v="Decentralised hierarchical coordination of electric vehicles in multi-microgrid systems"/>
    <s v="Zou, Suli (1); Ma, Zhongjing (1); Yang, Nan (2) "/>
    <s v="IET Generation, Transmission and Distribution"/>
    <x v="6"/>
    <s v="English"/>
    <s v="10.1049/iet-gtd.2018.6767"/>
    <s v="Journal article (JA)"/>
    <s v="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
    <s v="Connected scenario - Energy-savings - Flow uncertainty - Hierarchical energy management - Management strategies - Motion-planning - Multi objective - Plug-In Hybrid Electric Vehicle - Torque distribution - Traffic flow"/>
    <x v="0"/>
  </r>
  <r>
    <n v="44"/>
    <d v="2022-12-16T00:00:00"/>
    <s v="It is not a coordination study"/>
    <x v="0"/>
    <s v="Hierarchical coordinated control method of in-wheel motor drive electric vehicle based on energy optimization"/>
    <s v="Wang, Junchang (1); Li, Junmin (1) "/>
    <s v="World Electric Vehicle Journal"/>
    <x v="6"/>
    <s v="English"/>
    <s v="10.3390/wevj10020015"/>
    <s v="Journal article (JA)"/>
    <s v="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
    <s v="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
    <x v="1"/>
  </r>
  <r>
    <n v="45"/>
    <d v="2022-12-16T00:00:00"/>
    <s v="It considers hybrid Evs"/>
    <x v="0"/>
    <s v="A hierarchical energy management strategy based on model predictive control for plug-in hybrid electric vehicles"/>
    <s v="Zhang, Yuanjian (1); Chu, Liang (1); Ding, Yan (2); Xu, Nan (1); Guo, Chong (1); Fu, Zicheng (1); Xu, Lei (3); Tang, Xin (1); Liu, Yadan (1) "/>
    <s v="IEEE Access"/>
    <x v="6"/>
    <s v="English"/>
    <s v="10.1109/ACCESS.2019.2924165"/>
    <s v="Journal article (JA)"/>
    <s v="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
    <s v="Action spaces - Ancillary service - Carbon intensity - Continuous actions - Discrete/continuous - Hierarchical multi-agent reinforcement learning - Hybrid discrete‚Äìcontinuous action space - Multi-agent reinforcement learning - Power networks - Transportation network"/>
    <x v="0"/>
  </r>
  <r>
    <n v="46"/>
    <d v="2022-12-16T00:00:00"/>
    <s v="It does not consider bi-level optimization"/>
    <x v="0"/>
    <s v="Multiobjective optimization for frequency support using electric vehicles: An aggregator-based hierarchical control mechanism"/>
    <s v="Kaur, Kuljeet (1); Singh, Mukesh (2); Kumar, Neeraj (1) "/>
    <s v="IEEE Systems Journal"/>
    <x v="6"/>
    <s v="English"/>
    <s v="10.1109/JSYST.2017.2771948"/>
    <s v="Journal article (JA)"/>
    <s v="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
    <s v="Battery energy storage systems - Capacity planning - Distributed energy storage systems - Dynamic wireless charging - Energy - Microgrid - Microgrid structures - Renewable energy generation - Transportation network - Wireless charging"/>
    <x v="0"/>
  </r>
  <r>
    <n v="47"/>
    <d v="2022-12-16T00:00:00"/>
    <s v="It is not a coordination study"/>
    <x v="0"/>
    <s v="Integrated hierarchical control strategy of active suspension and differential assisted steering system for electric-wheel vehicle"/>
    <s v="Wang, Shuai (1); Shi, Guobiao (1); Lin, Yi (1) "/>
    <s v="International Journal of Vehicle Design"/>
    <x v="6"/>
    <s v="English"/>
    <s v="10.1504/IJVD.2019.111581"/>
    <s v="Journal article (JA)"/>
    <s v="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
    <s v="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
    <x v="1"/>
  </r>
  <r>
    <n v="48"/>
    <d v="2022-12-16T00:00:00"/>
    <s v="It considers hybrid Evs"/>
    <x v="0"/>
    <s v="Battery anti-aging control for a plug-in hybrid electric vehicle with a hierarchical optimization energy management strategy"/>
    <s v="Bai, Yunfei (1); He, Hongwen (1); Li, Jianwei (1); Li, Shuangqi (1); Wang, Ya-xiong (2); Yang, Qingqing (3) "/>
    <s v="Journal of Cleaner Production"/>
    <x v="6"/>
    <s v="English"/>
    <s v="10.1016/j.jclepro.2019.117841"/>
    <s v="Journal article (JA)"/>
    <s v="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
    <s v="Distribution levels - Electric vehicle - Energy - Energy systems - Intelligent energies - Management Model - Management strategies - Thermostatically controled load - Thermostatically controlled loads - Transactive controls"/>
    <x v="0"/>
  </r>
  <r>
    <n v="49"/>
    <d v="2022-12-16T00:00:00"/>
    <s v="It is not a coordination study"/>
    <x v="0"/>
    <s v="Game-based hierarchical cooperative control for electric vehicle lateral stability via active four-wheel steering and direct yaw-moment control"/>
    <s v="Zhao, Lin (1); Lu, Shaobo (1, 2); Zhang, Bohan (1) "/>
    <s v="Energies"/>
    <x v="6"/>
    <s v="English"/>
    <s v="10.3390/en12173339"/>
    <s v="Journal article (JA)"/>
    <s v="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
    <s v="Co-operative control - Distributed controller - Hierarchical framework - Iterative Dynamic Programming - Optimal control strategy - Plug-in hybrid electric vehicles - Real-time application - Real-time implementations"/>
    <x v="0"/>
  </r>
  <r>
    <n v="50"/>
    <d v="2022-12-16T00:00:00"/>
    <s v="It is not a coordination study"/>
    <x v="0"/>
    <s v="Multidisciplinary Design of Electric Vehicles Based on Hierarchical Multi-Objective Optimization"/>
    <s v="Ramakrishnan, Kesavan (1); Mastinu, Gianpiero (1); Gobbi, Massimiliano (1) "/>
    <s v="Journal of Mechanical Design, Transactions of the ASME"/>
    <x v="6"/>
    <s v="English"/>
    <s v="10.1115/1.4043840"/>
    <s v="Journal article (JA)"/>
    <s v="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
    <s v="Charging loads - Charging strategies - Demand response - Electric vehicle charging - Optimal charging - Optimal charging strategy - Peak load regulations - Real- time - Real-time charging price - Regional grids"/>
    <x v="0"/>
  </r>
  <r>
    <n v="51"/>
    <d v="2022-12-16T00:00:00"/>
    <s v="It is not a coordination study"/>
    <x v="0"/>
    <s v="A hierarchical energy efficiency optimization control strategy for distributed drive electric vehicles"/>
    <s v="Hua, Min (1); Chen, Guoying (1); Zhang, Buyang (1); Huang, Yanjun (2) "/>
    <s v="Proceedings of the Institution of Mechanical Engineers, Part D: Journal of Automobile Engineering"/>
    <x v="6"/>
    <s v="English"/>
    <s v="10.1177/0954407017751788"/>
    <s v="Journal article (JA)"/>
    <s v="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
    <s v="Integrated energy systems - Operations cost - Optimal scheduling - Safe operation - Sand cat swarm optimization - Stable operation - Stochastic optimal scheduling - Stochastics - Swarm optimization - Thermal"/>
    <x v="0"/>
  </r>
  <r>
    <n v="52"/>
    <d v="2022-12-16T00:00:00"/>
    <s v="It considers hybrid Evs"/>
    <x v="0"/>
    <s v="Adaptive Hierarchical Energy Management Design for a Plug-In Hybrid Electric Vehicle"/>
    <s v="Liu, Teng (1, 2); Tang, Xiaolin (3); Wang, Hong (4); Yu, Huilong (4); Hu, Xiaosong (1) "/>
    <s v="IEEE Transactions on Vehicular Technology"/>
    <x v="6"/>
    <s v="English"/>
    <s v="10.1109/TVT.2019.2926733"/>
    <s v="Journal article (JA)"/>
    <s v="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
    <s v="Acceleration performance - Dynamic programming algorithm - Multiple modes - Performance screening - Planetary gear sets - Power split hybrid electric vehicles - Topological graph theories - Vehicle design"/>
    <x v="0"/>
  </r>
  <r>
    <n v="53"/>
    <d v="2022-12-16T00:00:00"/>
    <s v="It is not a coordination study"/>
    <x v="0"/>
    <s v="Robust hierarchical estimator of clutch torques for a compound power-split hybrid electric vehicle"/>
    <s v="Xu, Defeng (1); Zhang, Jianwu (1); Zhou, Bin (1); Yu, Haisheng (2) "/>
    <s v="Mechanical Systems and Signal Processing"/>
    <x v="6"/>
    <s v="English"/>
    <s v="10.1016/j.ymssp.2019.106320"/>
    <s v="Journal article (JA)"/>
    <s v="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
    <s v="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
    <x v="1"/>
  </r>
  <r>
    <n v="54"/>
    <m/>
    <m/>
    <x v="4"/>
    <s v="Reliability optimization of smart grid based on optimal allocation of protective devices, distributed energy resources, and electric vehicle/plug-in hybrid electric vehicle charging stations"/>
    <s v="Hariri, Ali-Mohammad (1); Hejazi, Maryam A. (1); Hashemi-Dezaki, Hamed (1) "/>
    <s v="Journal of Power Sources"/>
    <x v="6"/>
    <s v="English"/>
    <s v="10.1016/j.jpowsour.2019.226824"/>
    <s v="Journal article (JA)"/>
    <s v="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
    <s v="Ancillary service - Electric Vehicles (EVs) - Hierarchical control - Mixed-integer linear programming - Scheduling policies - Vehicle to Grid (V2G)"/>
    <x v="0"/>
  </r>
  <r>
    <n v="55"/>
    <m/>
    <m/>
    <x v="4"/>
    <s v="A Real-Time Multilevel Energy Management Strategy for Electric Vehicle Charging in a Smart Electric Energy Distribution System"/>
    <s v="Hu, Yong (1); Su, Su (1); He, Luobin (2); Wu, Xuezhi (1); Ma, Tao (3); Liu, Ziqi (4); Wei, Xiangxiang (5) "/>
    <s v="Energy Technology"/>
    <x v="6"/>
    <s v="English"/>
    <s v="10.1002/ente.201800705"/>
    <s v="Journal article (JA)"/>
    <s v="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
    <s v="Alternating direction method of multipliers - Charging strategies - Continuously differentiable - Coupled constraints - Electric vehicle charging - Electric Vehicles (EVs) - Objective functions - Optimisation problems"/>
    <x v="0"/>
  </r>
  <r>
    <n v="56"/>
    <m/>
    <m/>
    <x v="4"/>
    <s v="Resiliency-oriented islanding of distribution network in the presence of charging stations for electric vehicles"/>
    <s v="Alizadeh, Mohammad (1); Jafari-Nokandi, Meysam (1); Shahabi, Majid (1) "/>
    <s v="International Transactions on Electrical Energy Systems"/>
    <x v="7"/>
    <s v="English"/>
    <s v="10.1002/2050-7038.12670"/>
    <s v="Journal article (JA)"/>
    <s v="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
    <s v="Computation burden - Energy management strategies (EMS) - Engine generator - Objective functions - Optimal control problem - Optimal velocity - Pseudospectral methods - Velocity planning"/>
    <x v="0"/>
  </r>
  <r>
    <n v="57"/>
    <d v="2022-12-16T00:00:00"/>
    <s v="It uses Deep Learning"/>
    <x v="0"/>
    <s v="A Deep Reinforcement Learning Method for Pricing Electric Vehicles with Discrete Charging Levels"/>
    <s v="Qiu, Dawei (1); Ye, Yujian (1, 2); Papadaskalopoulos, Dimitrios (1); Strbac, Goran (1) "/>
    <s v="IEEE Transactions on Industry Applications"/>
    <x v="7"/>
    <s v="English"/>
    <s v="10.1109/TIA.2020.2984614"/>
    <s v="Journal article (JA)"/>
    <s v="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
    <s v="Bi-level optimization - Centralized management - Electric Vehicles (EVs) - Fast charging stations - Independent system operators - Mathematical programming with equilibrium constraints - regulation reserve - Stackelberg equilibrium"/>
    <x v="0"/>
  </r>
  <r>
    <n v="58"/>
    <m/>
    <m/>
    <x v="4"/>
    <s v="Optimal Day-Ahead Charging and Frequency Reserve Scheduling of Electric Vehicles Considering the Regulation Signal Uncertainty"/>
    <s v="Cui, Yan (1); Hu, Zechun (1); Luo, Haocheng (1) "/>
    <s v="IEEE Transactions on Industry Applications"/>
    <x v="7"/>
    <s v="English"/>
    <s v="10.1109/TIA.2020.2976839"/>
    <s v="Journal article (JA)"/>
    <s v="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
    <s v="Distribution feeders - Distribution systems - Electric vehicle charging - Electric Vehicles (EVs) - Gravitational search algorithms - Optimisation problems - Reactive power support - Renewable energy source"/>
    <x v="0"/>
  </r>
  <r>
    <n v="59"/>
    <m/>
    <m/>
    <x v="4"/>
    <s v="Coordinated Charging Scheduling of Electric Vehicles: A Mixed-Variable Differential Evolution Approach"/>
    <s v="Liu, Wei-Li (1); Gong, Yue-Jiao (1); Chen, Wei-Neng (1); Liu, Zhiqin (2); Wang, Hua (3); Zhang, Jun (3) "/>
    <s v="IEEE Transactions on Intelligent Transportation Systems"/>
    <x v="7"/>
    <s v="English"/>
    <s v="10.1109/TITS.2019.2948596"/>
    <s v="Journal article (JA)"/>
    <s v="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
    <s v="Carbon dioxide reduction - Distributed framework - Electric vehicles chargers - EV Charging - Grid technologies - Optimal dynamics - Pattern search - Performance - V2V - Vehicle to grids"/>
    <x v="0"/>
  </r>
  <r>
    <n v="60"/>
    <d v="2022-12-16T00:00:00"/>
    <s v="It considers hybrid Evs"/>
    <x v="0"/>
    <s v="Optimal location of fast charging stations for mixed traffic of electric vehicles and gasoline vehicles subject to elastic demands"/>
    <s v="Gao, Hong (1); Liu, Kai (1); Peng, Xinchao (1); Li, Cheng (2) "/>
    <s v="Energies"/>
    <x v="7"/>
    <s v="English"/>
    <s v="10.3390/en13081964"/>
    <s v="Journal article (JA)"/>
    <s v="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
    <s v="Charging strategies - Comprehensive evaluation system - Electric Vehicles (EVs) - Entropy weight method - EV aggregator - Evaluation index - Hierarchical optimization - Scheduling interval"/>
    <x v="0"/>
  </r>
  <r>
    <n v="61"/>
    <m/>
    <m/>
    <x v="4"/>
    <s v="Integrated planning of static and dynamic charging infrastructure for electric vehicles"/>
    <s v="Sun, Xiaotong (1); Chen, Zhibin (2, 3); Yin, Yafeng (1) "/>
    <s v="Transportation Research Part D: Transport and Environment"/>
    <x v="7"/>
    <s v="English"/>
    <s v="10.1016/j.trd.2020.102331"/>
    <s v="Journal article (JA)"/>
    <s v="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
    <s v="Constraint generation - Distributed Energy Resources - Electric vehicle charging - Karush Kuhn Tucker optimality condition - Optimization problems - Plug in Electric Vehicle (PEV) - Robust optimization models - Strategic decision making"/>
    <x v="0"/>
  </r>
  <r>
    <n v="62"/>
    <d v="2022-12-16T00:00:00"/>
    <s v="It does not consider bi-level optimization"/>
    <x v="2"/>
    <s v="A highly efficient control framework for centralized residential charging coordination of large electric vehicle populations"/>
    <s v="Yi, Zonggen (1); Scoffield, Don (1); Smart, John (1); Meintz, Andrew (2); Jun, Myungsoo (2); Mohanpurkar, Manish (1); Medam, Anudeep (1) "/>
    <s v="International Journal of Electrical Power and Energy Systems"/>
    <x v="7"/>
    <s v="English"/>
    <s v="10.1016/j.ijepes.2019.105661"/>
    <s v="Journal article (JA)"/>
    <s v="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
    <s v="Capacity constraints - Coordination problems - Electric Vehicles (EVs) - Hierarchical coordination - Optimal coordination - Optimisation problems - Quadratic cost functions - Time of use prices (TOU)"/>
    <x v="0"/>
  </r>
  <r>
    <n v="63"/>
    <d v="2022-12-16T00:00:00"/>
    <s v="It considers hybrid Evs"/>
    <x v="0"/>
    <s v="Cooperative control strategy for plug-in hybrid electric vehicles based on a hierarchical framework with fast calculation"/>
    <s v="Zhang, Yuanjian (1); Guo, Chong (1); Li, Guang (2); Liu, Yonggang (3); Chen, Zheng (4) "/>
    <s v="Journal of Cleaner Production"/>
    <x v="7"/>
    <s v="English"/>
    <s v="10.1016/j.jclepro.2019.119627"/>
    <s v="Journal article (JA)"/>
    <s v="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
    <s v="Co-ordinated control - Control methods - Energy optimization - Motor efficiencies - Simulation model - Stability control - Vehicle dynamics - Vehicle stability"/>
    <x v="0"/>
  </r>
  <r>
    <n v="64"/>
    <d v="2022-12-16T00:00:00"/>
    <s v="It considers hybrid Evs"/>
    <x v="0"/>
    <s v="Designing Multi-Mode Power Split Hybrid Electric Vehicles Using the Hierarchical Topological Graph Theory"/>
    <s v="Pei, Huanxin (1); Hu, Xiaosong (1); Yang, Yalian (1); Peng, Huei (2); Hu, Lin (3); Lin, Xianke (1) "/>
    <s v="IEEE Transactions on Vehicular Technology"/>
    <x v="7"/>
    <s v="English"/>
    <s v="10.1109/TVT.2020.2993019"/>
    <s v="Journal article (JA)"/>
    <s v="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
    <s v="Battery SOC - Battery state of charge - Energy management strategies - Hierarchical strategies - Linear regression methods - Participatory Sensing - Plug in hybrid electric vehicles - Velocity profiles"/>
    <x v="0"/>
  </r>
  <r>
    <n v="65"/>
    <d v="2022-12-16T00:00:00"/>
    <s v="It does not consider bi-level optimization"/>
    <x v="0"/>
    <s v="Voltage regulation in constrained distribution networks by coordinating electric vehicle charging based on hierarchical ADMM"/>
    <s v="Zhou, Xu (1); Zou, Suli (1); Wang, Peng (1); Ma, Zhongjing (1) "/>
    <s v="IET Generation, Transmission and Distribution"/>
    <x v="7"/>
    <s v="English"/>
    <s v="10.1049/iet-gtd.2020.0415"/>
    <s v="Journal article (JA)"/>
    <s v="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
    <s v="Aggregator - Approximation approach - Electric Vehicles (EVs) - Hierarchical control - Proportional integral derivative controllers - Secondary frequency regulation - Unidirectional vehicles - Vehicle to Grid (V2G)"/>
    <x v="0"/>
  </r>
  <r>
    <n v="66"/>
    <d v="2022-12-16T00:00:00"/>
    <s v="It is not a coordination study"/>
    <x v="0"/>
    <s v="A Hierarchical Energy Management for Hybrid Electric Tracked Vehicle Considering Velocity Planning with Pseudospectral Method"/>
    <s v="Wu, Jinlong (1); Zou, Yuan (1); Zhang, Xudong (1); Du, Guangze (1); Du, Guodong (1); Zou, Runnan (1) "/>
    <s v="IEEE Transactions on Transportation Electrification"/>
    <x v="7"/>
    <s v="English"/>
    <s v="10.1109/TTE.2020.2973577"/>
    <s v="Journal article (JA)"/>
    <s v="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
    <s v="Active disturbance rejection controls - Active suspension - Differential assisted steering - Differential steering - Handling stabilities - Hierarchical control - Linear quadratic - Overall controls"/>
    <x v="0"/>
  </r>
  <r>
    <n v="67"/>
    <m/>
    <m/>
    <x v="4"/>
    <s v="Enhancing hosting capacity of intermittent wind turbine systems using bi-level optimisation considering oltc and electric vehicle charging stations"/>
    <s v="Ali, Abdelfatah (1); Mahmoud, Karar (2, 3); Lehtonen, Matti (2) "/>
    <s v="IET Renewable Power Generation"/>
    <x v="7"/>
    <s v="English"/>
    <s v="10.1049/iet-rpg.2020.0837"/>
    <s v="Journal article (JA)"/>
    <s v="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
    <s v="Battery aging - Cycle economy - Hybrid energy storage systems - Plug in hybrid electric vehicles - Power distributions"/>
    <x v="0"/>
  </r>
  <r>
    <n v="68"/>
    <m/>
    <m/>
    <x v="4"/>
    <s v="Bilevel Robust Optimization of Electric Vehicle Charging Stations with Distributed Energy Resources"/>
    <s v="Zeng, Bo (1); Dong, Houqi (1); Sioshansi, Ramteen (2); Xu, Fuqiang (1); Zeng, Ming (1) "/>
    <s v="IEEE Transactions on Industry Applications"/>
    <x v="7"/>
    <s v="English"/>
    <s v="10.1109/TIA.2020.2984741"/>
    <s v="Journal article (JA)"/>
    <s v="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
    <s v="Battery energy storage systems - Bi-level optimization - Economic operations - Fast charging stations - Multistage decision making problems - Optimization strategy - Real time - Rolling optimization"/>
    <x v="0"/>
  </r>
  <r>
    <n v="69"/>
    <d v="2022-12-16T00:00:00"/>
    <s v="It uses Deep Learning"/>
    <x v="0"/>
    <s v="Data-driven reinforcement-learning-based hierarchical energy management strategy for fuel cell/battery/ultracapacitor hybrid electric vehicles"/>
    <s v="Sun, Haochen (1); Fu, Zhumu (1, 2); Tao, Fazhan (1, 2); Zhu, Longlong (1); Si, Pengju (1, 2) "/>
    <s v="Journal of Power Sources"/>
    <x v="7"/>
    <s v="English"/>
    <s v="10.1016/j.jpowsour.2020.227964"/>
    <s v="Journal article (JA)"/>
    <s v="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
    <s v="Data driven - Energy consumption economy - Energy management strategies - Equivalent consumption minimization strategies (ECMS) - Fuel cell hybrid electric vehicles - High computation efficiency - Power splitting - Real-time implementations"/>
    <x v="0"/>
  </r>
  <r>
    <n v="70"/>
    <m/>
    <m/>
    <x v="4"/>
    <s v="Economic scheduling of a smart microgrid utilizing the benefits of plug-in electric vehicles contracts with a comprehensive model of information-gap decision theory"/>
    <s v="Sriyakul, Thanaporn (1); Jermsittiparsert, Kittisak (2, 3, 4) "/>
    <s v="Journal of Energy Storage"/>
    <x v="7"/>
    <s v="English"/>
    <s v="10.1016/j.est.2020.102010"/>
    <s v="Journal article (JA)"/>
    <s v="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
    <s v="Active four-wheel steering - Direct yaw moment control - Lateral stability controls - Sequential quadratic programming - Stackelberg Games"/>
    <x v="0"/>
  </r>
  <r>
    <n v="71"/>
    <m/>
    <m/>
    <x v="4"/>
    <s v="Collaborative optimization of vehicle and charging scheduling for a bus fleet mixed with electric and traditional buses"/>
    <s v="Zhou, Guang-Jing (1); Xie, Dong-Fan (1, 2); Zhao, Xiao-Mei (1); Lu, Chaoru (3) "/>
    <s v="IEEE Access"/>
    <x v="7"/>
    <s v="English"/>
    <s v="10.1109/ACCESS.2020.2964391"/>
    <s v="Journal article (JA)"/>
    <s v="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
    <s v="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
    <x v="1"/>
  </r>
  <r>
    <n v="72"/>
    <m/>
    <m/>
    <x v="4"/>
    <s v="Two-stage restoration strategies for power systems considering coordinated dispatch between plug-in electric vehicles and wind power units"/>
    <s v="Zhang, Can (1); Zhang, Huayi (1); Liu, Shengyuan (2); Lin, Zhenzhi (2); Wen, Fushuan (2) "/>
    <s v="IET Smart Grid"/>
    <x v="7"/>
    <s v="English"/>
    <s v="10.1049/iet-stg.2019.0167"/>
    <s v="Journal article (JA)"/>
    <s v="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
    <s v="Analytical target cascading - Design optimization - High dimensionality - Multi-disciplinary designs - Multiple objective functions - Optimal solutions - Optimization approach - Pareto optimal solutions"/>
    <x v="0"/>
  </r>
  <r>
    <n v="73"/>
    <d v="2022-12-16T00:00:00"/>
    <s v="It is a literature review"/>
    <x v="5"/>
    <s v="A Survey of Algorithms for Distributed Charging Control of Electric Vehicles in Smart Grid"/>
    <s v="Nimalsiri, Nanduni I. (1, 2); Mediwaththe, Chathurika P. (1); Ratnam, Elizabeth L. (1); Shaw, Marnie (1); Smith, David B. (1, 2); Halgamuge, Saman K. (1, 3) "/>
    <s v="IEEE Transactions on Intelligent Transportation Systems"/>
    <x v="7"/>
    <s v="English"/>
    <s v="10.1109/TITS.2019.2943620"/>
    <s v="Journal article (JA)"/>
    <s v="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
    <s v="Charging infrastructures - Charging station - Charging station locations - Electric vehicle charging - Electric Vehicles (EVs) - Fast charging stations - Hierarchical model - Hierarchical optimization"/>
    <x v="0"/>
  </r>
  <r>
    <n v="74"/>
    <m/>
    <m/>
    <x v="4"/>
    <s v="A decision-making framework for the smart charging of electric vehicles considering the priorities of the driver"/>
    <s v="Milas, Nikolaos (1); Mourtzis, Dimitris (2); Tatakis, Emmanuel (1) "/>
    <s v="Energies"/>
    <x v="7"/>
    <s v="English"/>
    <s v="10.3390/en13226120"/>
    <s v="Journal article (JA)"/>
    <s v="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
    <s v="Bi-level programming - Charging/discharging - Comprehensive model - Decision-making strategies - Hybrid optimization approaches - Optimization problems - Photovoltaic systems - Two-stage stochastic programming"/>
    <x v="0"/>
  </r>
  <r>
    <n v="75"/>
    <m/>
    <m/>
    <x v="4"/>
    <s v="Deployment of the Electric Vehicle Charging Station Considering Existing Competitors"/>
    <s v="Zhao, Yiqi (1); Guo, Ye (1); Guo, Qinglai (1, 2); Zhang, Hongcai (3, 4); Sun, Hongbin (1, 2) "/>
    <s v="IEEE Transactions on Smart Grid"/>
    <x v="7"/>
    <s v="English"/>
    <s v="10.1109/TSG.2020.2991232"/>
    <s v="Journal article (JA)"/>
    <s v="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
    <s v="Electric motor efficiency - Energy efficiency optimizations - In-wheel motor - Motor efficiencies - New european driving cycles - Optimal energy - Total power consumption - Urban dynamometer driving schedules"/>
    <x v="0"/>
  </r>
  <r>
    <n v="76"/>
    <m/>
    <m/>
    <x v="4"/>
    <s v="Optimal Service Pricing and Charging Scheduling of an Electric Vehicle Sharing System"/>
    <s v="Xie, Rui (1); Wei, Wei (1); Wu, Qiuwei (2); Ding, Tao (3); Mei, Shengwei (1) "/>
    <s v="IEEE Transactions on Vehicular Technology"/>
    <x v="7"/>
    <s v="English"/>
    <s v="10.1109/TVT.2019.2950402"/>
    <s v="Journal article (JA)"/>
    <s v="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
    <s v="Charging station - Charging strategies - Dantzig-wolfe decomposition - Electric vehicle charging - Electric Vehicles (EVs) - Hierarchical optimziation - Hierarchical scheduling"/>
    <x v="0"/>
  </r>
  <r>
    <n v="77"/>
    <d v="2022-12-16T00:00:00"/>
    <s v="It does not consider bi-level optimization"/>
    <x v="0"/>
    <s v="An Iterative Two-Layer Optimization Charging and Discharging Trading Scheme for Electric Vehicle Using Consortium Blockchain"/>
    <s v="Li, Yuancheng (1); Hu, Baiji (1) "/>
    <s v="IEEE Transactions on Smart Grid"/>
    <x v="7"/>
    <s v="English"/>
    <s v="10.1109/TSG.2019.2958971"/>
    <s v="Journal article (JA)"/>
    <s v="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
    <s v="Energy management strategies - Fuel cell hybrid electric vehicles - Hierarchical reinforcement learning - Model averaging - Upper confidence trees"/>
    <x v="0"/>
  </r>
  <r>
    <n v="78"/>
    <m/>
    <m/>
    <x v="4"/>
    <s v="Optimal allocation of distributed generation and electric vehicle charging stations based on intelligent algorithm and bi-level programming"/>
    <s v="Liu, Lijun (1, 2); Zhang, Yan (1, 3); Da, Chao (1); Huang, Zonglong (1); Wang, Mengqi (2) "/>
    <s v="International Transactions on Electrical Energy Systems"/>
    <x v="7"/>
    <s v="English"/>
    <s v="10.1002/2050-7038.12366"/>
    <s v="Journal article (JA)"/>
    <s v="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
    <s v="Controller parameter - Direct yaw moment control - Handling and stabilities - Loop controllers - Modified differential evolution - Sequential quadratic programming - Unscented Kalman Filter - Vehicle stability control"/>
    <x v="0"/>
  </r>
  <r>
    <n v="79"/>
    <d v="2022-12-16T00:00:00"/>
    <s v="It is not a coordination study"/>
    <x v="0"/>
    <s v="Estimating the optimal number and locations of electric vehicle charging stations: the application of multi-criteria p-median methodology"/>
    <s v="Janji, Aleksandar (1); Velimirovi, Lazar (2); Velimirovi, Jelena (2); Vrani, Petar (2) "/>
    <s v="Transportation Planning and Technology"/>
    <x v="8"/>
    <s v="English"/>
    <s v="10.1080/03081060.2021.1992177"/>
    <s v="Journal article (JA)"/>
    <s v="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
    <s v="Advanced energy management system - Chevrolet volts - Energy management strategies - Global optimal control - Hybrid electric vehicles (HEVs) - Integrated energy management - Plug in hybrid electric vehicles - Real time characteristics"/>
    <x v="0"/>
  </r>
  <r>
    <n v="80"/>
    <d v="2022-12-16T00:00:00"/>
    <s v="It is not a coordination study"/>
    <x v="0"/>
    <s v="Distribution network hierarchically partitioned optimization considering electric vehicle orderly charging with isolated bidirectional dc-dc converter optimal efficiency model"/>
    <s v="Zhang, Qiushi (1); Zhao, Jian (1); Wang, Xiaoyu (1); Tong, Li (2); Jiang, Hang (2); Zhou, Jinhui (2) "/>
    <s v="Energies"/>
    <x v="8"/>
    <s v="English"/>
    <s v="10.3390/en14061614"/>
    <s v="Journal article (JA)"/>
    <s v="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
    <s v="Closed-loop structures - Hybrid transmissions - Input-to-state stability - Power split hybrid electric vehicles - Power splits - State observer - Torque estimation - Unknown input observer"/>
    <x v="0"/>
  </r>
  <r>
    <n v="81"/>
    <m/>
    <m/>
    <x v="4"/>
    <s v="Optimal station locations for en-route charging of electric vehicles in congested intercity networks: A new problem formulation and exact and approximate partitioning algorithms"/>
    <s v="Bao, Zhaoyao (1); Xie, Chi (2, 3) "/>
    <s v="Transportation Research Part C: Emerging Technologies"/>
    <x v="8"/>
    <s v="English"/>
    <s v="10.1016/j.trc.2021.103447"/>
    <s v="Journal article (JA)"/>
    <s v="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
    <s v="Control architecture - Control effectiveness - Energy management controls - Hierarchical control - Hierarchical control architecture - Hybrid electric vehicles (HEVs) - Measurable variables - State transition Matrix"/>
    <x v="0"/>
  </r>
  <r>
    <n v="82"/>
    <d v="2022-12-16T00:00:00"/>
    <s v="It does not consider bi-level optimization"/>
    <x v="0"/>
    <s v="Coordinated management of aggregated electric vehicles and thermostatically controlled loads in hierarchical energy systems"/>
    <s v="Liu, Guozhong (1); Tao, Yuechuan (2); Xu, Litianlun (1); Chen, Zhihe (1); Qiu, Jing (2); Lai, Shuying (2) "/>
    <s v="International Journal of Electrical Power and Energy Systems"/>
    <x v="8"/>
    <s v="English"/>
    <s v="10.1016/j.ijepes.2021.107090"/>
    <s v="Journal article (JA)"/>
    <s v="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
    <s v="Electric Vehicles (EVs) - Evaluation index system - Micro-grid systems - Optimal scheduling - priority - Regional power grids - Spatial and temporal distribution - Temporal and spatial distribution"/>
    <x v="0"/>
  </r>
  <r>
    <n v="83"/>
    <m/>
    <m/>
    <x v="4"/>
    <s v="A bi-level optimization model for electric vehicle charging strategy based on regional grid load following"/>
    <s v="Yang, Xiaolong (1, 2); Niu, Dongxiao (1, 3); Sun, Lijie (1, 3); Ji, Zhengsen (1, 3); Zhou, Jiancheng (4); Wang, Keke (1, 3); Siqin, Zhuoya (1, 3) "/>
    <s v="Journal of Cleaner Production"/>
    <x v="8"/>
    <s v="English"/>
    <s v="10.1016/j.jclepro.2021.129313"/>
    <s v="Journal article (JA)"/>
    <s v="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
    <s v="Collaborative optimization - Coupling relationships - Integrated systems - Multi-disciplinary optimizations - Multidisciplinary design optimization - Performance evaluation index - Technique for order preference by similarity to ideal solutions - Weight coefficients"/>
    <x v="0"/>
  </r>
  <r>
    <n v="84"/>
    <d v="2022-12-16T00:00:00"/>
    <s v="It does not consider bi-level optimization"/>
    <x v="0"/>
    <s v="Hierarchical Distributed Framework for Optimal Dynamic Load Management of Electric Vehicles with Vehicle-to-Grid Technology"/>
    <s v="Ahmed, Mohamed (1); Abouelseoud, Yasmine (1); Abbasy, Nabil H. (2); Kamel, Sara H. (1) "/>
    <s v="IEEE Access"/>
    <x v="8"/>
    <s v="English"/>
    <s v="10.1109/ACCESS.2021.3134868"/>
    <s v="Journal article (JA)"/>
    <s v="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
    <s v="Energy management algorithms - Energy management strategies - Optimal energy distributions - Plug in hybrid electric vehicles - Radial basis function neural networks - Vehicle speed predictions - Velocity prediction - Wavelet transformations"/>
    <x v="0"/>
  </r>
  <r>
    <n v="85"/>
    <m/>
    <m/>
    <x v="4"/>
    <s v="Optimal fast charging station locations for electric ridesharing with vehicle-charging station assignment"/>
    <s v="Ma, Tai-Yu (1); Xie, Simin (2) "/>
    <s v="Transportation Research Part D: Transport and Environment"/>
    <x v="8"/>
    <s v="English"/>
    <s v="10.1016/j.trd.2020.102682"/>
    <s v="Journal article (JA)"/>
    <s v="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
    <s v="Different energy sources - Energy optimization - Fuzzy logic controllers - Fuzzy observer - Power management strategies - Sensor fault - Takagi Sugeno fuzzy models - Total energy consumption"/>
    <x v="0"/>
  </r>
  <r>
    <n v="86"/>
    <m/>
    <m/>
    <x v="4"/>
    <s v="Optimal Pricing of Public Electric Vehicle Charging Stations Considering Operations of Coupled Transportation and Power Systems"/>
    <s v="Cui, Yan (1); Hu, Zechun (1); Duan, Xiaoyu (1) "/>
    <s v="IEEE Transactions on Smart Grid"/>
    <x v="8"/>
    <s v="English"/>
    <s v="10.1109/TSG.2021.3053026"/>
    <s v="Journal article (JA)"/>
    <s v="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
    <s v="Bi-level programming - Bilevel programming models - Bus systems - Collaborative optimization - Dynamic selection strategies - Neighborhood search algorithms - Vehicle scheduling - Vehicle scheduling problem"/>
    <x v="0"/>
  </r>
  <r>
    <n v="87"/>
    <m/>
    <m/>
    <x v="4"/>
    <s v="A medium-and long-term orderly charging load planning method for electric vehicles in residential areas"/>
    <s v="Xiao, Zhaoxia (1); Zhou, Yi (1); Cao, Jianing (2); Xu, Rui (1) "/>
    <s v="World Electric Vehicle Journal"/>
    <x v="8"/>
    <s v="English"/>
    <s v="10.3390/wevj12040216"/>
    <s v="Journal article (JA)"/>
    <s v="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
    <s v="Bi-level programming - Black-start generators - Essential features - Hierarchical decompositions - Integer linear programming models - Optimisation models - Power fluctuations - Restoration strategies"/>
    <x v="0"/>
  </r>
  <r>
    <n v="88"/>
    <d v="2022-12-16T00:00:00"/>
    <s v="It does not consider bi-level optimization"/>
    <x v="0"/>
    <s v="ADMM-Based Coordination of Electric Vehicles in Constrained Distribution Networks Considering Fast Charging and Degradation"/>
    <s v="Zhou, Xu (1); Zou, Suli (1); Wang, Peng (2); Ma, Zhongjing (1) "/>
    <s v="IEEE Transactions on Intelligent Transportation Systems"/>
    <x v="8"/>
    <s v="English"/>
    <s v="10.1109/TITS.2020.3015122"/>
    <s v="Journal article (JA)"/>
    <s v="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
    <s v="Agent based simulation - Charging managements - Computationally efficient - Dynamic programming algorithm - Multi-objective genetic algorithm - Optimisations - Response surface method - Techno-Economic analysis"/>
    <x v="0"/>
  </r>
  <r>
    <n v="89"/>
    <d v="2022-12-16T00:00:00"/>
    <s v="It does not consider bi-level optimization"/>
    <x v="0"/>
    <s v="Risk-averse integrated demand response and dynamic G2V charge scheduling of an electric vehicle aggregator to support grid stability"/>
    <s v="Sharma, Suman (1); Jain, Prerna (1) "/>
    <s v="International Transactions on Electrical Energy Systems"/>
    <x v="8"/>
    <s v="English"/>
    <s v="10.1002/2050-7038.12867"/>
    <s v="Journal article (JA)"/>
    <s v="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
    <s v="Hierarchical structures - Longitudinal and lateral forces - Online implementation - Optimal control strategy - Optimization algorithms - Rule-based control strategies - Torque vectoring - Vehicle dynamics"/>
    <x v="0"/>
  </r>
  <r>
    <n v="90"/>
    <m/>
    <m/>
    <x v="4"/>
    <s v="Hierarchical Volt-VAR Optimization Framework Considering Voltage Control of Smart Electric Vehicle Charging Stations under Uncertainty"/>
    <s v="Prabawa, Panggah (1); Choi, Dae-Hyun (1) "/>
    <s v="IEEE Access"/>
    <x v="8"/>
    <s v="English"/>
    <s v="10.1109/ACCESS.2021.3109621"/>
    <s v="Journal article (JA)"/>
    <s v="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
    <s v="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
    <x v="1"/>
  </r>
  <r>
    <n v="91"/>
    <d v="2022-12-16T00:00:00"/>
    <s v="Distribution network problem"/>
    <x v="1"/>
    <s v="Hierarchical Coupled Driving-and-Charging Model of Electric Vehicles, Stations and Grid Operators"/>
    <s v="Sohet, Benoit (1); Hayel, Yezekael (1); Beaude, Olivier (2); Jeandin, Alban (3) "/>
    <s v="IEEE Transactions on Smart Grid"/>
    <x v="8"/>
    <s v="English"/>
    <s v="10.1109/TSG.2021.3107896"/>
    <s v="Journal article (JA)"/>
    <s v="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
    <s v="Charging control - Economic operations - Electric Vehicles (EVs) - Electricity demands - Environmental benefits - Grid operators - Operational aspects - Optimization problems"/>
    <x v="0"/>
  </r>
  <r>
    <n v="92"/>
    <d v="2022-12-16T00:00:00"/>
    <s v="It does not consider bi-level optimization"/>
    <x v="0"/>
    <s v="Coordinating flexible demand response and renewable uncertainties for scheduling of community integrated energy systems with an electric vehicle charging station: A Bi-level approach"/>
    <s v="Li, Yang (1); Han, Meng (1); Yang, Zhen (2); Li, Guoqing (1) "/>
    <s v="IEEE Transactions on Sustainable Energy"/>
    <x v="8"/>
    <s v="English"/>
    <s v="10.1109/TSTE.2021.3090463"/>
    <s v="Journal article (JA)"/>
    <s v="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
    <s v="Charging station - Distributed generations (DGs) - Hierarchical optimization - Protective devices - Smart grid"/>
    <x v="0"/>
  </r>
  <r>
    <n v="93"/>
    <d v="2022-12-16T00:00:00"/>
    <s v="It does not consider bi-level optimization"/>
    <x v="0"/>
    <s v="Hierarchical Voltage Control Strategy in Distribution Networks Considering Customized Charging Navigation of Electric Vehicles"/>
    <s v="Sun, Xianzhuo (1); Qiu, Jing (1) "/>
    <s v="IEEE Transactions on Smart Grid"/>
    <x v="8"/>
    <s v="English"/>
    <s v="10.1109/TSG.2021.3094891"/>
    <s v="Journal article (JA)"/>
    <s v="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
    <s v="Electricity bill - Free charging - Home-based - Optimisations - Optimization layer - Photovoltaic generator - Photovoltaics - Power profile - Smart homes - Smooth home power profile"/>
    <x v="0"/>
  </r>
  <r>
    <n v="94"/>
    <d v="2022-12-16T00:00:00"/>
    <s v="It does not consider bi-level optimization"/>
    <x v="0"/>
    <s v="Hierarchical model predictive control for autonomous collision avoidance of distributed electric drive vehicle with lateral stability analysis in extreme scenarios"/>
    <s v="Wang, Bowen (1); Lin, Cheng (1); Liang, Sheng (1); Gong, Xinle (1); Tao, Zhenyi (1) "/>
    <s v="World Electric Vehicle Journal"/>
    <x v="8"/>
    <s v="English"/>
    <s v="10.3390/wevj12040192"/>
    <s v="Journal article (JA)"/>
    <s v="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
    <s v="Analytic hierarchy process (ahp) - Charging station - Decision-making frameworks - Electric Vehicles (EVs) - Open platforms - Particle swarm optimisation - Smart charging - Unified architecture"/>
    <x v="3"/>
  </r>
  <r>
    <n v="95"/>
    <d v="2022-12-16T00:00:00"/>
    <s v="It considers autonomous vehicles"/>
    <x v="0"/>
    <s v="Hierarchical MPC for Robust Eco-Cooling of Connected and Automated Vehicles and Its Application to Electric Vehicle Battery Thermal Management"/>
    <s v="Amini, Mohammad Reza (1); Kolmanovsky, Ilya (2); Sun, Jing (1) "/>
    <s v="IEEE Transactions on Control Systems Technology"/>
    <x v="8"/>
    <s v="English"/>
    <s v="10.1109/TCST.2020.2975464"/>
    <s v="Journal article (JA)"/>
    <s v="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
    <s v="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
    <x v="1"/>
  </r>
  <r>
    <n v="96"/>
    <m/>
    <m/>
    <x v="4"/>
    <s v="Hierarchical Game for Networked Electric Vehicle Public Charging under Time-Based Billing Model"/>
    <s v="Yu, Yue (1); Su, Chunxia (2); Tang, Xiao (3); Kim, Baekgyu (4); Song, Tiecheng (1); Han, Zhu (5) "/>
    <s v="IEEE Transactions on Intelligent Transportation Systems"/>
    <x v="8"/>
    <s v="English"/>
    <s v="10.1109/TITS.2020.2994192"/>
    <s v="Journal article (JA)"/>
    <s v="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
    <s v="Aggregator - Hierarchical model - Load-frequency control - Smart grid - Vehicle to Grid (V2G)"/>
    <x v="0"/>
  </r>
  <r>
    <n v="97"/>
    <m/>
    <m/>
    <x v="4"/>
    <s v="Stochasticity and environmental cost inclusion for electric vehicles fast-charging facility deployment"/>
    <s v="Tran, Cong Quoc; Keyvan-Ekbatani, Mehdi; Ngoduy, Dong; Watling, David"/>
    <s v="TRANSPORTATION RESEARCH PART E-LOGISTICS AND TRANSPORTATION REVIEW"/>
    <x v="8"/>
    <s v="English"/>
    <s v="10.1016/j.tre.2021.102460"/>
    <s v="Journal article (JA)"/>
    <s v="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
    <m/>
    <x v="2"/>
  </r>
  <r>
    <n v="98"/>
    <d v="2022-12-16T00:00:00"/>
    <s v="It does not consider bi-level optimization"/>
    <x v="0"/>
    <s v="Hesitant fuzzy for conflicting criteria in multi-objective deployment of electric vehicle charging stations"/>
    <s v="Panah, Payam Ghaebi (1); Bornapour, Seyyed Mohammad (2); Nosratabadi, Seyyed Mostafa (3); Guerrero, Josep M. (1) "/>
    <s v="Sustainable Cities and Society"/>
    <x v="9"/>
    <s v="English"/>
    <s v="10.1016/j.scs.2022.104054"/>
    <s v="Journal article (JA)"/>
    <s v="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
    <s v="Coordinated charging - Electric Vehicles (EVs) - Fast charging stations - Iteration optimizations - Joint architectures - Location selection - Novel architecture - Proposed architectures"/>
    <x v="0"/>
  </r>
  <r>
    <n v="99"/>
    <m/>
    <m/>
    <x v="4"/>
    <s v="Optimal planning of inverter-based renewable energy sources towards autonomous microgrids accommodating electric vehicle charging stations"/>
    <s v="Ali, Abdelfatah (1); Mahmoud, Karar (2, 3); Lehtonen, Matti (2) "/>
    <s v="IET Generation, Transmission and Distribution"/>
    <x v="9"/>
    <s v="English"/>
    <s v="10.1049/gtd2.12268"/>
    <s v="Journal article (JA)"/>
    <s v="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
    <s v="Bi-level optimzation method - Biological system modeling - Charging station - Cyber-attacks - Electric vehicle charging - Electric vehicle charging station - Optimisations - Schedule"/>
    <x v="0"/>
  </r>
  <r>
    <n v="100"/>
    <d v="2022-12-16T00:00:00"/>
    <s v="It considers hybrid Evs"/>
    <x v="0"/>
    <s v="An efficient multi-objective hierarchical energy management strategy for plug-in hybrid electric vehicle in connected scenario"/>
    <s v="Cui, Wei (1); Cui, Naxin (1); Li, Tao (1); Cui, Zhongrui (1); Du, Yi (1); Zhang, Chenghui (1) "/>
    <s v="Energy"/>
    <x v="9"/>
    <s v="English"/>
    <s v="10.1016/j.energy.2022.124690"/>
    <s v="Journal article (JA)"/>
    <s v="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
    <s v="Computational requirements - Distributed control - Hierarchical optimal control - LaGrangian relaxation - Lagrangian relaxation method - Mixed-integer programs - Multi-family dwelling - Residential communities"/>
    <x v="0"/>
  </r>
  <r>
    <n v="101"/>
    <d v="2022-12-16T00:00:00"/>
    <s v="It uses Deep Learning"/>
    <x v="0"/>
    <s v="Multi-service provision for electric vehicles in power-transportation networks towards a low-carbon transition: A hierarchical and hybrid multi-agent reinforcement learning approach"/>
    <s v="Qiu, Dawei (1); Wang, Yi (1); Sun, Mingyang (2); Strbac, Goran (1) "/>
    <s v="Applied Energy"/>
    <x v="9"/>
    <s v="English"/>
    <s v="10.1016/j.apenergy.2022.118790"/>
    <s v="Journal article (JA)"/>
    <s v="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
    <s v="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
    <x v="1"/>
  </r>
  <r>
    <n v="102"/>
    <m/>
    <m/>
    <x v="4"/>
    <s v="Bi-level framework for microgrid capacity planning under dynamic wireless charging of electric vehicles"/>
    <s v="Zhou, Ze (1); Liu, Zhitao (1); Su, Hongye (1); Zhang, Liyan (2) "/>
    <s v="International Journal of Electrical Power and Energy Systems"/>
    <x v="9"/>
    <s v="English"/>
    <s v="10.1016/j.ijepes.2022.108204"/>
    <s v="Journal article (JA)"/>
    <s v="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
    <s v="Active and Reactive Power - Electric energy distribution system - Electric vehicle charging - Energy management strategies - Optimization modeling - Reactive power compensation - Three phase - Upper level optimization"/>
    <x v="0"/>
  </r>
  <r>
    <n v="103"/>
    <d v="2022-12-16T00:00:00"/>
    <s v="It does not consider bi-level optimization"/>
    <x v="0"/>
    <s v="Hierarchical Stochastic Optimal Scheduling of Electric Thermal Hydrogen Integrated Energy System Considering Electric Vehicles"/>
    <s v="Jia, Shiduo (1); Kang, Xiaoning (1); Cui, Jinxu (1); Tian, Bowen (1); Xiao, Shuwen (1) "/>
    <s v="Energies"/>
    <x v="9"/>
    <s v="English"/>
    <s v="10.3390/en15155509"/>
    <s v="Journal article (JA)"/>
    <s v="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
    <s v="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
    <x v="1"/>
  </r>
  <r>
    <n v="104"/>
    <m/>
    <m/>
    <x v="4"/>
    <s v="Suitable various-goal energy management system for smart home based on photovoltaic generator and electric vehicles"/>
    <s v="Ben Arab, Marwa (1); Rekik, Mouna (1); Krichen, Lotfi (1) "/>
    <s v="Journal of Building Engineering"/>
    <x v="9"/>
    <s v="English"/>
    <s v="10.1016/j.jobe.2022.104430"/>
    <s v="Journal article (JA)"/>
    <s v="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
    <s v="Bi-level programming - Charging/discharging - Commercial solvers - Cost of system operations - Economic operations - Energy saving and environmental protection - Hierarchical decompositions - Vehicle to Grid (V2G)"/>
    <x v="0"/>
  </r>
  <r>
    <n v="105"/>
    <m/>
    <m/>
    <x v="4"/>
    <s v="Joint Optimization for Coordinated Charging Control of Commercial Electric Vehicles Under Distributed Hydrogen Energy Supply"/>
    <s v="Long, Teng (1); Jia, Qing-Shan (1) "/>
    <s v="IEEE Transactions on Control Systems Technology"/>
    <x v="9"/>
    <s v="English"/>
    <s v="10.1109/TCST.2021.3070482"/>
    <s v="Journal article (JA)"/>
    <s v="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
    <s v="Bi-level optimization - Bi-level optimization models - Competitive effects - Competitive environment - Electric vehicle charging - Gravity-based models - Modeling and computation - Plug in Electric Vehicle (PEV)"/>
    <x v="0"/>
  </r>
  <r>
    <n v="106"/>
    <d v="2022-12-16T00:00:00"/>
    <s v="It is not a coordination study"/>
    <x v="0"/>
    <s v="Electric Vehicle User Data-Induced Cyber Attack on Electric Vehicle Charging Station"/>
    <s v="Jeong, Seong Ile (1); Choi, Dae-Hyun (1) "/>
    <s v="IEEE Access"/>
    <x v="9"/>
    <s v="English"/>
    <s v="10.1109/ACCESS.2022.3177842"/>
    <s v="Journal article (JA)"/>
    <s v="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
    <s v="Battery-electric vehicles - Bi-level optimization models - Charging station - Deployment models - Dynamic traffic - Dynamic traffic assignment - Optimisations - Public charging station - Real - Time system - Traffic assignment - Vehicle's dynamics"/>
    <x v="0"/>
  </r>
  <r>
    <n v="107"/>
    <m/>
    <m/>
    <x v="4"/>
    <s v="Deploying Public Charging Stations for Battery Electric Vehicles on the Expressway Network Based on Dynamic Charging Demand"/>
    <s v="Zhang, Tian-Yu (1); Yang, Yang (1); Zhu, Yu-Ting (2); Yao, En-Jian (1); Wu, Ke-Qi (3) "/>
    <s v="IEEE Transactions on Transportation Electrification"/>
    <x v="9"/>
    <s v="English"/>
    <s v="10.1109/TTE.2022.3141208"/>
    <s v="Journal article (JA)"/>
    <s v="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
    <s v="Adaptive simulated annealing algorithm - Braking stabilities - Control strategies - Hierarchical optimization - Non- dominated sorting genetic algorithms - NSGA-II - Online simulation - Regenerative torque"/>
    <x v="0"/>
  </r>
  <r>
    <n v="108"/>
    <m/>
    <m/>
    <x v="4"/>
    <s v="Sustainable energy supply of electric vehicle charging parks and hydrogen refueling stations integrated in local energy systems under a risk-averse optimization strategy"/>
    <s v="Shoja, Zahra Moshaver (1); Mirzaei, Mohammad Amin (1); Seyedi, Heresh (1); Zare, Kazem (1) "/>
    <s v="Journal of Energy Storage"/>
    <x v="9"/>
    <s v="English"/>
    <s v="10.1016/j.est.2022.105633"/>
    <s v="Journal article (JA)"/>
    <s v="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
    <s v="Assignment models - Bi-level optimization - Charging infrastructures - Combinatorial optimization problems - Fast charging stations - Location problems - State-of-the-art methods - Surrogate-assisted optimizations"/>
    <x v="0"/>
  </r>
  <r>
    <n v="109"/>
    <m/>
    <m/>
    <x v="4"/>
    <s v="Trilevel Optimization Model for Competitive Pricing of Electric Vehicle Charging Station Considering Distribution Locational Marginal Price"/>
    <s v="Chen, Shibo (1); Feng, Shanshan (2); Guo, Zhenwei (3); Yang, Zaiyue (1) "/>
    <s v="IEEE Transactions on Smart Grid"/>
    <x v="9"/>
    <s v="English"/>
    <s v="10.1109/TSG.2022.3181359"/>
    <s v="Journal article (JA)"/>
    <s v="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
    <s v="Co-ordinated control - Double lane changes - Driving conditions - Global chassis controls - Handling stabilities - Multiple constraint - Nonconvex optimization - Objective functions"/>
    <x v="0"/>
  </r>
  <r>
    <n v="110"/>
    <d v="2022-12-16T00:00:00"/>
    <s v="It is a literature review"/>
    <x v="5"/>
    <s v="Hierarchical Operation of Electric Vehicle Charging Station in Smart Grid Integration Applications ‚Äî An Overview"/>
    <s v="Wu, Yu (1, 2, 4); Wang, Ziliang (1); Huangfu, Yigeng (1); Ravey, Alexandre (2, 3); Chrenko, Daniela (2, 3); Gao, Fei (1, 2, 3) "/>
    <s v="International Journal of Electrical Power and Energy Systems"/>
    <x v="9"/>
    <s v="English"/>
    <s v="10.1016/j.ijepes.2022.108005"/>
    <s v="Journal article (JA)"/>
    <s v="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
    <s v="Bi-level optimization - Electric Vehicles (EVs) - Fixed point theory - Optimal charging - Power distribution network - Public electric vehicle - Urban transportation networks - Urban transportation systems"/>
    <x v="0"/>
  </r>
  <r>
    <n v="111"/>
    <m/>
    <m/>
    <x v="4"/>
    <s v="Resiliency Improvement of Distribution Network Considering the Charge/Discharge Management of Electric Vehicles in Parking Lots through a Bilevel Optimization Approach"/>
    <s v="Alizadeh, Mohammad (1); Jafari-Nokandi, Meysam (2); Shahabi, Majid (2) "/>
    <s v="International Transactions on Electrical Energy Systems"/>
    <x v="9"/>
    <s v="English"/>
    <s v="10.1155/2022/3878440"/>
    <s v="Journal article (JA)"/>
    <s v="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
    <s v="Electric vehicle charging - Electric vehicle charging park - Hybrid method - Hydrogen refueling stations - Hydrogen technologies - Multi energy - Multi-energy storage - Power - Power-tohydrogen technology - Risk averse - Risk-averse hybrid method"/>
    <x v="0"/>
  </r>
  <r>
    <n v="112"/>
    <m/>
    <m/>
    <x v="4"/>
    <s v="Bi-level planning method of urban electric vehicle charging station considering multiple demand scenarios and multi-type charging piles"/>
    <s v="Liu, Xiaoou (1) "/>
    <s v="Journal of Energy Storage"/>
    <x v="9"/>
    <s v="English"/>
    <s v="10.1016/j.est.2022.104012"/>
    <s v="Journal article (JA)"/>
    <s v="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
    <s v="Access node - Charging loads - Hierarchical optimization - Minimum variance - Non-linear optimization algorithms - Objective functions - Orderly charging - Planning method - Residential areas - Upper layer"/>
    <x v="0"/>
  </r>
  <r>
    <n v="113"/>
    <d v="2022-12-16T00:00:00"/>
    <s v="It does not consider bi-level optimization"/>
    <x v="0"/>
    <s v="Hierarchical Distributed Frequency Regulation Strategy of Electric Vehicle Cluster Considering Demand Charging Load Optimization"/>
    <s v="Deng, Xiaosong (1); Zhang, Qian (1); Li, Yan (2); Sun, Tao (1); Yue, Huanzhan (1) "/>
    <s v="IEEE Transactions on Industry Applications"/>
    <x v="9"/>
    <s v="English"/>
    <s v="10.1109/TIA.2021.3122392"/>
    <s v="Journal article (JA)"/>
    <s v="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
    <s v="Alternating direction method of multipliers - Coordination problems - Decentralized coordination - Distributed optimization - Electric Vehicles (EVs) - Hierarchical algorithm - Optimization problems - Transportation system"/>
    <x v="0"/>
  </r>
  <r>
    <n v="114"/>
    <m/>
    <m/>
    <x v="4"/>
    <s v="Hierarchical management strategy for electric vehicles charging schedule considering the scarcity of charging resources"/>
    <s v="Zhu, Xu (1); Sun, Yuanzhang (1); Yang, Jun (1); Zhan, Xiangpeng (2); Wu, Fuzhang (1); Fan, Hui (3); Liang, Jifeng (3) "/>
    <s v="IET Generation, Transmission and Distribution"/>
    <x v="9"/>
    <s v="English"/>
    <s v="10.1049/gtd2.12503"/>
    <s v="Journal article (JA)"/>
    <s v="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
    <s v="Bilevel programs - Decision-making problem - Distribution systems - Electric Vehicles (EVs) - Locational marginal prices - Mixed-integer programs - Parking lots - Polyhedral approximation"/>
    <x v="0"/>
  </r>
  <r>
    <n v="115"/>
    <d v="2022-12-16T00:00:00"/>
    <s v="It considers autonomous vehicles"/>
    <x v="0"/>
    <s v="Regenerative braking-based hierarchical model predictive cabin thermal management for battery life extension of autonomous electric vehicles"/>
    <s v="Zhang, Yongzhi (1, 2); Tong, Lang (3) "/>
    <s v="Journal of Energy Storage"/>
    <x v="9"/>
    <s v="English"/>
    <s v="10.1016/j.est.2022.104662"/>
    <s v="Journal article (JA)"/>
    <s v="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
    <s v="Agglomerative hierarchical clustering - Ancillary service markets - Conditional Value-at-Risk - Cost constraints - Demand response - Grid to vehicle (G2V) - Integrated charge - Regulation services"/>
    <x v="0"/>
  </r>
  <r>
    <n v="116"/>
    <d v="2022-12-16T00:00:00"/>
    <s v="It is not a coordination study"/>
    <x v="0"/>
    <s v="Predictive co-optimization of speed planning and powertrain energy management for electric vehicles driving in traffic scenarios: Combining strengths of simultaneous and hierarchical methods"/>
    <s v="Zhou, Xingyu (1); Sun, Fengchun (1); Sun, Chao (1); Zhang, Chuntao (1) "/>
    <s v="Journal of Power Sources"/>
    <x v="9"/>
    <s v="English"/>
    <s v="10.1016/j.jpowsour.2021.230910"/>
    <s v="Journal article (JA)"/>
    <s v="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
    <s v="Adaptive inertia - Electric Vehicles (EVs) - Electricity trading - Mixed integer programming (MIP) - Security analysis - Security and privacy - Two layer model - Vehicle travels"/>
    <x v="0"/>
  </r>
  <r>
    <n v="117"/>
    <d v="2022-12-16T00:00:00"/>
    <s v="It uses Deep Learning"/>
    <x v="0"/>
    <s v="An Adaptive Hierarchical Energy Management Strategy for Hybrid Electric Vehicles Combining Heuristic Domain Knowledge and Data-Driven Deep Reinforcement Learning"/>
    <s v="Hu, Bo (1, 2); Li, Jiaxi (1) "/>
    <s v="IEEE Transactions on Transportation Electrification"/>
    <x v="9"/>
    <s v="English"/>
    <s v="10.1109/TTE.2021.3132773"/>
    <s v="Journal article (JA)"/>
    <s v="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
    <s v="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
    <x v="1"/>
  </r>
  <r>
    <n v="118"/>
    <m/>
    <m/>
    <x v="4"/>
    <s v="Hierarchical predictive control for electric vehicles with hybrid energy storage system under vehicle-following scenarios"/>
    <s v="Wu, Yue (1); Huang, Zhiwu (1); Hofmann, Heath (2); Liu, Yongjie (1); Huang, Jiahao (1); Hu, Xiaosong (3); Peng, Jun (4); Song, Ziyou (5) "/>
    <s v="Energy"/>
    <x v="9"/>
    <s v="English"/>
    <s v="10.1016/j.energy.2022.123774"/>
    <s v="Journal article (JA)"/>
    <s v="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
    <s v="Bilevel - Bilevel mixed-integer programming - Competitive pricing - Distribution locational marginal price - Electric vehicle charging - Game - Load modeling - Locational marginal prices - Mixed-Integer Programming - Optimisations - Trilevel optimization"/>
    <x v="0"/>
  </r>
  <r>
    <n v="119"/>
    <d v="2022-12-16T00:00:00"/>
    <s v="It uses Deep Learning"/>
    <x v="0"/>
    <s v="Hierarchical speed control for autonomous electric vehicle through deep reinforcement learning and robust control"/>
    <s v="Xu, Guangfei (1, 2); He, Xiangkun (3); Chen, Meizhou (1); Miao, Hequan (1); Pang, Huanxiao (1); Wu, Jian (4); Diao, Peisong (1); Wang, Wenjun (1) "/>
    <s v="IET Control Theory and Applications"/>
    <x v="9"/>
    <s v="English"/>
    <s v="10.1049/cth2.12211"/>
    <s v="Journal article (JA)"/>
    <s v="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
    <s v="Charging station - Control strategies - Control strategy of EV charging micro-grid - Energy management system design - EV Charging - EV charging station - Hierarchical control systems - Integration application - Microgrid - Smart grid integration application"/>
    <x v="0"/>
  </r>
  <r>
    <n v="120"/>
    <d v="2022-12-16T00:00:00"/>
    <s v="It uses Deep Learning"/>
    <x v="0"/>
    <s v="Hierarchical Q-learning network for online simultaneous optimization of energy efficiency and battery life of the battery/ultracapacitor electric vehicle"/>
    <s v="Xu, Bin (1); Zhou, Quan (2); Shi, Junzhe (3); Li, Sixu (4) "/>
    <s v="Journal of Energy Storage"/>
    <x v="9"/>
    <s v="English"/>
    <s v="10.1016/j.est.2021.103925"/>
    <s v="Journal article (JA)"/>
    <s v="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
    <s v="Bi-level programming - Capacity setting - Charging station - Economic costs - Electric vehicle charging - Global economics - Level model - Multi-objectives optimization - Service satisfaction - Vehicle users"/>
    <x v="0"/>
  </r>
  <r>
    <n v="121"/>
    <d v="2022-12-16T00:00:00"/>
    <s v="It uses Deep Learning"/>
    <x v="0"/>
    <s v="Hierarchical speed planning and energy management for autonomous plug-in hybrid electric vehicle in vehicle-following environment"/>
    <s v="Liu, Yonggang (1); Huang, Bin (1); Yang, Yang (1); Lei, Zhenzhen (2); Zhang, Yuanjian (3); Chen, Zheng (4) "/>
    <s v="Energy"/>
    <x v="9"/>
    <s v="English"/>
    <s v="10.1016/j.energy.2022.125212"/>
    <s v="Journal article (JA)"/>
    <s v="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
    <s v="Chance-constrained optimizations - Deterministic optimization - Distributed Energy Resources - Electric vehicle charging - Energy Storage Systems (ESSs) - Optimization framework - Power distribution network - Regulation capability"/>
    <x v="0"/>
  </r>
  <r>
    <n v="122"/>
    <d v="2022-12-16T00:00:00"/>
    <s v="It considers hybrid Evs"/>
    <x v="0"/>
    <s v="Hierarchical energy management strategy considering switching schedule for a dual-mode hybrid electric vehicle"/>
    <s v="Liu, Hui; Liu, Rui; Xu, Riming; Han, Lijin; Ruan, Shumin"/>
    <s v="PROCEEDINGS OF THE INSTITUTION OF MECHANICAL ENGINEERS PART D-JOURNAL OF AUTOMOBILE ENGINEERING"/>
    <x v="9"/>
    <s v="English"/>
    <s v="10.1177/09544070211029791"/>
    <s v="Journal article (JA)"/>
    <s v="Energy management strategies are critical for hybrid electric vehicles (HEVs) to improve fuel economy. To solve the dual-mode HEV energy management problem combined with switching schedule and power distribution, a hierarchical control strategy is proposed in this paper. The mode planning controller is twofold. First, the mode schedule is obtained according to the mode switch map and driving condition, then a switch hunting suppression algorithm is proposed to flatten the mode schedule through eliminating unnecessary switch. The proposed algorithm can reduce switch frequency while fuel consumption remains nearly unchanged. The power distribution controller receives the mode schedule and optimizes power distribution between the engine and battery based on the Radau pseudospectral knotting method (RPKM). Simulations are implemented to verify the effectiveness of the proposed hierarchical control strategy. For the mode planning controller, as the flattening threshold value increases, the fuel consumption remains nearly unchanged, however, the switch frequency decreases significantly. For the power distribution controller, the fuel consumption obtained by RPKM is 4.29% higher than that of DP, while the elapsed time is reduced by 92.53%."/>
    <m/>
    <x v="2"/>
  </r>
  <r>
    <n v="123"/>
    <m/>
    <m/>
    <x v="4"/>
    <s v="Location planning of electric vehicle charging station with users' preferences and waiting time: multi-objective bi-level programming model and HNSGA-II algorithm"/>
    <s v="Zhang, Bo; Zhao, Meng; Hu, Xiangpei"/>
    <s v="INTERNATIONAL JOURNAL OF PRODUCTION RESEARCH"/>
    <x v="9"/>
    <s v="English"/>
    <s v="10.1080/00207543.2021.2023832"/>
    <s v="Journal article (JA)"/>
    <s v="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m/>
    <x v="2"/>
  </r>
  <r>
    <n v="124"/>
    <d v="2022-12-16T00:00:00"/>
    <s v="It does not consider bi-level optimization"/>
    <x v="0"/>
    <s v="Hierarchical Optimization for User-Satisfaction-Driven Electric Vehicles Charging Coordination in Integrated MV/LV Networks"/>
    <s v="Arias, Nataly Banol; Sabillon, Carlos; Franco, John Fredy; Quiros-Tortos, Jairo; Rider, Marcos J."/>
    <s v="IEEE SYSTEMS JOURNAL"/>
    <x v="9"/>
    <s v="English"/>
    <s v="10.1109/JSYST.2022.3188220"/>
    <s v="Journal article (JA)"/>
    <s v="The growing uptake of electric vehicles (EVs) will likely require management schemes to enable their connection into distribution systems. While most of the existing approaches are developed from the operator's perspective considering EV aggregated demands at the medium-voltage (MV) level, individual users' comfort and the particularities associated with low-voltage (LV) networks need to be considered to holistically assess the EV effects in an integrated MV/LV network. This article proposes a two-level hierarchical optimization framework for the EV charging coordination (EVCC) that maximizes users' satisfaction, while avoiding operational grid issues in the whole distribution system. The framework is tailored for unbalanced distribution systems with high penetration of EVs and introduces a novel index to measure charging priority-based EV user satisfaction. To reduce the computational burden, the EVCC problem is disaggregated into an upper level for MV network operation, and a lower level for LV network and individual EV scheduling, using mixed-integer linear programming models. This framework is later embedded in a dynamic scheduling approach that copes with unexpected EV arrivals. Benefits (increased overall user satisfaction and reduced strain over distribution assets) are demonstrated via case studies in a 459-node three-phase network in which solutions were achieved under a 60-s threshold."/>
    <m/>
    <x v="2"/>
  </r>
  <r>
    <n v="125"/>
    <m/>
    <m/>
    <x v="4"/>
    <s v="System of Systems Model for Planning Electric Vehicle Charging Infrastructure in Intercity Transportation Networks Under Emission Consideration"/>
    <s v="Chao Lei (1, 2); Liqun Lu (3); Yanfeng Ouyang (1) "/>
    <s v="IEEE Transactions on Intelligent Transportation Systems"/>
    <x v="9"/>
    <s v="English"/>
    <s v="10.1109/TITS.2021.3076008"/>
    <s v="Journal article (JA)"/>
    <s v="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
    <s v="Bi-level approaches - Chance-constrained programming - Demand response programs - Electric vehicle charging - Environmental pollutions - Integrated energy systems - Mixed-integer linear programming - Sequence operation theory"/>
    <x v="0"/>
  </r>
  <r>
    <n v="126"/>
    <d v="2022-12-16T00:00:00"/>
    <s v="It is in Chinese"/>
    <x v="0"/>
    <s v="A bi-layer optimal strategy for coordinated charging of electric vehicle charging station considering multiple charging modes"/>
    <s v="Zhou Buxiang (1); Liu Zhifan (1); Huang He (1); Zhang Zhiqiang (1) "/>
    <s v="Electrical Measurement and Instrumentation"/>
    <x v="9"/>
    <s v="Chinese"/>
    <s v="10.19753/j.issn1001-1390.2021.03.003"/>
    <s v="Journal article (JA)"/>
    <s v="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
    <s v="Bi-level optimization - Bi-level optimization models - Charge-discharge - Electrical load - Islanding - Optimization approach - Parking lots - Transportation network - Vehicle drivers - Vehicle parking"/>
    <x v="0"/>
  </r>
  <r>
    <n v="127"/>
    <m/>
    <m/>
    <x v="4"/>
    <s v="Planning of static and dynamic charging facilities for electric vehicles in electrified transportation networks"/>
    <s v="Zhou, Ze (1); Liu, Zhitao (1); Su, Hongye (1); Zhang, Liyan (2) "/>
    <s v="Energy"/>
    <x v="10"/>
    <s v="English"/>
    <s v="10.1016/j.energy.2022.126073"/>
    <s v="Journal article (JA)"/>
    <s v="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
    <s v="Active distribution networks - Bilevel programming models - Distribution network planning - Electric vehicle charging - Electric Vehicles (EVs) - Intelligent Algorithms - Monte Carlo simulation methods - Particle swarm optimisation algorithms"/>
    <x v="0"/>
  </r>
  <r>
    <n v="128"/>
    <m/>
    <m/>
    <x v="4"/>
    <s v="Bi-level programming model approach for electric vehicle charging stations considering user charging costs"/>
    <s v="Li, Jiyong (1); Liu, Chengye (1); Wang, Yasai (1); Chen, Ran (1); Xu, Xiaoshuai (1) "/>
    <s v="Electric Power Systems Research"/>
    <x v="10"/>
    <s v="English"/>
    <s v="10.1016/j.epsr.2022.108889"/>
    <s v="Journal article (JA)"/>
    <s v="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
    <s v="Bi-level models - Charging models - Charging station - Congestion Games - Electrical networks - Electrical systems - Iterative algorithm - Optimization problem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548B9-7D7D-5B4E-863C-DD615859A49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5:Q19" firstHeaderRow="1" firstDataRow="3" firstDataCol="1"/>
  <pivotFields count="14">
    <pivotField showAll="0"/>
    <pivotField showAll="0"/>
    <pivotField showAll="0"/>
    <pivotField axis="axisCol" multipleItemSelectionAllowed="1" showAll="0">
      <items count="7">
        <item h="1" x="0"/>
        <item h="1" x="2"/>
        <item h="1" x="5"/>
        <item x="1"/>
        <item h="1" x="3"/>
        <item h="1" x="4"/>
        <item t="default"/>
      </items>
    </pivotField>
    <pivotField dataField="1" showAll="0"/>
    <pivotField showAll="0"/>
    <pivotField showAll="0"/>
    <pivotField axis="axisRow">
      <items count="12">
        <item x="0"/>
        <item x="1"/>
        <item x="2"/>
        <item x="3"/>
        <item x="4"/>
        <item x="5"/>
        <item x="6"/>
        <item x="7"/>
        <item x="8"/>
        <item x="9"/>
        <item x="10"/>
        <item t="default"/>
      </items>
    </pivotField>
    <pivotField showAll="0"/>
    <pivotField showAll="0"/>
    <pivotField showAll="0"/>
    <pivotField showAll="0"/>
    <pivotField showAll="0"/>
    <pivotField axis="axisCol" showAll="0">
      <items count="5">
        <item x="3"/>
        <item x="0"/>
        <item x="1"/>
        <item x="2"/>
        <item t="default"/>
      </items>
    </pivotField>
  </pivotFields>
  <rowFields count="1">
    <field x="7"/>
  </rowFields>
  <rowItems count="12">
    <i>
      <x/>
    </i>
    <i>
      <x v="1"/>
    </i>
    <i>
      <x v="2"/>
    </i>
    <i>
      <x v="3"/>
    </i>
    <i>
      <x v="4"/>
    </i>
    <i>
      <x v="5"/>
    </i>
    <i>
      <x v="6"/>
    </i>
    <i>
      <x v="7"/>
    </i>
    <i>
      <x v="8"/>
    </i>
    <i>
      <x v="9"/>
    </i>
    <i>
      <x v="10"/>
    </i>
    <i t="grand">
      <x/>
    </i>
  </rowItems>
  <colFields count="2">
    <field x="13"/>
    <field x="3"/>
  </colFields>
  <colItems count="5">
    <i>
      <x v="1"/>
      <x v="3"/>
    </i>
    <i t="default">
      <x v="1"/>
    </i>
    <i>
      <x v="3"/>
      <x v="3"/>
    </i>
    <i t="default">
      <x v="3"/>
    </i>
    <i t="grand">
      <x/>
    </i>
  </colItems>
  <dataFields count="1">
    <dataField name="Count of Title" fld="4" subtotal="count" baseField="0" baseItem="0"/>
  </dataFields>
  <chartFormats count="6">
    <chartFormat chart="0" format="7"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7" count="1" selected="0">
            <x v="8"/>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0" format="17" series="1">
      <pivotArea type="data" outline="0" fieldPosition="0">
        <references count="2">
          <reference field="4294967294" count="1" selected="0">
            <x v="0"/>
          </reference>
          <reference field="13" count="1" selected="0">
            <x v="3"/>
          </reference>
        </references>
      </pivotArea>
    </chartFormat>
    <chartFormat chart="0" format="18" series="1">
      <pivotArea type="data" outline="0" fieldPosition="0">
        <references count="2">
          <reference field="4294967294" count="1" selected="0">
            <x v="0"/>
          </reference>
          <reference field="13" count="1" selected="0">
            <x v="2"/>
          </reference>
        </references>
      </pivotArea>
    </chartFormat>
    <chartFormat chart="0" format="24" series="1">
      <pivotArea type="data" outline="0" fieldPosition="0">
        <references count="3">
          <reference field="4294967294" count="1" selected="0">
            <x v="0"/>
          </reference>
          <reference field="3" count="1" selected="0">
            <x v="3"/>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2-21T15:59:16.46" personId="{9809D69B-D81D-2B46-81F7-44D94B076B00}" id="{5C9B66DC-A084-EA40-9D0D-F12CD7BC3F18}">
    <text>Bi-level or Tri-level</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8"/>
  <sheetViews>
    <sheetView tabSelected="1" topLeftCell="A73" zoomScale="139" workbookViewId="0">
      <selection activeCell="M85" sqref="M85"/>
    </sheetView>
  </sheetViews>
  <sheetFormatPr baseColWidth="10" defaultRowHeight="16" x14ac:dyDescent="0.2"/>
  <cols>
    <col min="1" max="1" width="5.33203125" bestFit="1" customWidth="1"/>
    <col min="2" max="2" width="11" bestFit="1" customWidth="1"/>
    <col min="3" max="3" width="13.33203125" bestFit="1" customWidth="1"/>
    <col min="4" max="4" width="14" bestFit="1" customWidth="1"/>
    <col min="5" max="5" width="9.1640625" bestFit="1" customWidth="1"/>
    <col min="6" max="6" width="18.6640625" customWidth="1"/>
    <col min="7" max="7" width="16.6640625" bestFit="1" customWidth="1"/>
    <col min="8" max="8" width="12.83203125" customWidth="1"/>
    <col min="9" max="9" width="12" customWidth="1"/>
    <col min="10" max="10" width="11" customWidth="1"/>
    <col min="11" max="11" width="9.1640625" customWidth="1"/>
    <col min="14" max="14" width="10.83203125" customWidth="1"/>
  </cols>
  <sheetData>
    <row r="1" spans="1:14" x14ac:dyDescent="0.2">
      <c r="A1" t="s">
        <v>30</v>
      </c>
      <c r="B1" t="s">
        <v>253</v>
      </c>
      <c r="C1" t="s">
        <v>426</v>
      </c>
      <c r="D1" t="s">
        <v>424</v>
      </c>
      <c r="E1" t="s">
        <v>425</v>
      </c>
      <c r="F1" t="s">
        <v>334</v>
      </c>
      <c r="G1" t="s">
        <v>337</v>
      </c>
      <c r="H1" t="s">
        <v>0</v>
      </c>
      <c r="I1" t="s">
        <v>1</v>
      </c>
      <c r="J1" t="s">
        <v>2</v>
      </c>
      <c r="K1" t="s">
        <v>3</v>
      </c>
      <c r="L1" t="s">
        <v>4</v>
      </c>
      <c r="M1" t="s">
        <v>5</v>
      </c>
      <c r="N1" t="s">
        <v>6</v>
      </c>
    </row>
    <row r="2" spans="1:14" x14ac:dyDescent="0.2">
      <c r="A2">
        <v>1</v>
      </c>
      <c r="B2" s="11"/>
      <c r="C2" s="11"/>
      <c r="D2" s="11"/>
      <c r="E2" s="11"/>
      <c r="H2" t="s">
        <v>427</v>
      </c>
      <c r="I2" t="s">
        <v>428</v>
      </c>
      <c r="J2" t="s">
        <v>694</v>
      </c>
      <c r="K2">
        <v>2013</v>
      </c>
      <c r="L2" t="s">
        <v>429</v>
      </c>
      <c r="M2" t="s">
        <v>676</v>
      </c>
      <c r="N2" t="s">
        <v>345</v>
      </c>
    </row>
    <row r="3" spans="1:14" x14ac:dyDescent="0.2">
      <c r="A3">
        <f>A2+1</f>
        <v>2</v>
      </c>
      <c r="B3" s="11"/>
      <c r="C3" s="11"/>
      <c r="D3" s="11"/>
      <c r="E3" s="11"/>
      <c r="H3" t="s">
        <v>430</v>
      </c>
      <c r="I3" t="s">
        <v>431</v>
      </c>
      <c r="J3" t="s">
        <v>20</v>
      </c>
      <c r="K3">
        <v>2014</v>
      </c>
      <c r="L3" t="s">
        <v>677</v>
      </c>
      <c r="M3" t="s">
        <v>678</v>
      </c>
      <c r="N3" t="s">
        <v>345</v>
      </c>
    </row>
    <row r="4" spans="1:14" x14ac:dyDescent="0.2">
      <c r="A4">
        <f t="shared" ref="A4:A67" si="0">A3+1</f>
        <v>3</v>
      </c>
      <c r="B4" s="11"/>
      <c r="C4" s="11"/>
      <c r="D4" s="11"/>
      <c r="E4" s="11"/>
      <c r="H4" t="s">
        <v>432</v>
      </c>
      <c r="I4" t="s">
        <v>433</v>
      </c>
      <c r="J4" t="s">
        <v>695</v>
      </c>
      <c r="K4">
        <v>2014</v>
      </c>
      <c r="L4" t="s">
        <v>434</v>
      </c>
      <c r="M4" t="s">
        <v>679</v>
      </c>
      <c r="N4" t="s">
        <v>345</v>
      </c>
    </row>
    <row r="5" spans="1:14" x14ac:dyDescent="0.2">
      <c r="A5">
        <f t="shared" si="0"/>
        <v>4</v>
      </c>
      <c r="B5" s="11"/>
      <c r="C5" s="11"/>
      <c r="D5" s="11"/>
      <c r="E5" s="11"/>
      <c r="H5" t="s">
        <v>435</v>
      </c>
      <c r="I5" t="s">
        <v>436</v>
      </c>
      <c r="J5" t="s">
        <v>437</v>
      </c>
      <c r="K5">
        <v>2015</v>
      </c>
      <c r="L5" t="s">
        <v>438</v>
      </c>
      <c r="M5" t="s">
        <v>439</v>
      </c>
      <c r="N5" t="s">
        <v>385</v>
      </c>
    </row>
    <row r="6" spans="1:14" x14ac:dyDescent="0.2">
      <c r="A6">
        <f t="shared" si="0"/>
        <v>5</v>
      </c>
      <c r="B6" s="11"/>
      <c r="C6" s="11"/>
      <c r="D6" s="11"/>
      <c r="E6" s="11"/>
      <c r="H6" t="s">
        <v>440</v>
      </c>
      <c r="I6" t="s">
        <v>441</v>
      </c>
      <c r="J6" t="s">
        <v>696</v>
      </c>
      <c r="K6">
        <v>2015</v>
      </c>
      <c r="L6" t="s">
        <v>680</v>
      </c>
      <c r="M6" t="s">
        <v>681</v>
      </c>
      <c r="N6" t="s">
        <v>345</v>
      </c>
    </row>
    <row r="7" spans="1:14" x14ac:dyDescent="0.2">
      <c r="A7">
        <f t="shared" si="0"/>
        <v>6</v>
      </c>
      <c r="B7" s="11"/>
      <c r="C7" s="11"/>
      <c r="D7" s="11"/>
      <c r="E7" s="11"/>
      <c r="H7" t="s">
        <v>442</v>
      </c>
      <c r="I7" t="s">
        <v>443</v>
      </c>
      <c r="J7" t="s">
        <v>10</v>
      </c>
      <c r="K7">
        <v>2015</v>
      </c>
      <c r="L7" t="s">
        <v>682</v>
      </c>
      <c r="M7" t="s">
        <v>683</v>
      </c>
      <c r="N7" t="s">
        <v>345</v>
      </c>
    </row>
    <row r="8" spans="1:14" x14ac:dyDescent="0.2">
      <c r="A8">
        <f t="shared" si="0"/>
        <v>7</v>
      </c>
      <c r="B8" s="11"/>
      <c r="C8" s="11"/>
      <c r="D8" s="11"/>
      <c r="E8" s="11"/>
      <c r="H8" t="s">
        <v>444</v>
      </c>
      <c r="I8" t="s">
        <v>445</v>
      </c>
      <c r="J8" t="s">
        <v>423</v>
      </c>
      <c r="K8">
        <v>2015</v>
      </c>
      <c r="M8" t="s">
        <v>684</v>
      </c>
      <c r="N8" t="s">
        <v>345</v>
      </c>
    </row>
    <row r="9" spans="1:14" x14ac:dyDescent="0.2">
      <c r="A9">
        <f t="shared" si="0"/>
        <v>8</v>
      </c>
      <c r="B9" s="11"/>
      <c r="C9" s="11"/>
      <c r="D9" s="11"/>
      <c r="E9" s="11"/>
      <c r="H9" t="s">
        <v>446</v>
      </c>
      <c r="I9" t="s">
        <v>447</v>
      </c>
      <c r="J9" t="s">
        <v>29</v>
      </c>
      <c r="K9">
        <v>2015</v>
      </c>
      <c r="L9" t="s">
        <v>686</v>
      </c>
      <c r="M9" t="s">
        <v>685</v>
      </c>
      <c r="N9" t="s">
        <v>345</v>
      </c>
    </row>
    <row r="10" spans="1:14" x14ac:dyDescent="0.2">
      <c r="A10">
        <f t="shared" si="0"/>
        <v>9</v>
      </c>
      <c r="B10" s="11"/>
      <c r="C10" s="11"/>
      <c r="D10" s="11"/>
      <c r="E10" s="11"/>
      <c r="H10" t="s">
        <v>342</v>
      </c>
      <c r="I10" t="s">
        <v>343</v>
      </c>
      <c r="J10" t="s">
        <v>20</v>
      </c>
      <c r="K10">
        <v>2016</v>
      </c>
      <c r="L10" t="s">
        <v>28</v>
      </c>
      <c r="M10" t="s">
        <v>344</v>
      </c>
      <c r="N10" t="s">
        <v>7</v>
      </c>
    </row>
    <row r="11" spans="1:14" x14ac:dyDescent="0.2">
      <c r="A11">
        <f t="shared" si="0"/>
        <v>10</v>
      </c>
      <c r="B11" s="11"/>
      <c r="C11" s="11"/>
      <c r="D11" s="11"/>
      <c r="E11" s="11"/>
      <c r="H11" t="s">
        <v>448</v>
      </c>
      <c r="I11" t="s">
        <v>449</v>
      </c>
      <c r="J11" t="s">
        <v>450</v>
      </c>
      <c r="K11">
        <v>2016</v>
      </c>
      <c r="L11" t="s">
        <v>451</v>
      </c>
      <c r="M11" t="s">
        <v>687</v>
      </c>
      <c r="N11" t="s">
        <v>345</v>
      </c>
    </row>
    <row r="12" spans="1:14" x14ac:dyDescent="0.2">
      <c r="A12">
        <f t="shared" si="0"/>
        <v>11</v>
      </c>
      <c r="B12" s="11"/>
      <c r="C12" s="11"/>
      <c r="D12" s="11"/>
      <c r="E12" s="11"/>
      <c r="H12" t="s">
        <v>452</v>
      </c>
      <c r="I12" t="s">
        <v>453</v>
      </c>
      <c r="J12" t="s">
        <v>17</v>
      </c>
      <c r="K12">
        <v>2016</v>
      </c>
      <c r="L12" t="s">
        <v>688</v>
      </c>
      <c r="M12" t="s">
        <v>689</v>
      </c>
      <c r="N12" t="s">
        <v>345</v>
      </c>
    </row>
    <row r="13" spans="1:14" x14ac:dyDescent="0.2">
      <c r="A13">
        <f t="shared" si="0"/>
        <v>12</v>
      </c>
      <c r="B13" s="11"/>
      <c r="C13" s="11"/>
      <c r="D13" s="11"/>
      <c r="E13" s="11"/>
      <c r="H13" t="s">
        <v>346</v>
      </c>
      <c r="I13" t="s">
        <v>347</v>
      </c>
      <c r="J13" t="s">
        <v>17</v>
      </c>
      <c r="K13">
        <v>2017</v>
      </c>
      <c r="L13" t="s">
        <v>18</v>
      </c>
      <c r="M13" t="s">
        <v>348</v>
      </c>
      <c r="N13" t="s">
        <v>304</v>
      </c>
    </row>
    <row r="14" spans="1:14" x14ac:dyDescent="0.2">
      <c r="A14">
        <f t="shared" si="0"/>
        <v>13</v>
      </c>
      <c r="B14" s="11"/>
      <c r="C14" s="11"/>
      <c r="D14" s="11"/>
      <c r="E14" s="11"/>
      <c r="H14" t="s">
        <v>454</v>
      </c>
      <c r="I14" t="s">
        <v>455</v>
      </c>
      <c r="J14" t="s">
        <v>16</v>
      </c>
      <c r="K14">
        <v>2017</v>
      </c>
      <c r="L14" t="s">
        <v>456</v>
      </c>
      <c r="M14" t="s">
        <v>457</v>
      </c>
      <c r="N14" t="s">
        <v>7</v>
      </c>
    </row>
    <row r="15" spans="1:14" x14ac:dyDescent="0.2">
      <c r="A15">
        <f t="shared" si="0"/>
        <v>14</v>
      </c>
      <c r="B15" s="11"/>
      <c r="C15" s="11"/>
      <c r="D15" s="11"/>
      <c r="E15" s="11"/>
      <c r="H15" t="s">
        <v>458</v>
      </c>
      <c r="I15" t="s">
        <v>459</v>
      </c>
      <c r="J15" t="s">
        <v>450</v>
      </c>
      <c r="K15">
        <v>2017</v>
      </c>
      <c r="L15" t="s">
        <v>460</v>
      </c>
      <c r="M15" t="s">
        <v>690</v>
      </c>
      <c r="N15" t="s">
        <v>345</v>
      </c>
    </row>
    <row r="16" spans="1:14" x14ac:dyDescent="0.2">
      <c r="A16">
        <f t="shared" si="0"/>
        <v>15</v>
      </c>
      <c r="B16" s="11"/>
      <c r="C16" s="11"/>
      <c r="D16" s="11"/>
      <c r="E16" s="11"/>
      <c r="H16" t="s">
        <v>461</v>
      </c>
      <c r="I16" t="s">
        <v>462</v>
      </c>
      <c r="J16" t="s">
        <v>697</v>
      </c>
      <c r="K16">
        <v>2017</v>
      </c>
      <c r="L16" t="s">
        <v>463</v>
      </c>
      <c r="M16" t="s">
        <v>691</v>
      </c>
      <c r="N16" t="s">
        <v>345</v>
      </c>
    </row>
    <row r="17" spans="1:14" x14ac:dyDescent="0.2">
      <c r="A17">
        <f t="shared" si="0"/>
        <v>16</v>
      </c>
      <c r="B17" s="11"/>
      <c r="C17" s="11"/>
      <c r="D17" s="11"/>
      <c r="E17" s="11"/>
      <c r="H17" t="s">
        <v>464</v>
      </c>
      <c r="I17" t="s">
        <v>465</v>
      </c>
      <c r="J17" t="s">
        <v>29</v>
      </c>
      <c r="K17">
        <v>2017</v>
      </c>
      <c r="L17" t="s">
        <v>692</v>
      </c>
      <c r="M17" t="s">
        <v>693</v>
      </c>
      <c r="N17" t="s">
        <v>345</v>
      </c>
    </row>
    <row r="18" spans="1:14" x14ac:dyDescent="0.2">
      <c r="A18">
        <f t="shared" si="0"/>
        <v>17</v>
      </c>
      <c r="B18" s="11">
        <v>44916</v>
      </c>
      <c r="C18" s="11" t="s">
        <v>858</v>
      </c>
      <c r="D18" s="11" t="s">
        <v>857</v>
      </c>
      <c r="E18" s="11" t="s">
        <v>858</v>
      </c>
      <c r="F18" s="11" t="s">
        <v>882</v>
      </c>
      <c r="G18" t="s">
        <v>881</v>
      </c>
      <c r="H18" t="s">
        <v>466</v>
      </c>
      <c r="I18" t="s">
        <v>467</v>
      </c>
      <c r="J18" t="s">
        <v>20</v>
      </c>
      <c r="K18">
        <v>2017</v>
      </c>
      <c r="L18" t="s">
        <v>698</v>
      </c>
      <c r="M18" t="s">
        <v>699</v>
      </c>
      <c r="N18" t="s">
        <v>345</v>
      </c>
    </row>
    <row r="19" spans="1:14" x14ac:dyDescent="0.2">
      <c r="A19">
        <f t="shared" si="0"/>
        <v>18</v>
      </c>
      <c r="B19" s="11"/>
      <c r="C19" s="11"/>
      <c r="D19" s="11"/>
      <c r="E19" s="11"/>
      <c r="H19" t="s">
        <v>349</v>
      </c>
      <c r="I19" t="s">
        <v>350</v>
      </c>
      <c r="J19" t="s">
        <v>25</v>
      </c>
      <c r="K19">
        <v>2018</v>
      </c>
      <c r="L19" t="s">
        <v>26</v>
      </c>
      <c r="M19" t="s">
        <v>351</v>
      </c>
      <c r="N19" t="s">
        <v>304</v>
      </c>
    </row>
    <row r="20" spans="1:14" x14ac:dyDescent="0.2">
      <c r="A20">
        <f t="shared" si="0"/>
        <v>19</v>
      </c>
      <c r="B20" s="11"/>
      <c r="C20" s="11"/>
      <c r="D20" s="11"/>
      <c r="E20" s="11"/>
      <c r="G20" s="11"/>
      <c r="H20" t="s">
        <v>468</v>
      </c>
      <c r="I20" t="s">
        <v>469</v>
      </c>
      <c r="J20" t="s">
        <v>14</v>
      </c>
      <c r="K20">
        <v>2018</v>
      </c>
      <c r="L20" t="s">
        <v>470</v>
      </c>
      <c r="M20" t="s">
        <v>471</v>
      </c>
      <c r="N20" t="s">
        <v>385</v>
      </c>
    </row>
    <row r="21" spans="1:14" x14ac:dyDescent="0.2">
      <c r="A21">
        <f t="shared" si="0"/>
        <v>20</v>
      </c>
      <c r="B21" s="11"/>
      <c r="C21" s="11"/>
      <c r="D21" s="11"/>
      <c r="E21" s="11"/>
      <c r="H21" t="s">
        <v>352</v>
      </c>
      <c r="I21" t="s">
        <v>472</v>
      </c>
      <c r="J21" t="s">
        <v>13</v>
      </c>
      <c r="K21">
        <v>2018</v>
      </c>
      <c r="L21" t="s">
        <v>27</v>
      </c>
      <c r="M21" t="s">
        <v>353</v>
      </c>
      <c r="N21" t="s">
        <v>385</v>
      </c>
    </row>
    <row r="22" spans="1:14" x14ac:dyDescent="0.2">
      <c r="A22">
        <f t="shared" si="0"/>
        <v>21</v>
      </c>
      <c r="B22" s="11"/>
      <c r="C22" s="11"/>
      <c r="D22" s="11"/>
      <c r="E22" s="11"/>
      <c r="H22" t="s">
        <v>357</v>
      </c>
      <c r="I22" t="s">
        <v>473</v>
      </c>
      <c r="J22" t="s">
        <v>10</v>
      </c>
      <c r="K22">
        <v>2018</v>
      </c>
      <c r="L22" t="s">
        <v>11</v>
      </c>
      <c r="M22" t="s">
        <v>358</v>
      </c>
      <c r="N22" t="s">
        <v>385</v>
      </c>
    </row>
    <row r="23" spans="1:14" x14ac:dyDescent="0.2">
      <c r="A23">
        <f t="shared" si="0"/>
        <v>22</v>
      </c>
      <c r="B23" s="11"/>
      <c r="C23" s="11"/>
      <c r="H23" t="s">
        <v>354</v>
      </c>
      <c r="I23" t="s">
        <v>355</v>
      </c>
      <c r="J23" t="s">
        <v>8</v>
      </c>
      <c r="K23">
        <v>2018</v>
      </c>
      <c r="L23" t="s">
        <v>15</v>
      </c>
      <c r="M23" t="s">
        <v>356</v>
      </c>
      <c r="N23" t="s">
        <v>7</v>
      </c>
    </row>
    <row r="24" spans="1:14" x14ac:dyDescent="0.2">
      <c r="A24">
        <f t="shared" si="0"/>
        <v>23</v>
      </c>
      <c r="B24" s="11"/>
      <c r="C24" s="11"/>
      <c r="E24" s="11"/>
      <c r="H24" t="s">
        <v>474</v>
      </c>
      <c r="I24" t="s">
        <v>475</v>
      </c>
      <c r="J24" t="s">
        <v>419</v>
      </c>
      <c r="K24">
        <v>2018</v>
      </c>
      <c r="L24" t="s">
        <v>700</v>
      </c>
      <c r="M24" t="s">
        <v>701</v>
      </c>
      <c r="N24" t="s">
        <v>345</v>
      </c>
    </row>
    <row r="25" spans="1:14" x14ac:dyDescent="0.2">
      <c r="A25">
        <f t="shared" si="0"/>
        <v>24</v>
      </c>
      <c r="B25" s="11"/>
      <c r="H25" t="s">
        <v>476</v>
      </c>
      <c r="I25" t="s">
        <v>477</v>
      </c>
      <c r="J25" t="s">
        <v>702</v>
      </c>
      <c r="K25">
        <v>2018</v>
      </c>
      <c r="L25" t="s">
        <v>478</v>
      </c>
      <c r="M25" t="s">
        <v>703</v>
      </c>
      <c r="N25" t="s">
        <v>345</v>
      </c>
    </row>
    <row r="26" spans="1:14" x14ac:dyDescent="0.2">
      <c r="A26">
        <f t="shared" si="0"/>
        <v>25</v>
      </c>
      <c r="B26" s="11"/>
      <c r="H26" t="s">
        <v>479</v>
      </c>
      <c r="I26" t="s">
        <v>480</v>
      </c>
      <c r="J26" t="s">
        <v>278</v>
      </c>
      <c r="K26">
        <v>2018</v>
      </c>
      <c r="L26" t="s">
        <v>704</v>
      </c>
      <c r="M26" t="s">
        <v>705</v>
      </c>
      <c r="N26" t="s">
        <v>345</v>
      </c>
    </row>
    <row r="27" spans="1:14" x14ac:dyDescent="0.2">
      <c r="A27">
        <f t="shared" si="0"/>
        <v>26</v>
      </c>
      <c r="B27" s="11"/>
      <c r="C27" s="11"/>
      <c r="H27" t="s">
        <v>359</v>
      </c>
      <c r="I27" t="s">
        <v>360</v>
      </c>
      <c r="J27" t="s">
        <v>274</v>
      </c>
      <c r="K27">
        <v>2019</v>
      </c>
      <c r="L27" t="s">
        <v>275</v>
      </c>
      <c r="M27" t="s">
        <v>361</v>
      </c>
      <c r="N27" t="s">
        <v>304</v>
      </c>
    </row>
    <row r="28" spans="1:14" x14ac:dyDescent="0.2">
      <c r="A28">
        <f t="shared" si="0"/>
        <v>27</v>
      </c>
      <c r="H28" t="s">
        <v>481</v>
      </c>
      <c r="I28" t="s">
        <v>482</v>
      </c>
      <c r="J28" t="s">
        <v>12</v>
      </c>
      <c r="K28">
        <v>2019</v>
      </c>
      <c r="L28" t="s">
        <v>706</v>
      </c>
      <c r="M28" t="s">
        <v>707</v>
      </c>
      <c r="N28" t="s">
        <v>345</v>
      </c>
    </row>
    <row r="29" spans="1:14" x14ac:dyDescent="0.2">
      <c r="A29">
        <f t="shared" si="0"/>
        <v>28</v>
      </c>
      <c r="B29" s="11"/>
      <c r="C29" s="11"/>
      <c r="H29" t="s">
        <v>483</v>
      </c>
      <c r="I29" t="s">
        <v>484</v>
      </c>
      <c r="J29" t="s">
        <v>13</v>
      </c>
      <c r="K29">
        <v>2019</v>
      </c>
      <c r="L29" t="s">
        <v>708</v>
      </c>
      <c r="M29" t="s">
        <v>709</v>
      </c>
      <c r="N29" t="s">
        <v>345</v>
      </c>
    </row>
    <row r="30" spans="1:14" x14ac:dyDescent="0.2">
      <c r="A30">
        <f t="shared" si="0"/>
        <v>29</v>
      </c>
      <c r="B30" s="11"/>
      <c r="C30" s="11"/>
      <c r="D30" s="11"/>
      <c r="E30" s="11"/>
      <c r="H30" t="s">
        <v>485</v>
      </c>
      <c r="I30" t="s">
        <v>486</v>
      </c>
      <c r="J30" t="s">
        <v>487</v>
      </c>
      <c r="K30">
        <v>2019</v>
      </c>
      <c r="L30" t="s">
        <v>710</v>
      </c>
      <c r="M30" t="s">
        <v>711</v>
      </c>
      <c r="N30" t="s">
        <v>345</v>
      </c>
    </row>
    <row r="31" spans="1:14" x14ac:dyDescent="0.2">
      <c r="A31">
        <f t="shared" si="0"/>
        <v>30</v>
      </c>
      <c r="B31" s="11"/>
      <c r="C31" s="11"/>
      <c r="D31" s="11"/>
      <c r="E31" s="11"/>
      <c r="H31" t="s">
        <v>488</v>
      </c>
      <c r="I31" t="s">
        <v>489</v>
      </c>
      <c r="J31" t="s">
        <v>21</v>
      </c>
      <c r="K31">
        <v>2019</v>
      </c>
      <c r="L31" t="s">
        <v>712</v>
      </c>
      <c r="M31" t="s">
        <v>713</v>
      </c>
      <c r="N31" t="s">
        <v>345</v>
      </c>
    </row>
    <row r="32" spans="1:14" x14ac:dyDescent="0.2">
      <c r="A32">
        <f t="shared" si="0"/>
        <v>31</v>
      </c>
      <c r="H32" t="s">
        <v>490</v>
      </c>
      <c r="I32" t="s">
        <v>491</v>
      </c>
      <c r="J32" t="s">
        <v>10</v>
      </c>
      <c r="K32">
        <v>2019</v>
      </c>
      <c r="L32" t="s">
        <v>714</v>
      </c>
      <c r="M32" t="s">
        <v>715</v>
      </c>
      <c r="N32" t="s">
        <v>345</v>
      </c>
    </row>
    <row r="33" spans="1:14" x14ac:dyDescent="0.2">
      <c r="A33">
        <f t="shared" si="0"/>
        <v>32</v>
      </c>
      <c r="B33" s="11"/>
      <c r="C33" s="11"/>
      <c r="D33" s="11"/>
      <c r="E33" s="11"/>
      <c r="H33" t="s">
        <v>492</v>
      </c>
      <c r="I33" t="s">
        <v>493</v>
      </c>
      <c r="J33" t="s">
        <v>8</v>
      </c>
      <c r="K33">
        <v>2019</v>
      </c>
      <c r="L33" t="s">
        <v>716</v>
      </c>
      <c r="M33" t="s">
        <v>717</v>
      </c>
      <c r="N33" t="s">
        <v>345</v>
      </c>
    </row>
    <row r="34" spans="1:14" x14ac:dyDescent="0.2">
      <c r="A34">
        <f t="shared" si="0"/>
        <v>33</v>
      </c>
      <c r="B34" s="11"/>
      <c r="C34" s="11"/>
      <c r="D34" s="11"/>
      <c r="E34" s="11"/>
      <c r="H34" t="s">
        <v>494</v>
      </c>
      <c r="I34" t="s">
        <v>495</v>
      </c>
      <c r="J34" t="s">
        <v>389</v>
      </c>
      <c r="K34">
        <v>2019</v>
      </c>
      <c r="L34" t="s">
        <v>718</v>
      </c>
      <c r="M34" t="s">
        <v>719</v>
      </c>
      <c r="N34" t="s">
        <v>345</v>
      </c>
    </row>
    <row r="35" spans="1:14" x14ac:dyDescent="0.2">
      <c r="A35">
        <f t="shared" si="0"/>
        <v>34</v>
      </c>
      <c r="B35" s="11"/>
      <c r="C35" s="11"/>
      <c r="D35" s="11"/>
      <c r="E35" s="11"/>
      <c r="F35" s="11"/>
      <c r="G35" s="11"/>
      <c r="H35" t="s">
        <v>496</v>
      </c>
      <c r="I35" t="s">
        <v>497</v>
      </c>
      <c r="J35" t="s">
        <v>278</v>
      </c>
      <c r="K35">
        <v>2019</v>
      </c>
      <c r="L35" t="s">
        <v>720</v>
      </c>
      <c r="M35" t="s">
        <v>721</v>
      </c>
      <c r="N35" t="s">
        <v>345</v>
      </c>
    </row>
    <row r="36" spans="1:14" x14ac:dyDescent="0.2">
      <c r="A36">
        <f t="shared" si="0"/>
        <v>35</v>
      </c>
      <c r="B36" s="11"/>
      <c r="C36" s="11"/>
      <c r="D36" s="11"/>
      <c r="E36" s="11"/>
      <c r="H36" t="s">
        <v>498</v>
      </c>
      <c r="I36" t="s">
        <v>499</v>
      </c>
      <c r="J36" t="s">
        <v>24</v>
      </c>
      <c r="K36">
        <v>2019</v>
      </c>
      <c r="L36" t="s">
        <v>722</v>
      </c>
      <c r="M36" t="s">
        <v>723</v>
      </c>
      <c r="N36" t="s">
        <v>345</v>
      </c>
    </row>
    <row r="37" spans="1:14" x14ac:dyDescent="0.2">
      <c r="A37">
        <f t="shared" si="0"/>
        <v>36</v>
      </c>
      <c r="B37" s="11"/>
      <c r="C37" s="11"/>
      <c r="D37" s="11"/>
      <c r="E37" s="11"/>
      <c r="H37" t="s">
        <v>500</v>
      </c>
      <c r="I37" t="s">
        <v>501</v>
      </c>
      <c r="J37" t="s">
        <v>724</v>
      </c>
      <c r="K37">
        <v>2019</v>
      </c>
      <c r="L37" t="s">
        <v>725</v>
      </c>
      <c r="M37" t="s">
        <v>726</v>
      </c>
      <c r="N37" t="s">
        <v>345</v>
      </c>
    </row>
    <row r="38" spans="1:14" x14ac:dyDescent="0.2">
      <c r="A38">
        <f t="shared" si="0"/>
        <v>37</v>
      </c>
      <c r="H38" t="s">
        <v>502</v>
      </c>
      <c r="I38" t="s">
        <v>727</v>
      </c>
      <c r="J38" t="s">
        <v>730</v>
      </c>
      <c r="K38">
        <v>2019</v>
      </c>
      <c r="L38" t="s">
        <v>728</v>
      </c>
      <c r="M38" t="s">
        <v>729</v>
      </c>
      <c r="N38" t="s">
        <v>345</v>
      </c>
    </row>
    <row r="39" spans="1:14" x14ac:dyDescent="0.2">
      <c r="A39">
        <f t="shared" si="0"/>
        <v>38</v>
      </c>
      <c r="B39" s="11"/>
      <c r="C39" s="11"/>
      <c r="D39" s="11"/>
      <c r="E39" s="11"/>
      <c r="H39" t="s">
        <v>503</v>
      </c>
      <c r="I39" t="s">
        <v>504</v>
      </c>
      <c r="J39" t="s">
        <v>21</v>
      </c>
      <c r="K39">
        <v>2019</v>
      </c>
      <c r="L39" t="s">
        <v>731</v>
      </c>
      <c r="M39" t="s">
        <v>732</v>
      </c>
      <c r="N39" t="s">
        <v>345</v>
      </c>
    </row>
    <row r="40" spans="1:14" x14ac:dyDescent="0.2">
      <c r="A40">
        <f t="shared" si="0"/>
        <v>39</v>
      </c>
      <c r="B40" s="11"/>
      <c r="C40" s="11"/>
      <c r="D40" s="11"/>
      <c r="E40" s="11"/>
      <c r="H40" t="s">
        <v>362</v>
      </c>
      <c r="I40" t="s">
        <v>363</v>
      </c>
      <c r="J40" t="s">
        <v>14</v>
      </c>
      <c r="K40">
        <v>2020</v>
      </c>
      <c r="L40" t="s">
        <v>283</v>
      </c>
      <c r="M40" t="s">
        <v>364</v>
      </c>
      <c r="N40" t="s">
        <v>304</v>
      </c>
    </row>
    <row r="41" spans="1:14" x14ac:dyDescent="0.2">
      <c r="A41">
        <f t="shared" si="0"/>
        <v>40</v>
      </c>
      <c r="H41" t="s">
        <v>365</v>
      </c>
      <c r="I41" t="s">
        <v>366</v>
      </c>
      <c r="J41" t="s">
        <v>519</v>
      </c>
      <c r="K41">
        <v>2020</v>
      </c>
      <c r="L41" t="s">
        <v>285</v>
      </c>
      <c r="M41" t="s">
        <v>367</v>
      </c>
      <c r="N41" t="s">
        <v>304</v>
      </c>
    </row>
    <row r="42" spans="1:14" x14ac:dyDescent="0.2">
      <c r="A42">
        <f t="shared" si="0"/>
        <v>41</v>
      </c>
      <c r="B42" s="11">
        <v>44916</v>
      </c>
      <c r="C42" t="s">
        <v>857</v>
      </c>
      <c r="D42" t="s">
        <v>857</v>
      </c>
      <c r="E42" t="s">
        <v>858</v>
      </c>
      <c r="F42" t="s">
        <v>883</v>
      </c>
      <c r="G42" t="s">
        <v>881</v>
      </c>
      <c r="H42" t="s">
        <v>368</v>
      </c>
      <c r="I42" t="s">
        <v>369</v>
      </c>
      <c r="J42" t="s">
        <v>276</v>
      </c>
      <c r="K42">
        <v>2020</v>
      </c>
      <c r="L42" t="s">
        <v>277</v>
      </c>
      <c r="M42" t="s">
        <v>370</v>
      </c>
      <c r="N42" t="s">
        <v>304</v>
      </c>
    </row>
    <row r="43" spans="1:14" x14ac:dyDescent="0.2">
      <c r="A43">
        <f t="shared" si="0"/>
        <v>42</v>
      </c>
      <c r="B43" s="11"/>
      <c r="C43" s="11"/>
      <c r="D43" s="11"/>
      <c r="E43" s="11"/>
      <c r="H43" t="s">
        <v>374</v>
      </c>
      <c r="I43" t="s">
        <v>505</v>
      </c>
      <c r="J43" t="s">
        <v>276</v>
      </c>
      <c r="K43">
        <v>2020</v>
      </c>
      <c r="L43" t="s">
        <v>281</v>
      </c>
      <c r="M43" t="s">
        <v>506</v>
      </c>
      <c r="N43" t="s">
        <v>304</v>
      </c>
    </row>
    <row r="44" spans="1:14" x14ac:dyDescent="0.2">
      <c r="A44">
        <f t="shared" si="0"/>
        <v>43</v>
      </c>
      <c r="B44" s="11"/>
      <c r="C44" s="11"/>
      <c r="D44" s="11"/>
      <c r="E44" s="11"/>
      <c r="H44" t="s">
        <v>507</v>
      </c>
      <c r="I44" t="s">
        <v>508</v>
      </c>
      <c r="J44" t="s">
        <v>24</v>
      </c>
      <c r="K44">
        <v>2020</v>
      </c>
      <c r="L44" t="s">
        <v>509</v>
      </c>
      <c r="M44" t="s">
        <v>510</v>
      </c>
      <c r="N44" t="s">
        <v>304</v>
      </c>
    </row>
    <row r="45" spans="1:14" x14ac:dyDescent="0.2">
      <c r="A45">
        <f t="shared" si="0"/>
        <v>44</v>
      </c>
      <c r="B45" s="11"/>
      <c r="C45" s="11"/>
      <c r="D45" s="11"/>
      <c r="E45" s="11"/>
      <c r="H45" t="s">
        <v>511</v>
      </c>
      <c r="I45" t="s">
        <v>512</v>
      </c>
      <c r="J45" t="s">
        <v>276</v>
      </c>
      <c r="K45">
        <v>2020</v>
      </c>
      <c r="L45" t="s">
        <v>513</v>
      </c>
      <c r="M45" t="s">
        <v>514</v>
      </c>
      <c r="N45" t="s">
        <v>304</v>
      </c>
    </row>
    <row r="46" spans="1:14" x14ac:dyDescent="0.2">
      <c r="A46">
        <f t="shared" si="0"/>
        <v>45</v>
      </c>
      <c r="B46" s="11"/>
      <c r="C46" s="11"/>
      <c r="D46" s="11"/>
      <c r="E46" s="11"/>
      <c r="H46" t="s">
        <v>371</v>
      </c>
      <c r="I46" t="s">
        <v>515</v>
      </c>
      <c r="J46" t="s">
        <v>279</v>
      </c>
      <c r="K46">
        <v>2020</v>
      </c>
      <c r="L46" t="s">
        <v>280</v>
      </c>
      <c r="M46" t="s">
        <v>516</v>
      </c>
      <c r="N46" t="s">
        <v>304</v>
      </c>
    </row>
    <row r="47" spans="1:14" x14ac:dyDescent="0.2">
      <c r="A47">
        <f t="shared" si="0"/>
        <v>46</v>
      </c>
      <c r="B47" s="11"/>
      <c r="C47" s="11"/>
      <c r="D47" s="11"/>
      <c r="E47" s="11"/>
      <c r="H47" t="s">
        <v>517</v>
      </c>
      <c r="I47" t="s">
        <v>518</v>
      </c>
      <c r="J47" t="s">
        <v>519</v>
      </c>
      <c r="K47">
        <v>2020</v>
      </c>
      <c r="L47" t="s">
        <v>520</v>
      </c>
      <c r="M47" t="s">
        <v>521</v>
      </c>
      <c r="N47" t="s">
        <v>385</v>
      </c>
    </row>
    <row r="48" spans="1:14" x14ac:dyDescent="0.2">
      <c r="A48">
        <f t="shared" si="0"/>
        <v>47</v>
      </c>
      <c r="B48" s="11"/>
      <c r="C48" s="11"/>
      <c r="D48" s="11"/>
      <c r="E48" s="11"/>
      <c r="H48" t="s">
        <v>372</v>
      </c>
      <c r="I48" t="s">
        <v>522</v>
      </c>
      <c r="J48" t="s">
        <v>25</v>
      </c>
      <c r="K48">
        <v>2020</v>
      </c>
      <c r="L48" t="s">
        <v>284</v>
      </c>
      <c r="M48" t="s">
        <v>373</v>
      </c>
      <c r="N48" t="s">
        <v>385</v>
      </c>
    </row>
    <row r="49" spans="1:16" x14ac:dyDescent="0.2">
      <c r="A49">
        <f t="shared" si="0"/>
        <v>48</v>
      </c>
      <c r="B49" s="11"/>
      <c r="C49" s="11"/>
      <c r="D49" s="11"/>
      <c r="E49" s="11"/>
      <c r="H49" t="s">
        <v>523</v>
      </c>
      <c r="I49" t="s">
        <v>524</v>
      </c>
      <c r="J49" t="s">
        <v>13</v>
      </c>
      <c r="K49">
        <v>2020</v>
      </c>
      <c r="L49" t="s">
        <v>525</v>
      </c>
      <c r="M49" t="s">
        <v>526</v>
      </c>
      <c r="N49" t="s">
        <v>385</v>
      </c>
    </row>
    <row r="50" spans="1:16" x14ac:dyDescent="0.2">
      <c r="A50">
        <f t="shared" si="0"/>
        <v>49</v>
      </c>
      <c r="B50" s="11"/>
      <c r="C50" s="11"/>
      <c r="D50" s="11"/>
      <c r="E50" s="11"/>
      <c r="H50" t="s">
        <v>527</v>
      </c>
      <c r="I50" t="s">
        <v>528</v>
      </c>
      <c r="J50" t="s">
        <v>529</v>
      </c>
      <c r="K50">
        <v>2020</v>
      </c>
      <c r="L50" t="s">
        <v>733</v>
      </c>
      <c r="M50" t="s">
        <v>734</v>
      </c>
      <c r="N50" t="s">
        <v>345</v>
      </c>
    </row>
    <row r="51" spans="1:16" x14ac:dyDescent="0.2">
      <c r="A51">
        <f t="shared" si="0"/>
        <v>50</v>
      </c>
      <c r="B51" s="11"/>
      <c r="C51" s="11"/>
      <c r="D51" s="11"/>
      <c r="E51" s="11"/>
      <c r="H51" t="s">
        <v>530</v>
      </c>
      <c r="I51" t="s">
        <v>531</v>
      </c>
      <c r="J51" t="s">
        <v>519</v>
      </c>
      <c r="K51">
        <v>2020</v>
      </c>
      <c r="L51" t="s">
        <v>520</v>
      </c>
      <c r="M51" t="s">
        <v>735</v>
      </c>
      <c r="N51" t="s">
        <v>345</v>
      </c>
    </row>
    <row r="52" spans="1:16" x14ac:dyDescent="0.2">
      <c r="A52">
        <f t="shared" si="0"/>
        <v>51</v>
      </c>
      <c r="B52" s="11"/>
      <c r="C52" s="11"/>
      <c r="D52" s="11"/>
      <c r="E52" s="11"/>
      <c r="H52" t="s">
        <v>532</v>
      </c>
      <c r="I52" t="s">
        <v>533</v>
      </c>
      <c r="J52" t="s">
        <v>278</v>
      </c>
      <c r="K52">
        <v>2020</v>
      </c>
      <c r="L52" t="s">
        <v>736</v>
      </c>
      <c r="M52" t="s">
        <v>737</v>
      </c>
      <c r="N52" t="s">
        <v>345</v>
      </c>
      <c r="P52" s="20"/>
    </row>
    <row r="53" spans="1:16" x14ac:dyDescent="0.2">
      <c r="A53">
        <f t="shared" si="0"/>
        <v>52</v>
      </c>
      <c r="G53" t="s">
        <v>856</v>
      </c>
      <c r="H53" t="s">
        <v>534</v>
      </c>
      <c r="I53" t="s">
        <v>390</v>
      </c>
      <c r="J53" t="s">
        <v>535</v>
      </c>
      <c r="K53">
        <v>2020</v>
      </c>
      <c r="L53" t="s">
        <v>536</v>
      </c>
      <c r="M53" t="s">
        <v>738</v>
      </c>
      <c r="N53" t="s">
        <v>345</v>
      </c>
      <c r="P53" s="21"/>
    </row>
    <row r="54" spans="1:16" x14ac:dyDescent="0.2">
      <c r="A54">
        <f t="shared" si="0"/>
        <v>53</v>
      </c>
      <c r="H54" t="s">
        <v>537</v>
      </c>
      <c r="I54" t="s">
        <v>538</v>
      </c>
      <c r="J54" t="s">
        <v>278</v>
      </c>
      <c r="K54">
        <v>2020</v>
      </c>
      <c r="L54" t="s">
        <v>739</v>
      </c>
      <c r="M54" t="s">
        <v>740</v>
      </c>
      <c r="N54" t="s">
        <v>345</v>
      </c>
      <c r="P54" s="21"/>
    </row>
    <row r="55" spans="1:16" x14ac:dyDescent="0.2">
      <c r="A55">
        <f t="shared" si="0"/>
        <v>54</v>
      </c>
      <c r="B55" s="11"/>
      <c r="C55" s="11"/>
      <c r="D55" s="11"/>
      <c r="E55" s="11"/>
      <c r="H55" t="s">
        <v>539</v>
      </c>
      <c r="I55" t="s">
        <v>540</v>
      </c>
      <c r="J55" t="s">
        <v>8</v>
      </c>
      <c r="K55">
        <v>2020</v>
      </c>
      <c r="L55" t="s">
        <v>741</v>
      </c>
      <c r="M55" t="s">
        <v>742</v>
      </c>
      <c r="N55" t="s">
        <v>345</v>
      </c>
    </row>
    <row r="56" spans="1:16" x14ac:dyDescent="0.2">
      <c r="A56">
        <f t="shared" si="0"/>
        <v>55</v>
      </c>
      <c r="G56" t="s">
        <v>856</v>
      </c>
      <c r="H56" t="s">
        <v>541</v>
      </c>
      <c r="I56" t="s">
        <v>542</v>
      </c>
      <c r="J56" t="s">
        <v>282</v>
      </c>
      <c r="K56">
        <v>2020</v>
      </c>
      <c r="L56" t="s">
        <v>743</v>
      </c>
      <c r="M56" t="s">
        <v>744</v>
      </c>
      <c r="N56" t="s">
        <v>345</v>
      </c>
      <c r="P56" s="21"/>
    </row>
    <row r="57" spans="1:16" x14ac:dyDescent="0.2">
      <c r="A57">
        <f t="shared" si="0"/>
        <v>56</v>
      </c>
      <c r="H57" t="s">
        <v>543</v>
      </c>
      <c r="I57" t="s">
        <v>544</v>
      </c>
      <c r="J57" t="s">
        <v>20</v>
      </c>
      <c r="K57">
        <v>2020</v>
      </c>
      <c r="L57" t="s">
        <v>745</v>
      </c>
      <c r="M57" t="s">
        <v>746</v>
      </c>
      <c r="N57" t="s">
        <v>345</v>
      </c>
      <c r="P57" s="20"/>
    </row>
    <row r="58" spans="1:16" x14ac:dyDescent="0.2">
      <c r="A58">
        <f t="shared" si="0"/>
        <v>57</v>
      </c>
      <c r="H58" t="s">
        <v>545</v>
      </c>
      <c r="I58" t="s">
        <v>546</v>
      </c>
      <c r="J58" t="s">
        <v>278</v>
      </c>
      <c r="K58">
        <v>2020</v>
      </c>
      <c r="L58" t="s">
        <v>747</v>
      </c>
      <c r="M58" t="s">
        <v>748</v>
      </c>
      <c r="N58" t="s">
        <v>345</v>
      </c>
      <c r="P58" s="21"/>
    </row>
    <row r="59" spans="1:16" x14ac:dyDescent="0.2">
      <c r="A59">
        <f t="shared" si="0"/>
        <v>58</v>
      </c>
      <c r="H59" t="s">
        <v>547</v>
      </c>
      <c r="I59" t="s">
        <v>548</v>
      </c>
      <c r="J59" t="s">
        <v>13</v>
      </c>
      <c r="K59">
        <v>2020</v>
      </c>
      <c r="L59" t="s">
        <v>749</v>
      </c>
      <c r="M59" t="s">
        <v>750</v>
      </c>
      <c r="N59" t="s">
        <v>345</v>
      </c>
      <c r="P59" s="21"/>
    </row>
    <row r="60" spans="1:16" x14ac:dyDescent="0.2">
      <c r="A60">
        <f t="shared" si="0"/>
        <v>59</v>
      </c>
      <c r="B60" s="11"/>
      <c r="C60" s="11"/>
      <c r="D60" s="11"/>
      <c r="E60" s="11"/>
      <c r="H60" t="s">
        <v>549</v>
      </c>
      <c r="I60" t="s">
        <v>550</v>
      </c>
      <c r="J60" t="s">
        <v>13</v>
      </c>
      <c r="K60">
        <v>2020</v>
      </c>
      <c r="L60" t="s">
        <v>751</v>
      </c>
      <c r="M60" t="s">
        <v>752</v>
      </c>
      <c r="N60" t="s">
        <v>345</v>
      </c>
      <c r="P60" s="20"/>
    </row>
    <row r="61" spans="1:16" x14ac:dyDescent="0.2">
      <c r="A61">
        <f t="shared" si="0"/>
        <v>60</v>
      </c>
      <c r="G61" t="s">
        <v>856</v>
      </c>
      <c r="H61" t="s">
        <v>551</v>
      </c>
      <c r="I61" t="s">
        <v>552</v>
      </c>
      <c r="J61" t="s">
        <v>13</v>
      </c>
      <c r="K61">
        <v>2020</v>
      </c>
      <c r="L61" t="s">
        <v>753</v>
      </c>
      <c r="M61" t="s">
        <v>754</v>
      </c>
      <c r="N61" t="s">
        <v>345</v>
      </c>
      <c r="P61" s="21"/>
    </row>
    <row r="62" spans="1:16" x14ac:dyDescent="0.2">
      <c r="A62">
        <f t="shared" si="0"/>
        <v>61</v>
      </c>
      <c r="B62" s="11"/>
      <c r="C62" s="11"/>
      <c r="D62" s="11"/>
      <c r="E62" s="11"/>
      <c r="H62" t="s">
        <v>553</v>
      </c>
      <c r="I62" t="s">
        <v>554</v>
      </c>
      <c r="J62" t="s">
        <v>291</v>
      </c>
      <c r="K62">
        <v>2020</v>
      </c>
      <c r="L62" t="s">
        <v>755</v>
      </c>
      <c r="M62" t="s">
        <v>756</v>
      </c>
      <c r="N62" t="s">
        <v>345</v>
      </c>
      <c r="P62" s="20"/>
    </row>
    <row r="63" spans="1:16" x14ac:dyDescent="0.2">
      <c r="A63">
        <f t="shared" si="0"/>
        <v>62</v>
      </c>
      <c r="B63" s="11"/>
      <c r="C63" s="11"/>
      <c r="D63" s="11"/>
      <c r="E63" s="11"/>
      <c r="H63" t="s">
        <v>555</v>
      </c>
      <c r="I63" t="s">
        <v>556</v>
      </c>
      <c r="J63" t="s">
        <v>13</v>
      </c>
      <c r="K63">
        <v>2020</v>
      </c>
      <c r="L63" t="s">
        <v>757</v>
      </c>
      <c r="M63" t="s">
        <v>758</v>
      </c>
      <c r="N63" t="s">
        <v>345</v>
      </c>
      <c r="P63" s="21"/>
    </row>
    <row r="64" spans="1:16" x14ac:dyDescent="0.2">
      <c r="A64">
        <f t="shared" si="0"/>
        <v>63</v>
      </c>
      <c r="B64" s="11"/>
      <c r="C64" s="11"/>
      <c r="D64" s="11"/>
      <c r="E64" s="11"/>
      <c r="H64" t="s">
        <v>557</v>
      </c>
      <c r="I64" t="s">
        <v>558</v>
      </c>
      <c r="J64" t="s">
        <v>724</v>
      </c>
      <c r="K64">
        <v>2020</v>
      </c>
      <c r="L64" t="s">
        <v>759</v>
      </c>
      <c r="M64" t="s">
        <v>760</v>
      </c>
      <c r="N64" t="s">
        <v>345</v>
      </c>
    </row>
    <row r="65" spans="1:16" x14ac:dyDescent="0.2">
      <c r="A65">
        <f t="shared" si="0"/>
        <v>64</v>
      </c>
      <c r="B65" s="11"/>
      <c r="C65" s="11"/>
      <c r="D65" s="11"/>
      <c r="E65" s="11"/>
      <c r="H65" t="s">
        <v>559</v>
      </c>
      <c r="I65" t="s">
        <v>560</v>
      </c>
      <c r="J65" t="s">
        <v>519</v>
      </c>
      <c r="K65">
        <v>2020</v>
      </c>
      <c r="L65" t="s">
        <v>561</v>
      </c>
      <c r="M65" t="s">
        <v>761</v>
      </c>
      <c r="N65" t="s">
        <v>345</v>
      </c>
      <c r="P65" s="20"/>
    </row>
    <row r="66" spans="1:16" x14ac:dyDescent="0.2">
      <c r="A66">
        <f t="shared" si="0"/>
        <v>65</v>
      </c>
      <c r="H66" t="s">
        <v>562</v>
      </c>
      <c r="I66" t="s">
        <v>563</v>
      </c>
      <c r="J66" t="s">
        <v>8</v>
      </c>
      <c r="K66">
        <v>2020</v>
      </c>
      <c r="L66" t="s">
        <v>763</v>
      </c>
      <c r="M66" t="s">
        <v>762</v>
      </c>
      <c r="N66" t="s">
        <v>345</v>
      </c>
      <c r="P66" s="21"/>
    </row>
    <row r="67" spans="1:16" x14ac:dyDescent="0.2">
      <c r="A67">
        <f t="shared" si="0"/>
        <v>66</v>
      </c>
      <c r="B67" s="11"/>
      <c r="C67" s="11"/>
      <c r="D67" s="11"/>
      <c r="E67" s="11"/>
      <c r="H67" t="s">
        <v>564</v>
      </c>
      <c r="I67" t="s">
        <v>565</v>
      </c>
      <c r="J67" t="s">
        <v>24</v>
      </c>
      <c r="K67">
        <v>2020</v>
      </c>
      <c r="L67" t="s">
        <v>764</v>
      </c>
      <c r="M67" t="s">
        <v>765</v>
      </c>
      <c r="N67" t="s">
        <v>345</v>
      </c>
      <c r="P67" s="20"/>
    </row>
    <row r="68" spans="1:16" x14ac:dyDescent="0.2">
      <c r="A68">
        <f t="shared" ref="A68:A128" si="1">A67+1</f>
        <v>67</v>
      </c>
      <c r="H68" t="s">
        <v>566</v>
      </c>
      <c r="I68" t="s">
        <v>567</v>
      </c>
      <c r="J68" t="s">
        <v>20</v>
      </c>
      <c r="K68">
        <v>2020</v>
      </c>
      <c r="L68" t="s">
        <v>766</v>
      </c>
      <c r="M68" t="s">
        <v>767</v>
      </c>
      <c r="N68" t="s">
        <v>345</v>
      </c>
      <c r="P68" s="21"/>
    </row>
    <row r="69" spans="1:16" x14ac:dyDescent="0.2">
      <c r="A69">
        <f t="shared" si="1"/>
        <v>68</v>
      </c>
      <c r="G69" t="s">
        <v>856</v>
      </c>
      <c r="H69" t="s">
        <v>568</v>
      </c>
      <c r="I69" t="s">
        <v>569</v>
      </c>
      <c r="J69" t="s">
        <v>570</v>
      </c>
      <c r="K69">
        <v>2020</v>
      </c>
      <c r="L69" t="s">
        <v>571</v>
      </c>
      <c r="M69" t="s">
        <v>768</v>
      </c>
      <c r="N69" t="s">
        <v>345</v>
      </c>
      <c r="P69" s="20"/>
    </row>
    <row r="70" spans="1:16" x14ac:dyDescent="0.2">
      <c r="A70">
        <f t="shared" si="1"/>
        <v>69</v>
      </c>
      <c r="H70" t="s">
        <v>572</v>
      </c>
      <c r="I70" t="s">
        <v>573</v>
      </c>
      <c r="J70" t="s">
        <v>8</v>
      </c>
      <c r="K70">
        <v>2020</v>
      </c>
      <c r="L70" t="s">
        <v>769</v>
      </c>
      <c r="M70" t="s">
        <v>770</v>
      </c>
      <c r="N70" t="s">
        <v>345</v>
      </c>
      <c r="P70" s="21"/>
    </row>
    <row r="71" spans="1:16" x14ac:dyDescent="0.2">
      <c r="A71">
        <f t="shared" si="1"/>
        <v>70</v>
      </c>
      <c r="B71" s="11"/>
      <c r="C71" s="11"/>
      <c r="D71" s="11"/>
      <c r="E71" s="11"/>
      <c r="H71" t="s">
        <v>375</v>
      </c>
      <c r="I71" t="s">
        <v>298</v>
      </c>
      <c r="J71" t="s">
        <v>420</v>
      </c>
      <c r="K71">
        <v>2021</v>
      </c>
      <c r="L71" t="s">
        <v>300</v>
      </c>
      <c r="M71" t="s">
        <v>302</v>
      </c>
      <c r="N71" t="s">
        <v>304</v>
      </c>
      <c r="P71" s="21"/>
    </row>
    <row r="72" spans="1:16" x14ac:dyDescent="0.2">
      <c r="A72">
        <f t="shared" si="1"/>
        <v>71</v>
      </c>
      <c r="H72" t="s">
        <v>376</v>
      </c>
      <c r="I72" t="s">
        <v>377</v>
      </c>
      <c r="J72" t="s">
        <v>25</v>
      </c>
      <c r="K72">
        <v>2021</v>
      </c>
      <c r="L72" t="s">
        <v>288</v>
      </c>
      <c r="M72" t="s">
        <v>378</v>
      </c>
      <c r="N72" t="s">
        <v>304</v>
      </c>
      <c r="P72" s="21"/>
    </row>
    <row r="73" spans="1:16" x14ac:dyDescent="0.2">
      <c r="A73">
        <f t="shared" si="1"/>
        <v>72</v>
      </c>
      <c r="H73" t="s">
        <v>379</v>
      </c>
      <c r="I73" t="s">
        <v>380</v>
      </c>
      <c r="J73" t="s">
        <v>289</v>
      </c>
      <c r="K73">
        <v>2021</v>
      </c>
      <c r="L73" t="s">
        <v>290</v>
      </c>
      <c r="M73" t="s">
        <v>381</v>
      </c>
      <c r="N73" t="s">
        <v>304</v>
      </c>
      <c r="P73" s="20"/>
    </row>
    <row r="74" spans="1:16" x14ac:dyDescent="0.2">
      <c r="A74">
        <f t="shared" si="1"/>
        <v>73</v>
      </c>
      <c r="B74" s="11">
        <v>44916</v>
      </c>
      <c r="C74" t="s">
        <v>857</v>
      </c>
      <c r="D74" t="s">
        <v>857</v>
      </c>
      <c r="E74" t="s">
        <v>858</v>
      </c>
      <c r="G74" t="s">
        <v>336</v>
      </c>
      <c r="H74" t="s">
        <v>574</v>
      </c>
      <c r="I74" t="s">
        <v>575</v>
      </c>
      <c r="J74" t="s">
        <v>25</v>
      </c>
      <c r="K74">
        <v>2021</v>
      </c>
      <c r="L74" t="s">
        <v>576</v>
      </c>
      <c r="M74" t="s">
        <v>577</v>
      </c>
      <c r="N74" t="s">
        <v>304</v>
      </c>
    </row>
    <row r="75" spans="1:16" x14ac:dyDescent="0.2">
      <c r="A75">
        <f t="shared" si="1"/>
        <v>74</v>
      </c>
      <c r="B75" s="11"/>
      <c r="C75" s="11"/>
      <c r="D75" s="11"/>
      <c r="E75" s="11"/>
      <c r="H75" t="s">
        <v>382</v>
      </c>
      <c r="I75" t="s">
        <v>383</v>
      </c>
      <c r="J75" t="s">
        <v>278</v>
      </c>
      <c r="K75">
        <v>2021</v>
      </c>
      <c r="L75" t="s">
        <v>287</v>
      </c>
      <c r="M75" t="s">
        <v>384</v>
      </c>
      <c r="N75" t="s">
        <v>385</v>
      </c>
      <c r="P75" s="20"/>
    </row>
    <row r="76" spans="1:16" x14ac:dyDescent="0.2">
      <c r="A76">
        <f t="shared" si="1"/>
        <v>75</v>
      </c>
      <c r="H76" t="s">
        <v>386</v>
      </c>
      <c r="I76" t="s">
        <v>387</v>
      </c>
      <c r="J76" t="s">
        <v>21</v>
      </c>
      <c r="K76">
        <v>2021</v>
      </c>
      <c r="L76" t="s">
        <v>286</v>
      </c>
      <c r="M76" t="s">
        <v>388</v>
      </c>
      <c r="N76" t="s">
        <v>7</v>
      </c>
      <c r="P76" s="21"/>
    </row>
    <row r="77" spans="1:16" x14ac:dyDescent="0.2">
      <c r="A77">
        <f t="shared" si="1"/>
        <v>76</v>
      </c>
      <c r="B77" s="11"/>
      <c r="C77" s="11"/>
      <c r="D77" s="11"/>
      <c r="E77" s="11"/>
      <c r="H77" t="s">
        <v>578</v>
      </c>
      <c r="I77" t="s">
        <v>579</v>
      </c>
      <c r="J77" t="s">
        <v>420</v>
      </c>
      <c r="K77">
        <v>2021</v>
      </c>
      <c r="L77" t="s">
        <v>771</v>
      </c>
      <c r="M77" t="s">
        <v>772</v>
      </c>
      <c r="N77" t="s">
        <v>345</v>
      </c>
      <c r="P77" s="21"/>
    </row>
    <row r="78" spans="1:16" x14ac:dyDescent="0.2">
      <c r="A78">
        <f t="shared" si="1"/>
        <v>77</v>
      </c>
      <c r="B78" s="11"/>
      <c r="C78" s="11"/>
      <c r="D78" s="11"/>
      <c r="E78" s="11"/>
      <c r="H78" t="s">
        <v>580</v>
      </c>
      <c r="I78" t="s">
        <v>581</v>
      </c>
      <c r="J78" t="s">
        <v>774</v>
      </c>
      <c r="K78">
        <v>2021</v>
      </c>
      <c r="L78" t="s">
        <v>775</v>
      </c>
      <c r="M78" t="s">
        <v>773</v>
      </c>
      <c r="N78" t="s">
        <v>345</v>
      </c>
      <c r="P78" s="20"/>
    </row>
    <row r="79" spans="1:16" x14ac:dyDescent="0.2">
      <c r="A79">
        <f t="shared" si="1"/>
        <v>78</v>
      </c>
      <c r="H79" t="s">
        <v>582</v>
      </c>
      <c r="I79" t="s">
        <v>583</v>
      </c>
      <c r="J79" t="s">
        <v>777</v>
      </c>
      <c r="K79">
        <v>2021</v>
      </c>
      <c r="L79" t="s">
        <v>584</v>
      </c>
      <c r="M79" t="s">
        <v>776</v>
      </c>
      <c r="N79" t="s">
        <v>345</v>
      </c>
    </row>
    <row r="80" spans="1:16" x14ac:dyDescent="0.2">
      <c r="A80">
        <f t="shared" si="1"/>
        <v>79</v>
      </c>
      <c r="B80" s="11"/>
      <c r="C80" s="11"/>
      <c r="D80" s="11"/>
      <c r="E80" s="11"/>
      <c r="H80" t="s">
        <v>585</v>
      </c>
      <c r="I80" t="s">
        <v>586</v>
      </c>
      <c r="J80" t="s">
        <v>25</v>
      </c>
      <c r="K80">
        <v>2021</v>
      </c>
      <c r="L80" t="s">
        <v>779</v>
      </c>
      <c r="M80" t="s">
        <v>778</v>
      </c>
      <c r="N80" t="s">
        <v>345</v>
      </c>
      <c r="P80" s="21"/>
    </row>
    <row r="81" spans="1:16" x14ac:dyDescent="0.2">
      <c r="A81">
        <f t="shared" si="1"/>
        <v>80</v>
      </c>
      <c r="H81" t="s">
        <v>587</v>
      </c>
      <c r="I81" t="s">
        <v>588</v>
      </c>
      <c r="J81" t="s">
        <v>10</v>
      </c>
      <c r="K81">
        <v>2021</v>
      </c>
      <c r="L81" t="s">
        <v>780</v>
      </c>
      <c r="M81" t="s">
        <v>781</v>
      </c>
      <c r="N81" t="s">
        <v>345</v>
      </c>
      <c r="P81" s="21"/>
    </row>
    <row r="82" spans="1:16" x14ac:dyDescent="0.2">
      <c r="A82">
        <f t="shared" si="1"/>
        <v>81</v>
      </c>
      <c r="B82" s="11"/>
      <c r="C82" s="11"/>
      <c r="D82" s="11"/>
      <c r="E82" s="11"/>
      <c r="H82" t="s">
        <v>589</v>
      </c>
      <c r="I82" t="s">
        <v>590</v>
      </c>
      <c r="J82" t="s">
        <v>282</v>
      </c>
      <c r="K82">
        <v>2021</v>
      </c>
      <c r="L82" t="s">
        <v>782</v>
      </c>
      <c r="M82" t="s">
        <v>783</v>
      </c>
      <c r="N82" t="s">
        <v>345</v>
      </c>
      <c r="P82" s="21"/>
    </row>
    <row r="83" spans="1:16" x14ac:dyDescent="0.2">
      <c r="A83">
        <f t="shared" si="1"/>
        <v>82</v>
      </c>
      <c r="H83" t="s">
        <v>591</v>
      </c>
      <c r="I83" t="s">
        <v>592</v>
      </c>
      <c r="J83" t="s">
        <v>13</v>
      </c>
      <c r="K83">
        <v>2021</v>
      </c>
      <c r="L83" t="s">
        <v>784</v>
      </c>
      <c r="M83" t="s">
        <v>785</v>
      </c>
      <c r="N83" t="s">
        <v>345</v>
      </c>
      <c r="P83" s="21"/>
    </row>
    <row r="84" spans="1:16" x14ac:dyDescent="0.2">
      <c r="A84">
        <f t="shared" si="1"/>
        <v>83</v>
      </c>
      <c r="H84" t="s">
        <v>593</v>
      </c>
      <c r="I84" t="s">
        <v>594</v>
      </c>
      <c r="J84" t="s">
        <v>282</v>
      </c>
      <c r="K84">
        <v>2021</v>
      </c>
      <c r="L84" t="s">
        <v>786</v>
      </c>
      <c r="M84" t="s">
        <v>787</v>
      </c>
      <c r="N84" t="s">
        <v>345</v>
      </c>
      <c r="P84" s="21"/>
    </row>
    <row r="85" spans="1:16" x14ac:dyDescent="0.2">
      <c r="A85">
        <f t="shared" si="1"/>
        <v>84</v>
      </c>
      <c r="C85" t="s">
        <v>857</v>
      </c>
      <c r="D85" t="s">
        <v>857</v>
      </c>
      <c r="E85" t="s">
        <v>858</v>
      </c>
      <c r="G85" t="s">
        <v>246</v>
      </c>
      <c r="H85" t="s">
        <v>595</v>
      </c>
      <c r="I85" t="s">
        <v>596</v>
      </c>
      <c r="J85" t="s">
        <v>291</v>
      </c>
      <c r="K85">
        <v>2021</v>
      </c>
      <c r="L85" t="s">
        <v>788</v>
      </c>
      <c r="M85" t="s">
        <v>789</v>
      </c>
      <c r="N85" t="s">
        <v>345</v>
      </c>
    </row>
    <row r="86" spans="1:16" x14ac:dyDescent="0.2">
      <c r="A86">
        <f t="shared" si="1"/>
        <v>85</v>
      </c>
      <c r="B86" s="11"/>
      <c r="C86" s="11"/>
      <c r="D86" s="11"/>
      <c r="E86" s="11"/>
      <c r="H86" t="s">
        <v>597</v>
      </c>
      <c r="I86" t="s">
        <v>598</v>
      </c>
      <c r="J86" t="s">
        <v>419</v>
      </c>
      <c r="K86">
        <v>2021</v>
      </c>
      <c r="L86" t="s">
        <v>790</v>
      </c>
      <c r="M86" t="s">
        <v>791</v>
      </c>
      <c r="N86" t="s">
        <v>345</v>
      </c>
      <c r="P86" s="20"/>
    </row>
    <row r="87" spans="1:16" x14ac:dyDescent="0.2">
      <c r="A87">
        <f t="shared" si="1"/>
        <v>86</v>
      </c>
      <c r="H87" t="s">
        <v>599</v>
      </c>
      <c r="I87" t="s">
        <v>600</v>
      </c>
      <c r="J87" t="s">
        <v>407</v>
      </c>
      <c r="K87">
        <v>2021</v>
      </c>
      <c r="L87" t="s">
        <v>792</v>
      </c>
      <c r="M87" t="s">
        <v>793</v>
      </c>
      <c r="N87" t="s">
        <v>345</v>
      </c>
      <c r="P87" s="21"/>
    </row>
    <row r="88" spans="1:16" x14ac:dyDescent="0.2">
      <c r="A88">
        <f t="shared" si="1"/>
        <v>87</v>
      </c>
      <c r="H88" t="s">
        <v>601</v>
      </c>
      <c r="I88" t="s">
        <v>602</v>
      </c>
      <c r="J88" t="s">
        <v>419</v>
      </c>
      <c r="K88">
        <v>2021</v>
      </c>
      <c r="L88" t="s">
        <v>794</v>
      </c>
      <c r="M88" t="s">
        <v>795</v>
      </c>
      <c r="N88" t="s">
        <v>345</v>
      </c>
      <c r="P88" s="20"/>
    </row>
    <row r="89" spans="1:16" x14ac:dyDescent="0.2">
      <c r="A89">
        <f t="shared" si="1"/>
        <v>88</v>
      </c>
      <c r="B89" s="11"/>
      <c r="C89" s="11"/>
      <c r="D89" s="11"/>
      <c r="E89" s="11"/>
      <c r="G89" t="s">
        <v>856</v>
      </c>
      <c r="H89" t="s">
        <v>603</v>
      </c>
      <c r="I89" t="s">
        <v>604</v>
      </c>
      <c r="J89" t="s">
        <v>391</v>
      </c>
      <c r="K89">
        <v>2021</v>
      </c>
      <c r="L89" t="s">
        <v>605</v>
      </c>
      <c r="M89" t="s">
        <v>796</v>
      </c>
      <c r="N89" t="s">
        <v>345</v>
      </c>
      <c r="P89" s="21"/>
    </row>
    <row r="90" spans="1:16" x14ac:dyDescent="0.2">
      <c r="A90">
        <f t="shared" si="1"/>
        <v>89</v>
      </c>
      <c r="H90" t="s">
        <v>606</v>
      </c>
      <c r="I90" t="s">
        <v>607</v>
      </c>
      <c r="J90" t="s">
        <v>797</v>
      </c>
      <c r="K90">
        <v>2021</v>
      </c>
      <c r="L90" t="s">
        <v>798</v>
      </c>
      <c r="M90" t="s">
        <v>799</v>
      </c>
      <c r="N90" t="s">
        <v>345</v>
      </c>
      <c r="P90" s="21"/>
    </row>
    <row r="91" spans="1:16" x14ac:dyDescent="0.2">
      <c r="A91">
        <f t="shared" si="1"/>
        <v>90</v>
      </c>
      <c r="B91" s="11"/>
      <c r="C91" s="11"/>
      <c r="D91" s="11"/>
      <c r="E91" s="11"/>
      <c r="H91" t="s">
        <v>608</v>
      </c>
      <c r="I91" t="s">
        <v>803</v>
      </c>
      <c r="J91" t="s">
        <v>800</v>
      </c>
      <c r="K91">
        <v>2021</v>
      </c>
      <c r="L91" t="s">
        <v>801</v>
      </c>
      <c r="M91" t="s">
        <v>802</v>
      </c>
      <c r="N91" t="s">
        <v>345</v>
      </c>
      <c r="P91" s="21"/>
    </row>
    <row r="92" spans="1:16" x14ac:dyDescent="0.2">
      <c r="A92">
        <f t="shared" si="1"/>
        <v>91</v>
      </c>
      <c r="B92" s="11"/>
      <c r="C92" s="11"/>
      <c r="D92" s="11"/>
      <c r="E92" s="11"/>
      <c r="H92" t="s">
        <v>609</v>
      </c>
      <c r="I92" t="s">
        <v>610</v>
      </c>
      <c r="J92" t="s">
        <v>804</v>
      </c>
      <c r="K92">
        <v>2021</v>
      </c>
      <c r="M92" t="s">
        <v>805</v>
      </c>
      <c r="N92" t="s">
        <v>345</v>
      </c>
      <c r="P92" s="21"/>
    </row>
    <row r="93" spans="1:16" x14ac:dyDescent="0.2">
      <c r="A93">
        <f t="shared" si="1"/>
        <v>92</v>
      </c>
      <c r="B93" s="11"/>
      <c r="C93" s="11"/>
      <c r="D93" s="11"/>
      <c r="E93" s="11"/>
      <c r="H93" t="s">
        <v>611</v>
      </c>
      <c r="I93" t="s">
        <v>612</v>
      </c>
      <c r="J93" t="s">
        <v>519</v>
      </c>
      <c r="K93">
        <v>2021</v>
      </c>
      <c r="L93" t="s">
        <v>613</v>
      </c>
      <c r="M93" t="s">
        <v>806</v>
      </c>
      <c r="N93" t="s">
        <v>345</v>
      </c>
      <c r="P93" s="21"/>
    </row>
    <row r="94" spans="1:16" x14ac:dyDescent="0.2">
      <c r="A94">
        <f t="shared" si="1"/>
        <v>93</v>
      </c>
      <c r="B94" s="11">
        <v>44916</v>
      </c>
      <c r="C94" s="11" t="s">
        <v>858</v>
      </c>
      <c r="D94" s="11" t="s">
        <v>857</v>
      </c>
      <c r="E94" s="11" t="s">
        <v>858</v>
      </c>
      <c r="F94" t="s">
        <v>882</v>
      </c>
      <c r="G94" t="s">
        <v>881</v>
      </c>
      <c r="H94" t="s">
        <v>614</v>
      </c>
      <c r="I94" t="s">
        <v>615</v>
      </c>
      <c r="J94" t="s">
        <v>808</v>
      </c>
      <c r="K94">
        <v>2021</v>
      </c>
      <c r="L94" t="s">
        <v>807</v>
      </c>
      <c r="M94" t="s">
        <v>809</v>
      </c>
      <c r="N94" t="s">
        <v>345</v>
      </c>
      <c r="P94" s="20"/>
    </row>
    <row r="95" spans="1:16" x14ac:dyDescent="0.2">
      <c r="A95">
        <f t="shared" si="1"/>
        <v>94</v>
      </c>
      <c r="B95" s="11"/>
      <c r="C95" s="11"/>
      <c r="D95" s="11"/>
      <c r="E95" s="11"/>
      <c r="G95" t="s">
        <v>856</v>
      </c>
      <c r="H95" t="s">
        <v>616</v>
      </c>
      <c r="I95" t="s">
        <v>617</v>
      </c>
      <c r="J95" t="s">
        <v>810</v>
      </c>
      <c r="K95">
        <v>2021</v>
      </c>
      <c r="L95" t="s">
        <v>618</v>
      </c>
      <c r="M95" t="s">
        <v>811</v>
      </c>
      <c r="N95" t="s">
        <v>345</v>
      </c>
      <c r="P95" s="20"/>
    </row>
    <row r="96" spans="1:16" x14ac:dyDescent="0.2">
      <c r="A96">
        <f t="shared" si="1"/>
        <v>95</v>
      </c>
      <c r="H96" t="s">
        <v>619</v>
      </c>
      <c r="I96" t="s">
        <v>620</v>
      </c>
      <c r="J96" t="s">
        <v>291</v>
      </c>
      <c r="K96">
        <v>2021</v>
      </c>
      <c r="L96" t="s">
        <v>812</v>
      </c>
      <c r="M96" t="s">
        <v>813</v>
      </c>
      <c r="N96" t="s">
        <v>345</v>
      </c>
      <c r="P96" s="21"/>
    </row>
    <row r="97" spans="1:16" x14ac:dyDescent="0.2">
      <c r="A97">
        <f t="shared" si="1"/>
        <v>96</v>
      </c>
      <c r="H97" t="s">
        <v>411</v>
      </c>
      <c r="I97" t="s">
        <v>412</v>
      </c>
      <c r="J97" t="s">
        <v>413</v>
      </c>
      <c r="K97">
        <v>2021</v>
      </c>
      <c r="L97" t="s">
        <v>414</v>
      </c>
      <c r="M97" t="s">
        <v>415</v>
      </c>
      <c r="N97" t="s">
        <v>9</v>
      </c>
      <c r="P97" s="21"/>
    </row>
    <row r="98" spans="1:16" x14ac:dyDescent="0.2">
      <c r="A98">
        <f t="shared" si="1"/>
        <v>97</v>
      </c>
      <c r="H98" t="s">
        <v>416</v>
      </c>
      <c r="I98" t="s">
        <v>417</v>
      </c>
      <c r="J98" t="s">
        <v>8</v>
      </c>
      <c r="K98">
        <v>2021</v>
      </c>
      <c r="L98" t="s">
        <v>297</v>
      </c>
      <c r="M98" t="s">
        <v>418</v>
      </c>
      <c r="N98" t="s">
        <v>9</v>
      </c>
      <c r="P98" s="20"/>
    </row>
    <row r="99" spans="1:16" x14ac:dyDescent="0.2">
      <c r="A99">
        <f t="shared" si="1"/>
        <v>98</v>
      </c>
      <c r="H99" t="s">
        <v>392</v>
      </c>
      <c r="I99" t="s">
        <v>393</v>
      </c>
      <c r="J99" t="s">
        <v>14</v>
      </c>
      <c r="K99">
        <v>2022</v>
      </c>
      <c r="L99" t="s">
        <v>292</v>
      </c>
      <c r="M99" t="s">
        <v>394</v>
      </c>
      <c r="N99" t="s">
        <v>304</v>
      </c>
      <c r="P99" s="20"/>
    </row>
    <row r="100" spans="1:16" x14ac:dyDescent="0.2">
      <c r="A100">
        <f t="shared" si="1"/>
        <v>99</v>
      </c>
      <c r="B100" s="11"/>
      <c r="C100" s="11"/>
      <c r="D100" s="11"/>
      <c r="E100" s="11"/>
      <c r="H100" t="s">
        <v>402</v>
      </c>
      <c r="I100" t="s">
        <v>621</v>
      </c>
      <c r="J100" t="s">
        <v>25</v>
      </c>
      <c r="K100">
        <v>2022</v>
      </c>
      <c r="L100" t="s">
        <v>294</v>
      </c>
      <c r="M100" t="s">
        <v>622</v>
      </c>
      <c r="N100" t="s">
        <v>304</v>
      </c>
    </row>
    <row r="101" spans="1:16" x14ac:dyDescent="0.2">
      <c r="A101">
        <f t="shared" si="1"/>
        <v>100</v>
      </c>
      <c r="H101" t="s">
        <v>623</v>
      </c>
      <c r="I101" t="s">
        <v>624</v>
      </c>
      <c r="J101" t="s">
        <v>814</v>
      </c>
      <c r="K101">
        <v>2022</v>
      </c>
      <c r="L101" t="s">
        <v>625</v>
      </c>
      <c r="M101" t="s">
        <v>626</v>
      </c>
      <c r="N101" t="s">
        <v>304</v>
      </c>
      <c r="P101" s="20"/>
    </row>
    <row r="102" spans="1:16" x14ac:dyDescent="0.2">
      <c r="A102">
        <f t="shared" si="1"/>
        <v>101</v>
      </c>
      <c r="B102" s="11"/>
      <c r="C102" s="11"/>
      <c r="D102" s="11"/>
      <c r="E102" s="11"/>
      <c r="H102" t="s">
        <v>395</v>
      </c>
      <c r="I102" t="s">
        <v>396</v>
      </c>
      <c r="J102" t="s">
        <v>282</v>
      </c>
      <c r="K102">
        <v>2022</v>
      </c>
      <c r="L102" t="s">
        <v>295</v>
      </c>
      <c r="M102" t="s">
        <v>397</v>
      </c>
      <c r="N102" t="s">
        <v>385</v>
      </c>
      <c r="P102" s="20"/>
    </row>
    <row r="103" spans="1:16" x14ac:dyDescent="0.2">
      <c r="A103">
        <f t="shared" si="1"/>
        <v>102</v>
      </c>
      <c r="B103" s="11"/>
      <c r="C103" s="11"/>
      <c r="D103" s="11"/>
      <c r="E103" s="11"/>
      <c r="H103" t="s">
        <v>406</v>
      </c>
      <c r="I103" t="s">
        <v>627</v>
      </c>
      <c r="J103" t="s">
        <v>25</v>
      </c>
      <c r="K103">
        <v>2022</v>
      </c>
      <c r="L103" t="s">
        <v>422</v>
      </c>
      <c r="M103" t="s">
        <v>628</v>
      </c>
      <c r="N103" t="s">
        <v>385</v>
      </c>
      <c r="P103" s="20"/>
    </row>
    <row r="104" spans="1:16" x14ac:dyDescent="0.2">
      <c r="A104">
        <f t="shared" si="1"/>
        <v>103</v>
      </c>
      <c r="H104" t="s">
        <v>629</v>
      </c>
      <c r="I104" t="s">
        <v>630</v>
      </c>
      <c r="J104" t="s">
        <v>8</v>
      </c>
      <c r="K104">
        <v>2022</v>
      </c>
      <c r="L104" t="s">
        <v>631</v>
      </c>
      <c r="M104" t="s">
        <v>632</v>
      </c>
      <c r="N104" t="s">
        <v>385</v>
      </c>
      <c r="P104" s="21"/>
    </row>
    <row r="105" spans="1:16" x14ac:dyDescent="0.2">
      <c r="A105">
        <f t="shared" si="1"/>
        <v>104</v>
      </c>
      <c r="B105" s="11"/>
      <c r="C105" s="11"/>
      <c r="D105" s="11"/>
      <c r="E105" s="11"/>
      <c r="H105" t="s">
        <v>398</v>
      </c>
      <c r="I105" t="s">
        <v>399</v>
      </c>
      <c r="J105" t="s">
        <v>400</v>
      </c>
      <c r="K105">
        <v>2022</v>
      </c>
      <c r="L105" t="s">
        <v>301</v>
      </c>
      <c r="M105" t="s">
        <v>401</v>
      </c>
      <c r="N105" t="s">
        <v>385</v>
      </c>
    </row>
    <row r="106" spans="1:16" x14ac:dyDescent="0.2">
      <c r="A106">
        <f t="shared" si="1"/>
        <v>105</v>
      </c>
      <c r="H106" t="s">
        <v>403</v>
      </c>
      <c r="I106" t="s">
        <v>404</v>
      </c>
      <c r="J106" t="s">
        <v>282</v>
      </c>
      <c r="K106">
        <v>2022</v>
      </c>
      <c r="L106" t="s">
        <v>293</v>
      </c>
      <c r="M106" t="s">
        <v>405</v>
      </c>
      <c r="N106" t="s">
        <v>7</v>
      </c>
      <c r="P106" s="21"/>
    </row>
    <row r="107" spans="1:16" x14ac:dyDescent="0.2">
      <c r="A107">
        <f t="shared" si="1"/>
        <v>106</v>
      </c>
      <c r="H107" t="s">
        <v>633</v>
      </c>
      <c r="I107" t="s">
        <v>620</v>
      </c>
      <c r="J107" t="s">
        <v>291</v>
      </c>
      <c r="K107">
        <v>2022</v>
      </c>
      <c r="L107" t="s">
        <v>815</v>
      </c>
      <c r="M107" t="s">
        <v>816</v>
      </c>
      <c r="N107" t="s">
        <v>345</v>
      </c>
    </row>
    <row r="108" spans="1:16" x14ac:dyDescent="0.2">
      <c r="A108">
        <f t="shared" si="1"/>
        <v>107</v>
      </c>
      <c r="B108" s="11"/>
      <c r="C108" s="11"/>
      <c r="D108" s="11"/>
      <c r="E108" s="11"/>
      <c r="H108" t="s">
        <v>634</v>
      </c>
      <c r="I108" t="s">
        <v>635</v>
      </c>
      <c r="J108" t="s">
        <v>419</v>
      </c>
      <c r="K108">
        <v>2022</v>
      </c>
      <c r="L108" t="s">
        <v>817</v>
      </c>
      <c r="M108" t="s">
        <v>818</v>
      </c>
      <c r="N108" t="s">
        <v>345</v>
      </c>
      <c r="P108" s="21"/>
    </row>
    <row r="109" spans="1:16" x14ac:dyDescent="0.2">
      <c r="A109">
        <f t="shared" si="1"/>
        <v>108</v>
      </c>
      <c r="G109" t="s">
        <v>856</v>
      </c>
      <c r="H109" t="s">
        <v>636</v>
      </c>
      <c r="I109" t="s">
        <v>637</v>
      </c>
      <c r="J109" t="s">
        <v>407</v>
      </c>
      <c r="K109">
        <v>2022</v>
      </c>
      <c r="L109" t="s">
        <v>819</v>
      </c>
      <c r="M109" t="s">
        <v>820</v>
      </c>
      <c r="N109" t="s">
        <v>345</v>
      </c>
      <c r="P109" s="20"/>
    </row>
    <row r="110" spans="1:16" x14ac:dyDescent="0.2">
      <c r="A110">
        <f t="shared" si="1"/>
        <v>109</v>
      </c>
      <c r="G110" t="s">
        <v>856</v>
      </c>
      <c r="H110" t="s">
        <v>638</v>
      </c>
      <c r="I110" t="s">
        <v>639</v>
      </c>
      <c r="J110" t="s">
        <v>420</v>
      </c>
      <c r="K110">
        <v>2022</v>
      </c>
      <c r="L110" t="s">
        <v>821</v>
      </c>
      <c r="M110" t="s">
        <v>822</v>
      </c>
      <c r="N110" t="s">
        <v>345</v>
      </c>
      <c r="P110" s="20"/>
    </row>
    <row r="111" spans="1:16" x14ac:dyDescent="0.2">
      <c r="A111">
        <f t="shared" si="1"/>
        <v>110</v>
      </c>
      <c r="H111" t="s">
        <v>640</v>
      </c>
      <c r="I111" t="s">
        <v>641</v>
      </c>
      <c r="J111" t="s">
        <v>278</v>
      </c>
      <c r="K111">
        <v>2022</v>
      </c>
      <c r="L111" t="s">
        <v>823</v>
      </c>
      <c r="M111" t="s">
        <v>824</v>
      </c>
      <c r="N111" t="s">
        <v>345</v>
      </c>
      <c r="P111" s="20"/>
    </row>
    <row r="112" spans="1:16" x14ac:dyDescent="0.2">
      <c r="A112">
        <f t="shared" si="1"/>
        <v>111</v>
      </c>
      <c r="B112" s="11"/>
      <c r="C112" s="11"/>
      <c r="D112" s="11"/>
      <c r="E112" s="11"/>
      <c r="H112" t="s">
        <v>642</v>
      </c>
      <c r="I112" t="s">
        <v>643</v>
      </c>
      <c r="J112" t="s">
        <v>13</v>
      </c>
      <c r="K112">
        <v>2022</v>
      </c>
      <c r="L112" t="s">
        <v>825</v>
      </c>
      <c r="M112" t="s">
        <v>826</v>
      </c>
      <c r="N112" t="s">
        <v>345</v>
      </c>
      <c r="P112" s="20"/>
    </row>
    <row r="113" spans="1:17" x14ac:dyDescent="0.2">
      <c r="A113">
        <f t="shared" si="1"/>
        <v>112</v>
      </c>
      <c r="H113" t="s">
        <v>644</v>
      </c>
      <c r="I113" t="s">
        <v>645</v>
      </c>
      <c r="J113" t="s">
        <v>827</v>
      </c>
      <c r="K113">
        <v>2022</v>
      </c>
      <c r="L113" t="s">
        <v>646</v>
      </c>
      <c r="M113" t="s">
        <v>828</v>
      </c>
      <c r="N113" t="s">
        <v>345</v>
      </c>
      <c r="P113" s="21"/>
    </row>
    <row r="114" spans="1:17" x14ac:dyDescent="0.2">
      <c r="A114">
        <f t="shared" si="1"/>
        <v>113</v>
      </c>
      <c r="H114" t="s">
        <v>647</v>
      </c>
      <c r="I114" t="s">
        <v>648</v>
      </c>
      <c r="J114" t="s">
        <v>649</v>
      </c>
      <c r="K114">
        <v>2022</v>
      </c>
      <c r="L114" t="s">
        <v>650</v>
      </c>
      <c r="M114" t="s">
        <v>829</v>
      </c>
      <c r="N114" t="s">
        <v>345</v>
      </c>
      <c r="P114" s="21"/>
    </row>
    <row r="115" spans="1:17" x14ac:dyDescent="0.2">
      <c r="A115">
        <f t="shared" si="1"/>
        <v>114</v>
      </c>
      <c r="B115" s="11"/>
      <c r="C115" s="11"/>
      <c r="D115" s="11"/>
      <c r="E115" s="11"/>
      <c r="H115" t="s">
        <v>651</v>
      </c>
      <c r="I115" t="s">
        <v>652</v>
      </c>
      <c r="J115" t="s">
        <v>282</v>
      </c>
      <c r="K115">
        <v>2022</v>
      </c>
      <c r="L115" t="s">
        <v>830</v>
      </c>
      <c r="M115" t="s">
        <v>831</v>
      </c>
      <c r="N115" t="s">
        <v>345</v>
      </c>
      <c r="P115" s="20"/>
    </row>
    <row r="116" spans="1:17" x14ac:dyDescent="0.2">
      <c r="A116">
        <f t="shared" si="1"/>
        <v>115</v>
      </c>
      <c r="H116" t="s">
        <v>653</v>
      </c>
      <c r="I116" t="s">
        <v>654</v>
      </c>
      <c r="J116" t="s">
        <v>832</v>
      </c>
      <c r="K116">
        <v>2022</v>
      </c>
      <c r="L116" t="s">
        <v>833</v>
      </c>
      <c r="M116" t="s">
        <v>834</v>
      </c>
      <c r="N116" t="s">
        <v>345</v>
      </c>
      <c r="P116" s="20"/>
    </row>
    <row r="117" spans="1:17" x14ac:dyDescent="0.2">
      <c r="A117">
        <f t="shared" si="1"/>
        <v>116</v>
      </c>
      <c r="B117" s="11"/>
      <c r="C117" s="11"/>
      <c r="D117" s="11"/>
      <c r="E117" s="11"/>
      <c r="H117" t="s">
        <v>655</v>
      </c>
      <c r="I117" t="s">
        <v>656</v>
      </c>
      <c r="J117" t="s">
        <v>835</v>
      </c>
      <c r="K117">
        <v>2022</v>
      </c>
      <c r="L117" t="s">
        <v>836</v>
      </c>
      <c r="M117" t="s">
        <v>837</v>
      </c>
      <c r="N117" t="s">
        <v>345</v>
      </c>
      <c r="P117" s="20"/>
    </row>
    <row r="118" spans="1:17" x14ac:dyDescent="0.2">
      <c r="A118">
        <f t="shared" si="1"/>
        <v>117</v>
      </c>
      <c r="B118" s="11"/>
      <c r="C118" s="11"/>
      <c r="D118" s="11"/>
      <c r="E118" s="11"/>
      <c r="H118" t="s">
        <v>657</v>
      </c>
      <c r="I118" t="s">
        <v>658</v>
      </c>
      <c r="J118" t="s">
        <v>12</v>
      </c>
      <c r="K118">
        <v>2022</v>
      </c>
      <c r="L118" t="s">
        <v>838</v>
      </c>
      <c r="M118" t="s">
        <v>839</v>
      </c>
      <c r="N118" t="s">
        <v>345</v>
      </c>
    </row>
    <row r="119" spans="1:17" x14ac:dyDescent="0.2">
      <c r="A119">
        <f t="shared" si="1"/>
        <v>118</v>
      </c>
      <c r="B119" s="11"/>
      <c r="C119" s="11"/>
      <c r="D119" s="11"/>
      <c r="E119" s="11"/>
      <c r="H119" t="s">
        <v>659</v>
      </c>
      <c r="I119" t="s">
        <v>660</v>
      </c>
      <c r="J119" t="s">
        <v>8</v>
      </c>
      <c r="K119">
        <v>2022</v>
      </c>
      <c r="L119" t="s">
        <v>840</v>
      </c>
      <c r="M119" t="s">
        <v>841</v>
      </c>
      <c r="N119" t="s">
        <v>345</v>
      </c>
    </row>
    <row r="120" spans="1:17" x14ac:dyDescent="0.2">
      <c r="A120">
        <f t="shared" si="1"/>
        <v>119</v>
      </c>
      <c r="H120" t="s">
        <v>661</v>
      </c>
      <c r="I120" t="s">
        <v>662</v>
      </c>
      <c r="J120" t="s">
        <v>419</v>
      </c>
      <c r="K120">
        <v>2022</v>
      </c>
      <c r="L120" t="s">
        <v>842</v>
      </c>
      <c r="M120" t="s">
        <v>843</v>
      </c>
      <c r="N120" t="s">
        <v>345</v>
      </c>
    </row>
    <row r="121" spans="1:17" x14ac:dyDescent="0.2">
      <c r="A121">
        <f t="shared" si="1"/>
        <v>120</v>
      </c>
      <c r="B121" s="11"/>
      <c r="C121" s="11"/>
      <c r="D121" s="11"/>
      <c r="E121" s="11"/>
      <c r="H121" t="s">
        <v>663</v>
      </c>
      <c r="I121" t="s">
        <v>664</v>
      </c>
      <c r="J121" t="s">
        <v>282</v>
      </c>
      <c r="K121">
        <v>2022</v>
      </c>
      <c r="L121" t="s">
        <v>844</v>
      </c>
      <c r="M121" t="s">
        <v>845</v>
      </c>
      <c r="N121" t="s">
        <v>345</v>
      </c>
      <c r="Q121" s="21"/>
    </row>
    <row r="122" spans="1:17" x14ac:dyDescent="0.2">
      <c r="A122">
        <f t="shared" si="1"/>
        <v>121</v>
      </c>
      <c r="B122" s="11"/>
      <c r="C122" s="11"/>
      <c r="D122" s="11"/>
      <c r="E122" s="11"/>
      <c r="H122" t="s">
        <v>665</v>
      </c>
      <c r="I122" t="s">
        <v>666</v>
      </c>
      <c r="J122" t="s">
        <v>291</v>
      </c>
      <c r="K122">
        <v>2022</v>
      </c>
      <c r="L122" t="s">
        <v>846</v>
      </c>
      <c r="M122" t="s">
        <v>847</v>
      </c>
      <c r="N122" t="s">
        <v>345</v>
      </c>
    </row>
    <row r="123" spans="1:17" x14ac:dyDescent="0.2">
      <c r="A123">
        <f t="shared" si="1"/>
        <v>122</v>
      </c>
      <c r="B123" s="11"/>
      <c r="C123" s="11"/>
      <c r="D123" s="11"/>
      <c r="E123" s="11"/>
      <c r="H123" t="s">
        <v>667</v>
      </c>
      <c r="I123" t="s">
        <v>668</v>
      </c>
      <c r="J123" t="s">
        <v>421</v>
      </c>
      <c r="K123">
        <v>2022</v>
      </c>
      <c r="L123" t="s">
        <v>848</v>
      </c>
      <c r="M123" t="s">
        <v>849</v>
      </c>
      <c r="N123" t="s">
        <v>345</v>
      </c>
    </row>
    <row r="124" spans="1:17" x14ac:dyDescent="0.2">
      <c r="A124">
        <f t="shared" si="1"/>
        <v>123</v>
      </c>
      <c r="B124" s="11"/>
      <c r="C124" s="11"/>
      <c r="D124" s="11"/>
      <c r="E124" s="11"/>
      <c r="H124" t="s">
        <v>669</v>
      </c>
      <c r="I124" t="s">
        <v>670</v>
      </c>
      <c r="J124" t="s">
        <v>696</v>
      </c>
      <c r="K124">
        <v>2022</v>
      </c>
      <c r="L124" t="s">
        <v>850</v>
      </c>
      <c r="M124" t="s">
        <v>851</v>
      </c>
      <c r="N124" t="s">
        <v>345</v>
      </c>
    </row>
    <row r="125" spans="1:17" x14ac:dyDescent="0.2">
      <c r="A125">
        <f t="shared" si="1"/>
        <v>124</v>
      </c>
      <c r="G125" t="s">
        <v>856</v>
      </c>
      <c r="H125" t="s">
        <v>671</v>
      </c>
      <c r="I125" t="s">
        <v>672</v>
      </c>
      <c r="J125" t="s">
        <v>282</v>
      </c>
      <c r="K125">
        <v>2022</v>
      </c>
      <c r="L125" t="s">
        <v>852</v>
      </c>
      <c r="M125" t="s">
        <v>853</v>
      </c>
      <c r="N125" t="s">
        <v>345</v>
      </c>
    </row>
    <row r="126" spans="1:17" x14ac:dyDescent="0.2">
      <c r="A126">
        <f t="shared" si="1"/>
        <v>125</v>
      </c>
      <c r="G126" t="s">
        <v>856</v>
      </c>
      <c r="H126" t="s">
        <v>673</v>
      </c>
      <c r="I126" t="s">
        <v>674</v>
      </c>
      <c r="J126" t="s">
        <v>282</v>
      </c>
      <c r="K126">
        <v>2022</v>
      </c>
      <c r="L126" t="s">
        <v>854</v>
      </c>
      <c r="M126" t="s">
        <v>855</v>
      </c>
      <c r="N126" t="s">
        <v>345</v>
      </c>
    </row>
    <row r="127" spans="1:17" x14ac:dyDescent="0.2">
      <c r="A127">
        <f t="shared" si="1"/>
        <v>126</v>
      </c>
      <c r="H127" t="s">
        <v>410</v>
      </c>
      <c r="I127" t="s">
        <v>299</v>
      </c>
      <c r="J127" t="s">
        <v>400</v>
      </c>
      <c r="K127">
        <v>2022</v>
      </c>
      <c r="L127" t="s">
        <v>301</v>
      </c>
      <c r="M127" t="s">
        <v>303</v>
      </c>
      <c r="N127" t="s">
        <v>304</v>
      </c>
    </row>
    <row r="128" spans="1:17" x14ac:dyDescent="0.2">
      <c r="A128">
        <f t="shared" si="1"/>
        <v>127</v>
      </c>
      <c r="B128" s="11"/>
      <c r="C128" s="11"/>
      <c r="D128" s="11"/>
      <c r="E128" s="11"/>
      <c r="H128" t="s">
        <v>408</v>
      </c>
      <c r="I128" t="s">
        <v>675</v>
      </c>
      <c r="J128" t="s">
        <v>19</v>
      </c>
      <c r="K128">
        <v>2023</v>
      </c>
      <c r="L128" t="s">
        <v>296</v>
      </c>
      <c r="M128" t="s">
        <v>409</v>
      </c>
      <c r="N128" t="s">
        <v>385</v>
      </c>
    </row>
  </sheetData>
  <autoFilter ref="A1:N139" xr:uid="{1CCC84C4-D214-284B-90BC-6A2481F38F31}">
    <sortState xmlns:xlrd2="http://schemas.microsoft.com/office/spreadsheetml/2017/richdata2" ref="A2:N128">
      <sortCondition ref="K1:K139"/>
    </sortState>
  </autoFilter>
  <sortState xmlns:xlrd2="http://schemas.microsoft.com/office/spreadsheetml/2017/richdata2" ref="A2:N123">
    <sortCondition ref="K2:K123"/>
  </sortState>
  <conditionalFormatting sqref="G90:G121 G123:G128 G7:G11 G14:G33 G2:G5 G35:G59 G61:G88">
    <cfRule type="containsText" dxfId="43" priority="43" stopIfTrue="1" operator="containsText" text="NetworkProblem">
      <formula>NOT(ISERROR(SEARCH("NetworkProblem",G2)))</formula>
    </cfRule>
    <cfRule type="containsText" dxfId="42" priority="44" stopIfTrue="1" operator="containsText" text="MultiProblem">
      <formula>NOT(ISERROR(SEARCH("MultiProblem",G2)))</formula>
    </cfRule>
    <cfRule type="containsText" dxfId="41" priority="45" stopIfTrue="1" operator="containsText" text="SingleProblem">
      <formula>NOT(ISERROR(SEARCH("SingleProblem",G2)))</formula>
    </cfRule>
    <cfRule type="containsText" dxfId="40" priority="47" stopIfTrue="1" operator="containsText" text="Stand-by">
      <formula>NOT(ISERROR(SEARCH("Stand-by",G2)))</formula>
    </cfRule>
    <cfRule type="notContainsText" dxfId="39" priority="49" operator="notContains" text="OK">
      <formula>ISERROR(SEARCH("OK",G2))</formula>
    </cfRule>
  </conditionalFormatting>
  <conditionalFormatting sqref="G6">
    <cfRule type="containsText" dxfId="38" priority="33" stopIfTrue="1" operator="containsText" text="NetworkProblem">
      <formula>NOT(ISERROR(SEARCH("NetworkProblem",G6)))</formula>
    </cfRule>
    <cfRule type="containsText" dxfId="37" priority="34" stopIfTrue="1" operator="containsText" text="MultiProblem">
      <formula>NOT(ISERROR(SEARCH("MultiProblem",G6)))</formula>
    </cfRule>
    <cfRule type="containsText" dxfId="36" priority="35" stopIfTrue="1" operator="containsText" text="SingleProblem">
      <formula>NOT(ISERROR(SEARCH("SingleProblem",G6)))</formula>
    </cfRule>
    <cfRule type="containsText" dxfId="35" priority="36" stopIfTrue="1" operator="containsText" text="Stand-by">
      <formula>NOT(ISERROR(SEARCH("Stand-by",G6)))</formula>
    </cfRule>
    <cfRule type="notContainsText" dxfId="34" priority="37" operator="notContains" text="OK">
      <formula>ISERROR(SEARCH("OK",G6))</formula>
    </cfRule>
  </conditionalFormatting>
  <conditionalFormatting sqref="G12">
    <cfRule type="containsText" dxfId="33" priority="28" stopIfTrue="1" operator="containsText" text="NetworkProblem">
      <formula>NOT(ISERROR(SEARCH("NetworkProblem",G12)))</formula>
    </cfRule>
    <cfRule type="containsText" dxfId="32" priority="29" stopIfTrue="1" operator="containsText" text="MultiProblem">
      <formula>NOT(ISERROR(SEARCH("MultiProblem",G12)))</formula>
    </cfRule>
    <cfRule type="containsText" dxfId="31" priority="30" stopIfTrue="1" operator="containsText" text="SingleProblem">
      <formula>NOT(ISERROR(SEARCH("SingleProblem",G12)))</formula>
    </cfRule>
    <cfRule type="containsText" dxfId="30" priority="31" stopIfTrue="1" operator="containsText" text="Stand-by">
      <formula>NOT(ISERROR(SEARCH("Stand-by",G12)))</formula>
    </cfRule>
    <cfRule type="notContainsText" dxfId="29" priority="32" operator="notContains" text="OK">
      <formula>ISERROR(SEARCH("OK",G12))</formula>
    </cfRule>
  </conditionalFormatting>
  <conditionalFormatting sqref="G13">
    <cfRule type="containsText" dxfId="28" priority="23" stopIfTrue="1" operator="containsText" text="NetworkProblem">
      <formula>NOT(ISERROR(SEARCH("NetworkProblem",G13)))</formula>
    </cfRule>
    <cfRule type="containsText" dxfId="27" priority="24" stopIfTrue="1" operator="containsText" text="MultiProblem">
      <formula>NOT(ISERROR(SEARCH("MultiProblem",G13)))</formula>
    </cfRule>
    <cfRule type="containsText" dxfId="26" priority="25" stopIfTrue="1" operator="containsText" text="SingleProblem">
      <formula>NOT(ISERROR(SEARCH("SingleProblem",G13)))</formula>
    </cfRule>
    <cfRule type="containsText" dxfId="25" priority="26" stopIfTrue="1" operator="containsText" text="Stand-by">
      <formula>NOT(ISERROR(SEARCH("Stand-by",G13)))</formula>
    </cfRule>
    <cfRule type="notContainsText" dxfId="24" priority="27" operator="notContains" text="OK">
      <formula>ISERROR(SEARCH("OK",G13))</formula>
    </cfRule>
  </conditionalFormatting>
  <conditionalFormatting sqref="G34">
    <cfRule type="containsText" dxfId="23" priority="18" stopIfTrue="1" operator="containsText" text="NetworkProblem">
      <formula>NOT(ISERROR(SEARCH("NetworkProblem",G34)))</formula>
    </cfRule>
    <cfRule type="containsText" dxfId="22" priority="19" stopIfTrue="1" operator="containsText" text="MultiProblem">
      <formula>NOT(ISERROR(SEARCH("MultiProblem",G34)))</formula>
    </cfRule>
    <cfRule type="containsText" dxfId="21" priority="20" stopIfTrue="1" operator="containsText" text="SingleProblem">
      <formula>NOT(ISERROR(SEARCH("SingleProblem",G34)))</formula>
    </cfRule>
    <cfRule type="containsText" dxfId="20" priority="21" stopIfTrue="1" operator="containsText" text="Stand-by">
      <formula>NOT(ISERROR(SEARCH("Stand-by",G34)))</formula>
    </cfRule>
    <cfRule type="notContainsText" dxfId="19" priority="22" operator="notContains" text="OK">
      <formula>ISERROR(SEARCH("OK",G34))</formula>
    </cfRule>
  </conditionalFormatting>
  <conditionalFormatting sqref="G60">
    <cfRule type="containsText" dxfId="18" priority="13" stopIfTrue="1" operator="containsText" text="NetworkProblem">
      <formula>NOT(ISERROR(SEARCH("NetworkProblem",G60)))</formula>
    </cfRule>
    <cfRule type="containsText" dxfId="17" priority="14" stopIfTrue="1" operator="containsText" text="MultiProblem">
      <formula>NOT(ISERROR(SEARCH("MultiProblem",G60)))</formula>
    </cfRule>
    <cfRule type="containsText" dxfId="16" priority="15" stopIfTrue="1" operator="containsText" text="SingleProblem">
      <formula>NOT(ISERROR(SEARCH("SingleProblem",G60)))</formula>
    </cfRule>
    <cfRule type="containsText" dxfId="15" priority="16" stopIfTrue="1" operator="containsText" text="Stand-by">
      <formula>NOT(ISERROR(SEARCH("Stand-by",G60)))</formula>
    </cfRule>
    <cfRule type="notContainsText" dxfId="14" priority="17" operator="notContains" text="OK">
      <formula>ISERROR(SEARCH("OK",G60))</formula>
    </cfRule>
  </conditionalFormatting>
  <conditionalFormatting sqref="G89">
    <cfRule type="containsText" dxfId="13" priority="8" stopIfTrue="1" operator="containsText" text="NetworkProblem">
      <formula>NOT(ISERROR(SEARCH("NetworkProblem",G89)))</formula>
    </cfRule>
    <cfRule type="containsText" dxfId="12" priority="9" stopIfTrue="1" operator="containsText" text="MultiProblem">
      <formula>NOT(ISERROR(SEARCH("MultiProblem",G89)))</formula>
    </cfRule>
    <cfRule type="containsText" dxfId="11" priority="10" stopIfTrue="1" operator="containsText" text="SingleProblem">
      <formula>NOT(ISERROR(SEARCH("SingleProblem",G89)))</formula>
    </cfRule>
    <cfRule type="containsText" dxfId="10" priority="11" stopIfTrue="1" operator="containsText" text="Stand-by">
      <formula>NOT(ISERROR(SEARCH("Stand-by",G89)))</formula>
    </cfRule>
    <cfRule type="notContainsText" dxfId="9" priority="12" operator="notContains" text="OK">
      <formula>ISERROR(SEARCH("OK",G89))</formula>
    </cfRule>
  </conditionalFormatting>
  <conditionalFormatting sqref="G122">
    <cfRule type="containsText" dxfId="8" priority="3" stopIfTrue="1" operator="containsText" text="NetworkProblem">
      <formula>NOT(ISERROR(SEARCH("NetworkProblem",G122)))</formula>
    </cfRule>
    <cfRule type="containsText" dxfId="7" priority="4" stopIfTrue="1" operator="containsText" text="MultiProblem">
      <formula>NOT(ISERROR(SEARCH("MultiProblem",G122)))</formula>
    </cfRule>
    <cfRule type="containsText" dxfId="6" priority="5" stopIfTrue="1" operator="containsText" text="SingleProblem">
      <formula>NOT(ISERROR(SEARCH("SingleProblem",G122)))</formula>
    </cfRule>
    <cfRule type="containsText" dxfId="5" priority="6" stopIfTrue="1" operator="containsText" text="Stand-by">
      <formula>NOT(ISERROR(SEARCH("Stand-by",G122)))</formula>
    </cfRule>
    <cfRule type="notContainsText" dxfId="4" priority="7" operator="notContains" text="OK">
      <formula>ISERROR(SEARCH("OK",G122))</formula>
    </cfRule>
  </conditionalFormatting>
  <conditionalFormatting sqref="H2:H128">
    <cfRule type="containsText" dxfId="3" priority="1" stopIfTrue="1" operator="containsText" text="survey">
      <formula>NOT(ISERROR(SEARCH("survey",H2)))</formula>
    </cfRule>
    <cfRule type="containsText" dxfId="2" priority="2" operator="containsText" text="review">
      <formula>NOT(ISERROR(SEARCH("review",H2)))</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V34"/>
  <sheetViews>
    <sheetView zoomScale="151" workbookViewId="0"/>
  </sheetViews>
  <sheetFormatPr baseColWidth="10" defaultRowHeight="16" customHeight="1" x14ac:dyDescent="0.15"/>
  <cols>
    <col min="1" max="1" width="1.6640625" style="6" customWidth="1"/>
    <col min="2" max="2" width="10.1640625" style="6" bestFit="1" customWidth="1"/>
    <col min="3" max="3" width="12.33203125" style="6" bestFit="1" customWidth="1"/>
    <col min="4" max="4" width="11" style="6" bestFit="1" customWidth="1"/>
    <col min="5" max="5" width="13.6640625" style="6" bestFit="1" customWidth="1"/>
    <col min="6" max="6" width="7.1640625" style="6" bestFit="1" customWidth="1"/>
    <col min="7" max="7" width="10.5" style="6" bestFit="1" customWidth="1"/>
    <col min="8" max="8" width="14.6640625" style="6" bestFit="1" customWidth="1"/>
    <col min="9" max="10" width="8.83203125" style="6" customWidth="1"/>
    <col min="11" max="11" width="1.6640625" style="6" customWidth="1"/>
    <col min="12" max="12" width="13" style="6" bestFit="1" customWidth="1"/>
    <col min="13" max="13" width="15.5" style="6" bestFit="1" customWidth="1"/>
    <col min="14" max="14" width="15.83203125" style="6" bestFit="1" customWidth="1"/>
    <col min="15" max="15" width="15.33203125" style="6" bestFit="1" customWidth="1"/>
    <col min="16" max="16" width="9.6640625" style="6" bestFit="1" customWidth="1"/>
    <col min="17" max="17" width="10.83203125" style="6" bestFit="1" customWidth="1"/>
    <col min="18" max="18" width="16.5" style="6" bestFit="1" customWidth="1"/>
    <col min="19" max="19" width="12.33203125" style="6" bestFit="1" customWidth="1"/>
    <col min="20" max="20" width="16.5" style="6" bestFit="1" customWidth="1"/>
    <col min="21" max="21" width="17.1640625" style="6" bestFit="1" customWidth="1"/>
    <col min="22" max="22" width="21.33203125" style="6" bestFit="1" customWidth="1"/>
    <col min="23" max="255" width="10.83203125" style="6"/>
    <col min="256" max="256" width="12.5" style="6" bestFit="1" customWidth="1"/>
    <col min="257" max="257" width="12.5" style="6" customWidth="1"/>
    <col min="258" max="258" width="14.6640625" style="6" bestFit="1" customWidth="1"/>
    <col min="259" max="259" width="12.5" style="6" bestFit="1" customWidth="1"/>
    <col min="260" max="260" width="1.83203125" style="6" customWidth="1"/>
    <col min="261" max="261" width="13" style="6" bestFit="1" customWidth="1"/>
    <col min="262" max="511" width="10.83203125" style="6"/>
    <col min="512" max="512" width="12.5" style="6" bestFit="1" customWidth="1"/>
    <col min="513" max="513" width="12.5" style="6" customWidth="1"/>
    <col min="514" max="514" width="14.6640625" style="6" bestFit="1" customWidth="1"/>
    <col min="515" max="515" width="12.5" style="6" bestFit="1" customWidth="1"/>
    <col min="516" max="516" width="1.83203125" style="6" customWidth="1"/>
    <col min="517" max="517" width="13" style="6" bestFit="1" customWidth="1"/>
    <col min="518" max="767" width="10.83203125" style="6"/>
    <col min="768" max="768" width="12.5" style="6" bestFit="1" customWidth="1"/>
    <col min="769" max="769" width="12.5" style="6" customWidth="1"/>
    <col min="770" max="770" width="14.6640625" style="6" bestFit="1" customWidth="1"/>
    <col min="771" max="771" width="12.5" style="6" bestFit="1" customWidth="1"/>
    <col min="772" max="772" width="1.83203125" style="6" customWidth="1"/>
    <col min="773" max="773" width="13" style="6" bestFit="1" customWidth="1"/>
    <col min="774" max="1023" width="10.83203125" style="6"/>
    <col min="1024" max="1024" width="12.5" style="6" bestFit="1" customWidth="1"/>
    <col min="1025" max="1025" width="12.5" style="6" customWidth="1"/>
    <col min="1026" max="1026" width="14.6640625" style="6" bestFit="1" customWidth="1"/>
    <col min="1027" max="1027" width="12.5" style="6" bestFit="1" customWidth="1"/>
    <col min="1028" max="1028" width="1.83203125" style="6" customWidth="1"/>
    <col min="1029" max="1029" width="13" style="6" bestFit="1" customWidth="1"/>
    <col min="1030" max="1279" width="10.83203125" style="6"/>
    <col min="1280" max="1280" width="12.5" style="6" bestFit="1" customWidth="1"/>
    <col min="1281" max="1281" width="12.5" style="6" customWidth="1"/>
    <col min="1282" max="1282" width="14.6640625" style="6" bestFit="1" customWidth="1"/>
    <col min="1283" max="1283" width="12.5" style="6" bestFit="1" customWidth="1"/>
    <col min="1284" max="1284" width="1.83203125" style="6" customWidth="1"/>
    <col min="1285" max="1285" width="13" style="6" bestFit="1" customWidth="1"/>
    <col min="1286" max="1535" width="10.83203125" style="6"/>
    <col min="1536" max="1536" width="12.5" style="6" bestFit="1" customWidth="1"/>
    <col min="1537" max="1537" width="12.5" style="6" customWidth="1"/>
    <col min="1538" max="1538" width="14.6640625" style="6" bestFit="1" customWidth="1"/>
    <col min="1539" max="1539" width="12.5" style="6" bestFit="1" customWidth="1"/>
    <col min="1540" max="1540" width="1.83203125" style="6" customWidth="1"/>
    <col min="1541" max="1541" width="13" style="6" bestFit="1" customWidth="1"/>
    <col min="1542" max="1791" width="10.83203125" style="6"/>
    <col min="1792" max="1792" width="12.5" style="6" bestFit="1" customWidth="1"/>
    <col min="1793" max="1793" width="12.5" style="6" customWidth="1"/>
    <col min="1794" max="1794" width="14.6640625" style="6" bestFit="1" customWidth="1"/>
    <col min="1795" max="1795" width="12.5" style="6" bestFit="1" customWidth="1"/>
    <col min="1796" max="1796" width="1.83203125" style="6" customWidth="1"/>
    <col min="1797" max="1797" width="13" style="6" bestFit="1" customWidth="1"/>
    <col min="1798" max="2047" width="10.83203125" style="6"/>
    <col min="2048" max="2048" width="12.5" style="6" bestFit="1" customWidth="1"/>
    <col min="2049" max="2049" width="12.5" style="6" customWidth="1"/>
    <col min="2050" max="2050" width="14.6640625" style="6" bestFit="1" customWidth="1"/>
    <col min="2051" max="2051" width="12.5" style="6" bestFit="1" customWidth="1"/>
    <col min="2052" max="2052" width="1.83203125" style="6" customWidth="1"/>
    <col min="2053" max="2053" width="13" style="6" bestFit="1" customWidth="1"/>
    <col min="2054" max="2303" width="10.83203125" style="6"/>
    <col min="2304" max="2304" width="12.5" style="6" bestFit="1" customWidth="1"/>
    <col min="2305" max="2305" width="12.5" style="6" customWidth="1"/>
    <col min="2306" max="2306" width="14.6640625" style="6" bestFit="1" customWidth="1"/>
    <col min="2307" max="2307" width="12.5" style="6" bestFit="1" customWidth="1"/>
    <col min="2308" max="2308" width="1.83203125" style="6" customWidth="1"/>
    <col min="2309" max="2309" width="13" style="6" bestFit="1" customWidth="1"/>
    <col min="2310" max="2559" width="10.83203125" style="6"/>
    <col min="2560" max="2560" width="12.5" style="6" bestFit="1" customWidth="1"/>
    <col min="2561" max="2561" width="12.5" style="6" customWidth="1"/>
    <col min="2562" max="2562" width="14.6640625" style="6" bestFit="1" customWidth="1"/>
    <col min="2563" max="2563" width="12.5" style="6" bestFit="1" customWidth="1"/>
    <col min="2564" max="2564" width="1.83203125" style="6" customWidth="1"/>
    <col min="2565" max="2565" width="13" style="6" bestFit="1" customWidth="1"/>
    <col min="2566" max="2815" width="10.83203125" style="6"/>
    <col min="2816" max="2816" width="12.5" style="6" bestFit="1" customWidth="1"/>
    <col min="2817" max="2817" width="12.5" style="6" customWidth="1"/>
    <col min="2818" max="2818" width="14.6640625" style="6" bestFit="1" customWidth="1"/>
    <col min="2819" max="2819" width="12.5" style="6" bestFit="1" customWidth="1"/>
    <col min="2820" max="2820" width="1.83203125" style="6" customWidth="1"/>
    <col min="2821" max="2821" width="13" style="6" bestFit="1" customWidth="1"/>
    <col min="2822" max="3071" width="10.83203125" style="6"/>
    <col min="3072" max="3072" width="12.5" style="6" bestFit="1" customWidth="1"/>
    <col min="3073" max="3073" width="12.5" style="6" customWidth="1"/>
    <col min="3074" max="3074" width="14.6640625" style="6" bestFit="1" customWidth="1"/>
    <col min="3075" max="3075" width="12.5" style="6" bestFit="1" customWidth="1"/>
    <col min="3076" max="3076" width="1.83203125" style="6" customWidth="1"/>
    <col min="3077" max="3077" width="13" style="6" bestFit="1" customWidth="1"/>
    <col min="3078" max="3327" width="10.83203125" style="6"/>
    <col min="3328" max="3328" width="12.5" style="6" bestFit="1" customWidth="1"/>
    <col min="3329" max="3329" width="12.5" style="6" customWidth="1"/>
    <col min="3330" max="3330" width="14.6640625" style="6" bestFit="1" customWidth="1"/>
    <col min="3331" max="3331" width="12.5" style="6" bestFit="1" customWidth="1"/>
    <col min="3332" max="3332" width="1.83203125" style="6" customWidth="1"/>
    <col min="3333" max="3333" width="13" style="6" bestFit="1" customWidth="1"/>
    <col min="3334" max="3583" width="10.83203125" style="6"/>
    <col min="3584" max="3584" width="12.5" style="6" bestFit="1" customWidth="1"/>
    <col min="3585" max="3585" width="12.5" style="6" customWidth="1"/>
    <col min="3586" max="3586" width="14.6640625" style="6" bestFit="1" customWidth="1"/>
    <col min="3587" max="3587" width="12.5" style="6" bestFit="1" customWidth="1"/>
    <col min="3588" max="3588" width="1.83203125" style="6" customWidth="1"/>
    <col min="3589" max="3589" width="13" style="6" bestFit="1" customWidth="1"/>
    <col min="3590" max="3839" width="10.83203125" style="6"/>
    <col min="3840" max="3840" width="12.5" style="6" bestFit="1" customWidth="1"/>
    <col min="3841" max="3841" width="12.5" style="6" customWidth="1"/>
    <col min="3842" max="3842" width="14.6640625" style="6" bestFit="1" customWidth="1"/>
    <col min="3843" max="3843" width="12.5" style="6" bestFit="1" customWidth="1"/>
    <col min="3844" max="3844" width="1.83203125" style="6" customWidth="1"/>
    <col min="3845" max="3845" width="13" style="6" bestFit="1" customWidth="1"/>
    <col min="3846" max="4095" width="10.83203125" style="6"/>
    <col min="4096" max="4096" width="12.5" style="6" bestFit="1" customWidth="1"/>
    <col min="4097" max="4097" width="12.5" style="6" customWidth="1"/>
    <col min="4098" max="4098" width="14.6640625" style="6" bestFit="1" customWidth="1"/>
    <col min="4099" max="4099" width="12.5" style="6" bestFit="1" customWidth="1"/>
    <col min="4100" max="4100" width="1.83203125" style="6" customWidth="1"/>
    <col min="4101" max="4101" width="13" style="6" bestFit="1" customWidth="1"/>
    <col min="4102" max="4351" width="10.83203125" style="6"/>
    <col min="4352" max="4352" width="12.5" style="6" bestFit="1" customWidth="1"/>
    <col min="4353" max="4353" width="12.5" style="6" customWidth="1"/>
    <col min="4354" max="4354" width="14.6640625" style="6" bestFit="1" customWidth="1"/>
    <col min="4355" max="4355" width="12.5" style="6" bestFit="1" customWidth="1"/>
    <col min="4356" max="4356" width="1.83203125" style="6" customWidth="1"/>
    <col min="4357" max="4357" width="13" style="6" bestFit="1" customWidth="1"/>
    <col min="4358" max="4607" width="10.83203125" style="6"/>
    <col min="4608" max="4608" width="12.5" style="6" bestFit="1" customWidth="1"/>
    <col min="4609" max="4609" width="12.5" style="6" customWidth="1"/>
    <col min="4610" max="4610" width="14.6640625" style="6" bestFit="1" customWidth="1"/>
    <col min="4611" max="4611" width="12.5" style="6" bestFit="1" customWidth="1"/>
    <col min="4612" max="4612" width="1.83203125" style="6" customWidth="1"/>
    <col min="4613" max="4613" width="13" style="6" bestFit="1" customWidth="1"/>
    <col min="4614" max="4863" width="10.83203125" style="6"/>
    <col min="4864" max="4864" width="12.5" style="6" bestFit="1" customWidth="1"/>
    <col min="4865" max="4865" width="12.5" style="6" customWidth="1"/>
    <col min="4866" max="4866" width="14.6640625" style="6" bestFit="1" customWidth="1"/>
    <col min="4867" max="4867" width="12.5" style="6" bestFit="1" customWidth="1"/>
    <col min="4868" max="4868" width="1.83203125" style="6" customWidth="1"/>
    <col min="4869" max="4869" width="13" style="6" bestFit="1" customWidth="1"/>
    <col min="4870" max="5119" width="10.83203125" style="6"/>
    <col min="5120" max="5120" width="12.5" style="6" bestFit="1" customWidth="1"/>
    <col min="5121" max="5121" width="12.5" style="6" customWidth="1"/>
    <col min="5122" max="5122" width="14.6640625" style="6" bestFit="1" customWidth="1"/>
    <col min="5123" max="5123" width="12.5" style="6" bestFit="1" customWidth="1"/>
    <col min="5124" max="5124" width="1.83203125" style="6" customWidth="1"/>
    <col min="5125" max="5125" width="13" style="6" bestFit="1" customWidth="1"/>
    <col min="5126" max="5375" width="10.83203125" style="6"/>
    <col min="5376" max="5376" width="12.5" style="6" bestFit="1" customWidth="1"/>
    <col min="5377" max="5377" width="12.5" style="6" customWidth="1"/>
    <col min="5378" max="5378" width="14.6640625" style="6" bestFit="1" customWidth="1"/>
    <col min="5379" max="5379" width="12.5" style="6" bestFit="1" customWidth="1"/>
    <col min="5380" max="5380" width="1.83203125" style="6" customWidth="1"/>
    <col min="5381" max="5381" width="13" style="6" bestFit="1" customWidth="1"/>
    <col min="5382" max="5631" width="10.83203125" style="6"/>
    <col min="5632" max="5632" width="12.5" style="6" bestFit="1" customWidth="1"/>
    <col min="5633" max="5633" width="12.5" style="6" customWidth="1"/>
    <col min="5634" max="5634" width="14.6640625" style="6" bestFit="1" customWidth="1"/>
    <col min="5635" max="5635" width="12.5" style="6" bestFit="1" customWidth="1"/>
    <col min="5636" max="5636" width="1.83203125" style="6" customWidth="1"/>
    <col min="5637" max="5637" width="13" style="6" bestFit="1" customWidth="1"/>
    <col min="5638" max="5887" width="10.83203125" style="6"/>
    <col min="5888" max="5888" width="12.5" style="6" bestFit="1" customWidth="1"/>
    <col min="5889" max="5889" width="12.5" style="6" customWidth="1"/>
    <col min="5890" max="5890" width="14.6640625" style="6" bestFit="1" customWidth="1"/>
    <col min="5891" max="5891" width="12.5" style="6" bestFit="1" customWidth="1"/>
    <col min="5892" max="5892" width="1.83203125" style="6" customWidth="1"/>
    <col min="5893" max="5893" width="13" style="6" bestFit="1" customWidth="1"/>
    <col min="5894" max="6143" width="10.83203125" style="6"/>
    <col min="6144" max="6144" width="12.5" style="6" bestFit="1" customWidth="1"/>
    <col min="6145" max="6145" width="12.5" style="6" customWidth="1"/>
    <col min="6146" max="6146" width="14.6640625" style="6" bestFit="1" customWidth="1"/>
    <col min="6147" max="6147" width="12.5" style="6" bestFit="1" customWidth="1"/>
    <col min="6148" max="6148" width="1.83203125" style="6" customWidth="1"/>
    <col min="6149" max="6149" width="13" style="6" bestFit="1" customWidth="1"/>
    <col min="6150" max="6399" width="10.83203125" style="6"/>
    <col min="6400" max="6400" width="12.5" style="6" bestFit="1" customWidth="1"/>
    <col min="6401" max="6401" width="12.5" style="6" customWidth="1"/>
    <col min="6402" max="6402" width="14.6640625" style="6" bestFit="1" customWidth="1"/>
    <col min="6403" max="6403" width="12.5" style="6" bestFit="1" customWidth="1"/>
    <col min="6404" max="6404" width="1.83203125" style="6" customWidth="1"/>
    <col min="6405" max="6405" width="13" style="6" bestFit="1" customWidth="1"/>
    <col min="6406" max="6655" width="10.83203125" style="6"/>
    <col min="6656" max="6656" width="12.5" style="6" bestFit="1" customWidth="1"/>
    <col min="6657" max="6657" width="12.5" style="6" customWidth="1"/>
    <col min="6658" max="6658" width="14.6640625" style="6" bestFit="1" customWidth="1"/>
    <col min="6659" max="6659" width="12.5" style="6" bestFit="1" customWidth="1"/>
    <col min="6660" max="6660" width="1.83203125" style="6" customWidth="1"/>
    <col min="6661" max="6661" width="13" style="6" bestFit="1" customWidth="1"/>
    <col min="6662" max="6911" width="10.83203125" style="6"/>
    <col min="6912" max="6912" width="12.5" style="6" bestFit="1" customWidth="1"/>
    <col min="6913" max="6913" width="12.5" style="6" customWidth="1"/>
    <col min="6914" max="6914" width="14.6640625" style="6" bestFit="1" customWidth="1"/>
    <col min="6915" max="6915" width="12.5" style="6" bestFit="1" customWidth="1"/>
    <col min="6916" max="6916" width="1.83203125" style="6" customWidth="1"/>
    <col min="6917" max="6917" width="13" style="6" bestFit="1" customWidth="1"/>
    <col min="6918" max="7167" width="10.83203125" style="6"/>
    <col min="7168" max="7168" width="12.5" style="6" bestFit="1" customWidth="1"/>
    <col min="7169" max="7169" width="12.5" style="6" customWidth="1"/>
    <col min="7170" max="7170" width="14.6640625" style="6" bestFit="1" customWidth="1"/>
    <col min="7171" max="7171" width="12.5" style="6" bestFit="1" customWidth="1"/>
    <col min="7172" max="7172" width="1.83203125" style="6" customWidth="1"/>
    <col min="7173" max="7173" width="13" style="6" bestFit="1" customWidth="1"/>
    <col min="7174" max="7423" width="10.83203125" style="6"/>
    <col min="7424" max="7424" width="12.5" style="6" bestFit="1" customWidth="1"/>
    <col min="7425" max="7425" width="12.5" style="6" customWidth="1"/>
    <col min="7426" max="7426" width="14.6640625" style="6" bestFit="1" customWidth="1"/>
    <col min="7427" max="7427" width="12.5" style="6" bestFit="1" customWidth="1"/>
    <col min="7428" max="7428" width="1.83203125" style="6" customWidth="1"/>
    <col min="7429" max="7429" width="13" style="6" bestFit="1" customWidth="1"/>
    <col min="7430" max="7679" width="10.83203125" style="6"/>
    <col min="7680" max="7680" width="12.5" style="6" bestFit="1" customWidth="1"/>
    <col min="7681" max="7681" width="12.5" style="6" customWidth="1"/>
    <col min="7682" max="7682" width="14.6640625" style="6" bestFit="1" customWidth="1"/>
    <col min="7683" max="7683" width="12.5" style="6" bestFit="1" customWidth="1"/>
    <col min="7684" max="7684" width="1.83203125" style="6" customWidth="1"/>
    <col min="7685" max="7685" width="13" style="6" bestFit="1" customWidth="1"/>
    <col min="7686" max="7935" width="10.83203125" style="6"/>
    <col min="7936" max="7936" width="12.5" style="6" bestFit="1" customWidth="1"/>
    <col min="7937" max="7937" width="12.5" style="6" customWidth="1"/>
    <col min="7938" max="7938" width="14.6640625" style="6" bestFit="1" customWidth="1"/>
    <col min="7939" max="7939" width="12.5" style="6" bestFit="1" customWidth="1"/>
    <col min="7940" max="7940" width="1.83203125" style="6" customWidth="1"/>
    <col min="7941" max="7941" width="13" style="6" bestFit="1" customWidth="1"/>
    <col min="7942" max="8191" width="10.83203125" style="6"/>
    <col min="8192" max="8192" width="12.5" style="6" bestFit="1" customWidth="1"/>
    <col min="8193" max="8193" width="12.5" style="6" customWidth="1"/>
    <col min="8194" max="8194" width="14.6640625" style="6" bestFit="1" customWidth="1"/>
    <col min="8195" max="8195" width="12.5" style="6" bestFit="1" customWidth="1"/>
    <col min="8196" max="8196" width="1.83203125" style="6" customWidth="1"/>
    <col min="8197" max="8197" width="13" style="6" bestFit="1" customWidth="1"/>
    <col min="8198" max="8447" width="10.83203125" style="6"/>
    <col min="8448" max="8448" width="12.5" style="6" bestFit="1" customWidth="1"/>
    <col min="8449" max="8449" width="12.5" style="6" customWidth="1"/>
    <col min="8450" max="8450" width="14.6640625" style="6" bestFit="1" customWidth="1"/>
    <col min="8451" max="8451" width="12.5" style="6" bestFit="1" customWidth="1"/>
    <col min="8452" max="8452" width="1.83203125" style="6" customWidth="1"/>
    <col min="8453" max="8453" width="13" style="6" bestFit="1" customWidth="1"/>
    <col min="8454" max="8703" width="10.83203125" style="6"/>
    <col min="8704" max="8704" width="12.5" style="6" bestFit="1" customWidth="1"/>
    <col min="8705" max="8705" width="12.5" style="6" customWidth="1"/>
    <col min="8706" max="8706" width="14.6640625" style="6" bestFit="1" customWidth="1"/>
    <col min="8707" max="8707" width="12.5" style="6" bestFit="1" customWidth="1"/>
    <col min="8708" max="8708" width="1.83203125" style="6" customWidth="1"/>
    <col min="8709" max="8709" width="13" style="6" bestFit="1" customWidth="1"/>
    <col min="8710" max="8959" width="10.83203125" style="6"/>
    <col min="8960" max="8960" width="12.5" style="6" bestFit="1" customWidth="1"/>
    <col min="8961" max="8961" width="12.5" style="6" customWidth="1"/>
    <col min="8962" max="8962" width="14.6640625" style="6" bestFit="1" customWidth="1"/>
    <col min="8963" max="8963" width="12.5" style="6" bestFit="1" customWidth="1"/>
    <col min="8964" max="8964" width="1.83203125" style="6" customWidth="1"/>
    <col min="8965" max="8965" width="13" style="6" bestFit="1" customWidth="1"/>
    <col min="8966" max="9215" width="10.83203125" style="6"/>
    <col min="9216" max="9216" width="12.5" style="6" bestFit="1" customWidth="1"/>
    <col min="9217" max="9217" width="12.5" style="6" customWidth="1"/>
    <col min="9218" max="9218" width="14.6640625" style="6" bestFit="1" customWidth="1"/>
    <col min="9219" max="9219" width="12.5" style="6" bestFit="1" customWidth="1"/>
    <col min="9220" max="9220" width="1.83203125" style="6" customWidth="1"/>
    <col min="9221" max="9221" width="13" style="6" bestFit="1" customWidth="1"/>
    <col min="9222" max="9471" width="10.83203125" style="6"/>
    <col min="9472" max="9472" width="12.5" style="6" bestFit="1" customWidth="1"/>
    <col min="9473" max="9473" width="12.5" style="6" customWidth="1"/>
    <col min="9474" max="9474" width="14.6640625" style="6" bestFit="1" customWidth="1"/>
    <col min="9475" max="9475" width="12.5" style="6" bestFit="1" customWidth="1"/>
    <col min="9476" max="9476" width="1.83203125" style="6" customWidth="1"/>
    <col min="9477" max="9477" width="13" style="6" bestFit="1" customWidth="1"/>
    <col min="9478" max="9727" width="10.83203125" style="6"/>
    <col min="9728" max="9728" width="12.5" style="6" bestFit="1" customWidth="1"/>
    <col min="9729" max="9729" width="12.5" style="6" customWidth="1"/>
    <col min="9730" max="9730" width="14.6640625" style="6" bestFit="1" customWidth="1"/>
    <col min="9731" max="9731" width="12.5" style="6" bestFit="1" customWidth="1"/>
    <col min="9732" max="9732" width="1.83203125" style="6" customWidth="1"/>
    <col min="9733" max="9733" width="13" style="6" bestFit="1" customWidth="1"/>
    <col min="9734" max="9983" width="10.83203125" style="6"/>
    <col min="9984" max="9984" width="12.5" style="6" bestFit="1" customWidth="1"/>
    <col min="9985" max="9985" width="12.5" style="6" customWidth="1"/>
    <col min="9986" max="9986" width="14.6640625" style="6" bestFit="1" customWidth="1"/>
    <col min="9987" max="9987" width="12.5" style="6" bestFit="1" customWidth="1"/>
    <col min="9988" max="9988" width="1.83203125" style="6" customWidth="1"/>
    <col min="9989" max="9989" width="13" style="6" bestFit="1" customWidth="1"/>
    <col min="9990" max="10239" width="10.83203125" style="6"/>
    <col min="10240" max="10240" width="12.5" style="6" bestFit="1" customWidth="1"/>
    <col min="10241" max="10241" width="12.5" style="6" customWidth="1"/>
    <col min="10242" max="10242" width="14.6640625" style="6" bestFit="1" customWidth="1"/>
    <col min="10243" max="10243" width="12.5" style="6" bestFit="1" customWidth="1"/>
    <col min="10244" max="10244" width="1.83203125" style="6" customWidth="1"/>
    <col min="10245" max="10245" width="13" style="6" bestFit="1" customWidth="1"/>
    <col min="10246" max="10495" width="10.83203125" style="6"/>
    <col min="10496" max="10496" width="12.5" style="6" bestFit="1" customWidth="1"/>
    <col min="10497" max="10497" width="12.5" style="6" customWidth="1"/>
    <col min="10498" max="10498" width="14.6640625" style="6" bestFit="1" customWidth="1"/>
    <col min="10499" max="10499" width="12.5" style="6" bestFit="1" customWidth="1"/>
    <col min="10500" max="10500" width="1.83203125" style="6" customWidth="1"/>
    <col min="10501" max="10501" width="13" style="6" bestFit="1" customWidth="1"/>
    <col min="10502" max="10751" width="10.83203125" style="6"/>
    <col min="10752" max="10752" width="12.5" style="6" bestFit="1" customWidth="1"/>
    <col min="10753" max="10753" width="12.5" style="6" customWidth="1"/>
    <col min="10754" max="10754" width="14.6640625" style="6" bestFit="1" customWidth="1"/>
    <col min="10755" max="10755" width="12.5" style="6" bestFit="1" customWidth="1"/>
    <col min="10756" max="10756" width="1.83203125" style="6" customWidth="1"/>
    <col min="10757" max="10757" width="13" style="6" bestFit="1" customWidth="1"/>
    <col min="10758" max="11007" width="10.83203125" style="6"/>
    <col min="11008" max="11008" width="12.5" style="6" bestFit="1" customWidth="1"/>
    <col min="11009" max="11009" width="12.5" style="6" customWidth="1"/>
    <col min="11010" max="11010" width="14.6640625" style="6" bestFit="1" customWidth="1"/>
    <col min="11011" max="11011" width="12.5" style="6" bestFit="1" customWidth="1"/>
    <col min="11012" max="11012" width="1.83203125" style="6" customWidth="1"/>
    <col min="11013" max="11013" width="13" style="6" bestFit="1" customWidth="1"/>
    <col min="11014" max="11263" width="10.83203125" style="6"/>
    <col min="11264" max="11264" width="12.5" style="6" bestFit="1" customWidth="1"/>
    <col min="11265" max="11265" width="12.5" style="6" customWidth="1"/>
    <col min="11266" max="11266" width="14.6640625" style="6" bestFit="1" customWidth="1"/>
    <col min="11267" max="11267" width="12.5" style="6" bestFit="1" customWidth="1"/>
    <col min="11268" max="11268" width="1.83203125" style="6" customWidth="1"/>
    <col min="11269" max="11269" width="13" style="6" bestFit="1" customWidth="1"/>
    <col min="11270" max="11519" width="10.83203125" style="6"/>
    <col min="11520" max="11520" width="12.5" style="6" bestFit="1" customWidth="1"/>
    <col min="11521" max="11521" width="12.5" style="6" customWidth="1"/>
    <col min="11522" max="11522" width="14.6640625" style="6" bestFit="1" customWidth="1"/>
    <col min="11523" max="11523" width="12.5" style="6" bestFit="1" customWidth="1"/>
    <col min="11524" max="11524" width="1.83203125" style="6" customWidth="1"/>
    <col min="11525" max="11525" width="13" style="6" bestFit="1" customWidth="1"/>
    <col min="11526" max="11775" width="10.83203125" style="6"/>
    <col min="11776" max="11776" width="12.5" style="6" bestFit="1" customWidth="1"/>
    <col min="11777" max="11777" width="12.5" style="6" customWidth="1"/>
    <col min="11778" max="11778" width="14.6640625" style="6" bestFit="1" customWidth="1"/>
    <col min="11779" max="11779" width="12.5" style="6" bestFit="1" customWidth="1"/>
    <col min="11780" max="11780" width="1.83203125" style="6" customWidth="1"/>
    <col min="11781" max="11781" width="13" style="6" bestFit="1" customWidth="1"/>
    <col min="11782" max="12031" width="10.83203125" style="6"/>
    <col min="12032" max="12032" width="12.5" style="6" bestFit="1" customWidth="1"/>
    <col min="12033" max="12033" width="12.5" style="6" customWidth="1"/>
    <col min="12034" max="12034" width="14.6640625" style="6" bestFit="1" customWidth="1"/>
    <col min="12035" max="12035" width="12.5" style="6" bestFit="1" customWidth="1"/>
    <col min="12036" max="12036" width="1.83203125" style="6" customWidth="1"/>
    <col min="12037" max="12037" width="13" style="6" bestFit="1" customWidth="1"/>
    <col min="12038" max="12287" width="10.83203125" style="6"/>
    <col min="12288" max="12288" width="12.5" style="6" bestFit="1" customWidth="1"/>
    <col min="12289" max="12289" width="12.5" style="6" customWidth="1"/>
    <col min="12290" max="12290" width="14.6640625" style="6" bestFit="1" customWidth="1"/>
    <col min="12291" max="12291" width="12.5" style="6" bestFit="1" customWidth="1"/>
    <col min="12292" max="12292" width="1.83203125" style="6" customWidth="1"/>
    <col min="12293" max="12293" width="13" style="6" bestFit="1" customWidth="1"/>
    <col min="12294" max="12543" width="10.83203125" style="6"/>
    <col min="12544" max="12544" width="12.5" style="6" bestFit="1" customWidth="1"/>
    <col min="12545" max="12545" width="12.5" style="6" customWidth="1"/>
    <col min="12546" max="12546" width="14.6640625" style="6" bestFit="1" customWidth="1"/>
    <col min="12547" max="12547" width="12.5" style="6" bestFit="1" customWidth="1"/>
    <col min="12548" max="12548" width="1.83203125" style="6" customWidth="1"/>
    <col min="12549" max="12549" width="13" style="6" bestFit="1" customWidth="1"/>
    <col min="12550" max="12799" width="10.83203125" style="6"/>
    <col min="12800" max="12800" width="12.5" style="6" bestFit="1" customWidth="1"/>
    <col min="12801" max="12801" width="12.5" style="6" customWidth="1"/>
    <col min="12802" max="12802" width="14.6640625" style="6" bestFit="1" customWidth="1"/>
    <col min="12803" max="12803" width="12.5" style="6" bestFit="1" customWidth="1"/>
    <col min="12804" max="12804" width="1.83203125" style="6" customWidth="1"/>
    <col min="12805" max="12805" width="13" style="6" bestFit="1" customWidth="1"/>
    <col min="12806" max="13055" width="10.83203125" style="6"/>
    <col min="13056" max="13056" width="12.5" style="6" bestFit="1" customWidth="1"/>
    <col min="13057" max="13057" width="12.5" style="6" customWidth="1"/>
    <col min="13058" max="13058" width="14.6640625" style="6" bestFit="1" customWidth="1"/>
    <col min="13059" max="13059" width="12.5" style="6" bestFit="1" customWidth="1"/>
    <col min="13060" max="13060" width="1.83203125" style="6" customWidth="1"/>
    <col min="13061" max="13061" width="13" style="6" bestFit="1" customWidth="1"/>
    <col min="13062" max="13311" width="10.83203125" style="6"/>
    <col min="13312" max="13312" width="12.5" style="6" bestFit="1" customWidth="1"/>
    <col min="13313" max="13313" width="12.5" style="6" customWidth="1"/>
    <col min="13314" max="13314" width="14.6640625" style="6" bestFit="1" customWidth="1"/>
    <col min="13315" max="13315" width="12.5" style="6" bestFit="1" customWidth="1"/>
    <col min="13316" max="13316" width="1.83203125" style="6" customWidth="1"/>
    <col min="13317" max="13317" width="13" style="6" bestFit="1" customWidth="1"/>
    <col min="13318" max="13567" width="10.83203125" style="6"/>
    <col min="13568" max="13568" width="12.5" style="6" bestFit="1" customWidth="1"/>
    <col min="13569" max="13569" width="12.5" style="6" customWidth="1"/>
    <col min="13570" max="13570" width="14.6640625" style="6" bestFit="1" customWidth="1"/>
    <col min="13571" max="13571" width="12.5" style="6" bestFit="1" customWidth="1"/>
    <col min="13572" max="13572" width="1.83203125" style="6" customWidth="1"/>
    <col min="13573" max="13573" width="13" style="6" bestFit="1" customWidth="1"/>
    <col min="13574" max="13823" width="10.83203125" style="6"/>
    <col min="13824" max="13824" width="12.5" style="6" bestFit="1" customWidth="1"/>
    <col min="13825" max="13825" width="12.5" style="6" customWidth="1"/>
    <col min="13826" max="13826" width="14.6640625" style="6" bestFit="1" customWidth="1"/>
    <col min="13827" max="13827" width="12.5" style="6" bestFit="1" customWidth="1"/>
    <col min="13828" max="13828" width="1.83203125" style="6" customWidth="1"/>
    <col min="13829" max="13829" width="13" style="6" bestFit="1" customWidth="1"/>
    <col min="13830" max="14079" width="10.83203125" style="6"/>
    <col min="14080" max="14080" width="12.5" style="6" bestFit="1" customWidth="1"/>
    <col min="14081" max="14081" width="12.5" style="6" customWidth="1"/>
    <col min="14082" max="14082" width="14.6640625" style="6" bestFit="1" customWidth="1"/>
    <col min="14083" max="14083" width="12.5" style="6" bestFit="1" customWidth="1"/>
    <col min="14084" max="14084" width="1.83203125" style="6" customWidth="1"/>
    <col min="14085" max="14085" width="13" style="6" bestFit="1" customWidth="1"/>
    <col min="14086" max="14335" width="10.83203125" style="6"/>
    <col min="14336" max="14336" width="12.5" style="6" bestFit="1" customWidth="1"/>
    <col min="14337" max="14337" width="12.5" style="6" customWidth="1"/>
    <col min="14338" max="14338" width="14.6640625" style="6" bestFit="1" customWidth="1"/>
    <col min="14339" max="14339" width="12.5" style="6" bestFit="1" customWidth="1"/>
    <col min="14340" max="14340" width="1.83203125" style="6" customWidth="1"/>
    <col min="14341" max="14341" width="13" style="6" bestFit="1" customWidth="1"/>
    <col min="14342" max="14591" width="10.83203125" style="6"/>
    <col min="14592" max="14592" width="12.5" style="6" bestFit="1" customWidth="1"/>
    <col min="14593" max="14593" width="12.5" style="6" customWidth="1"/>
    <col min="14594" max="14594" width="14.6640625" style="6" bestFit="1" customWidth="1"/>
    <col min="14595" max="14595" width="12.5" style="6" bestFit="1" customWidth="1"/>
    <col min="14596" max="14596" width="1.83203125" style="6" customWidth="1"/>
    <col min="14597" max="14597" width="13" style="6" bestFit="1" customWidth="1"/>
    <col min="14598" max="14847" width="10.83203125" style="6"/>
    <col min="14848" max="14848" width="12.5" style="6" bestFit="1" customWidth="1"/>
    <col min="14849" max="14849" width="12.5" style="6" customWidth="1"/>
    <col min="14850" max="14850" width="14.6640625" style="6" bestFit="1" customWidth="1"/>
    <col min="14851" max="14851" width="12.5" style="6" bestFit="1" customWidth="1"/>
    <col min="14852" max="14852" width="1.83203125" style="6" customWidth="1"/>
    <col min="14853" max="14853" width="13" style="6" bestFit="1" customWidth="1"/>
    <col min="14854" max="15103" width="10.83203125" style="6"/>
    <col min="15104" max="15104" width="12.5" style="6" bestFit="1" customWidth="1"/>
    <col min="15105" max="15105" width="12.5" style="6" customWidth="1"/>
    <col min="15106" max="15106" width="14.6640625" style="6" bestFit="1" customWidth="1"/>
    <col min="15107" max="15107" width="12.5" style="6" bestFit="1" customWidth="1"/>
    <col min="15108" max="15108" width="1.83203125" style="6" customWidth="1"/>
    <col min="15109" max="15109" width="13" style="6" bestFit="1" customWidth="1"/>
    <col min="15110" max="15359" width="10.83203125" style="6"/>
    <col min="15360" max="15360" width="12.5" style="6" bestFit="1" customWidth="1"/>
    <col min="15361" max="15361" width="12.5" style="6" customWidth="1"/>
    <col min="15362" max="15362" width="14.6640625" style="6" bestFit="1" customWidth="1"/>
    <col min="15363" max="15363" width="12.5" style="6" bestFit="1" customWidth="1"/>
    <col min="15364" max="15364" width="1.83203125" style="6" customWidth="1"/>
    <col min="15365" max="15365" width="13" style="6" bestFit="1" customWidth="1"/>
    <col min="15366" max="15615" width="10.83203125" style="6"/>
    <col min="15616" max="15616" width="12.5" style="6" bestFit="1" customWidth="1"/>
    <col min="15617" max="15617" width="12.5" style="6" customWidth="1"/>
    <col min="15618" max="15618" width="14.6640625" style="6" bestFit="1" customWidth="1"/>
    <col min="15619" max="15619" width="12.5" style="6" bestFit="1" customWidth="1"/>
    <col min="15620" max="15620" width="1.83203125" style="6" customWidth="1"/>
    <col min="15621" max="15621" width="13" style="6" bestFit="1" customWidth="1"/>
    <col min="15622" max="15871" width="10.83203125" style="6"/>
    <col min="15872" max="15872" width="12.5" style="6" bestFit="1" customWidth="1"/>
    <col min="15873" max="15873" width="12.5" style="6" customWidth="1"/>
    <col min="15874" max="15874" width="14.6640625" style="6" bestFit="1" customWidth="1"/>
    <col min="15875" max="15875" width="12.5" style="6" bestFit="1" customWidth="1"/>
    <col min="15876" max="15876" width="1.83203125" style="6" customWidth="1"/>
    <col min="15877" max="15877" width="13" style="6" bestFit="1" customWidth="1"/>
    <col min="15878" max="16127" width="10.83203125" style="6"/>
    <col min="16128" max="16128" width="12.5" style="6" bestFit="1" customWidth="1"/>
    <col min="16129" max="16129" width="12.5" style="6" customWidth="1"/>
    <col min="16130" max="16130" width="14.6640625" style="6" bestFit="1" customWidth="1"/>
    <col min="16131" max="16131" width="12.5" style="6" bestFit="1" customWidth="1"/>
    <col min="16132" max="16132" width="1.83203125" style="6" customWidth="1"/>
    <col min="16133" max="16133" width="13" style="6" bestFit="1" customWidth="1"/>
    <col min="16134" max="16384" width="10.83203125" style="6"/>
  </cols>
  <sheetData>
    <row r="1" spans="2:22" ht="16" customHeight="1" x14ac:dyDescent="0.15">
      <c r="C1" s="28" t="s">
        <v>244</v>
      </c>
      <c r="D1" s="29"/>
      <c r="E1" s="30"/>
    </row>
    <row r="2" spans="2:22" ht="16" customHeight="1" x14ac:dyDescent="0.15">
      <c r="C2" s="7" t="s">
        <v>338</v>
      </c>
      <c r="D2" s="7" t="s">
        <v>339</v>
      </c>
      <c r="E2" s="7" t="s">
        <v>336</v>
      </c>
      <c r="F2" s="7" t="s">
        <v>245</v>
      </c>
      <c r="G2" s="7" t="s">
        <v>246</v>
      </c>
      <c r="H2" s="7" t="s">
        <v>247</v>
      </c>
      <c r="I2" s="7" t="s">
        <v>248</v>
      </c>
    </row>
    <row r="3" spans="2:22" ht="16" customHeight="1" x14ac:dyDescent="0.2">
      <c r="B3" s="7" t="s">
        <v>249</v>
      </c>
      <c r="C3" s="7">
        <f>COUNTIF(ReadingList!$G$2:$G$123,C2)</f>
        <v>0</v>
      </c>
      <c r="D3" s="7">
        <f>COUNTIF(ReadingList!$G$2:$G$123,D2)</f>
        <v>0</v>
      </c>
      <c r="E3" s="7">
        <f>COUNTIF(ReadingList!$G$2:$G$123,E2)</f>
        <v>1</v>
      </c>
      <c r="F3" s="7">
        <f>COUNTIF(ReadingList!G1:G123,"Abstract") + COUNTIF(ReadingList!G1:G123,"Body")</f>
        <v>3</v>
      </c>
      <c r="G3" s="7">
        <f>COUNTIF(ReadingList!G1:G123,"Stand-by")</f>
        <v>1</v>
      </c>
      <c r="H3" s="7">
        <f>COUNTIF(ReadingList!G1:G123,"Literature review")</f>
        <v>8</v>
      </c>
      <c r="I3" s="7">
        <f>COUNTIF(ReadingList!G1:G123,"No access")</f>
        <v>0</v>
      </c>
      <c r="L3"/>
      <c r="M3"/>
    </row>
    <row r="5" spans="2:22" ht="16" customHeight="1" x14ac:dyDescent="0.2">
      <c r="B5" s="7" t="s">
        <v>251</v>
      </c>
      <c r="C5" s="27" t="s">
        <v>250</v>
      </c>
      <c r="D5" s="27"/>
      <c r="E5" s="7" t="s">
        <v>252</v>
      </c>
      <c r="F5" s="7" t="s">
        <v>312</v>
      </c>
      <c r="G5" s="7" t="s">
        <v>335</v>
      </c>
      <c r="H5" s="7" t="s">
        <v>332</v>
      </c>
      <c r="I5" s="24"/>
      <c r="J5" s="24"/>
      <c r="K5" s="24"/>
      <c r="L5" s="22" t="s">
        <v>330</v>
      </c>
      <c r="M5" s="22" t="s">
        <v>329</v>
      </c>
      <c r="N5"/>
      <c r="O5"/>
      <c r="P5"/>
      <c r="Q5"/>
      <c r="R5"/>
      <c r="S5"/>
      <c r="T5"/>
      <c r="U5"/>
      <c r="V5"/>
    </row>
    <row r="6" spans="2:22" ht="16" customHeight="1" x14ac:dyDescent="0.2">
      <c r="B6" s="7">
        <f>COUNT(ReadingList!A:A)</f>
        <v>127</v>
      </c>
      <c r="C6" s="7">
        <f>COUNTIF(ReadingList!G2:G123,C2) + COUNTIF(ReadingList!G2:G123,D2) + COUNTIF(ReadingList!G2:G123,E2) + COUNTIF(ReadingList!G1:G123,"Body")</f>
        <v>4</v>
      </c>
      <c r="D6" s="8">
        <f>C6/F6</f>
        <v>3.4482758620689655E-2</v>
      </c>
      <c r="E6" s="8">
        <f>IFERROR(SUM(C3:E3)/F6, 0)</f>
        <v>8.6206896551724137E-3</v>
      </c>
      <c r="F6" s="7">
        <f>B6-F3-H3-I3</f>
        <v>116</v>
      </c>
      <c r="G6" s="7">
        <f>E6*F6</f>
        <v>1</v>
      </c>
      <c r="H6" s="7">
        <v>5</v>
      </c>
      <c r="I6" s="24"/>
      <c r="J6" s="24"/>
      <c r="K6" s="24"/>
      <c r="L6"/>
      <c r="M6" t="s">
        <v>7</v>
      </c>
      <c r="N6" t="s">
        <v>340</v>
      </c>
      <c r="O6" t="s">
        <v>304</v>
      </c>
      <c r="P6" t="s">
        <v>341</v>
      </c>
      <c r="Q6" t="s">
        <v>328</v>
      </c>
      <c r="R6"/>
      <c r="S6"/>
      <c r="T6"/>
      <c r="U6"/>
      <c r="V6"/>
    </row>
    <row r="7" spans="2:22" ht="16" customHeight="1" x14ac:dyDescent="0.2">
      <c r="L7" s="22" t="s">
        <v>327</v>
      </c>
      <c r="M7" t="s">
        <v>336</v>
      </c>
      <c r="N7"/>
      <c r="O7" t="s">
        <v>336</v>
      </c>
      <c r="P7"/>
      <c r="Q7"/>
      <c r="R7"/>
      <c r="S7"/>
      <c r="T7"/>
      <c r="U7"/>
      <c r="V7"/>
    </row>
    <row r="8" spans="2:22" ht="16" customHeight="1" x14ac:dyDescent="0.2">
      <c r="B8" s="7" t="s">
        <v>253</v>
      </c>
      <c r="C8" s="7" t="s">
        <v>245</v>
      </c>
      <c r="D8" s="7" t="s">
        <v>250</v>
      </c>
      <c r="E8" s="7" t="s">
        <v>244</v>
      </c>
      <c r="F8" s="7" t="s">
        <v>251</v>
      </c>
      <c r="G8" s="7" t="s">
        <v>252</v>
      </c>
      <c r="H8" s="7" t="s">
        <v>331</v>
      </c>
      <c r="I8" s="24"/>
      <c r="J8" s="24"/>
      <c r="K8" s="24"/>
      <c r="L8" s="23">
        <v>2013</v>
      </c>
      <c r="M8">
        <v>1</v>
      </c>
      <c r="N8">
        <v>1</v>
      </c>
      <c r="O8"/>
      <c r="P8"/>
      <c r="Q8">
        <v>1</v>
      </c>
      <c r="R8"/>
      <c r="S8"/>
      <c r="T8"/>
      <c r="U8"/>
      <c r="V8"/>
    </row>
    <row r="9" spans="2:22" ht="16" customHeight="1" x14ac:dyDescent="0.2">
      <c r="B9" s="9">
        <v>44916</v>
      </c>
      <c r="C9" s="7">
        <f>COUNTIFS(ReadingList!$B$2:$B$123,"&lt;="&amp;B9, ReadingList!$G$2:$G$123, "Abstract") + COUNTIFS(ReadingList!$B$2:$B$123,"&lt;="&amp;B9, ReadingList!$G$2:$G$123, "No access")</f>
        <v>0</v>
      </c>
      <c r="D9" s="7">
        <f>COUNTIFS(ReadingList!$B$2:$B$123,"&lt;="&amp;B9, ReadingList!$G$2:$G$123, C2) + COUNTIFS(ReadingList!$B$2:$B$123,"&lt;="&amp;B9, ReadingList!$G$2:$G$123, D2) + COUNTIFS(ReadingList!$B$2:$B$123,"&lt;="&amp;B9, ReadingList!$G$2:$G$123, E2) + COUNTIFS(ReadingList!$B$2:$B$123,"&lt;="&amp;B9, ReadingList!$G$2:$G$123, "Body")</f>
        <v>4</v>
      </c>
      <c r="E9" s="7">
        <f>COUNTIFS(ReadingList!$B$2:$B$123,"&lt;="&amp;B9,ReadingList!$G$2:$G$123,C2)+COUNTIFS(ReadingList!$B$2:$B$123,"&lt;="&amp;B9,ReadingList!$G$2:$G$123,D2)+COUNTIFS(ReadingList!$B$2:$B$123,"&lt;="&amp;B9,ReadingList!$G$2:$G$123,E2)</f>
        <v>1</v>
      </c>
      <c r="F9" s="18">
        <f>SUM(C9:D9)/$B$6</f>
        <v>3.1496062992125984E-2</v>
      </c>
      <c r="G9" s="8">
        <f>IFERROR(E9/D9, 0)</f>
        <v>0.25</v>
      </c>
      <c r="H9" s="7" t="s">
        <v>272</v>
      </c>
      <c r="I9" s="24"/>
      <c r="J9" s="24"/>
      <c r="K9" s="24"/>
      <c r="L9" s="23">
        <v>2014</v>
      </c>
      <c r="M9"/>
      <c r="N9"/>
      <c r="O9"/>
      <c r="P9"/>
      <c r="Q9"/>
      <c r="R9"/>
      <c r="S9"/>
      <c r="T9"/>
      <c r="U9"/>
      <c r="V9"/>
    </row>
    <row r="10" spans="2:22" ht="16" customHeight="1" x14ac:dyDescent="0.2">
      <c r="B10" s="9">
        <f>B9+IF(WEEKDAY(B9)=6, 3, 1)</f>
        <v>44917</v>
      </c>
      <c r="C10" s="7">
        <f>COUNTIFS(ReadingList!$B$2:$B$123,"&lt;="&amp;B10, ReadingList!$B$2:$B$123,"&gt;"&amp;B9, ReadingList!$G$2:$G$123, "Abstract") + COUNTIFS(ReadingList!$B$2:$B$123,"&lt;="&amp;B10, ReadingList!$B$2:$B$123,"&gt;"&amp;B9, ReadingList!$G$2:$G$123, "No access")</f>
        <v>0</v>
      </c>
      <c r="D10" s="7">
        <f>COUNTIFS(ReadingList!$B$2:$B$123,"&lt;="&amp;B10, ReadingList!$B$2:$B$123,"&gt;"&amp;B9, ReadingList!$G$2:$G$123, $C$2) + COUNTIFS(ReadingList!$B$2:$B$123,"&lt;="&amp;B10, ReadingList!$B$2:$B$123,"&gt;"&amp;B9, ReadingList!$G$2:$G$123, $D$2) + COUNTIFS(ReadingList!$B$2:$B$123,"&lt;="&amp;B10, ReadingList!$B$2:$B$123,"&gt;"&amp;B9, ReadingList!$G$2:$G$123, $E$2) + COUNTIFS(ReadingList!$B$2:$B$123,"&lt;="&amp;B10, ReadingList!$B$2:$B$123,"&gt;"&amp;B9, ReadingList!$G$2:$G$123, "Body")</f>
        <v>0</v>
      </c>
      <c r="E10" s="7">
        <f>COUNTIFS(ReadingList!$B$2:$B$123,"&lt;="&amp;B10, ReadingList!$B$2:$B$123,"&gt;"&amp;B9,ReadingList!$G$2:$G$123,$C$2) + COUNTIFS(ReadingList!$B$2:$B$123,"&lt;="&amp;B10, ReadingList!$B$2:$B$123,"&gt;"&amp;B9,ReadingList!$G$2:$G$123,$D$2) + COUNTIFS(ReadingList!$B$2:$B$123,"&lt;="&amp;B10, ReadingList!$B$2:$B$123,"&gt;"&amp;B9,ReadingList!$G$2:$G$123,$E$2)</f>
        <v>0</v>
      </c>
      <c r="F10" s="18">
        <f t="shared" ref="F10:F33" si="0">SUM(C10:D10)/$B$6</f>
        <v>0</v>
      </c>
      <c r="G10" s="8">
        <f t="shared" ref="G10:G33" si="1">IFERROR(E10/D10, 0)</f>
        <v>0</v>
      </c>
      <c r="H10" s="7" t="str">
        <f>IF(SUM($D$9:D10)&gt;=$F$6,"Finished",IF(SUM($D$9:D10)&gt;=$H$6*COUNT($B$9:B10), "Yes", "No"))</f>
        <v>No</v>
      </c>
      <c r="I10" s="24"/>
      <c r="J10" s="24"/>
      <c r="L10" s="23">
        <v>2015</v>
      </c>
      <c r="M10"/>
      <c r="N10"/>
      <c r="O10"/>
      <c r="P10"/>
      <c r="Q10"/>
      <c r="R10"/>
      <c r="S10"/>
      <c r="T10"/>
      <c r="U10"/>
      <c r="V10"/>
    </row>
    <row r="11" spans="2:22" ht="16" customHeight="1" x14ac:dyDescent="0.2">
      <c r="B11" s="9">
        <f t="shared" ref="B11:B33" si="2">B10+IF(WEEKDAY(B10)=6, 3, 1)</f>
        <v>44918</v>
      </c>
      <c r="C11" s="7">
        <f>COUNTIFS(ReadingList!$B$2:$B$123,"&lt;="&amp;B11, ReadingList!$B$2:$B$123,"&gt;"&amp;B10, ReadingList!$G$2:$G$123, "Abstract") + COUNTIFS(ReadingList!$B$2:$B$123,"&lt;="&amp;B11, ReadingList!$B$2:$B$123,"&gt;"&amp;B10, ReadingList!$G$2:$G$123, "No access")</f>
        <v>0</v>
      </c>
      <c r="D11" s="7">
        <f>COUNTIFS(ReadingList!$B$2:$B$123,"&lt;="&amp;B11, ReadingList!$B$2:$B$123,"&gt;"&amp;B10, ReadingList!$G$2:$G$123, $C$2) + COUNTIFS(ReadingList!$B$2:$B$123,"&lt;="&amp;B11, ReadingList!$B$2:$B$123,"&gt;"&amp;B10, ReadingList!$G$2:$G$123, $D$2) + COUNTIFS(ReadingList!$B$2:$B$123,"&lt;="&amp;B11, ReadingList!$B$2:$B$123,"&gt;"&amp;B10, ReadingList!$G$2:$G$123, $E$2) + COUNTIFS(ReadingList!$B$2:$B$123,"&lt;="&amp;B11, ReadingList!$B$2:$B$123,"&gt;"&amp;B10, ReadingList!$G$2:$G$123, "Body")</f>
        <v>0</v>
      </c>
      <c r="E11" s="7">
        <f>COUNTIFS(ReadingList!$B$2:$B$123,"&lt;="&amp;B11, ReadingList!$B$2:$B$123,"&gt;"&amp;B10,ReadingList!$G$2:$G$123,$C$2) + COUNTIFS(ReadingList!$B$2:$B$123,"&lt;="&amp;B11, ReadingList!$B$2:$B$123,"&gt;"&amp;B10,ReadingList!$G$2:$G$123,$D$2) + COUNTIFS(ReadingList!$B$2:$B$123,"&lt;="&amp;B11, ReadingList!$B$2:$B$123,"&gt;"&amp;B10,ReadingList!$G$2:$G$123,$E$2)</f>
        <v>0</v>
      </c>
      <c r="F11" s="18">
        <f t="shared" si="0"/>
        <v>0</v>
      </c>
      <c r="G11" s="8">
        <f t="shared" si="1"/>
        <v>0</v>
      </c>
      <c r="H11" s="7" t="str">
        <f>IF(SUM($D$9:D11)&gt;=$F$6,"Finished",IF(SUM($D$9:D11)&gt;=$H$6*COUNT($B$9:B11), "Yes", "No"))</f>
        <v>No</v>
      </c>
      <c r="I11" s="24"/>
      <c r="J11" s="24"/>
      <c r="K11" s="24"/>
      <c r="L11" s="23">
        <v>2016</v>
      </c>
      <c r="M11"/>
      <c r="N11"/>
      <c r="O11">
        <v>1</v>
      </c>
      <c r="P11">
        <v>1</v>
      </c>
      <c r="Q11">
        <v>1</v>
      </c>
      <c r="R11"/>
      <c r="S11"/>
      <c r="T11"/>
      <c r="U11"/>
      <c r="V11"/>
    </row>
    <row r="12" spans="2:22" ht="16" customHeight="1" x14ac:dyDescent="0.2">
      <c r="B12" s="9">
        <f t="shared" si="2"/>
        <v>44921</v>
      </c>
      <c r="C12" s="7">
        <f>COUNTIFS(ReadingList!$B$2:$B$123,"&lt;="&amp;B12, ReadingList!$B$2:$B$123,"&gt;"&amp;B11, ReadingList!$G$2:$G$123, "Abstract") + COUNTIFS(ReadingList!$B$2:$B$123,"&lt;="&amp;B12, ReadingList!$B$2:$B$123,"&gt;"&amp;B11, ReadingList!$G$2:$G$123, "No access")</f>
        <v>0</v>
      </c>
      <c r="D12" s="7">
        <f>COUNTIFS(ReadingList!$B$2:$B$123,"&lt;="&amp;B12, ReadingList!$B$2:$B$123,"&gt;"&amp;B11, ReadingList!$G$2:$G$123, $C$2) + COUNTIFS(ReadingList!$B$2:$B$123,"&lt;="&amp;B12, ReadingList!$B$2:$B$123,"&gt;"&amp;B11, ReadingList!$G$2:$G$123, $D$2) + COUNTIFS(ReadingList!$B$2:$B$123,"&lt;="&amp;B12, ReadingList!$B$2:$B$123,"&gt;"&amp;B11, ReadingList!$G$2:$G$123, $E$2) + COUNTIFS(ReadingList!$B$2:$B$123,"&lt;="&amp;B12, ReadingList!$B$2:$B$123,"&gt;"&amp;B11, ReadingList!$G$2:$G$123, "Body")</f>
        <v>0</v>
      </c>
      <c r="E12" s="7">
        <f>COUNTIFS(ReadingList!$B$2:$B$123,"&lt;="&amp;B12, ReadingList!$B$2:$B$123,"&gt;"&amp;B11,ReadingList!$G$2:$G$123,$C$2) + COUNTIFS(ReadingList!$B$2:$B$123,"&lt;="&amp;B12, ReadingList!$B$2:$B$123,"&gt;"&amp;B11,ReadingList!$G$2:$G$123,$D$2) + COUNTIFS(ReadingList!$B$2:$B$123,"&lt;="&amp;B12, ReadingList!$B$2:$B$123,"&gt;"&amp;B11,ReadingList!$G$2:$G$123,$E$2)</f>
        <v>0</v>
      </c>
      <c r="F12" s="18">
        <f t="shared" si="0"/>
        <v>0</v>
      </c>
      <c r="G12" s="8">
        <f t="shared" si="1"/>
        <v>0</v>
      </c>
      <c r="H12" s="7" t="str">
        <f>IF(SUM($D$9:D12)&gt;=$F$6,"Finished",IF(SUM($D$9:D12)&gt;=$H$6*COUNT($B$9:B12), "Yes", "No"))</f>
        <v>No</v>
      </c>
      <c r="I12" s="24"/>
      <c r="J12" s="24"/>
      <c r="K12" s="24"/>
      <c r="L12" s="23">
        <v>2017</v>
      </c>
      <c r="M12"/>
      <c r="N12"/>
      <c r="O12">
        <v>1</v>
      </c>
      <c r="P12">
        <v>1</v>
      </c>
      <c r="Q12">
        <v>1</v>
      </c>
      <c r="R12"/>
      <c r="S12"/>
      <c r="T12"/>
      <c r="U12"/>
      <c r="V12"/>
    </row>
    <row r="13" spans="2:22" ht="16" customHeight="1" x14ac:dyDescent="0.2">
      <c r="B13" s="9">
        <f t="shared" si="2"/>
        <v>44922</v>
      </c>
      <c r="C13" s="7">
        <f>COUNTIFS(ReadingList!$B$2:$B$123,"&lt;="&amp;B13, ReadingList!$B$2:$B$123,"&gt;"&amp;B12, ReadingList!$G$2:$G$123, "Abstract") + COUNTIFS(ReadingList!$B$2:$B$123,"&lt;="&amp;B13, ReadingList!$B$2:$B$123,"&gt;"&amp;B12, ReadingList!$G$2:$G$123, "No access")</f>
        <v>0</v>
      </c>
      <c r="D13" s="7">
        <f>COUNTIFS(ReadingList!$B$2:$B$123,"&lt;="&amp;B13, ReadingList!$B$2:$B$123,"&gt;"&amp;B12, ReadingList!$G$2:$G$123, $C$2) + COUNTIFS(ReadingList!$B$2:$B$123,"&lt;="&amp;B13, ReadingList!$B$2:$B$123,"&gt;"&amp;B12, ReadingList!$G$2:$G$123, $D$2) + COUNTIFS(ReadingList!$B$2:$B$123,"&lt;="&amp;B13, ReadingList!$B$2:$B$123,"&gt;"&amp;B12, ReadingList!$G$2:$G$123, $E$2) + COUNTIFS(ReadingList!$B$2:$B$123,"&lt;="&amp;B13, ReadingList!$B$2:$B$123,"&gt;"&amp;B12, ReadingList!$G$2:$G$123, "Body")</f>
        <v>0</v>
      </c>
      <c r="E13" s="7">
        <f>COUNTIFS(ReadingList!$B$2:$B$123,"&lt;="&amp;B13, ReadingList!$B$2:$B$123,"&gt;"&amp;B12,ReadingList!$G$2:$G$123,$C$2) + COUNTIFS(ReadingList!$B$2:$B$123,"&lt;="&amp;B13, ReadingList!$B$2:$B$123,"&gt;"&amp;B12,ReadingList!$G$2:$G$123,$D$2) + COUNTIFS(ReadingList!$B$2:$B$123,"&lt;="&amp;B13, ReadingList!$B$2:$B$123,"&gt;"&amp;B12,ReadingList!$G$2:$G$123,$E$2)</f>
        <v>0</v>
      </c>
      <c r="F13" s="18">
        <f t="shared" si="0"/>
        <v>0</v>
      </c>
      <c r="G13" s="8">
        <f t="shared" si="1"/>
        <v>0</v>
      </c>
      <c r="H13" s="7" t="str">
        <f>IF(SUM($D$9:D13)&gt;=$F$6,"Finished",IF(SUM($D$9:D13)&gt;=$H$6*COUNT($B$9:B13), "Yes", "No"))</f>
        <v>No</v>
      </c>
      <c r="I13" s="24"/>
      <c r="J13" s="24"/>
      <c r="K13" s="24"/>
      <c r="L13" s="23">
        <v>2018</v>
      </c>
      <c r="M13"/>
      <c r="N13"/>
      <c r="O13"/>
      <c r="P13"/>
      <c r="Q13"/>
      <c r="R13"/>
      <c r="S13"/>
      <c r="T13"/>
      <c r="U13"/>
      <c r="V13"/>
    </row>
    <row r="14" spans="2:22" ht="16" customHeight="1" x14ac:dyDescent="0.2">
      <c r="B14" s="9">
        <f t="shared" si="2"/>
        <v>44923</v>
      </c>
      <c r="C14" s="7">
        <f>COUNTIFS(ReadingList!$B$2:$B$123,"&lt;="&amp;B14, ReadingList!$B$2:$B$123,"&gt;"&amp;B13, ReadingList!$G$2:$G$123, "Abstract") + COUNTIFS(ReadingList!$B$2:$B$123,"&lt;="&amp;B14, ReadingList!$B$2:$B$123,"&gt;"&amp;B13, ReadingList!$G$2:$G$123, "No access")</f>
        <v>0</v>
      </c>
      <c r="D14" s="7">
        <f>COUNTIFS(ReadingList!$B$2:$B$123,"&lt;="&amp;B14, ReadingList!$B$2:$B$123,"&gt;"&amp;B13, ReadingList!$G$2:$G$123, $C$2) + COUNTIFS(ReadingList!$B$2:$B$123,"&lt;="&amp;B14, ReadingList!$B$2:$B$123,"&gt;"&amp;B13, ReadingList!$G$2:$G$123, $D$2) + COUNTIFS(ReadingList!$B$2:$B$123,"&lt;="&amp;B14, ReadingList!$B$2:$B$123,"&gt;"&amp;B13, ReadingList!$G$2:$G$123, $E$2) + COUNTIFS(ReadingList!$B$2:$B$123,"&lt;="&amp;B14, ReadingList!$B$2:$B$123,"&gt;"&amp;B13, ReadingList!$G$2:$G$123, "Body")</f>
        <v>0</v>
      </c>
      <c r="E14" s="7">
        <f>COUNTIFS(ReadingList!$B$2:$B$123,"&lt;="&amp;B14, ReadingList!$B$2:$B$123,"&gt;"&amp;B13,ReadingList!$G$2:$G$123,$C$2) + COUNTIFS(ReadingList!$B$2:$B$123,"&lt;="&amp;B14, ReadingList!$B$2:$B$123,"&gt;"&amp;B13,ReadingList!$G$2:$G$123,$D$2) + COUNTIFS(ReadingList!$B$2:$B$123,"&lt;="&amp;B14, ReadingList!$B$2:$B$123,"&gt;"&amp;B13,ReadingList!$G$2:$G$123,$E$2)</f>
        <v>0</v>
      </c>
      <c r="F14" s="18">
        <f t="shared" si="0"/>
        <v>0</v>
      </c>
      <c r="G14" s="8">
        <f t="shared" si="1"/>
        <v>0</v>
      </c>
      <c r="H14" s="7" t="str">
        <f>IF(SUM($D$9:D14)&gt;=$F$6,"Finished",IF(SUM($D$9:D14)&gt;=$H$6*COUNT($B$9:B14), "Yes", "No"))</f>
        <v>No</v>
      </c>
      <c r="I14" s="24"/>
      <c r="J14" s="24"/>
      <c r="K14" s="24"/>
      <c r="L14" s="23">
        <v>2019</v>
      </c>
      <c r="M14"/>
      <c r="N14"/>
      <c r="O14"/>
      <c r="P14"/>
      <c r="Q14"/>
      <c r="R14"/>
      <c r="S14"/>
      <c r="T14"/>
      <c r="U14"/>
      <c r="V14"/>
    </row>
    <row r="15" spans="2:22" ht="16" customHeight="1" x14ac:dyDescent="0.2">
      <c r="B15" s="9">
        <f t="shared" si="2"/>
        <v>44924</v>
      </c>
      <c r="C15" s="7">
        <f>COUNTIFS(ReadingList!$B$2:$B$123,"&lt;="&amp;B15, ReadingList!$B$2:$B$123,"&gt;"&amp;B14, ReadingList!$G$2:$G$123, "Abstract") + COUNTIFS(ReadingList!$B$2:$B$123,"&lt;="&amp;B15, ReadingList!$B$2:$B$123,"&gt;"&amp;B14, ReadingList!$G$2:$G$123, "No access")</f>
        <v>0</v>
      </c>
      <c r="D15" s="7">
        <f>COUNTIFS(ReadingList!$B$2:$B$123,"&lt;="&amp;B15, ReadingList!$B$2:$B$123,"&gt;"&amp;B14, ReadingList!$G$2:$G$123, $C$2) + COUNTIFS(ReadingList!$B$2:$B$123,"&lt;="&amp;B15, ReadingList!$B$2:$B$123,"&gt;"&amp;B14, ReadingList!$G$2:$G$123, $D$2) + COUNTIFS(ReadingList!$B$2:$B$123,"&lt;="&amp;B15, ReadingList!$B$2:$B$123,"&gt;"&amp;B14, ReadingList!$G$2:$G$123, $E$2) + COUNTIFS(ReadingList!$B$2:$B$123,"&lt;="&amp;B15, ReadingList!$B$2:$B$123,"&gt;"&amp;B14, ReadingList!$G$2:$G$123, "Body")</f>
        <v>0</v>
      </c>
      <c r="E15" s="7">
        <f>COUNTIFS(ReadingList!$B$2:$B$123,"&lt;="&amp;B15, ReadingList!$B$2:$B$123,"&gt;"&amp;B14,ReadingList!$G$2:$G$123,$C$2) + COUNTIFS(ReadingList!$B$2:$B$123,"&lt;="&amp;B15, ReadingList!$B$2:$B$123,"&gt;"&amp;B14,ReadingList!$G$2:$G$123,$D$2) + COUNTIFS(ReadingList!$B$2:$B$123,"&lt;="&amp;B15, ReadingList!$B$2:$B$123,"&gt;"&amp;B14,ReadingList!$G$2:$G$123,$E$2)</f>
        <v>0</v>
      </c>
      <c r="F15" s="18">
        <f t="shared" si="0"/>
        <v>0</v>
      </c>
      <c r="G15" s="8">
        <f t="shared" si="1"/>
        <v>0</v>
      </c>
      <c r="H15" s="7" t="str">
        <f>IF(SUM($D$9:D15)&gt;=$F$6,"Finished",IF(SUM($D$9:D15)&gt;=$H$6*COUNT($B$9:B15), "Yes", "No"))</f>
        <v>No</v>
      </c>
      <c r="I15" s="24"/>
      <c r="J15" s="24"/>
      <c r="K15" s="24"/>
      <c r="L15" s="23">
        <v>2020</v>
      </c>
      <c r="M15"/>
      <c r="N15"/>
      <c r="O15"/>
      <c r="P15"/>
      <c r="Q15"/>
      <c r="R15"/>
      <c r="S15"/>
      <c r="T15"/>
      <c r="U15"/>
      <c r="V15"/>
    </row>
    <row r="16" spans="2:22" ht="16" customHeight="1" x14ac:dyDescent="0.2">
      <c r="B16" s="9">
        <f t="shared" si="2"/>
        <v>44925</v>
      </c>
      <c r="C16" s="7">
        <f>COUNTIFS(ReadingList!$B$2:$B$123,"&lt;="&amp;B16, ReadingList!$B$2:$B$123,"&gt;"&amp;B15, ReadingList!$G$2:$G$123, "Abstract") + COUNTIFS(ReadingList!$B$2:$B$123,"&lt;="&amp;B16, ReadingList!$B$2:$B$123,"&gt;"&amp;B15, ReadingList!$G$2:$G$123, "No access")</f>
        <v>0</v>
      </c>
      <c r="D16" s="7">
        <f>COUNTIFS(ReadingList!$B$2:$B$123,"&lt;="&amp;B16, ReadingList!$B$2:$B$123,"&gt;"&amp;B15, ReadingList!$G$2:$G$123, $C$2) + COUNTIFS(ReadingList!$B$2:$B$123,"&lt;="&amp;B16, ReadingList!$B$2:$B$123,"&gt;"&amp;B15, ReadingList!$G$2:$G$123, $D$2) + COUNTIFS(ReadingList!$B$2:$B$123,"&lt;="&amp;B16, ReadingList!$B$2:$B$123,"&gt;"&amp;B15, ReadingList!$G$2:$G$123, $E$2) + COUNTIFS(ReadingList!$B$2:$B$123,"&lt;="&amp;B16, ReadingList!$B$2:$B$123,"&gt;"&amp;B15, ReadingList!$G$2:$G$123, "Body")</f>
        <v>0</v>
      </c>
      <c r="E16" s="7">
        <f>COUNTIFS(ReadingList!$B$2:$B$123,"&lt;="&amp;B16, ReadingList!$B$2:$B$123,"&gt;"&amp;B15,ReadingList!$G$2:$G$123,$C$2) + COUNTIFS(ReadingList!$B$2:$B$123,"&lt;="&amp;B16, ReadingList!$B$2:$B$123,"&gt;"&amp;B15,ReadingList!$G$2:$G$123,$D$2) + COUNTIFS(ReadingList!$B$2:$B$123,"&lt;="&amp;B16, ReadingList!$B$2:$B$123,"&gt;"&amp;B15,ReadingList!$G$2:$G$123,$E$2)</f>
        <v>0</v>
      </c>
      <c r="F16" s="18">
        <f t="shared" si="0"/>
        <v>0</v>
      </c>
      <c r="G16" s="8">
        <f t="shared" si="1"/>
        <v>0</v>
      </c>
      <c r="H16" s="7" t="str">
        <f>IF(SUM($D$9:D16)&gt;=$F$6,"Finished",IF(SUM($D$9:D16)&gt;=$H$6*COUNT($B$9:B16), "Yes", "No"))</f>
        <v>No</v>
      </c>
      <c r="I16" s="24"/>
      <c r="J16" s="24"/>
      <c r="K16" s="24"/>
      <c r="L16" s="23">
        <v>2021</v>
      </c>
      <c r="M16">
        <v>1</v>
      </c>
      <c r="N16">
        <v>1</v>
      </c>
      <c r="O16"/>
      <c r="P16"/>
      <c r="Q16">
        <v>1</v>
      </c>
      <c r="R16"/>
      <c r="S16"/>
      <c r="T16"/>
      <c r="U16"/>
      <c r="V16"/>
    </row>
    <row r="17" spans="2:22" ht="16" customHeight="1" x14ac:dyDescent="0.2">
      <c r="B17" s="9">
        <f t="shared" si="2"/>
        <v>44928</v>
      </c>
      <c r="C17" s="7">
        <f>COUNTIFS(ReadingList!$B$2:$B$123,"&lt;="&amp;B17, ReadingList!$B$2:$B$123,"&gt;"&amp;B16, ReadingList!$G$2:$G$123, "Abstract") + COUNTIFS(ReadingList!$B$2:$B$123,"&lt;="&amp;B17, ReadingList!$B$2:$B$123,"&gt;"&amp;B16, ReadingList!$G$2:$G$123, "No access")</f>
        <v>0</v>
      </c>
      <c r="D17" s="7">
        <f>COUNTIFS(ReadingList!$B$2:$B$123,"&lt;="&amp;B17, ReadingList!$B$2:$B$123,"&gt;"&amp;B16, ReadingList!$G$2:$G$123, $C$2) + COUNTIFS(ReadingList!$B$2:$B$123,"&lt;="&amp;B17, ReadingList!$B$2:$B$123,"&gt;"&amp;B16, ReadingList!$G$2:$G$123, $D$2) + COUNTIFS(ReadingList!$B$2:$B$123,"&lt;="&amp;B17, ReadingList!$B$2:$B$123,"&gt;"&amp;B16, ReadingList!$G$2:$G$123, $E$2) + COUNTIFS(ReadingList!$B$2:$B$123,"&lt;="&amp;B17, ReadingList!$B$2:$B$123,"&gt;"&amp;B16, ReadingList!$G$2:$G$123, "Body")</f>
        <v>0</v>
      </c>
      <c r="E17" s="7">
        <f>COUNTIFS(ReadingList!$B$2:$B$123,"&lt;="&amp;B17, ReadingList!$B$2:$B$123,"&gt;"&amp;B16,ReadingList!$G$2:$G$123,$C$2) + COUNTIFS(ReadingList!$B$2:$B$123,"&lt;="&amp;B17, ReadingList!$B$2:$B$123,"&gt;"&amp;B16,ReadingList!$G$2:$G$123,$D$2) + COUNTIFS(ReadingList!$B$2:$B$123,"&lt;="&amp;B17, ReadingList!$B$2:$B$123,"&gt;"&amp;B16,ReadingList!$G$2:$G$123,$E$2)</f>
        <v>0</v>
      </c>
      <c r="F17" s="18">
        <f t="shared" si="0"/>
        <v>0</v>
      </c>
      <c r="G17" s="8">
        <f t="shared" si="1"/>
        <v>0</v>
      </c>
      <c r="H17" s="7" t="str">
        <f>IF(SUM($D$9:D17)&gt;=$F$6,"Finished",IF(SUM($D$9:D17)&gt;=$H$6*COUNT($B$9:B17), "Yes", "No"))</f>
        <v>No</v>
      </c>
      <c r="I17" s="24"/>
      <c r="J17" s="24"/>
      <c r="K17" s="24"/>
      <c r="L17" s="23">
        <v>2022</v>
      </c>
      <c r="M17"/>
      <c r="N17"/>
      <c r="O17"/>
      <c r="P17"/>
      <c r="Q17"/>
      <c r="R17"/>
      <c r="S17"/>
      <c r="T17"/>
      <c r="U17"/>
      <c r="V17"/>
    </row>
    <row r="18" spans="2:22" ht="16" customHeight="1" x14ac:dyDescent="0.2">
      <c r="B18" s="9">
        <f t="shared" si="2"/>
        <v>44929</v>
      </c>
      <c r="C18" s="7">
        <f>COUNTIFS(ReadingList!$B$2:$B$123,"&lt;="&amp;B18, ReadingList!$B$2:$B$123,"&gt;"&amp;B17, ReadingList!$G$2:$G$123, "Abstract") + COUNTIFS(ReadingList!$B$2:$B$123,"&lt;="&amp;B18, ReadingList!$B$2:$B$123,"&gt;"&amp;B17, ReadingList!$G$2:$G$123, "No access")</f>
        <v>0</v>
      </c>
      <c r="D18" s="7">
        <f>COUNTIFS(ReadingList!$B$2:$B$123,"&lt;="&amp;B18, ReadingList!$B$2:$B$123,"&gt;"&amp;B17, ReadingList!$G$2:$G$123, $C$2) + COUNTIFS(ReadingList!$B$2:$B$123,"&lt;="&amp;B18, ReadingList!$B$2:$B$123,"&gt;"&amp;B17, ReadingList!$G$2:$G$123, $D$2) + COUNTIFS(ReadingList!$B$2:$B$123,"&lt;="&amp;B18, ReadingList!$B$2:$B$123,"&gt;"&amp;B17, ReadingList!$G$2:$G$123, $E$2) + COUNTIFS(ReadingList!$B$2:$B$123,"&lt;="&amp;B18, ReadingList!$B$2:$B$123,"&gt;"&amp;B17, ReadingList!$G$2:$G$123, "Body")</f>
        <v>0</v>
      </c>
      <c r="E18" s="7">
        <f>COUNTIFS(ReadingList!$B$2:$B$123,"&lt;="&amp;B18, ReadingList!$B$2:$B$123,"&gt;"&amp;B17,ReadingList!$G$2:$G$123,$C$2) + COUNTIFS(ReadingList!$B$2:$B$123,"&lt;="&amp;B18, ReadingList!$B$2:$B$123,"&gt;"&amp;B17,ReadingList!$G$2:$G$123,$D$2) + COUNTIFS(ReadingList!$B$2:$B$123,"&lt;="&amp;B18, ReadingList!$B$2:$B$123,"&gt;"&amp;B17,ReadingList!$G$2:$G$123,$E$2)</f>
        <v>0</v>
      </c>
      <c r="F18" s="18">
        <f t="shared" si="0"/>
        <v>0</v>
      </c>
      <c r="G18" s="8">
        <f t="shared" si="1"/>
        <v>0</v>
      </c>
      <c r="H18" s="7" t="str">
        <f>IF(SUM($D$9:D18)&gt;=$F$6,"Finished",IF(SUM($D$9:D18)&gt;=$H$6*COUNT($B$9:B18), "Yes", "No"))</f>
        <v>No</v>
      </c>
      <c r="I18" s="24"/>
      <c r="J18" s="24"/>
      <c r="K18" s="24"/>
      <c r="L18" s="23">
        <v>2023</v>
      </c>
      <c r="M18"/>
      <c r="N18"/>
      <c r="O18"/>
      <c r="P18"/>
      <c r="Q18"/>
      <c r="R18"/>
      <c r="S18"/>
      <c r="T18"/>
      <c r="U18"/>
      <c r="V18"/>
    </row>
    <row r="19" spans="2:22" ht="16" customHeight="1" x14ac:dyDescent="0.2">
      <c r="B19" s="9">
        <f t="shared" si="2"/>
        <v>44930</v>
      </c>
      <c r="C19" s="7">
        <f>COUNTIFS(ReadingList!$B$2:$B$123,"&lt;="&amp;B19, ReadingList!$B$2:$B$123,"&gt;"&amp;B18, ReadingList!$G$2:$G$123, "Abstract") + COUNTIFS(ReadingList!$B$2:$B$123,"&lt;="&amp;B19, ReadingList!$B$2:$B$123,"&gt;"&amp;B18, ReadingList!$G$2:$G$123, "No access")</f>
        <v>0</v>
      </c>
      <c r="D19" s="7">
        <f>COUNTIFS(ReadingList!$B$2:$B$123,"&lt;="&amp;B19, ReadingList!$B$2:$B$123,"&gt;"&amp;B18, ReadingList!$G$2:$G$123, $C$2) + COUNTIFS(ReadingList!$B$2:$B$123,"&lt;="&amp;B19, ReadingList!$B$2:$B$123,"&gt;"&amp;B18, ReadingList!$G$2:$G$123, $D$2) + COUNTIFS(ReadingList!$B$2:$B$123,"&lt;="&amp;B19, ReadingList!$B$2:$B$123,"&gt;"&amp;B18, ReadingList!$G$2:$G$123, $E$2) + COUNTIFS(ReadingList!$B$2:$B$123,"&lt;="&amp;B19, ReadingList!$B$2:$B$123,"&gt;"&amp;B18, ReadingList!$G$2:$G$123, "Body")</f>
        <v>0</v>
      </c>
      <c r="E19" s="7">
        <f>COUNTIFS(ReadingList!$B$2:$B$123,"&lt;="&amp;B19, ReadingList!$B$2:$B$123,"&gt;"&amp;B18,ReadingList!$G$2:$G$123,$C$2) + COUNTIFS(ReadingList!$B$2:$B$123,"&lt;="&amp;B19, ReadingList!$B$2:$B$123,"&gt;"&amp;B18,ReadingList!$G$2:$G$123,$D$2) + COUNTIFS(ReadingList!$B$2:$B$123,"&lt;="&amp;B19, ReadingList!$B$2:$B$123,"&gt;"&amp;B18,ReadingList!$G$2:$G$123,$E$2)</f>
        <v>0</v>
      </c>
      <c r="F19" s="18">
        <f t="shared" si="0"/>
        <v>0</v>
      </c>
      <c r="G19" s="8">
        <f t="shared" si="1"/>
        <v>0</v>
      </c>
      <c r="H19" s="7" t="str">
        <f>IF(SUM($D$9:D19)&gt;=$F$6,"Finished",IF(SUM($D$9:D19)&gt;=$H$6*COUNT($B$9:B19), "Yes", "No"))</f>
        <v>No</v>
      </c>
      <c r="I19" s="24"/>
      <c r="J19" s="24"/>
      <c r="K19" s="24"/>
      <c r="L19" s="23" t="s">
        <v>328</v>
      </c>
      <c r="M19">
        <v>2</v>
      </c>
      <c r="N19">
        <v>2</v>
      </c>
      <c r="O19">
        <v>2</v>
      </c>
      <c r="P19">
        <v>2</v>
      </c>
      <c r="Q19">
        <v>4</v>
      </c>
      <c r="R19"/>
      <c r="S19"/>
      <c r="T19"/>
      <c r="U19"/>
      <c r="V19"/>
    </row>
    <row r="20" spans="2:22" ht="16" customHeight="1" x14ac:dyDescent="0.2">
      <c r="B20" s="9">
        <f t="shared" si="2"/>
        <v>44931</v>
      </c>
      <c r="C20" s="7">
        <f>COUNTIFS(ReadingList!$B$2:$B$123,"&lt;="&amp;B20, ReadingList!$B$2:$B$123,"&gt;"&amp;B19, ReadingList!$G$2:$G$123, "Abstract") + COUNTIFS(ReadingList!$B$2:$B$123,"&lt;="&amp;B20, ReadingList!$B$2:$B$123,"&gt;"&amp;B19, ReadingList!$G$2:$G$123, "No access")</f>
        <v>0</v>
      </c>
      <c r="D20" s="7">
        <f>COUNTIFS(ReadingList!$B$2:$B$123,"&lt;="&amp;B20, ReadingList!$B$2:$B$123,"&gt;"&amp;B19, ReadingList!$G$2:$G$123, $C$2) + COUNTIFS(ReadingList!$B$2:$B$123,"&lt;="&amp;B20, ReadingList!$B$2:$B$123,"&gt;"&amp;B19, ReadingList!$G$2:$G$123, $D$2) + COUNTIFS(ReadingList!$B$2:$B$123,"&lt;="&amp;B20, ReadingList!$B$2:$B$123,"&gt;"&amp;B19, ReadingList!$G$2:$G$123, $E$2) + COUNTIFS(ReadingList!$B$2:$B$123,"&lt;="&amp;B20, ReadingList!$B$2:$B$123,"&gt;"&amp;B19, ReadingList!$G$2:$G$123, "Body")</f>
        <v>0</v>
      </c>
      <c r="E20" s="7">
        <f>COUNTIFS(ReadingList!$B$2:$B$123,"&lt;="&amp;B20, ReadingList!$B$2:$B$123,"&gt;"&amp;B19,ReadingList!$G$2:$G$123,$C$2) + COUNTIFS(ReadingList!$B$2:$B$123,"&lt;="&amp;B20, ReadingList!$B$2:$B$123,"&gt;"&amp;B19,ReadingList!$G$2:$G$123,$D$2) + COUNTIFS(ReadingList!$B$2:$B$123,"&lt;="&amp;B20, ReadingList!$B$2:$B$123,"&gt;"&amp;B19,ReadingList!$G$2:$G$123,$E$2)</f>
        <v>0</v>
      </c>
      <c r="F20" s="18">
        <f t="shared" si="0"/>
        <v>0</v>
      </c>
      <c r="G20" s="8">
        <f t="shared" si="1"/>
        <v>0</v>
      </c>
      <c r="H20" s="7" t="str">
        <f>IF(SUM($D$9:D20)&gt;=$F$6,"Finished",IF(SUM($D$9:D20)&gt;=$H$6*COUNT($B$9:B20), "Yes", "No"))</f>
        <v>No</v>
      </c>
      <c r="I20" s="24"/>
      <c r="J20" s="24"/>
      <c r="K20" s="24"/>
      <c r="L20"/>
      <c r="M20"/>
      <c r="N20"/>
      <c r="O20"/>
      <c r="P20"/>
      <c r="Q20"/>
      <c r="R20"/>
    </row>
    <row r="21" spans="2:22" ht="16" customHeight="1" x14ac:dyDescent="0.2">
      <c r="B21" s="9">
        <f t="shared" si="2"/>
        <v>44932</v>
      </c>
      <c r="C21" s="7">
        <f>COUNTIFS(ReadingList!$B$2:$B$123,"&lt;="&amp;B21, ReadingList!$B$2:$B$123,"&gt;"&amp;B20, ReadingList!$G$2:$G$123, "Abstract") + COUNTIFS(ReadingList!$B$2:$B$123,"&lt;="&amp;B21, ReadingList!$B$2:$B$123,"&gt;"&amp;B20, ReadingList!$G$2:$G$123, "No access")</f>
        <v>0</v>
      </c>
      <c r="D21" s="7">
        <f>COUNTIFS(ReadingList!$B$2:$B$123,"&lt;="&amp;B21, ReadingList!$B$2:$B$123,"&gt;"&amp;B20, ReadingList!$G$2:$G$123, $C$2) + COUNTIFS(ReadingList!$B$2:$B$123,"&lt;="&amp;B21, ReadingList!$B$2:$B$123,"&gt;"&amp;B20, ReadingList!$G$2:$G$123, $D$2) + COUNTIFS(ReadingList!$B$2:$B$123,"&lt;="&amp;B21, ReadingList!$B$2:$B$123,"&gt;"&amp;B20, ReadingList!$G$2:$G$123, $E$2) + COUNTIFS(ReadingList!$B$2:$B$123,"&lt;="&amp;B21, ReadingList!$B$2:$B$123,"&gt;"&amp;B20, ReadingList!$G$2:$G$123, "Body")</f>
        <v>0</v>
      </c>
      <c r="E21" s="7">
        <f>COUNTIFS(ReadingList!$B$2:$B$123,"&lt;="&amp;B21, ReadingList!$B$2:$B$123,"&gt;"&amp;B20,ReadingList!$G$2:$G$123,$C$2) + COUNTIFS(ReadingList!$B$2:$B$123,"&lt;="&amp;B21, ReadingList!$B$2:$B$123,"&gt;"&amp;B20,ReadingList!$G$2:$G$123,$D$2) + COUNTIFS(ReadingList!$B$2:$B$123,"&lt;="&amp;B21, ReadingList!$B$2:$B$123,"&gt;"&amp;B20,ReadingList!$G$2:$G$123,$E$2)</f>
        <v>0</v>
      </c>
      <c r="F21" s="18">
        <f t="shared" si="0"/>
        <v>0</v>
      </c>
      <c r="G21" s="8">
        <f t="shared" si="1"/>
        <v>0</v>
      </c>
      <c r="H21" s="7" t="str">
        <f>IF(SUM($D$9:D21)&gt;=$F$6,"Finished",IF(SUM($D$9:D21)&gt;=$H$6*COUNT($B$9:B21), "Yes", "No"))</f>
        <v>No</v>
      </c>
      <c r="I21" s="24"/>
      <c r="J21" s="24"/>
      <c r="K21" s="24"/>
      <c r="L21"/>
      <c r="M21"/>
      <c r="N21"/>
    </row>
    <row r="22" spans="2:22" ht="16" customHeight="1" x14ac:dyDescent="0.2">
      <c r="B22" s="9">
        <f t="shared" si="2"/>
        <v>44935</v>
      </c>
      <c r="C22" s="7">
        <f>COUNTIFS(ReadingList!$B$2:$B$123,"&lt;="&amp;B22, ReadingList!$B$2:$B$123,"&gt;"&amp;B21, ReadingList!$G$2:$G$123, "Abstract") + COUNTIFS(ReadingList!$B$2:$B$123,"&lt;="&amp;B22, ReadingList!$B$2:$B$123,"&gt;"&amp;B21, ReadingList!$G$2:$G$123, "No access")</f>
        <v>0</v>
      </c>
      <c r="D22" s="7">
        <f>COUNTIFS(ReadingList!$B$2:$B$123,"&lt;="&amp;B22, ReadingList!$B$2:$B$123,"&gt;"&amp;B21, ReadingList!$G$2:$G$123, $C$2) + COUNTIFS(ReadingList!$B$2:$B$123,"&lt;="&amp;B22, ReadingList!$B$2:$B$123,"&gt;"&amp;B21, ReadingList!$G$2:$G$123, $D$2) + COUNTIFS(ReadingList!$B$2:$B$123,"&lt;="&amp;B22, ReadingList!$B$2:$B$123,"&gt;"&amp;B21, ReadingList!$G$2:$G$123, $E$2) + COUNTIFS(ReadingList!$B$2:$B$123,"&lt;="&amp;B22, ReadingList!$B$2:$B$123,"&gt;"&amp;B21, ReadingList!$G$2:$G$123, "Body")</f>
        <v>0</v>
      </c>
      <c r="E22" s="7">
        <f>COUNTIFS(ReadingList!$B$2:$B$123,"&lt;="&amp;B22, ReadingList!$B$2:$B$123,"&gt;"&amp;B21,ReadingList!$G$2:$G$123,$C$2) + COUNTIFS(ReadingList!$B$2:$B$123,"&lt;="&amp;B22, ReadingList!$B$2:$B$123,"&gt;"&amp;B21,ReadingList!$G$2:$G$123,$D$2) + COUNTIFS(ReadingList!$B$2:$B$123,"&lt;="&amp;B22, ReadingList!$B$2:$B$123,"&gt;"&amp;B21,ReadingList!$G$2:$G$123,$E$2)</f>
        <v>0</v>
      </c>
      <c r="F22" s="18">
        <f t="shared" si="0"/>
        <v>0</v>
      </c>
      <c r="G22" s="8">
        <f t="shared" si="1"/>
        <v>0</v>
      </c>
      <c r="H22" s="7" t="str">
        <f>IF(SUM($D$9:D22)&gt;=$F$6,"Finished",IF(SUM($D$9:D22)&gt;=$H$6*COUNT($B$9:B22), "Yes", "No"))</f>
        <v>No</v>
      </c>
      <c r="I22" s="24"/>
      <c r="J22" s="24"/>
      <c r="K22" s="24"/>
      <c r="L22"/>
      <c r="M22"/>
      <c r="N22"/>
    </row>
    <row r="23" spans="2:22" ht="16" customHeight="1" x14ac:dyDescent="0.15">
      <c r="B23" s="9">
        <f t="shared" si="2"/>
        <v>44936</v>
      </c>
      <c r="C23" s="7">
        <f>COUNTIFS(ReadingList!$B$2:$B$123,"&lt;="&amp;B23, ReadingList!$B$2:$B$123,"&gt;"&amp;B22, ReadingList!$G$2:$G$123, "Abstract") + COUNTIFS(ReadingList!$B$2:$B$123,"&lt;="&amp;B23, ReadingList!$B$2:$B$123,"&gt;"&amp;B22, ReadingList!$G$2:$G$123, "No access")</f>
        <v>0</v>
      </c>
      <c r="D23" s="7">
        <f>COUNTIFS(ReadingList!$B$2:$B$123,"&lt;="&amp;B23, ReadingList!$B$2:$B$123,"&gt;"&amp;B22, ReadingList!$G$2:$G$123, $C$2) + COUNTIFS(ReadingList!$B$2:$B$123,"&lt;="&amp;B23, ReadingList!$B$2:$B$123,"&gt;"&amp;B22, ReadingList!$G$2:$G$123, $D$2) + COUNTIFS(ReadingList!$B$2:$B$123,"&lt;="&amp;B23, ReadingList!$B$2:$B$123,"&gt;"&amp;B22, ReadingList!$G$2:$G$123, $E$2) + COUNTIFS(ReadingList!$B$2:$B$123,"&lt;="&amp;B23, ReadingList!$B$2:$B$123,"&gt;"&amp;B22, ReadingList!$G$2:$G$123, "Body")</f>
        <v>0</v>
      </c>
      <c r="E23" s="7">
        <f>COUNTIFS(ReadingList!$B$2:$B$123,"&lt;="&amp;B23, ReadingList!$B$2:$B$123,"&gt;"&amp;B22,ReadingList!$G$2:$G$123,$C$2) + COUNTIFS(ReadingList!$B$2:$B$123,"&lt;="&amp;B23, ReadingList!$B$2:$B$123,"&gt;"&amp;B22,ReadingList!$G$2:$G$123,$D$2) + COUNTIFS(ReadingList!$B$2:$B$123,"&lt;="&amp;B23, ReadingList!$B$2:$B$123,"&gt;"&amp;B22,ReadingList!$G$2:$G$123,$E$2)</f>
        <v>0</v>
      </c>
      <c r="F23" s="18">
        <f t="shared" si="0"/>
        <v>0</v>
      </c>
      <c r="G23" s="8">
        <f t="shared" si="1"/>
        <v>0</v>
      </c>
      <c r="H23" s="7" t="str">
        <f>IF(SUM($D$9:D23)&gt;=$F$6,"Finished",IF(SUM($D$9:D23)&gt;=$H$6*COUNT($B$9:B23), "Yes", "No"))</f>
        <v>No</v>
      </c>
      <c r="I23" s="24"/>
      <c r="J23" s="24"/>
      <c r="K23" s="24"/>
    </row>
    <row r="24" spans="2:22" ht="16" customHeight="1" x14ac:dyDescent="0.15">
      <c r="B24" s="9">
        <f t="shared" si="2"/>
        <v>44937</v>
      </c>
      <c r="C24" s="7">
        <f>COUNTIFS(ReadingList!$B$2:$B$123,"&lt;="&amp;B24, ReadingList!$B$2:$B$123,"&gt;"&amp;B23, ReadingList!$G$2:$G$123, "Abstract") + COUNTIFS(ReadingList!$B$2:$B$123,"&lt;="&amp;B24, ReadingList!$B$2:$B$123,"&gt;"&amp;B23, ReadingList!$G$2:$G$123, "No access")</f>
        <v>0</v>
      </c>
      <c r="D24" s="7">
        <f>COUNTIFS(ReadingList!$B$2:$B$123,"&lt;="&amp;B24, ReadingList!$B$2:$B$123,"&gt;"&amp;B23, ReadingList!$G$2:$G$123, $C$2) + COUNTIFS(ReadingList!$B$2:$B$123,"&lt;="&amp;B24, ReadingList!$B$2:$B$123,"&gt;"&amp;B23, ReadingList!$G$2:$G$123, $D$2) + COUNTIFS(ReadingList!$B$2:$B$123,"&lt;="&amp;B24, ReadingList!$B$2:$B$123,"&gt;"&amp;B23, ReadingList!$G$2:$G$123, $E$2) + COUNTIFS(ReadingList!$B$2:$B$123,"&lt;="&amp;B24, ReadingList!$B$2:$B$123,"&gt;"&amp;B23, ReadingList!$G$2:$G$123, "Body")</f>
        <v>0</v>
      </c>
      <c r="E24" s="7">
        <f>COUNTIFS(ReadingList!$B$2:$B$123,"&lt;="&amp;B24, ReadingList!$B$2:$B$123,"&gt;"&amp;B23,ReadingList!$G$2:$G$123,$C$2) + COUNTIFS(ReadingList!$B$2:$B$123,"&lt;="&amp;B24, ReadingList!$B$2:$B$123,"&gt;"&amp;B23,ReadingList!$G$2:$G$123,$D$2) + COUNTIFS(ReadingList!$B$2:$B$123,"&lt;="&amp;B24, ReadingList!$B$2:$B$123,"&gt;"&amp;B23,ReadingList!$G$2:$G$123,$E$2)</f>
        <v>0</v>
      </c>
      <c r="F24" s="18">
        <f t="shared" si="0"/>
        <v>0</v>
      </c>
      <c r="G24" s="8">
        <f t="shared" si="1"/>
        <v>0</v>
      </c>
      <c r="H24" s="7" t="str">
        <f>IF(SUM($D$9:D24)&gt;=$F$6,"Finished",IF(SUM($D$9:D24)&gt;=$H$6*COUNT($B$9:B24), "Yes", "No"))</f>
        <v>No</v>
      </c>
      <c r="I24" s="24"/>
      <c r="J24" s="24"/>
      <c r="K24" s="24"/>
    </row>
    <row r="25" spans="2:22" ht="16" customHeight="1" x14ac:dyDescent="0.15">
      <c r="B25" s="9">
        <f t="shared" si="2"/>
        <v>44938</v>
      </c>
      <c r="C25" s="7">
        <f>COUNTIFS(ReadingList!$B$2:$B$123,"&lt;="&amp;B25, ReadingList!$B$2:$B$123,"&gt;"&amp;B24, ReadingList!$G$2:$G$123, "Abstract") + COUNTIFS(ReadingList!$B$2:$B$123,"&lt;="&amp;B25, ReadingList!$B$2:$B$123,"&gt;"&amp;B24, ReadingList!$G$2:$G$123, "No access")</f>
        <v>0</v>
      </c>
      <c r="D25" s="7">
        <f>COUNTIFS(ReadingList!$B$2:$B$123,"&lt;="&amp;B25, ReadingList!$B$2:$B$123,"&gt;"&amp;B24, ReadingList!$G$2:$G$123, $C$2) + COUNTIFS(ReadingList!$B$2:$B$123,"&lt;="&amp;B25, ReadingList!$B$2:$B$123,"&gt;"&amp;B24, ReadingList!$G$2:$G$123, $D$2) + COUNTIFS(ReadingList!$B$2:$B$123,"&lt;="&amp;B25, ReadingList!$B$2:$B$123,"&gt;"&amp;B24, ReadingList!$G$2:$G$123, $E$2) + COUNTIFS(ReadingList!$B$2:$B$123,"&lt;="&amp;B25, ReadingList!$B$2:$B$123,"&gt;"&amp;B24, ReadingList!$G$2:$G$123, "Body")</f>
        <v>0</v>
      </c>
      <c r="E25" s="7">
        <f>COUNTIFS(ReadingList!$B$2:$B$123,"&lt;="&amp;B25, ReadingList!$B$2:$B$123,"&gt;"&amp;B24,ReadingList!$G$2:$G$123,$C$2) + COUNTIFS(ReadingList!$B$2:$B$123,"&lt;="&amp;B25, ReadingList!$B$2:$B$123,"&gt;"&amp;B24,ReadingList!$G$2:$G$123,$D$2) + COUNTIFS(ReadingList!$B$2:$B$123,"&lt;="&amp;B25, ReadingList!$B$2:$B$123,"&gt;"&amp;B24,ReadingList!$G$2:$G$123,$E$2)</f>
        <v>0</v>
      </c>
      <c r="F25" s="18">
        <f t="shared" si="0"/>
        <v>0</v>
      </c>
      <c r="G25" s="8">
        <f t="shared" si="1"/>
        <v>0</v>
      </c>
      <c r="H25" s="7" t="str">
        <f>IF(SUM($D$9:D25)&gt;=$F$6,"Finished",IF(SUM($D$9:D25)&gt;=$H$6*COUNT($B$9:B25), "Yes", "No"))</f>
        <v>No</v>
      </c>
      <c r="I25" s="24"/>
      <c r="J25" s="24"/>
      <c r="K25" s="24"/>
    </row>
    <row r="26" spans="2:22" ht="16" customHeight="1" x14ac:dyDescent="0.15">
      <c r="B26" s="9">
        <f t="shared" si="2"/>
        <v>44939</v>
      </c>
      <c r="C26" s="7">
        <f>COUNTIFS(ReadingList!$B$2:$B$123,"&lt;="&amp;B26, ReadingList!$B$2:$B$123,"&gt;"&amp;B25, ReadingList!$G$2:$G$123, "Abstract") + COUNTIFS(ReadingList!$B$2:$B$123,"&lt;="&amp;B26, ReadingList!$B$2:$B$123,"&gt;"&amp;B25, ReadingList!$G$2:$G$123, "No access")</f>
        <v>0</v>
      </c>
      <c r="D26" s="7">
        <f>COUNTIFS(ReadingList!$B$2:$B$123,"&lt;="&amp;B26, ReadingList!$B$2:$B$123,"&gt;"&amp;B25, ReadingList!$G$2:$G$123, $C$2) + COUNTIFS(ReadingList!$B$2:$B$123,"&lt;="&amp;B26, ReadingList!$B$2:$B$123,"&gt;"&amp;B25, ReadingList!$G$2:$G$123, $D$2) + COUNTIFS(ReadingList!$B$2:$B$123,"&lt;="&amp;B26, ReadingList!$B$2:$B$123,"&gt;"&amp;B25, ReadingList!$G$2:$G$123, $E$2) + COUNTIFS(ReadingList!$B$2:$B$123,"&lt;="&amp;B26, ReadingList!$B$2:$B$123,"&gt;"&amp;B25, ReadingList!$G$2:$G$123, "Body")</f>
        <v>0</v>
      </c>
      <c r="E26" s="7">
        <f>COUNTIFS(ReadingList!$B$2:$B$123,"&lt;="&amp;B26, ReadingList!$B$2:$B$123,"&gt;"&amp;B25,ReadingList!$G$2:$G$123,$C$2) + COUNTIFS(ReadingList!$B$2:$B$123,"&lt;="&amp;B26, ReadingList!$B$2:$B$123,"&gt;"&amp;B25,ReadingList!$G$2:$G$123,$D$2) + COUNTIFS(ReadingList!$B$2:$B$123,"&lt;="&amp;B26, ReadingList!$B$2:$B$123,"&gt;"&amp;B25,ReadingList!$G$2:$G$123,$E$2)</f>
        <v>0</v>
      </c>
      <c r="F26" s="18">
        <f t="shared" si="0"/>
        <v>0</v>
      </c>
      <c r="G26" s="8">
        <f t="shared" si="1"/>
        <v>0</v>
      </c>
      <c r="H26" s="7" t="str">
        <f>IF(SUM($D$9:D26)&gt;=$F$6,"Finished",IF(SUM($D$9:D26)&gt;=$H$6*COUNT($B$9:B26), "Yes", "No"))</f>
        <v>No</v>
      </c>
      <c r="I26" s="24"/>
      <c r="J26" s="24"/>
      <c r="K26" s="24"/>
    </row>
    <row r="27" spans="2:22" ht="16" customHeight="1" x14ac:dyDescent="0.15">
      <c r="B27" s="9">
        <f t="shared" si="2"/>
        <v>44942</v>
      </c>
      <c r="C27" s="7">
        <f>COUNTIFS(ReadingList!$B$2:$B$123,"&lt;="&amp;B27, ReadingList!$B$2:$B$123,"&gt;"&amp;B26, ReadingList!$G$2:$G$123, "Abstract") + COUNTIFS(ReadingList!$B$2:$B$123,"&lt;="&amp;B27, ReadingList!$B$2:$B$123,"&gt;"&amp;B26, ReadingList!$G$2:$G$123, "No access")</f>
        <v>0</v>
      </c>
      <c r="D27" s="7">
        <f>COUNTIFS(ReadingList!$B$2:$B$123,"&lt;="&amp;B27, ReadingList!$B$2:$B$123,"&gt;"&amp;B26, ReadingList!$G$2:$G$123, $C$2) + COUNTIFS(ReadingList!$B$2:$B$123,"&lt;="&amp;B27, ReadingList!$B$2:$B$123,"&gt;"&amp;B26, ReadingList!$G$2:$G$123, $D$2) + COUNTIFS(ReadingList!$B$2:$B$123,"&lt;="&amp;B27, ReadingList!$B$2:$B$123,"&gt;"&amp;B26, ReadingList!$G$2:$G$123, $E$2) + COUNTIFS(ReadingList!$B$2:$B$123,"&lt;="&amp;B27, ReadingList!$B$2:$B$123,"&gt;"&amp;B26, ReadingList!$G$2:$G$123, "Body")</f>
        <v>0</v>
      </c>
      <c r="E27" s="7">
        <f>COUNTIFS(ReadingList!$B$2:$B$123,"&lt;="&amp;B27, ReadingList!$B$2:$B$123,"&gt;"&amp;B26,ReadingList!$G$2:$G$123,$C$2) + COUNTIFS(ReadingList!$B$2:$B$123,"&lt;="&amp;B27, ReadingList!$B$2:$B$123,"&gt;"&amp;B26,ReadingList!$G$2:$G$123,$D$2) + COUNTIFS(ReadingList!$B$2:$B$123,"&lt;="&amp;B27, ReadingList!$B$2:$B$123,"&gt;"&amp;B26,ReadingList!$G$2:$G$123,$E$2)</f>
        <v>0</v>
      </c>
      <c r="F27" s="18">
        <f t="shared" si="0"/>
        <v>0</v>
      </c>
      <c r="G27" s="8">
        <f t="shared" si="1"/>
        <v>0</v>
      </c>
      <c r="H27" s="7" t="str">
        <f>IF(SUM($D$9:D27)&gt;=$F$6,"Finished",IF(SUM($D$9:D27)&gt;=$H$6*COUNT($B$9:B27), "Yes", "No"))</f>
        <v>No</v>
      </c>
      <c r="I27" s="24"/>
      <c r="J27" s="24"/>
      <c r="K27" s="24"/>
    </row>
    <row r="28" spans="2:22" ht="16" customHeight="1" x14ac:dyDescent="0.15">
      <c r="B28" s="9">
        <f t="shared" si="2"/>
        <v>44943</v>
      </c>
      <c r="C28" s="7">
        <f>COUNTIFS(ReadingList!$B$2:$B$123,"&lt;="&amp;B28, ReadingList!$B$2:$B$123,"&gt;"&amp;B27, ReadingList!$G$2:$G$123, "Abstract") + COUNTIFS(ReadingList!$B$2:$B$123,"&lt;="&amp;B28, ReadingList!$B$2:$B$123,"&gt;"&amp;B27, ReadingList!$G$2:$G$123, "No access")</f>
        <v>0</v>
      </c>
      <c r="D28" s="7">
        <f>COUNTIFS(ReadingList!$B$2:$B$123,"&lt;="&amp;B28, ReadingList!$B$2:$B$123,"&gt;"&amp;B27, ReadingList!$G$2:$G$123, $C$2) + COUNTIFS(ReadingList!$B$2:$B$123,"&lt;="&amp;B28, ReadingList!$B$2:$B$123,"&gt;"&amp;B27, ReadingList!$G$2:$G$123, $D$2) + COUNTIFS(ReadingList!$B$2:$B$123,"&lt;="&amp;B28, ReadingList!$B$2:$B$123,"&gt;"&amp;B27, ReadingList!$G$2:$G$123, $E$2) + COUNTIFS(ReadingList!$B$2:$B$123,"&lt;="&amp;B28, ReadingList!$B$2:$B$123,"&gt;"&amp;B27, ReadingList!$G$2:$G$123, "Body")</f>
        <v>0</v>
      </c>
      <c r="E28" s="7">
        <f>COUNTIFS(ReadingList!$B$2:$B$123,"&lt;="&amp;B28, ReadingList!$B$2:$B$123,"&gt;"&amp;B27,ReadingList!$G$2:$G$123,$C$2) + COUNTIFS(ReadingList!$B$2:$B$123,"&lt;="&amp;B28, ReadingList!$B$2:$B$123,"&gt;"&amp;B27,ReadingList!$G$2:$G$123,$D$2) + COUNTIFS(ReadingList!$B$2:$B$123,"&lt;="&amp;B28, ReadingList!$B$2:$B$123,"&gt;"&amp;B27,ReadingList!$G$2:$G$123,$E$2)</f>
        <v>0</v>
      </c>
      <c r="F28" s="18">
        <f t="shared" si="0"/>
        <v>0</v>
      </c>
      <c r="G28" s="8">
        <f t="shared" si="1"/>
        <v>0</v>
      </c>
      <c r="H28" s="7" t="str">
        <f>IF(SUM($D$9:D28)&gt;=$F$6,"Finished",IF(SUM($D$9:D28)&gt;=$H$6*COUNT($B$9:B28), "Yes", "No"))</f>
        <v>No</v>
      </c>
      <c r="I28" s="24"/>
      <c r="J28" s="24"/>
      <c r="K28" s="24"/>
    </row>
    <row r="29" spans="2:22" ht="16" customHeight="1" x14ac:dyDescent="0.15">
      <c r="B29" s="9">
        <f t="shared" si="2"/>
        <v>44944</v>
      </c>
      <c r="C29" s="7">
        <f>COUNTIFS(ReadingList!$B$2:$B$123,"&lt;="&amp;B29, ReadingList!$B$2:$B$123,"&gt;"&amp;B28, ReadingList!$G$2:$G$123, "Abstract") + COUNTIFS(ReadingList!$B$2:$B$123,"&lt;="&amp;B29, ReadingList!$B$2:$B$123,"&gt;"&amp;B28, ReadingList!$G$2:$G$123, "No access")</f>
        <v>0</v>
      </c>
      <c r="D29" s="7">
        <f>COUNTIFS(ReadingList!$B$2:$B$123,"&lt;="&amp;B29, ReadingList!$B$2:$B$123,"&gt;"&amp;B28, ReadingList!$G$2:$G$123, $C$2) + COUNTIFS(ReadingList!$B$2:$B$123,"&lt;="&amp;B29, ReadingList!$B$2:$B$123,"&gt;"&amp;B28, ReadingList!$G$2:$G$123, $D$2) + COUNTIFS(ReadingList!$B$2:$B$123,"&lt;="&amp;B29, ReadingList!$B$2:$B$123,"&gt;"&amp;B28, ReadingList!$G$2:$G$123, $E$2) + COUNTIFS(ReadingList!$B$2:$B$123,"&lt;="&amp;B29, ReadingList!$B$2:$B$123,"&gt;"&amp;B28, ReadingList!$G$2:$G$123, "Body")</f>
        <v>0</v>
      </c>
      <c r="E29" s="7">
        <f>COUNTIFS(ReadingList!$B$2:$B$123,"&lt;="&amp;B29, ReadingList!$B$2:$B$123,"&gt;"&amp;B28,ReadingList!$G$2:$G$123,$C$2) + COUNTIFS(ReadingList!$B$2:$B$123,"&lt;="&amp;B29, ReadingList!$B$2:$B$123,"&gt;"&amp;B28,ReadingList!$G$2:$G$123,$D$2) + COUNTIFS(ReadingList!$B$2:$B$123,"&lt;="&amp;B29, ReadingList!$B$2:$B$123,"&gt;"&amp;B28,ReadingList!$G$2:$G$123,$E$2)</f>
        <v>0</v>
      </c>
      <c r="F29" s="18">
        <f t="shared" si="0"/>
        <v>0</v>
      </c>
      <c r="G29" s="8">
        <f t="shared" si="1"/>
        <v>0</v>
      </c>
      <c r="H29" s="7" t="str">
        <f>IF(SUM($D$9:D29)&gt;=$F$6,"Finished",IF(SUM($D$9:D29)&gt;=$H$6*COUNT($B$9:B29), "Yes", "No"))</f>
        <v>No</v>
      </c>
      <c r="I29" s="24"/>
      <c r="J29" s="24"/>
      <c r="K29" s="24"/>
    </row>
    <row r="30" spans="2:22" ht="16" customHeight="1" x14ac:dyDescent="0.15">
      <c r="B30" s="9">
        <f t="shared" si="2"/>
        <v>44945</v>
      </c>
      <c r="C30" s="7">
        <f>COUNTIFS(ReadingList!$B$2:$B$123,"&lt;="&amp;B30, ReadingList!$B$2:$B$123,"&gt;"&amp;B29, ReadingList!$G$2:$G$123, "Abstract") + COUNTIFS(ReadingList!$B$2:$B$123,"&lt;="&amp;B30, ReadingList!$B$2:$B$123,"&gt;"&amp;B29, ReadingList!$G$2:$G$123, "No access")</f>
        <v>0</v>
      </c>
      <c r="D30" s="7">
        <f>COUNTIFS(ReadingList!$B$2:$B$123,"&lt;="&amp;B30, ReadingList!$B$2:$B$123,"&gt;"&amp;B29, ReadingList!$G$2:$G$123, $C$2) + COUNTIFS(ReadingList!$B$2:$B$123,"&lt;="&amp;B30, ReadingList!$B$2:$B$123,"&gt;"&amp;B29, ReadingList!$G$2:$G$123, $D$2) + COUNTIFS(ReadingList!$B$2:$B$123,"&lt;="&amp;B30, ReadingList!$B$2:$B$123,"&gt;"&amp;B29, ReadingList!$G$2:$G$123, $E$2) + COUNTIFS(ReadingList!$B$2:$B$123,"&lt;="&amp;B30, ReadingList!$B$2:$B$123,"&gt;"&amp;B29, ReadingList!$G$2:$G$123, "Body")</f>
        <v>0</v>
      </c>
      <c r="E30" s="7">
        <f>COUNTIFS(ReadingList!$B$2:$B$123,"&lt;="&amp;B30, ReadingList!$B$2:$B$123,"&gt;"&amp;B29,ReadingList!$G$2:$G$123,$C$2) + COUNTIFS(ReadingList!$B$2:$B$123,"&lt;="&amp;B30, ReadingList!$B$2:$B$123,"&gt;"&amp;B29,ReadingList!$G$2:$G$123,$D$2) + COUNTIFS(ReadingList!$B$2:$B$123,"&lt;="&amp;B30, ReadingList!$B$2:$B$123,"&gt;"&amp;B29,ReadingList!$G$2:$G$123,$E$2)</f>
        <v>0</v>
      </c>
      <c r="F30" s="18">
        <f t="shared" si="0"/>
        <v>0</v>
      </c>
      <c r="G30" s="8">
        <f t="shared" si="1"/>
        <v>0</v>
      </c>
      <c r="H30" s="7" t="str">
        <f>IF(SUM($D$9:D30)&gt;=$F$6,"Finished",IF(SUM($D$9:D30)&gt;=$H$6*COUNT($B$9:B30), "Yes", "No"))</f>
        <v>No</v>
      </c>
      <c r="I30" s="24"/>
      <c r="J30" s="24"/>
      <c r="K30" s="24"/>
    </row>
    <row r="31" spans="2:22" ht="16" customHeight="1" x14ac:dyDescent="0.15">
      <c r="B31" s="9">
        <f t="shared" si="2"/>
        <v>44946</v>
      </c>
      <c r="C31" s="7">
        <f>COUNTIFS(ReadingList!$B$2:$B$123,"&lt;="&amp;B31, ReadingList!$B$2:$B$123,"&gt;"&amp;B30, ReadingList!$G$2:$G$123, "Abstract") + COUNTIFS(ReadingList!$B$2:$B$123,"&lt;="&amp;B31, ReadingList!$B$2:$B$123,"&gt;"&amp;B30, ReadingList!$G$2:$G$123, "No access")</f>
        <v>0</v>
      </c>
      <c r="D31" s="7">
        <f>COUNTIFS(ReadingList!$B$2:$B$123,"&lt;="&amp;B31, ReadingList!$B$2:$B$123,"&gt;"&amp;B30, ReadingList!$G$2:$G$123, $C$2) + COUNTIFS(ReadingList!$B$2:$B$123,"&lt;="&amp;B31, ReadingList!$B$2:$B$123,"&gt;"&amp;B30, ReadingList!$G$2:$G$123, $D$2) + COUNTIFS(ReadingList!$B$2:$B$123,"&lt;="&amp;B31, ReadingList!$B$2:$B$123,"&gt;"&amp;B30, ReadingList!$G$2:$G$123, $E$2) + COUNTIFS(ReadingList!$B$2:$B$123,"&lt;="&amp;B31, ReadingList!$B$2:$B$123,"&gt;"&amp;B30, ReadingList!$G$2:$G$123, "Body")</f>
        <v>0</v>
      </c>
      <c r="E31" s="7">
        <f>COUNTIFS(ReadingList!$B$2:$B$123,"&lt;="&amp;B31, ReadingList!$B$2:$B$123,"&gt;"&amp;B30,ReadingList!$G$2:$G$123,$C$2) + COUNTIFS(ReadingList!$B$2:$B$123,"&lt;="&amp;B31, ReadingList!$B$2:$B$123,"&gt;"&amp;B30,ReadingList!$G$2:$G$123,$D$2) + COUNTIFS(ReadingList!$B$2:$B$123,"&lt;="&amp;B31, ReadingList!$B$2:$B$123,"&gt;"&amp;B30,ReadingList!$G$2:$G$123,$E$2)</f>
        <v>0</v>
      </c>
      <c r="F31" s="18">
        <f t="shared" si="0"/>
        <v>0</v>
      </c>
      <c r="G31" s="8">
        <f t="shared" si="1"/>
        <v>0</v>
      </c>
      <c r="H31" s="7" t="str">
        <f>IF(SUM($D$9:D31)&gt;=$F$6,"Finished",IF(SUM($D$9:D31)&gt;=$H$6*COUNT($B$9:B31), "Yes", "No"))</f>
        <v>No</v>
      </c>
      <c r="I31" s="24"/>
      <c r="J31" s="24"/>
      <c r="K31" s="24"/>
    </row>
    <row r="32" spans="2:22" ht="16" customHeight="1" x14ac:dyDescent="0.15">
      <c r="B32" s="9">
        <f t="shared" si="2"/>
        <v>44949</v>
      </c>
      <c r="C32" s="7">
        <f>COUNTIFS(ReadingList!$B$2:$B$123,"&lt;="&amp;B32, ReadingList!$B$2:$B$123,"&gt;"&amp;B31, ReadingList!$G$2:$G$123, "Abstract") + COUNTIFS(ReadingList!$B$2:$B$123,"&lt;="&amp;B32, ReadingList!$B$2:$B$123,"&gt;"&amp;B31, ReadingList!$G$2:$G$123, "No access")</f>
        <v>0</v>
      </c>
      <c r="D32" s="7">
        <f>COUNTIFS(ReadingList!$B$2:$B$123,"&lt;="&amp;B32, ReadingList!$B$2:$B$123,"&gt;"&amp;B31, ReadingList!$G$2:$G$123, $C$2) + COUNTIFS(ReadingList!$B$2:$B$123,"&lt;="&amp;B32, ReadingList!$B$2:$B$123,"&gt;"&amp;B31, ReadingList!$G$2:$G$123, $D$2) + COUNTIFS(ReadingList!$B$2:$B$123,"&lt;="&amp;B32, ReadingList!$B$2:$B$123,"&gt;"&amp;B31, ReadingList!$G$2:$G$123, $E$2) + COUNTIFS(ReadingList!$B$2:$B$123,"&lt;="&amp;B32, ReadingList!$B$2:$B$123,"&gt;"&amp;B31, ReadingList!$G$2:$G$123, "Body")</f>
        <v>0</v>
      </c>
      <c r="E32" s="7">
        <f>COUNTIFS(ReadingList!$B$2:$B$123,"&lt;="&amp;B32, ReadingList!$B$2:$B$123,"&gt;"&amp;B31,ReadingList!$G$2:$G$123,$C$2) + COUNTIFS(ReadingList!$B$2:$B$123,"&lt;="&amp;B32, ReadingList!$B$2:$B$123,"&gt;"&amp;B31,ReadingList!$G$2:$G$123,$D$2) + COUNTIFS(ReadingList!$B$2:$B$123,"&lt;="&amp;B32, ReadingList!$B$2:$B$123,"&gt;"&amp;B31,ReadingList!$G$2:$G$123,$E$2)</f>
        <v>0</v>
      </c>
      <c r="F32" s="18">
        <f t="shared" si="0"/>
        <v>0</v>
      </c>
      <c r="G32" s="8">
        <f t="shared" si="1"/>
        <v>0</v>
      </c>
      <c r="H32" s="7" t="str">
        <f>IF(SUM($D$9:D32)&gt;=$F$6,"Finished",IF(SUM($D$9:D32)&gt;=$H$6*COUNT($B$9:B32), "Yes", "No"))</f>
        <v>No</v>
      </c>
      <c r="I32" s="24"/>
      <c r="J32" s="24"/>
      <c r="K32" s="24"/>
    </row>
    <row r="33" spans="2:11" ht="16" customHeight="1" x14ac:dyDescent="0.15">
      <c r="B33" s="9">
        <f t="shared" si="2"/>
        <v>44950</v>
      </c>
      <c r="C33" s="7">
        <f>COUNTIFS(ReadingList!$B$2:$B$123,"&lt;="&amp;B33, ReadingList!$B$2:$B$123,"&gt;"&amp;B32, ReadingList!$G$2:$G$123, "Abstract") + COUNTIFS(ReadingList!$B$2:$B$123,"&lt;="&amp;B33, ReadingList!$B$2:$B$123,"&gt;"&amp;B32, ReadingList!$G$2:$G$123, "No access")</f>
        <v>0</v>
      </c>
      <c r="D33" s="7">
        <f>COUNTIFS(ReadingList!$B$2:$B$123,"&lt;="&amp;B33, ReadingList!$B$2:$B$123,"&gt;"&amp;B32, ReadingList!$G$2:$G$123, $C$2) + COUNTIFS(ReadingList!$B$2:$B$123,"&lt;="&amp;B33, ReadingList!$B$2:$B$123,"&gt;"&amp;B32, ReadingList!$G$2:$G$123, $D$2) + COUNTIFS(ReadingList!$B$2:$B$123,"&lt;="&amp;B33, ReadingList!$B$2:$B$123,"&gt;"&amp;B32, ReadingList!$G$2:$G$123, $E$2) + COUNTIFS(ReadingList!$B$2:$B$123,"&lt;="&amp;B33, ReadingList!$B$2:$B$123,"&gt;"&amp;B32, ReadingList!$G$2:$G$123, "Body")</f>
        <v>0</v>
      </c>
      <c r="E33" s="7">
        <f>COUNTIFS(ReadingList!$B$2:$B$123,"&lt;="&amp;B33, ReadingList!$B$2:$B$123,"&gt;"&amp;B32,ReadingList!$G$2:$G$123,$C$2) + COUNTIFS(ReadingList!$B$2:$B$123,"&lt;="&amp;B33, ReadingList!$B$2:$B$123,"&gt;"&amp;B32,ReadingList!$G$2:$G$123,$D$2) + COUNTIFS(ReadingList!$B$2:$B$123,"&lt;="&amp;B33, ReadingList!$B$2:$B$123,"&gt;"&amp;B32,ReadingList!$G$2:$G$123,$E$2)</f>
        <v>0</v>
      </c>
      <c r="F33" s="18">
        <f t="shared" si="0"/>
        <v>0</v>
      </c>
      <c r="G33" s="8">
        <f t="shared" si="1"/>
        <v>0</v>
      </c>
      <c r="H33" s="7" t="str">
        <f>IF(SUM($D$9:D33)&gt;=$F$6,"Finished",IF(SUM($D$9:D33)&gt;=$H$6*COUNT($B$9:B33), "Yes", "No"))</f>
        <v>No</v>
      </c>
      <c r="I33" s="24"/>
      <c r="J33" s="24"/>
      <c r="K33" s="24"/>
    </row>
    <row r="34" spans="2:11" ht="16" customHeight="1" x14ac:dyDescent="0.15">
      <c r="B34" s="10"/>
    </row>
  </sheetData>
  <mergeCells count="2">
    <mergeCell ref="C5:D5"/>
    <mergeCell ref="C1:E1"/>
  </mergeCells>
  <conditionalFormatting sqref="H9:H33">
    <cfRule type="containsText" dxfId="1" priority="2" operator="containsText" text="No">
      <formula>NOT(ISERROR(SEARCH("No",H9)))</formula>
    </cfRule>
    <cfRule type="containsText" dxfId="0" priority="3" operator="containsText" text="Yes">
      <formula>NOT(ISERROR(SEARCH("Yes",H9)))</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C3C5-7958-B14E-AA23-D9A138ADD30B}">
  <dimension ref="B2:H14"/>
  <sheetViews>
    <sheetView workbookViewId="0"/>
  </sheetViews>
  <sheetFormatPr baseColWidth="10" defaultRowHeight="16" x14ac:dyDescent="0.2"/>
  <cols>
    <col min="3" max="3" width="23.6640625" bestFit="1" customWidth="1"/>
    <col min="4" max="4" width="22.6640625" bestFit="1" customWidth="1"/>
    <col min="5" max="5" width="13.33203125" bestFit="1" customWidth="1"/>
    <col min="6" max="6" width="14" customWidth="1"/>
    <col min="7" max="7" width="12.33203125" bestFit="1" customWidth="1"/>
    <col min="8" max="8" width="12.83203125" bestFit="1" customWidth="1"/>
  </cols>
  <sheetData>
    <row r="2" spans="2:8" x14ac:dyDescent="0.2">
      <c r="H2" t="s">
        <v>899</v>
      </c>
    </row>
    <row r="3" spans="2:8" x14ac:dyDescent="0.2">
      <c r="B3">
        <v>1</v>
      </c>
      <c r="C3" t="s">
        <v>32</v>
      </c>
      <c r="D3" t="s">
        <v>884</v>
      </c>
    </row>
    <row r="4" spans="2:8" x14ac:dyDescent="0.2">
      <c r="B4">
        <v>2</v>
      </c>
      <c r="C4" t="s">
        <v>885</v>
      </c>
      <c r="D4" t="s">
        <v>0</v>
      </c>
      <c r="E4" t="s">
        <v>36</v>
      </c>
      <c r="F4" t="s">
        <v>139</v>
      </c>
      <c r="H4" s="26">
        <v>18200</v>
      </c>
    </row>
    <row r="5" spans="2:8" x14ac:dyDescent="0.2">
      <c r="D5" t="s">
        <v>35</v>
      </c>
      <c r="E5" t="s">
        <v>888</v>
      </c>
      <c r="F5" t="s">
        <v>890</v>
      </c>
      <c r="G5" t="s">
        <v>898</v>
      </c>
      <c r="H5" s="26"/>
    </row>
    <row r="6" spans="2:8" x14ac:dyDescent="0.2">
      <c r="E6" t="s">
        <v>889</v>
      </c>
      <c r="F6" t="s">
        <v>890</v>
      </c>
      <c r="G6" t="s">
        <v>898</v>
      </c>
      <c r="H6" s="26"/>
    </row>
    <row r="7" spans="2:8" x14ac:dyDescent="0.2">
      <c r="B7">
        <v>3</v>
      </c>
      <c r="C7" t="s">
        <v>891</v>
      </c>
      <c r="D7" t="s">
        <v>892</v>
      </c>
      <c r="E7" t="s">
        <v>886</v>
      </c>
      <c r="H7" s="26"/>
    </row>
    <row r="8" spans="2:8" x14ac:dyDescent="0.2">
      <c r="E8" t="s">
        <v>887</v>
      </c>
      <c r="H8" s="26">
        <v>127</v>
      </c>
    </row>
    <row r="9" spans="2:8" x14ac:dyDescent="0.2">
      <c r="D9" t="s">
        <v>893</v>
      </c>
      <c r="E9" t="s">
        <v>894</v>
      </c>
      <c r="F9" t="s">
        <v>895</v>
      </c>
      <c r="H9" s="26">
        <v>116</v>
      </c>
    </row>
    <row r="10" spans="2:8" x14ac:dyDescent="0.2">
      <c r="B10">
        <v>4</v>
      </c>
      <c r="C10" t="s">
        <v>896</v>
      </c>
      <c r="D10" t="s">
        <v>897</v>
      </c>
      <c r="H10" s="26"/>
    </row>
    <row r="11" spans="2:8" x14ac:dyDescent="0.2">
      <c r="D11" t="s">
        <v>128</v>
      </c>
      <c r="H11" s="26"/>
    </row>
    <row r="12" spans="2:8" x14ac:dyDescent="0.2">
      <c r="B12">
        <v>5</v>
      </c>
      <c r="C12" t="s">
        <v>903</v>
      </c>
      <c r="F12" t="s">
        <v>900</v>
      </c>
      <c r="H12">
        <f>Dashboard!C3</f>
        <v>0</v>
      </c>
    </row>
    <row r="13" spans="2:8" x14ac:dyDescent="0.2">
      <c r="F13" t="s">
        <v>901</v>
      </c>
      <c r="H13">
        <f>Dashboard!D3</f>
        <v>0</v>
      </c>
    </row>
    <row r="14" spans="2:8" x14ac:dyDescent="0.2">
      <c r="F14" t="s">
        <v>902</v>
      </c>
      <c r="H14">
        <f>Dashboard!E3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heetViews>
  <sheetFormatPr baseColWidth="10" defaultColWidth="10.83203125" defaultRowHeight="16" x14ac:dyDescent="0.2"/>
  <cols>
    <col min="1" max="1" width="3.16406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13" customFormat="1" ht="17" customHeight="1" x14ac:dyDescent="0.2">
      <c r="A1" s="13" t="s">
        <v>30</v>
      </c>
      <c r="B1" s="13" t="s">
        <v>253</v>
      </c>
      <c r="C1" s="14" t="s">
        <v>31</v>
      </c>
      <c r="D1" s="14" t="s">
        <v>6</v>
      </c>
      <c r="E1" s="14" t="s">
        <v>32</v>
      </c>
      <c r="F1" s="14" t="s">
        <v>0</v>
      </c>
      <c r="G1" s="14" t="s">
        <v>33</v>
      </c>
      <c r="H1" s="14" t="s">
        <v>34</v>
      </c>
      <c r="I1" s="14" t="s">
        <v>5</v>
      </c>
      <c r="J1" s="14" t="s">
        <v>35</v>
      </c>
      <c r="K1" s="14" t="s">
        <v>305</v>
      </c>
      <c r="L1" s="14" t="s">
        <v>315</v>
      </c>
      <c r="M1" s="14" t="s">
        <v>316</v>
      </c>
      <c r="N1" s="14" t="s">
        <v>317</v>
      </c>
      <c r="O1" s="14" t="s">
        <v>318</v>
      </c>
      <c r="P1" s="14" t="s">
        <v>319</v>
      </c>
      <c r="Q1" s="14" t="s">
        <v>320</v>
      </c>
      <c r="R1" s="14" t="s">
        <v>321</v>
      </c>
      <c r="S1" s="14" t="s">
        <v>322</v>
      </c>
      <c r="T1" s="14" t="s">
        <v>323</v>
      </c>
      <c r="U1" s="14" t="s">
        <v>271</v>
      </c>
      <c r="V1" s="14" t="s">
        <v>37</v>
      </c>
      <c r="W1" s="14" t="s">
        <v>38</v>
      </c>
      <c r="X1" s="14" t="s">
        <v>257</v>
      </c>
      <c r="Y1" s="14" t="s">
        <v>256</v>
      </c>
      <c r="Z1" s="14" t="s">
        <v>39</v>
      </c>
      <c r="AA1" s="15" t="s">
        <v>259</v>
      </c>
      <c r="AB1" s="14" t="s">
        <v>258</v>
      </c>
      <c r="AC1" s="15" t="s">
        <v>40</v>
      </c>
      <c r="AD1" s="14" t="s">
        <v>269</v>
      </c>
      <c r="AE1" s="14" t="s">
        <v>41</v>
      </c>
      <c r="AF1" s="14" t="s">
        <v>313</v>
      </c>
      <c r="AG1" s="15" t="s">
        <v>268</v>
      </c>
      <c r="AH1" s="15" t="s">
        <v>267</v>
      </c>
      <c r="AI1" s="15" t="s">
        <v>255</v>
      </c>
      <c r="AJ1" s="15" t="s">
        <v>254</v>
      </c>
      <c r="AK1" s="14" t="s">
        <v>43</v>
      </c>
      <c r="AL1" s="15" t="s">
        <v>44</v>
      </c>
      <c r="AM1" s="14" t="s">
        <v>45</v>
      </c>
      <c r="AN1" s="15" t="s">
        <v>260</v>
      </c>
      <c r="AO1" s="15" t="s">
        <v>261</v>
      </c>
      <c r="AP1" s="15" t="s">
        <v>263</v>
      </c>
      <c r="AQ1" s="15" t="s">
        <v>262</v>
      </c>
      <c r="AR1" s="14" t="s">
        <v>264</v>
      </c>
      <c r="AS1" s="14" t="s">
        <v>265</v>
      </c>
      <c r="AT1" s="14" t="s">
        <v>266</v>
      </c>
      <c r="AU1" s="14" t="s">
        <v>324</v>
      </c>
      <c r="AV1" s="14" t="s">
        <v>325</v>
      </c>
      <c r="AW1" s="14" t="s">
        <v>326</v>
      </c>
      <c r="AX1" s="15" t="s">
        <v>270</v>
      </c>
      <c r="AY1" s="14" t="s">
        <v>47</v>
      </c>
      <c r="AZ1" s="14" t="s">
        <v>48</v>
      </c>
      <c r="BA1" s="14" t="s">
        <v>49</v>
      </c>
      <c r="BB1" s="14" t="s">
        <v>50</v>
      </c>
    </row>
    <row r="2" spans="1:54" s="3" customFormat="1" ht="409" customHeight="1" x14ac:dyDescent="0.2">
      <c r="A2" s="17">
        <v>1</v>
      </c>
      <c r="B2" s="12">
        <f>VLOOKUP($A2,ReadingList!$A:$N,2,FALSE)</f>
        <v>0</v>
      </c>
      <c r="D2" s="19" t="str">
        <f>VLOOKUP($A2,ReadingList!$A:$N,14,FALSE)</f>
        <v>GoogleScholar</v>
      </c>
      <c r="E2" s="3">
        <f>VLOOKUP($A2,ReadingList!$A:$N,11,FALSE)</f>
        <v>2013</v>
      </c>
      <c r="F2" s="3" t="str">
        <f>VLOOKUP($A2,ReadingList!$A:$N,8,FALSE)</f>
        <v>Optimal Placement And Sizing Of Plug In Electric Vehicles Charging Stations Within Distribution Networks With High Penetration Of Photovoltaic Panels</v>
      </c>
      <c r="G2" s="3" t="str">
        <f>VLOOKUP($A2,ReadingList!$A:$N,10,FALSE)</f>
        <v>Journal of Renewable and Sustainable Energy</v>
      </c>
      <c r="H2" s="3" t="str">
        <f>VLOOKUP($A2,ReadingList!$A:$N,9,FALSE)</f>
        <v>E Pashajavid, MA Golkar</v>
      </c>
      <c r="I2" s="3" t="str">
        <f>VLOOKUP($A2,ReadingList!$A:$N,13,FALSE)</f>
        <v>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v>
      </c>
      <c r="Y2" s="16"/>
      <c r="AA2" s="4"/>
      <c r="AB2" s="4"/>
      <c r="BB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3" customFormat="1" ht="17" customHeight="1" x14ac:dyDescent="0.2">
      <c r="A1" s="13" t="s">
        <v>30</v>
      </c>
      <c r="B1" s="13" t="s">
        <v>253</v>
      </c>
      <c r="C1" s="14" t="s">
        <v>31</v>
      </c>
      <c r="D1" s="14" t="s">
        <v>6</v>
      </c>
      <c r="E1" s="14" t="s">
        <v>32</v>
      </c>
      <c r="F1" s="14" t="s">
        <v>0</v>
      </c>
      <c r="G1" s="14" t="s">
        <v>33</v>
      </c>
      <c r="H1" s="14" t="s">
        <v>34</v>
      </c>
      <c r="I1" s="14" t="s">
        <v>5</v>
      </c>
      <c r="J1" s="14" t="s">
        <v>35</v>
      </c>
      <c r="K1" s="14" t="s">
        <v>305</v>
      </c>
      <c r="L1" s="14" t="s">
        <v>315</v>
      </c>
      <c r="M1" s="14" t="s">
        <v>316</v>
      </c>
      <c r="N1" s="14" t="s">
        <v>317</v>
      </c>
      <c r="O1" s="14" t="s">
        <v>318</v>
      </c>
      <c r="P1" s="14" t="s">
        <v>319</v>
      </c>
      <c r="Q1" s="14" t="s">
        <v>320</v>
      </c>
      <c r="R1" s="14" t="s">
        <v>321</v>
      </c>
      <c r="S1" s="14" t="s">
        <v>322</v>
      </c>
      <c r="T1" s="14" t="s">
        <v>323</v>
      </c>
      <c r="U1" s="14" t="s">
        <v>271</v>
      </c>
      <c r="V1" s="14" t="s">
        <v>37</v>
      </c>
      <c r="W1" s="14" t="s">
        <v>38</v>
      </c>
      <c r="X1" s="14" t="s">
        <v>257</v>
      </c>
      <c r="Y1" s="14" t="s">
        <v>256</v>
      </c>
      <c r="Z1" s="14" t="s">
        <v>39</v>
      </c>
      <c r="AA1" s="15" t="s">
        <v>259</v>
      </c>
      <c r="AB1" s="14" t="s">
        <v>258</v>
      </c>
      <c r="AC1" s="15" t="s">
        <v>40</v>
      </c>
      <c r="AD1" s="14" t="s">
        <v>269</v>
      </c>
      <c r="AE1" s="14" t="s">
        <v>41</v>
      </c>
      <c r="AF1" s="14" t="s">
        <v>313</v>
      </c>
      <c r="AG1" s="15" t="s">
        <v>268</v>
      </c>
      <c r="AH1" s="15" t="s">
        <v>267</v>
      </c>
      <c r="AI1" s="15" t="s">
        <v>255</v>
      </c>
      <c r="AJ1" s="15" t="s">
        <v>254</v>
      </c>
      <c r="AK1" s="14" t="s">
        <v>43</v>
      </c>
      <c r="AL1" s="15" t="s">
        <v>44</v>
      </c>
      <c r="AM1" s="14" t="s">
        <v>45</v>
      </c>
      <c r="AN1" s="15" t="s">
        <v>260</v>
      </c>
      <c r="AO1" s="15" t="s">
        <v>261</v>
      </c>
      <c r="AP1" s="15" t="s">
        <v>263</v>
      </c>
      <c r="AQ1" s="15" t="s">
        <v>262</v>
      </c>
      <c r="AR1" s="14" t="s">
        <v>264</v>
      </c>
      <c r="AS1" s="14" t="s">
        <v>265</v>
      </c>
      <c r="AT1" s="14" t="s">
        <v>266</v>
      </c>
      <c r="AU1" s="14" t="s">
        <v>324</v>
      </c>
      <c r="AV1" s="14" t="s">
        <v>325</v>
      </c>
      <c r="AW1" s="14" t="s">
        <v>326</v>
      </c>
      <c r="AX1" s="15" t="s">
        <v>270</v>
      </c>
      <c r="AY1" s="14" t="s">
        <v>47</v>
      </c>
      <c r="AZ1" s="14" t="s">
        <v>48</v>
      </c>
      <c r="BA1" s="14" t="s">
        <v>49</v>
      </c>
      <c r="BB1" s="14" t="s">
        <v>50</v>
      </c>
    </row>
    <row r="2" spans="1:54" s="3" customFormat="1" ht="409" customHeight="1" x14ac:dyDescent="0.2">
      <c r="A2" s="17"/>
      <c r="B2" s="12"/>
      <c r="T2" s="16"/>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3" customFormat="1" ht="17" customHeight="1" x14ac:dyDescent="0.2">
      <c r="A1" s="13" t="s">
        <v>30</v>
      </c>
      <c r="B1" s="13" t="s">
        <v>253</v>
      </c>
      <c r="C1" s="14" t="s">
        <v>31</v>
      </c>
      <c r="D1" s="14" t="s">
        <v>6</v>
      </c>
      <c r="E1" s="14" t="s">
        <v>32</v>
      </c>
      <c r="F1" s="14" t="s">
        <v>0</v>
      </c>
      <c r="G1" s="14" t="s">
        <v>33</v>
      </c>
      <c r="H1" s="14" t="s">
        <v>34</v>
      </c>
      <c r="I1" s="14" t="s">
        <v>5</v>
      </c>
      <c r="J1" s="14" t="s">
        <v>35</v>
      </c>
      <c r="K1" s="14" t="s">
        <v>305</v>
      </c>
      <c r="L1" s="14" t="s">
        <v>315</v>
      </c>
      <c r="M1" s="14" t="s">
        <v>316</v>
      </c>
      <c r="N1" s="14" t="s">
        <v>317</v>
      </c>
      <c r="O1" s="14" t="s">
        <v>318</v>
      </c>
      <c r="P1" s="14" t="s">
        <v>319</v>
      </c>
      <c r="Q1" s="14" t="s">
        <v>320</v>
      </c>
      <c r="R1" s="14" t="s">
        <v>321</v>
      </c>
      <c r="S1" s="14" t="s">
        <v>322</v>
      </c>
      <c r="T1" s="14" t="s">
        <v>323</v>
      </c>
      <c r="U1" s="14" t="s">
        <v>271</v>
      </c>
      <c r="V1" s="14" t="s">
        <v>37</v>
      </c>
      <c r="W1" s="14" t="s">
        <v>38</v>
      </c>
      <c r="X1" s="14" t="s">
        <v>257</v>
      </c>
      <c r="Y1" s="14" t="s">
        <v>256</v>
      </c>
      <c r="Z1" s="14" t="s">
        <v>39</v>
      </c>
      <c r="AA1" s="15" t="s">
        <v>259</v>
      </c>
      <c r="AB1" s="14" t="s">
        <v>258</v>
      </c>
      <c r="AC1" s="15" t="s">
        <v>40</v>
      </c>
      <c r="AD1" s="14" t="s">
        <v>269</v>
      </c>
      <c r="AE1" s="14" t="s">
        <v>41</v>
      </c>
      <c r="AF1" s="14" t="s">
        <v>313</v>
      </c>
      <c r="AG1" s="15" t="s">
        <v>268</v>
      </c>
      <c r="AH1" s="15" t="s">
        <v>267</v>
      </c>
      <c r="AI1" s="15" t="s">
        <v>255</v>
      </c>
      <c r="AJ1" s="15" t="s">
        <v>254</v>
      </c>
      <c r="AK1" s="14" t="s">
        <v>43</v>
      </c>
      <c r="AL1" s="15" t="s">
        <v>44</v>
      </c>
      <c r="AM1" s="14" t="s">
        <v>45</v>
      </c>
      <c r="AN1" s="15" t="s">
        <v>260</v>
      </c>
      <c r="AO1" s="15" t="s">
        <v>261</v>
      </c>
      <c r="AP1" s="15" t="s">
        <v>263</v>
      </c>
      <c r="AQ1" s="15" t="s">
        <v>262</v>
      </c>
      <c r="AR1" s="14" t="s">
        <v>264</v>
      </c>
      <c r="AS1" s="14" t="s">
        <v>265</v>
      </c>
      <c r="AT1" s="14" t="s">
        <v>266</v>
      </c>
      <c r="AU1" s="14" t="s">
        <v>324</v>
      </c>
      <c r="AV1" s="14" t="s">
        <v>325</v>
      </c>
      <c r="AW1" s="14" t="s">
        <v>326</v>
      </c>
      <c r="AX1" s="15" t="s">
        <v>270</v>
      </c>
      <c r="AY1" s="14" t="s">
        <v>47</v>
      </c>
      <c r="AZ1" s="14" t="s">
        <v>48</v>
      </c>
      <c r="BA1" s="14" t="s">
        <v>49</v>
      </c>
      <c r="BB1" s="14" t="s">
        <v>50</v>
      </c>
    </row>
    <row r="2" spans="1:54" s="3" customFormat="1" ht="409" customHeight="1" x14ac:dyDescent="0.2">
      <c r="A2" s="17"/>
      <c r="B2" s="12"/>
      <c r="T2" s="16"/>
      <c r="V2" s="4"/>
      <c r="W2" s="4"/>
      <c r="AV2" s="5"/>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zoomScale="101" workbookViewId="0">
      <selection activeCell="A2" sqref="A2"/>
    </sheetView>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13" customFormat="1" ht="17" customHeight="1" x14ac:dyDescent="0.2">
      <c r="A1" s="13" t="s">
        <v>30</v>
      </c>
      <c r="B1" s="13" t="s">
        <v>253</v>
      </c>
      <c r="C1" s="14" t="s">
        <v>31</v>
      </c>
      <c r="D1" s="14" t="s">
        <v>6</v>
      </c>
      <c r="E1" s="14" t="s">
        <v>32</v>
      </c>
      <c r="F1" s="14" t="s">
        <v>0</v>
      </c>
      <c r="G1" s="14" t="s">
        <v>33</v>
      </c>
      <c r="H1" s="14" t="s">
        <v>34</v>
      </c>
      <c r="I1" s="14" t="s">
        <v>5</v>
      </c>
      <c r="J1" s="14" t="s">
        <v>35</v>
      </c>
      <c r="K1" s="14" t="s">
        <v>305</v>
      </c>
      <c r="L1" s="14" t="s">
        <v>315</v>
      </c>
      <c r="M1" s="14" t="s">
        <v>316</v>
      </c>
      <c r="N1" s="14" t="s">
        <v>317</v>
      </c>
      <c r="O1" s="14" t="s">
        <v>318</v>
      </c>
      <c r="P1" s="14" t="s">
        <v>319</v>
      </c>
      <c r="Q1" s="14" t="s">
        <v>320</v>
      </c>
      <c r="R1" s="14" t="s">
        <v>321</v>
      </c>
      <c r="S1" s="14" t="s">
        <v>322</v>
      </c>
      <c r="T1" s="14" t="s">
        <v>323</v>
      </c>
      <c r="U1" s="14" t="s">
        <v>271</v>
      </c>
      <c r="V1" s="14" t="s">
        <v>37</v>
      </c>
      <c r="W1" s="14" t="s">
        <v>38</v>
      </c>
      <c r="X1" s="14" t="s">
        <v>257</v>
      </c>
      <c r="Y1" s="14" t="s">
        <v>256</v>
      </c>
      <c r="Z1" s="14" t="s">
        <v>39</v>
      </c>
      <c r="AA1" s="15" t="s">
        <v>259</v>
      </c>
      <c r="AB1" s="14" t="s">
        <v>258</v>
      </c>
      <c r="AC1" s="15" t="s">
        <v>40</v>
      </c>
      <c r="AD1" s="14" t="s">
        <v>269</v>
      </c>
      <c r="AE1" s="14" t="s">
        <v>41</v>
      </c>
      <c r="AF1" s="14" t="s">
        <v>313</v>
      </c>
      <c r="AG1" s="15" t="s">
        <v>268</v>
      </c>
      <c r="AH1" s="15" t="s">
        <v>267</v>
      </c>
      <c r="AI1" s="15" t="s">
        <v>255</v>
      </c>
      <c r="AJ1" s="15" t="s">
        <v>254</v>
      </c>
      <c r="AK1" s="14" t="s">
        <v>43</v>
      </c>
      <c r="AL1" s="15" t="s">
        <v>44</v>
      </c>
      <c r="AM1" s="14" t="s">
        <v>45</v>
      </c>
      <c r="AN1" s="15" t="s">
        <v>260</v>
      </c>
      <c r="AO1" s="15" t="s">
        <v>261</v>
      </c>
      <c r="AP1" s="15" t="s">
        <v>263</v>
      </c>
      <c r="AQ1" s="15" t="s">
        <v>262</v>
      </c>
      <c r="AR1" s="14" t="s">
        <v>264</v>
      </c>
      <c r="AS1" s="14" t="s">
        <v>265</v>
      </c>
      <c r="AT1" s="14" t="s">
        <v>266</v>
      </c>
      <c r="AU1" s="14" t="s">
        <v>324</v>
      </c>
      <c r="AV1" s="14" t="s">
        <v>325</v>
      </c>
      <c r="AW1" s="14" t="s">
        <v>326</v>
      </c>
      <c r="AX1" s="15" t="s">
        <v>270</v>
      </c>
      <c r="AY1" s="14" t="s">
        <v>47</v>
      </c>
      <c r="AZ1" s="14" t="s">
        <v>48</v>
      </c>
      <c r="BA1" s="14" t="s">
        <v>49</v>
      </c>
      <c r="BB1" s="14" t="s">
        <v>50</v>
      </c>
    </row>
    <row r="2" spans="1:54" s="3" customFormat="1" ht="409" customHeight="1" x14ac:dyDescent="0.2">
      <c r="A2" s="17">
        <v>73</v>
      </c>
      <c r="B2" s="12">
        <v>44916</v>
      </c>
      <c r="C2" s="3" t="s">
        <v>857</v>
      </c>
      <c r="D2" s="19" t="s">
        <v>304</v>
      </c>
      <c r="E2" s="3">
        <v>2021</v>
      </c>
      <c r="F2" s="3" t="s">
        <v>574</v>
      </c>
      <c r="G2" s="3" t="s">
        <v>25</v>
      </c>
      <c r="H2" s="3" t="s">
        <v>575</v>
      </c>
      <c r="I2" s="3" t="s">
        <v>577</v>
      </c>
      <c r="J2" s="3" t="s">
        <v>859</v>
      </c>
      <c r="K2" s="3" t="s">
        <v>860</v>
      </c>
      <c r="L2" s="3" t="s">
        <v>136</v>
      </c>
      <c r="M2" s="3" t="s">
        <v>861</v>
      </c>
      <c r="N2" s="3" t="s">
        <v>862</v>
      </c>
      <c r="O2" s="3">
        <v>1</v>
      </c>
      <c r="P2" s="3">
        <v>4</v>
      </c>
      <c r="Q2" s="3">
        <v>3000</v>
      </c>
      <c r="R2" s="3" t="s">
        <v>863</v>
      </c>
      <c r="S2" s="3" t="s">
        <v>863</v>
      </c>
      <c r="T2" s="3" t="s">
        <v>864</v>
      </c>
      <c r="U2" s="3" t="s">
        <v>865</v>
      </c>
      <c r="V2" s="3" t="s">
        <v>858</v>
      </c>
      <c r="W2" s="3" t="s">
        <v>234</v>
      </c>
      <c r="X2" s="3" t="s">
        <v>866</v>
      </c>
      <c r="Y2" s="16" t="s">
        <v>867</v>
      </c>
      <c r="Z2" s="3" t="s">
        <v>868</v>
      </c>
      <c r="AA2" s="4">
        <v>3000</v>
      </c>
      <c r="AB2" s="4" t="s">
        <v>869</v>
      </c>
      <c r="AC2" s="3" t="s">
        <v>868</v>
      </c>
      <c r="AD2" s="3" t="s">
        <v>870</v>
      </c>
      <c r="AE2" s="3" t="s">
        <v>858</v>
      </c>
      <c r="AF2" s="3" t="s">
        <v>871</v>
      </c>
      <c r="AG2" s="3" t="s">
        <v>136</v>
      </c>
      <c r="AH2" s="3" t="s">
        <v>858</v>
      </c>
      <c r="AI2" s="3" t="s">
        <v>208</v>
      </c>
      <c r="AJ2" s="3" t="s">
        <v>857</v>
      </c>
      <c r="AK2" s="3" t="s">
        <v>858</v>
      </c>
      <c r="AL2" s="3" t="s">
        <v>872</v>
      </c>
      <c r="AM2" s="3" t="s">
        <v>858</v>
      </c>
      <c r="AN2" s="3" t="s">
        <v>858</v>
      </c>
      <c r="AO2" s="3" t="s">
        <v>858</v>
      </c>
      <c r="AP2" s="3" t="s">
        <v>858</v>
      </c>
      <c r="AQ2" s="3" t="s">
        <v>858</v>
      </c>
      <c r="AR2" s="3" t="s">
        <v>873</v>
      </c>
      <c r="AS2" s="3" t="s">
        <v>874</v>
      </c>
      <c r="AT2" s="3" t="s">
        <v>858</v>
      </c>
      <c r="AU2" s="3" t="s">
        <v>858</v>
      </c>
      <c r="AV2" s="3" t="s">
        <v>875</v>
      </c>
      <c r="AW2" s="3" t="s">
        <v>876</v>
      </c>
      <c r="AX2" s="3" t="s">
        <v>858</v>
      </c>
      <c r="AY2" s="5" t="s">
        <v>877</v>
      </c>
      <c r="AZ2" s="3" t="s">
        <v>878</v>
      </c>
      <c r="BA2" s="3" t="s">
        <v>879</v>
      </c>
      <c r="BB2" s="3" t="s">
        <v>880</v>
      </c>
    </row>
    <row r="3" spans="1:54" x14ac:dyDescent="0.2">
      <c r="A3" s="17"/>
      <c r="B3" s="12"/>
      <c r="C3" s="3"/>
      <c r="D3" s="19"/>
      <c r="E3" s="3"/>
      <c r="F3" s="3"/>
      <c r="G3" s="3"/>
      <c r="H3" s="3"/>
      <c r="I3" s="3"/>
      <c r="J3" s="3"/>
      <c r="K3" s="3"/>
      <c r="L3" s="3"/>
      <c r="M3" s="3"/>
      <c r="N3" s="3"/>
      <c r="O3" s="3"/>
      <c r="P3" s="3"/>
      <c r="Q3" s="3"/>
      <c r="R3" s="3"/>
      <c r="S3" s="3"/>
      <c r="T3" s="3"/>
      <c r="U3" s="3"/>
      <c r="V3" s="3"/>
      <c r="W3" s="3"/>
      <c r="X3" s="3"/>
      <c r="Y3" s="16"/>
      <c r="Z3" s="3"/>
      <c r="AA3" s="4"/>
      <c r="AB3" s="4"/>
      <c r="AC3" s="3"/>
      <c r="AD3" s="3"/>
      <c r="AE3" s="3"/>
      <c r="AF3" s="3"/>
      <c r="AG3" s="3"/>
      <c r="AH3" s="3"/>
      <c r="AI3" s="3"/>
      <c r="AJ3" s="3"/>
      <c r="AK3" s="3"/>
      <c r="AL3" s="3"/>
      <c r="AM3" s="3"/>
      <c r="AN3" s="3"/>
      <c r="AO3" s="3"/>
      <c r="AP3" s="3"/>
      <c r="AQ3" s="3"/>
      <c r="AR3" s="3"/>
      <c r="AS3" s="3"/>
      <c r="AT3" s="3"/>
      <c r="AU3" s="3"/>
      <c r="AV3" s="3"/>
      <c r="AW3" s="3"/>
      <c r="AX3" s="3"/>
      <c r="AY3" s="3"/>
      <c r="AZ3" s="3"/>
      <c r="BA3" s="3"/>
      <c r="BB3" s="5"/>
    </row>
    <row r="4" spans="1:54" x14ac:dyDescent="0.2">
      <c r="A4" s="3"/>
      <c r="B4" s="12"/>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1:54" x14ac:dyDescent="0.2">
      <c r="A5" s="3"/>
      <c r="B5" s="12"/>
      <c r="C5" s="3"/>
      <c r="D5" s="3"/>
      <c r="E5" s="3"/>
      <c r="F5" s="3"/>
      <c r="G5" s="3"/>
      <c r="H5" s="3"/>
      <c r="I5" s="3"/>
      <c r="J5" s="3"/>
      <c r="K5" s="3"/>
      <c r="L5" s="3"/>
      <c r="M5" s="3"/>
      <c r="N5" s="3"/>
      <c r="O5" s="3"/>
      <c r="P5" s="3"/>
      <c r="Q5" s="3"/>
      <c r="R5" s="3"/>
      <c r="S5" s="3"/>
      <c r="T5" s="3"/>
      <c r="U5" s="3"/>
      <c r="V5" s="3"/>
      <c r="W5" s="3"/>
      <c r="X5" s="3"/>
      <c r="Y5" s="25"/>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17" zoomScale="136" workbookViewId="0">
      <selection activeCell="A27" sqref="A27"/>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51</v>
      </c>
      <c r="B1" t="s">
        <v>52</v>
      </c>
      <c r="C1" t="s">
        <v>53</v>
      </c>
      <c r="D1" t="s">
        <v>54</v>
      </c>
      <c r="E1" t="s">
        <v>55</v>
      </c>
      <c r="F1" t="s">
        <v>56</v>
      </c>
      <c r="H1" t="s">
        <v>57</v>
      </c>
    </row>
    <row r="2" spans="1:8" x14ac:dyDescent="0.2">
      <c r="A2" t="s">
        <v>58</v>
      </c>
      <c r="B2" t="s">
        <v>59</v>
      </c>
      <c r="C2" t="s">
        <v>60</v>
      </c>
      <c r="D2" t="s">
        <v>61</v>
      </c>
      <c r="E2" t="s">
        <v>62</v>
      </c>
      <c r="H2" t="str">
        <f>_xlfn.CONCAT(C2," &amp; ",D2," &amp; ",E2," &amp; ",F2," \\ ")</f>
        <v xml:space="preserve">Average rate &amp; AR &amp; Scheduling algorithm that supply the minimum power of the EVSE capacity. &amp;  \\ </v>
      </c>
    </row>
    <row r="3" spans="1:8" x14ac:dyDescent="0.2">
      <c r="A3" t="s">
        <v>58</v>
      </c>
      <c r="B3" t="s">
        <v>63</v>
      </c>
      <c r="C3" s="2" t="s">
        <v>64</v>
      </c>
      <c r="D3" t="s">
        <v>65</v>
      </c>
      <c r="E3" t="s">
        <v>66</v>
      </c>
      <c r="H3" t="str">
        <f t="shared" ref="H3:H59" si="0">_xlfn.CONCAT(C3," &amp; ",D3," &amp; ",E3," &amp; ",F3," \\ ")</f>
        <v xml:space="preserve">Backward-forward sweep &amp; BFS &amp; Algorithm to compute the power flow in a network &amp;  \\ </v>
      </c>
    </row>
    <row r="4" spans="1:8" x14ac:dyDescent="0.2">
      <c r="A4" t="s">
        <v>58</v>
      </c>
      <c r="B4" t="s">
        <v>59</v>
      </c>
      <c r="C4" t="s">
        <v>67</v>
      </c>
      <c r="D4" t="s">
        <v>68</v>
      </c>
      <c r="E4" t="s">
        <v>69</v>
      </c>
      <c r="H4" t="str">
        <f t="shared" si="0"/>
        <v xml:space="preserve">Earliest deadline first &amp; EDF &amp; Scheduling algorithm that schedules the charge of the vehicle with earliest departure time first. &amp;  \\ </v>
      </c>
    </row>
    <row r="5" spans="1:8" x14ac:dyDescent="0.2">
      <c r="A5" t="s">
        <v>58</v>
      </c>
      <c r="B5" t="s">
        <v>59</v>
      </c>
      <c r="C5" t="s">
        <v>70</v>
      </c>
      <c r="D5" t="s">
        <v>71</v>
      </c>
      <c r="E5" t="s">
        <v>72</v>
      </c>
      <c r="H5" t="str">
        <f t="shared" si="0"/>
        <v xml:space="preserve">Earliest start time &amp; EST &amp; Scheduling algorithm that dispatches the EVSE firsly available with no spatial consideration. &amp;  \\ </v>
      </c>
    </row>
    <row r="6" spans="1:8" x14ac:dyDescent="0.2">
      <c r="A6" t="s">
        <v>58</v>
      </c>
      <c r="B6" t="s">
        <v>59</v>
      </c>
      <c r="C6" t="s">
        <v>73</v>
      </c>
      <c r="D6" t="s">
        <v>74</v>
      </c>
      <c r="E6" t="s">
        <v>75</v>
      </c>
      <c r="F6" t="s">
        <v>76</v>
      </c>
      <c r="H6" t="str">
        <f t="shared" si="0"/>
        <v xml:space="preserve">First-in First-served &amp; FIFS &amp; Scheduling algorithm that dispatches EVs according to their arrival times. &amp; First-come first-served (FCFS) \\ </v>
      </c>
    </row>
    <row r="7" spans="1:8" x14ac:dyDescent="0.2">
      <c r="A7" t="s">
        <v>58</v>
      </c>
      <c r="B7" t="s">
        <v>59</v>
      </c>
      <c r="C7" t="s">
        <v>77</v>
      </c>
      <c r="D7" t="s">
        <v>78</v>
      </c>
      <c r="E7" t="s">
        <v>79</v>
      </c>
      <c r="F7" t="s">
        <v>80</v>
      </c>
      <c r="H7" t="str">
        <f t="shared" si="0"/>
        <v xml:space="preserve">Least slack time &amp; LST &amp; Scheduling algorithm that prioritizes those vehicle with shortest remaining time to achieve the desired SoC. &amp; Least laxity first (LLF) \\ </v>
      </c>
    </row>
    <row r="8" spans="1:8" x14ac:dyDescent="0.2">
      <c r="A8" t="s">
        <v>58</v>
      </c>
      <c r="B8" t="s">
        <v>59</v>
      </c>
      <c r="C8" t="s">
        <v>81</v>
      </c>
      <c r="D8" t="s">
        <v>82</v>
      </c>
      <c r="E8" t="s">
        <v>83</v>
      </c>
      <c r="H8" t="str">
        <f t="shared" si="0"/>
        <v xml:space="preserve">Lowest state-of-charge first &amp; LSF &amp; Scheduling algorithm that charges the vehicle with the lowest SoC first &amp;  \\ </v>
      </c>
    </row>
    <row r="9" spans="1:8" x14ac:dyDescent="0.2">
      <c r="A9" t="s">
        <v>58</v>
      </c>
      <c r="B9" t="s">
        <v>59</v>
      </c>
      <c r="C9" t="s">
        <v>84</v>
      </c>
      <c r="D9" t="s">
        <v>85</v>
      </c>
      <c r="E9" t="s">
        <v>86</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58</v>
      </c>
      <c r="B10" t="s">
        <v>63</v>
      </c>
      <c r="C10" t="s">
        <v>87</v>
      </c>
      <c r="E10" t="s">
        <v>66</v>
      </c>
      <c r="H10" t="str">
        <f t="shared" si="0"/>
        <v xml:space="preserve">Newton-Raphson &amp;  &amp; Algorithm to compute the power flow in a network &amp;  \\ </v>
      </c>
    </row>
    <row r="11" spans="1:8" x14ac:dyDescent="0.2">
      <c r="A11" t="s">
        <v>58</v>
      </c>
      <c r="B11" t="s">
        <v>59</v>
      </c>
      <c r="C11" t="s">
        <v>88</v>
      </c>
      <c r="D11" t="s">
        <v>89</v>
      </c>
      <c r="E11" t="s">
        <v>90</v>
      </c>
      <c r="F11" t="s">
        <v>91</v>
      </c>
      <c r="H11" t="str">
        <f t="shared" si="0"/>
        <v xml:space="preserve">Price oriented scheduling &amp; POS &amp; Scheduling algorithm that supplies more energy during cheaper windows &amp; ToU scheduling \\ </v>
      </c>
    </row>
    <row r="12" spans="1:8" x14ac:dyDescent="0.2">
      <c r="A12" t="s">
        <v>58</v>
      </c>
      <c r="B12" t="s">
        <v>59</v>
      </c>
      <c r="C12" t="s">
        <v>92</v>
      </c>
      <c r="D12" t="s">
        <v>93</v>
      </c>
      <c r="E12" t="s">
        <v>94</v>
      </c>
      <c r="H12" t="str">
        <f t="shared" si="0"/>
        <v xml:space="preserve">Randomly delayed charging &amp; RND &amp; Scheduling algorithm that starts to supplying power after a random amount of time. &amp;  \\ </v>
      </c>
    </row>
    <row r="13" spans="1:8" x14ac:dyDescent="0.2">
      <c r="A13" t="s">
        <v>58</v>
      </c>
      <c r="B13" t="s">
        <v>59</v>
      </c>
      <c r="C13" t="s">
        <v>95</v>
      </c>
      <c r="D13" t="s">
        <v>96</v>
      </c>
      <c r="E13" t="s">
        <v>97</v>
      </c>
      <c r="H13" t="str">
        <f t="shared" si="0"/>
        <v xml:space="preserve">Shortest job first &amp; SJF &amp; Scheduling algorithm that charges the vehicle with less required energy first. &amp;  \\ </v>
      </c>
    </row>
    <row r="14" spans="1:8" x14ac:dyDescent="0.2">
      <c r="A14" t="s">
        <v>58</v>
      </c>
      <c r="B14" t="s">
        <v>59</v>
      </c>
      <c r="C14" t="s">
        <v>98</v>
      </c>
      <c r="D14" t="s">
        <v>99</v>
      </c>
      <c r="E14" t="s">
        <v>100</v>
      </c>
      <c r="H14" t="str">
        <f t="shared" si="0"/>
        <v xml:space="preserve">Smart charging system with cooperation &amp; SCSC &amp; Scheduling algorithm that supplies energy according to maximizing the utilization of the available power. &amp;  \\ </v>
      </c>
    </row>
    <row r="15" spans="1:8" x14ac:dyDescent="0.2">
      <c r="A15" t="s">
        <v>58</v>
      </c>
      <c r="B15" t="s">
        <v>59</v>
      </c>
      <c r="C15" t="s">
        <v>101</v>
      </c>
      <c r="D15" t="s">
        <v>102</v>
      </c>
      <c r="E15" t="s">
        <v>103</v>
      </c>
      <c r="H15" t="str">
        <f t="shared" si="0"/>
        <v xml:space="preserve">Without chargers assignment scheduling &amp; WCAS &amp; Scheduling algorithm that dispatches EV to charging stations but not to EVSE. &amp;  \\ </v>
      </c>
    </row>
    <row r="16" spans="1:8" x14ac:dyDescent="0.2">
      <c r="A16" t="s">
        <v>104</v>
      </c>
      <c r="B16" t="s">
        <v>105</v>
      </c>
      <c r="C16" t="s">
        <v>106</v>
      </c>
      <c r="D16" t="s">
        <v>107</v>
      </c>
      <c r="E16" t="s">
        <v>108</v>
      </c>
      <c r="F16" t="s">
        <v>109</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104</v>
      </c>
      <c r="B17" t="s">
        <v>110</v>
      </c>
      <c r="C17" t="s">
        <v>111</v>
      </c>
      <c r="E17" t="s">
        <v>112</v>
      </c>
      <c r="F17" t="s">
        <v>113</v>
      </c>
      <c r="H17" t="str">
        <f t="shared" si="0"/>
        <v xml:space="preserve">Battery capacity (kWh) &amp;  &amp; It is the maximum energy the battery can save &amp; Battery health, state of the battery. \\ </v>
      </c>
    </row>
    <row r="18" spans="1:8" x14ac:dyDescent="0.2">
      <c r="A18" t="s">
        <v>104</v>
      </c>
      <c r="B18" t="s">
        <v>110</v>
      </c>
      <c r="C18" t="s">
        <v>114</v>
      </c>
      <c r="E18" t="s">
        <v>115</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104</v>
      </c>
      <c r="B19" t="s">
        <v>110</v>
      </c>
      <c r="C19" t="s">
        <v>116</v>
      </c>
      <c r="E19" t="s">
        <v>117</v>
      </c>
      <c r="H19" t="str">
        <f t="shared" si="0"/>
        <v xml:space="preserve">Brownout &amp;  &amp; Phemonenon when there is an intentional or unintentional drop in the voltage. &amp;  \\ </v>
      </c>
    </row>
    <row r="20" spans="1:8" x14ac:dyDescent="0.2">
      <c r="A20" t="s">
        <v>104</v>
      </c>
      <c r="B20" t="s">
        <v>110</v>
      </c>
      <c r="C20" t="s">
        <v>118</v>
      </c>
      <c r="E20" t="s">
        <v>119</v>
      </c>
      <c r="H20" t="str">
        <f t="shared" si="0"/>
        <v xml:space="preserve">Charging capacity (kW) &amp;  &amp; It is the maximum power the battery stands &amp;  \\ </v>
      </c>
    </row>
    <row r="21" spans="1:8" x14ac:dyDescent="0.2">
      <c r="A21" t="s">
        <v>104</v>
      </c>
      <c r="B21" t="s">
        <v>110</v>
      </c>
      <c r="C21" t="s">
        <v>120</v>
      </c>
      <c r="H21" t="str">
        <f t="shared" si="0"/>
        <v xml:space="preserve">Charging efficiency &amp;  &amp;  &amp;  \\ </v>
      </c>
    </row>
    <row r="22" spans="1:8" x14ac:dyDescent="0.2">
      <c r="A22" t="s">
        <v>104</v>
      </c>
      <c r="B22" t="s">
        <v>105</v>
      </c>
      <c r="C22" t="s">
        <v>46</v>
      </c>
      <c r="E22" t="s">
        <v>121</v>
      </c>
      <c r="H22" t="str">
        <f t="shared" si="0"/>
        <v xml:space="preserve">Charging facility &amp;  &amp; Place where there is an EVSE. It can be either a station, a home, a parking and a workplace. &amp;  \\ </v>
      </c>
    </row>
    <row r="23" spans="1:8" x14ac:dyDescent="0.2">
      <c r="A23" t="s">
        <v>104</v>
      </c>
      <c r="B23" t="s">
        <v>105</v>
      </c>
      <c r="C23" t="s">
        <v>122</v>
      </c>
      <c r="E23" t="s">
        <v>123</v>
      </c>
      <c r="F23" t="s">
        <v>124</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104</v>
      </c>
      <c r="B24" t="s">
        <v>110</v>
      </c>
      <c r="C24" t="s">
        <v>125</v>
      </c>
      <c r="E24" t="s">
        <v>126</v>
      </c>
      <c r="H24" t="str">
        <f t="shared" si="0"/>
        <v xml:space="preserve">Charging power modulation &amp;  &amp; It is the capability of the AU to control the power supplied. &amp;  \\ </v>
      </c>
    </row>
    <row r="25" spans="1:8" x14ac:dyDescent="0.2">
      <c r="A25" t="s">
        <v>104</v>
      </c>
      <c r="B25" t="s">
        <v>127</v>
      </c>
      <c r="C25" t="s">
        <v>128</v>
      </c>
      <c r="E25" t="s">
        <v>129</v>
      </c>
      <c r="F25" t="s">
        <v>314</v>
      </c>
      <c r="H25"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26" spans="1:8" x14ac:dyDescent="0.2">
      <c r="A26" t="s">
        <v>104</v>
      </c>
      <c r="B26" t="s">
        <v>130</v>
      </c>
      <c r="C26" t="s">
        <v>131</v>
      </c>
      <c r="D26" t="s">
        <v>132</v>
      </c>
      <c r="E26" t="s">
        <v>133</v>
      </c>
      <c r="F26" t="s">
        <v>134</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104</v>
      </c>
      <c r="B27" t="s">
        <v>105</v>
      </c>
      <c r="C27" t="s">
        <v>135</v>
      </c>
      <c r="D27" t="s">
        <v>136</v>
      </c>
      <c r="E27" t="s">
        <v>137</v>
      </c>
      <c r="F27" t="s">
        <v>333</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Charging network operator (CNO), Distribution company (DISCO) \\ </v>
      </c>
    </row>
    <row r="28" spans="1:8" x14ac:dyDescent="0.2">
      <c r="A28" t="s">
        <v>104</v>
      </c>
      <c r="B28" t="s">
        <v>138</v>
      </c>
      <c r="C28" t="s">
        <v>139</v>
      </c>
      <c r="D28" t="s">
        <v>140</v>
      </c>
      <c r="E28" t="s">
        <v>141</v>
      </c>
      <c r="F28" t="s">
        <v>142</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104</v>
      </c>
      <c r="B29" t="s">
        <v>105</v>
      </c>
      <c r="C29" t="s">
        <v>143</v>
      </c>
      <c r="D29" t="s">
        <v>40</v>
      </c>
      <c r="E29" t="s">
        <v>144</v>
      </c>
      <c r="F29" t="s">
        <v>145</v>
      </c>
      <c r="H29" t="str">
        <f t="shared" si="0"/>
        <v xml:space="preserve">Electric vehicle supply equiment &amp; EVSE &amp; It is the cable to connect the EV to the charging pile where the power energy flows through. &amp; Charging equipment, Connector \\ </v>
      </c>
    </row>
    <row r="30" spans="1:8" x14ac:dyDescent="0.2">
      <c r="A30" t="s">
        <v>104</v>
      </c>
      <c r="B30" t="s">
        <v>105</v>
      </c>
      <c r="C30" t="s">
        <v>146</v>
      </c>
      <c r="D30" t="s">
        <v>147</v>
      </c>
      <c r="E30" t="s">
        <v>148</v>
      </c>
      <c r="F30" t="s">
        <v>149</v>
      </c>
      <c r="H30" t="str">
        <f t="shared" si="0"/>
        <v xml:space="preserve">Electric vehicle supply equipement port &amp; EVSE port &amp; It the plug where the EVSE is plugged-in. &amp; Charging port \\ </v>
      </c>
    </row>
    <row r="31" spans="1:8" x14ac:dyDescent="0.2">
      <c r="A31" t="s">
        <v>104</v>
      </c>
      <c r="B31" t="s">
        <v>110</v>
      </c>
      <c r="C31" t="s">
        <v>150</v>
      </c>
      <c r="E31" t="s">
        <v>151</v>
      </c>
      <c r="H31" t="str">
        <f t="shared" si="0"/>
        <v xml:space="preserve">EV load &amp;  &amp; It is the power or energy consumed at EVSEs over time. &amp;  \\ </v>
      </c>
    </row>
    <row r="32" spans="1:8" x14ac:dyDescent="0.2">
      <c r="A32" t="s">
        <v>104</v>
      </c>
      <c r="B32" t="s">
        <v>138</v>
      </c>
      <c r="C32" t="s">
        <v>152</v>
      </c>
      <c r="D32" t="s">
        <v>153</v>
      </c>
      <c r="E32" t="s">
        <v>154</v>
      </c>
      <c r="H32" t="str">
        <f t="shared" si="0"/>
        <v xml:space="preserve">Fuel cell electric vehicle &amp; FCEV &amp; Vehicles that work with hydrogen fuel. &amp;  \\ </v>
      </c>
    </row>
    <row r="33" spans="1:8" x14ac:dyDescent="0.2">
      <c r="A33" t="s">
        <v>104</v>
      </c>
      <c r="B33" t="s">
        <v>36</v>
      </c>
      <c r="C33" t="s">
        <v>155</v>
      </c>
      <c r="D33" t="s">
        <v>156</v>
      </c>
      <c r="E33" t="s">
        <v>157</v>
      </c>
      <c r="F33" t="s">
        <v>158</v>
      </c>
      <c r="H33" t="str">
        <f t="shared" si="0"/>
        <v xml:space="preserve">Grid-to-vehicle &amp; G2V &amp; The power grid supplies energy to EVs. &amp; Unidirectional, Unidirectional V2G, V1G. \\ </v>
      </c>
    </row>
    <row r="34" spans="1:8" x14ac:dyDescent="0.2">
      <c r="A34" t="s">
        <v>104</v>
      </c>
      <c r="B34" t="s">
        <v>138</v>
      </c>
      <c r="C34" t="s">
        <v>159</v>
      </c>
      <c r="D34" t="s">
        <v>160</v>
      </c>
      <c r="E34" t="s">
        <v>161</v>
      </c>
      <c r="F34" t="s">
        <v>162</v>
      </c>
      <c r="H34" t="str">
        <f t="shared" si="0"/>
        <v xml:space="preserve">Hybrid electric vehicle &amp; HEV &amp; Vehicles that use gasoline and electricity. &amp; Plug-in hybrid electric vehicle (PHEV), Hybrid electric cars (HEC). \\ </v>
      </c>
    </row>
    <row r="35" spans="1:8" x14ac:dyDescent="0.2">
      <c r="A35" t="s">
        <v>104</v>
      </c>
      <c r="B35" t="s">
        <v>138</v>
      </c>
      <c r="C35" t="s">
        <v>163</v>
      </c>
      <c r="D35" t="s">
        <v>164</v>
      </c>
      <c r="E35" t="s">
        <v>165</v>
      </c>
      <c r="F35" t="s">
        <v>166</v>
      </c>
      <c r="H35" t="str">
        <f t="shared" si="0"/>
        <v xml:space="preserve">Internal combustion engine vehicle &amp; ICEV &amp; Vehicles that use gasoline only. &amp; Internal combustion vehicles (ICVs), Conventional vehicle (CV). \\ </v>
      </c>
    </row>
    <row r="36" spans="1:8" x14ac:dyDescent="0.2">
      <c r="A36" t="s">
        <v>104</v>
      </c>
      <c r="B36" t="s">
        <v>130</v>
      </c>
      <c r="C36" t="s">
        <v>22</v>
      </c>
      <c r="D36" t="s">
        <v>43</v>
      </c>
      <c r="E36" t="s">
        <v>167</v>
      </c>
      <c r="F36" t="s">
        <v>168</v>
      </c>
      <c r="H36" t="str">
        <f t="shared" si="0"/>
        <v xml:space="preserve">Model predictive control &amp; MPC &amp; It aims to repeatedly solve an optimization problem using forecast of costs and demand, among others. &amp; Receding horizon control (RHC) \\ </v>
      </c>
    </row>
    <row r="37" spans="1:8" x14ac:dyDescent="0.2">
      <c r="A37" t="s">
        <v>104</v>
      </c>
      <c r="B37" t="s">
        <v>169</v>
      </c>
      <c r="C37" t="s">
        <v>170</v>
      </c>
      <c r="E37" t="s">
        <v>171</v>
      </c>
      <c r="H37" t="str">
        <f t="shared" si="0"/>
        <v xml:space="preserve">Price control &amp;  &amp; Coordination method in which the AU sets the price over the day as an incentive or disincentive mechanism to plug-in EV when needed. &amp;  \\ </v>
      </c>
    </row>
    <row r="38" spans="1:8" x14ac:dyDescent="0.2">
      <c r="A38" t="s">
        <v>104</v>
      </c>
      <c r="B38" t="s">
        <v>110</v>
      </c>
      <c r="C38" t="s">
        <v>172</v>
      </c>
      <c r="E38" t="s">
        <v>173</v>
      </c>
      <c r="F38" t="s">
        <v>174</v>
      </c>
      <c r="H38" t="str">
        <f t="shared" si="0"/>
        <v xml:space="preserve">Sliding windows &amp;  &amp; It is the time between the arrival of the EV and the lattest charging time before departure (to get the desired SoC) &amp; Sojourn time, dwell time. \\ </v>
      </c>
    </row>
    <row r="39" spans="1:8" x14ac:dyDescent="0.2">
      <c r="A39" t="s">
        <v>104</v>
      </c>
      <c r="B39" t="s">
        <v>175</v>
      </c>
      <c r="C39" t="s">
        <v>176</v>
      </c>
      <c r="D39" t="s">
        <v>177</v>
      </c>
      <c r="E39" t="s">
        <v>178</v>
      </c>
      <c r="F39" t="s">
        <v>179</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104</v>
      </c>
      <c r="B40" t="s">
        <v>105</v>
      </c>
      <c r="C40" t="s">
        <v>180</v>
      </c>
      <c r="D40" t="s">
        <v>181</v>
      </c>
      <c r="E40" t="s">
        <v>182</v>
      </c>
      <c r="F40" t="s">
        <v>183</v>
      </c>
      <c r="H40" t="str">
        <f t="shared" si="0"/>
        <v xml:space="preserve">Transmission system operator &amp; TSO &amp; The network that transports the enery at high voltage from the generation source to cities. &amp; Transmission system \\ </v>
      </c>
    </row>
    <row r="41" spans="1:8" x14ac:dyDescent="0.2">
      <c r="A41" t="s">
        <v>104</v>
      </c>
      <c r="B41" t="s">
        <v>127</v>
      </c>
      <c r="C41" t="s">
        <v>184</v>
      </c>
      <c r="E41" t="s">
        <v>185</v>
      </c>
      <c r="F41" t="s">
        <v>273</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104</v>
      </c>
      <c r="B42" t="s">
        <v>36</v>
      </c>
      <c r="C42" t="s">
        <v>23</v>
      </c>
      <c r="D42" t="s">
        <v>37</v>
      </c>
      <c r="E42" t="s">
        <v>186</v>
      </c>
      <c r="F42" t="s">
        <v>187</v>
      </c>
      <c r="H42" t="str">
        <f t="shared" si="0"/>
        <v xml:space="preserve">Vehicle-to-grid &amp; V2G &amp; EVs are also energy sources since they can provide energy to the grid by discharging their batteries. &amp; Bi-directional V2G, Bi-directional charging. \\ </v>
      </c>
    </row>
    <row r="43" spans="1:8" x14ac:dyDescent="0.2">
      <c r="A43" t="s">
        <v>188</v>
      </c>
      <c r="B43" t="s">
        <v>110</v>
      </c>
      <c r="C43" t="s">
        <v>189</v>
      </c>
      <c r="D43" t="s">
        <v>190</v>
      </c>
      <c r="E43" t="s">
        <v>191</v>
      </c>
      <c r="H43" t="str">
        <f t="shared" si="0"/>
        <v xml:space="preserve">Aging acceleration factor &amp; AAF &amp; Is a metric for determining how much a charging load impacts transformer life &amp;  \\ </v>
      </c>
    </row>
    <row r="44" spans="1:8" x14ac:dyDescent="0.2">
      <c r="A44" t="s">
        <v>188</v>
      </c>
      <c r="B44" t="s">
        <v>110</v>
      </c>
      <c r="C44" t="s">
        <v>192</v>
      </c>
      <c r="E44" t="s">
        <v>193</v>
      </c>
      <c r="H44" t="str">
        <f t="shared" si="0"/>
        <v xml:space="preserve">Bottleneck &amp;  &amp; Line limits and transformer capacities across different voltage levels. &amp;  \\ </v>
      </c>
    </row>
    <row r="45" spans="1:8" x14ac:dyDescent="0.2">
      <c r="A45" t="s">
        <v>188</v>
      </c>
      <c r="B45" t="s">
        <v>110</v>
      </c>
      <c r="C45" t="s">
        <v>194</v>
      </c>
      <c r="E45" t="s">
        <v>195</v>
      </c>
      <c r="H45" t="str">
        <f t="shared" si="0"/>
        <v xml:space="preserve">Equivalent aging factor &amp;  &amp; It is the aggregation of the AAF product of computing it at each time interval. &amp;  \\ </v>
      </c>
    </row>
    <row r="46" spans="1:8" x14ac:dyDescent="0.2">
      <c r="A46" t="s">
        <v>188</v>
      </c>
      <c r="B46" t="s">
        <v>110</v>
      </c>
      <c r="C46" t="s">
        <v>196</v>
      </c>
      <c r="D46" t="s">
        <v>197</v>
      </c>
      <c r="E46" t="s">
        <v>198</v>
      </c>
      <c r="H46" t="str">
        <f t="shared" si="0"/>
        <v xml:space="preserve">Loss of life percentage &amp; LOL &amp; It is the wear of the transformer throughout time. It is computed by mutiplying the EAF by the total operation time dived by 180,000. &amp;  \\ </v>
      </c>
    </row>
    <row r="47" spans="1:8" x14ac:dyDescent="0.2">
      <c r="A47" t="s">
        <v>188</v>
      </c>
      <c r="B47" t="s">
        <v>127</v>
      </c>
      <c r="C47" t="s">
        <v>199</v>
      </c>
      <c r="E47" t="s">
        <v>200</v>
      </c>
      <c r="H47" t="str">
        <f t="shared" si="0"/>
        <v xml:space="preserve">Power generation system &amp;  &amp; Encompasses the production of electricity and the allocation of required demand between producers. &amp;  \\ </v>
      </c>
    </row>
    <row r="48" spans="1:8" x14ac:dyDescent="0.2">
      <c r="A48" t="s">
        <v>188</v>
      </c>
      <c r="B48" t="s">
        <v>127</v>
      </c>
      <c r="C48" t="s">
        <v>201</v>
      </c>
      <c r="D48" t="s">
        <v>202</v>
      </c>
      <c r="E48" t="s">
        <v>203</v>
      </c>
      <c r="H48" t="str">
        <f t="shared" si="0"/>
        <v xml:space="preserve">Unit commitment &amp; UC &amp; It is the problem that schedules the energy production at minimum cost. &amp;  \\ </v>
      </c>
    </row>
    <row r="49" spans="1:8" x14ac:dyDescent="0.2">
      <c r="A49" t="s">
        <v>42</v>
      </c>
      <c r="B49" t="s">
        <v>110</v>
      </c>
      <c r="C49" t="s">
        <v>204</v>
      </c>
      <c r="E49" t="s">
        <v>205</v>
      </c>
      <c r="F49" t="s">
        <v>206</v>
      </c>
      <c r="H49" t="str">
        <f t="shared" si="0"/>
        <v xml:space="preserve">Non-preemptive charging &amp;  &amp; Once charging starts, it is not allowed to stop supplying energy. &amp; Non-stop charging \\ </v>
      </c>
    </row>
    <row r="50" spans="1:8" x14ac:dyDescent="0.2">
      <c r="A50" t="s">
        <v>42</v>
      </c>
      <c r="B50" t="s">
        <v>110</v>
      </c>
      <c r="C50" t="s">
        <v>207</v>
      </c>
      <c r="D50" t="s">
        <v>208</v>
      </c>
      <c r="E50" t="s">
        <v>209</v>
      </c>
      <c r="F50" t="s">
        <v>210</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42</v>
      </c>
      <c r="B51" t="s">
        <v>110</v>
      </c>
      <c r="C51" t="s">
        <v>211</v>
      </c>
      <c r="E51" t="s">
        <v>212</v>
      </c>
      <c r="F51" t="s">
        <v>213</v>
      </c>
      <c r="H51" t="str">
        <f t="shared" si="0"/>
        <v xml:space="preserve">Preemptive charging &amp;  &amp; Once charging starts, it is allowed to stop supplying energy. &amp; Free charging \\ </v>
      </c>
    </row>
    <row r="52" spans="1:8" x14ac:dyDescent="0.2">
      <c r="A52" t="s">
        <v>42</v>
      </c>
      <c r="B52" t="s">
        <v>110</v>
      </c>
      <c r="C52" t="s">
        <v>214</v>
      </c>
      <c r="D52" t="s">
        <v>215</v>
      </c>
      <c r="E52" t="s">
        <v>216</v>
      </c>
      <c r="F52" t="s">
        <v>217</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218</v>
      </c>
      <c r="B53" t="s">
        <v>127</v>
      </c>
      <c r="C53" t="s">
        <v>219</v>
      </c>
      <c r="D53" t="s">
        <v>220</v>
      </c>
      <c r="E53" t="s">
        <v>221</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218</v>
      </c>
      <c r="B54" t="s">
        <v>127</v>
      </c>
      <c r="C54" t="s">
        <v>222</v>
      </c>
      <c r="E54" t="s">
        <v>223</v>
      </c>
      <c r="F54" t="s">
        <v>224</v>
      </c>
      <c r="H54" t="str">
        <f t="shared" si="0"/>
        <v xml:space="preserve">Centralized charging &amp;  &amp; The AU decides when and how much to charge each EV by gathering the information of all EVs that demand energy. &amp; Centralized control, Direct control. \\ </v>
      </c>
    </row>
    <row r="55" spans="1:8" x14ac:dyDescent="0.2">
      <c r="A55" t="s">
        <v>218</v>
      </c>
      <c r="B55" t="s">
        <v>127</v>
      </c>
      <c r="C55" t="s">
        <v>225</v>
      </c>
      <c r="E55" t="s">
        <v>226</v>
      </c>
      <c r="F55" t="s">
        <v>227</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218</v>
      </c>
      <c r="B56" t="s">
        <v>127</v>
      </c>
      <c r="C56" t="s">
        <v>228</v>
      </c>
      <c r="E56" t="s">
        <v>229</v>
      </c>
      <c r="F56" t="s">
        <v>230</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169</v>
      </c>
      <c r="B57" t="s">
        <v>169</v>
      </c>
      <c r="C57" t="s">
        <v>231</v>
      </c>
      <c r="D57" t="s">
        <v>232</v>
      </c>
      <c r="H57" t="str">
        <f t="shared" si="0"/>
        <v xml:space="preserve">Locational marginal pricing &amp; LMP &amp;  &amp;  \\ </v>
      </c>
    </row>
    <row r="58" spans="1:8" x14ac:dyDescent="0.2">
      <c r="A58" t="s">
        <v>169</v>
      </c>
      <c r="B58" t="s">
        <v>169</v>
      </c>
      <c r="C58" t="s">
        <v>233</v>
      </c>
      <c r="D58" t="s">
        <v>234</v>
      </c>
      <c r="E58" t="s">
        <v>235</v>
      </c>
      <c r="F58" t="s">
        <v>236</v>
      </c>
      <c r="H58" t="str">
        <f t="shared" si="0"/>
        <v xml:space="preserve">Real-time pricing &amp; RTP &amp; Pricing scheme that is adjusted according to a function that varies over the time. &amp; Dynamic pricing, time-varying price/tariff. \\ </v>
      </c>
    </row>
    <row r="59" spans="1:8" x14ac:dyDescent="0.2">
      <c r="A59" t="s">
        <v>169</v>
      </c>
      <c r="B59" t="s">
        <v>169</v>
      </c>
      <c r="C59" t="s">
        <v>237</v>
      </c>
      <c r="D59" t="s">
        <v>238</v>
      </c>
      <c r="E59" t="s">
        <v>239</v>
      </c>
      <c r="F59" t="s">
        <v>240</v>
      </c>
      <c r="H59" t="str">
        <f t="shared" si="0"/>
        <v xml:space="preserve">Time-of-use &amp; ToU &amp; Pricing scheme that is constant by time frame (static price), commonly three frame: off-peak, shoulder and peak. &amp; Piece-wise constant, White tariff. \\ </v>
      </c>
    </row>
    <row r="60" spans="1:8" x14ac:dyDescent="0.2">
      <c r="A60" t="s">
        <v>104</v>
      </c>
      <c r="B60" t="s">
        <v>110</v>
      </c>
      <c r="C60" t="s">
        <v>241</v>
      </c>
      <c r="D60" t="s">
        <v>242</v>
      </c>
      <c r="E60" t="s">
        <v>243</v>
      </c>
    </row>
    <row r="61" spans="1:8" x14ac:dyDescent="0.2">
      <c r="A61" t="s">
        <v>104</v>
      </c>
      <c r="B61" t="s">
        <v>127</v>
      </c>
      <c r="C61" t="s">
        <v>306</v>
      </c>
      <c r="E61" t="s">
        <v>307</v>
      </c>
    </row>
    <row r="62" spans="1:8" x14ac:dyDescent="0.2">
      <c r="A62" t="s">
        <v>104</v>
      </c>
      <c r="B62" t="s">
        <v>127</v>
      </c>
      <c r="C62" t="s">
        <v>308</v>
      </c>
      <c r="E62" t="s">
        <v>309</v>
      </c>
    </row>
    <row r="63" spans="1:8" x14ac:dyDescent="0.2">
      <c r="A63" t="s">
        <v>104</v>
      </c>
      <c r="B63" t="s">
        <v>127</v>
      </c>
      <c r="C63" t="s">
        <v>310</v>
      </c>
      <c r="E63" t="s">
        <v>311</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ReadingList</vt:lpstr>
      <vt:lpstr>Dashboard</vt:lpstr>
      <vt:lpstr>WorkFlow</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2022-12-21T21:49:59Z</dcterms:modified>
</cp:coreProperties>
</file>