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863" documentId="8_{11581BE0-299A-8F49-932A-90BA12D1B0CB}" xr6:coauthVersionLast="47" xr6:coauthVersionMax="47" xr10:uidLastSave="{D2FBBE4B-804C-F946-9807-9348EAB4D669}"/>
  <bookViews>
    <workbookView xWindow="0" yWindow="760" windowWidth="30240" windowHeight="17600" xr2:uid="{00000000-000D-0000-FFFF-FFFF00000000}"/>
  </bookViews>
  <sheets>
    <sheet name="ReadingList" sheetId="11" r:id="rId1"/>
    <sheet name="Dashboard" sheetId="7" r:id="rId2"/>
    <sheet name="Draft" sheetId="2" r:id="rId3"/>
    <sheet name="Single_Facility" sheetId="8" r:id="rId4"/>
    <sheet name="Multi_Facility" sheetId="9" r:id="rId5"/>
    <sheet name="Distribution_Network" sheetId="10" r:id="rId6"/>
    <sheet name="Dictionary" sheetId="3" r:id="rId7"/>
  </sheets>
  <definedNames>
    <definedName name="_xlnm._FilterDatabase" localSheetId="6" hidden="1">Dictionary!$A$1:$F$60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H2" i="2"/>
  <c r="G2" i="2"/>
  <c r="F2" i="2"/>
  <c r="E2" i="2"/>
  <c r="D2" i="2"/>
  <c r="B2" i="2"/>
  <c r="C11" i="7"/>
  <c r="D11" i="7"/>
  <c r="E11" i="7"/>
  <c r="C12" i="7"/>
  <c r="D12" i="7"/>
  <c r="E12" i="7"/>
  <c r="C13" i="7"/>
  <c r="D13" i="7"/>
  <c r="E13" i="7"/>
  <c r="C14" i="7"/>
  <c r="D14" i="7"/>
  <c r="E14" i="7"/>
  <c r="C15" i="7"/>
  <c r="D15" i="7"/>
  <c r="E15" i="7"/>
  <c r="C16" i="7"/>
  <c r="D16" i="7"/>
  <c r="E16" i="7"/>
  <c r="C17" i="7"/>
  <c r="D17" i="7"/>
  <c r="E17" i="7"/>
  <c r="C18" i="7"/>
  <c r="D18" i="7"/>
  <c r="E18" i="7"/>
  <c r="C19" i="7"/>
  <c r="D19" i="7"/>
  <c r="E19" i="7"/>
  <c r="C20" i="7"/>
  <c r="D20" i="7"/>
  <c r="E20" i="7"/>
  <c r="C21" i="7"/>
  <c r="D21" i="7"/>
  <c r="E21" i="7"/>
  <c r="C22" i="7"/>
  <c r="D22" i="7"/>
  <c r="E22" i="7"/>
  <c r="C23" i="7"/>
  <c r="D23" i="7"/>
  <c r="E23" i="7"/>
  <c r="C24" i="7"/>
  <c r="D24" i="7"/>
  <c r="E24" i="7"/>
  <c r="C25" i="7"/>
  <c r="D25" i="7"/>
  <c r="E25" i="7"/>
  <c r="C26" i="7"/>
  <c r="D26" i="7"/>
  <c r="E26" i="7"/>
  <c r="C27" i="7"/>
  <c r="D27" i="7"/>
  <c r="E27" i="7"/>
  <c r="C28" i="7"/>
  <c r="D28" i="7"/>
  <c r="E28" i="7"/>
  <c r="C29" i="7"/>
  <c r="D29" i="7"/>
  <c r="E29" i="7"/>
  <c r="C30" i="7"/>
  <c r="D30" i="7"/>
  <c r="E30" i="7"/>
  <c r="C31" i="7"/>
  <c r="D31" i="7"/>
  <c r="E31" i="7"/>
  <c r="C32" i="7"/>
  <c r="D32" i="7"/>
  <c r="E32" i="7"/>
  <c r="C33" i="7"/>
  <c r="D33" i="7"/>
  <c r="E33" i="7"/>
  <c r="E10" i="7"/>
  <c r="D10" i="7"/>
  <c r="C10" i="7"/>
  <c r="E9" i="7"/>
  <c r="D9" i="7"/>
  <c r="C9" i="7"/>
  <c r="B6" i="7"/>
  <c r="G3" i="7"/>
  <c r="F3" i="7"/>
  <c r="E3" i="7"/>
  <c r="D3" i="7"/>
  <c r="G6" i="7" s="1"/>
  <c r="C3" i="7"/>
  <c r="B10" i="7"/>
  <c r="F33" i="7" l="1"/>
  <c r="F17" i="7"/>
  <c r="F10" i="7"/>
  <c r="G10" i="7" s="1"/>
  <c r="H10" i="7" s="1"/>
  <c r="F26" i="7"/>
  <c r="F18" i="7"/>
  <c r="F25" i="7"/>
  <c r="F32" i="7"/>
  <c r="F24" i="7"/>
  <c r="F16" i="7"/>
  <c r="F31" i="7"/>
  <c r="F23" i="7"/>
  <c r="F15" i="7"/>
  <c r="F30" i="7"/>
  <c r="F22" i="7"/>
  <c r="F14" i="7"/>
  <c r="F29" i="7"/>
  <c r="F21" i="7"/>
  <c r="F13" i="7"/>
  <c r="F28" i="7"/>
  <c r="F20" i="7"/>
  <c r="F12" i="7"/>
  <c r="F9" i="7"/>
  <c r="G9" i="7" s="1"/>
  <c r="H9" i="7" s="1"/>
  <c r="F27" i="7"/>
  <c r="F19" i="7"/>
  <c r="F11" i="7"/>
  <c r="B11" i="7"/>
  <c r="D6" i="7"/>
  <c r="C6" i="7"/>
  <c r="B12" i="7" l="1"/>
  <c r="E6" i="7"/>
  <c r="F6" i="7" s="1"/>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G11" i="7" l="1"/>
  <c r="H11" i="7" s="1"/>
  <c r="B13" i="7"/>
  <c r="G12" i="7" l="1"/>
  <c r="H12" i="7" s="1"/>
  <c r="B14" i="7"/>
  <c r="G13" i="7"/>
  <c r="H13" i="7" l="1"/>
  <c r="B15" i="7"/>
  <c r="G14" i="7" l="1"/>
  <c r="H14" i="7" s="1"/>
  <c r="B16" i="7"/>
  <c r="G15" i="7" l="1"/>
  <c r="H15" i="7" s="1"/>
  <c r="B17" i="7"/>
  <c r="G16" i="7"/>
  <c r="H16" i="7" l="1"/>
  <c r="B18" i="7"/>
  <c r="G17" i="7"/>
  <c r="H17" i="7" l="1"/>
  <c r="B19" i="7"/>
  <c r="G18" i="7" l="1"/>
  <c r="H18" i="7" s="1"/>
  <c r="B20" i="7"/>
  <c r="G19" i="7"/>
  <c r="B21" i="7" l="1"/>
  <c r="G20" i="7"/>
  <c r="H19" i="7"/>
  <c r="H20" i="7" l="1"/>
  <c r="B22" i="7"/>
  <c r="G21" i="7"/>
  <c r="H21" i="7" l="1"/>
  <c r="B23" i="7"/>
  <c r="G22" i="7"/>
  <c r="H22" i="7" l="1"/>
  <c r="B24" i="7"/>
  <c r="G23" i="7"/>
  <c r="B25" i="7" l="1"/>
  <c r="G24" i="7"/>
  <c r="H23" i="7"/>
  <c r="H24" i="7" l="1"/>
  <c r="B26" i="7"/>
  <c r="G25" i="7"/>
  <c r="H25" i="7" l="1"/>
  <c r="B27" i="7"/>
  <c r="G26" i="7" l="1"/>
  <c r="H26" i="7" s="1"/>
  <c r="B28" i="7"/>
  <c r="G27" i="7" l="1"/>
  <c r="H27" i="7" s="1"/>
  <c r="B29" i="7"/>
  <c r="G28" i="7"/>
  <c r="H28" i="7" l="1"/>
  <c r="B30" i="7"/>
  <c r="G29" i="7" l="1"/>
  <c r="H29" i="7" s="1"/>
  <c r="B31" i="7"/>
  <c r="G30" i="7" l="1"/>
  <c r="H30" i="7" s="1"/>
  <c r="B32" i="7"/>
  <c r="G31" i="7" l="1"/>
  <c r="H31" i="7" s="1"/>
  <c r="B33" i="7"/>
  <c r="G32" i="7"/>
  <c r="H32" i="7" l="1"/>
  <c r="G33" i="7"/>
  <c r="H33"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tc={FE7DA266-AB3A-8349-B93F-9EFB1295B463}</author>
    <author>tc={2A71CAF8-43A4-2C44-A6CD-1A2B2211FA7C}</author>
    <author>tc={6F48C977-2914-AF4A-810B-15CD5B4B420A}</author>
    <author>tc={C99DF3AF-B081-4442-9645-5C097978A752}</author>
    <author>tc={916B3C1C-4214-4442-819B-7E36A3CC4811}</author>
    <author>tc={4B5B5414-9736-B24E-9CA1-17CF3F383AF4}</author>
    <author>tc={E78FA254-9617-3A44-B9F1-F51E95A99119}</author>
    <author>tc={8D018A93-79B3-5C4E-BFD4-BDAAFECD31C6}</author>
    <author>tc={EAA2FECB-250D-EF47-A4F4-0CC84FA2FFCA}</author>
    <author>tc={E7431414-F00F-FE40-B809-AFE49C3E07F1}</author>
    <author>tc={4225326F-0146-2A4C-85D6-8D74584CC1AF}</author>
    <author>tc={8EDE8A1C-B627-DC47-A65E-EB7CFCFFD25F}</author>
    <author>tc={FA3C56C8-4F2C-3541-A7D2-33962BEB4B76}</author>
    <author>tc={BB5CA701-04EE-8C46-8CC7-316610DF4A95}</author>
    <author>tc={037726EB-B5CF-FB4F-960C-5D5AA205A34D}</author>
  </authors>
  <commentList>
    <comment ref="K1" authorId="0" shapeId="0" xr:uid="{FE7DA266-AB3A-8349-B93F-9EFB1295B46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T1" authorId="1" shapeId="0" xr:uid="{2A71CAF8-43A4-2C44-A6CD-1A2B2211FA7C}">
      <text>
        <t>[Threaded comment]
Your version of Excel allows you to read this threaded comment; however, any edits to it will get removed if the file is opened in a newer version of Excel. Learn more: https://go.microsoft.com/fwlink/?linkid=870924
Comment:
    Full or Partial</t>
      </text>
    </comment>
    <comment ref="X1" authorId="2" shapeId="0" xr:uid="{6F48C977-2914-AF4A-810B-15CD5B4B420A}">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Y1" authorId="3" shapeId="0" xr:uid="{C99DF3AF-B081-4442-9645-5C097978A752}">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Z1" authorId="4" shapeId="0" xr:uid="{916B3C1C-4214-4442-819B-7E36A3CC4811}">
      <text>
        <t>[Threaded comment]
Your version of Excel allows you to read this threaded comment; however, any edits to it will get removed if the file is opened in a newer version of Excel. Learn more: https://go.microsoft.com/fwlink/?linkid=870924
Comment:
    Number of EVs</t>
      </text>
    </comment>
    <comment ref="AA1" authorId="5" shapeId="0" xr:uid="{4B5B5414-9736-B24E-9CA1-17CF3F383AF4}">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B1" authorId="6" shapeId="0" xr:uid="{E78FA254-9617-3A44-B9F1-F51E95A9911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D1" authorId="7" shapeId="0" xr:uid="{8D018A93-79B3-5C4E-BFD4-BDAAFECD31C6}">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E1" authorId="8" shapeId="0" xr:uid="{EAA2FECB-250D-EF47-A4F4-0CC84FA2FFC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G1" authorId="9" shapeId="0" xr:uid="{E7431414-F00F-FE40-B809-AFE49C3E07F1}">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H1" authorId="10" shapeId="0" xr:uid="{4225326F-0146-2A4C-85D6-8D74584CC1AF}">
      <text>
        <t>[Threaded comment]
Your version of Excel allows you to read this threaded comment; however, any edits to it will get removed if the file is opened in a newer version of Excel. Learn more: https://go.microsoft.com/fwlink/?linkid=870924
Comment:
    TCC, PCC</t>
      </text>
    </comment>
    <comment ref="AI1" authorId="11" shapeId="0" xr:uid="{8EDE8A1C-B627-DC47-A65E-EB7CFCFFD25F}">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K1" authorId="12" shapeId="0" xr:uid="{FA3C56C8-4F2C-3541-A7D2-33962BEB4B76}">
      <text>
        <t>[Threaded comment]
Your version of Excel allows you to read this threaded comment; however, any edits to it will get removed if the file is opened in a newer version of Excel. Learn more: https://go.microsoft.com/fwlink/?linkid=870924
Comment:
    EVSE or Power</t>
      </text>
    </comment>
    <comment ref="AT1" authorId="13" shapeId="0" xr:uid="{BB5CA701-04EE-8C46-8CC7-316610DF4A95}">
      <text>
        <t>[Threaded comment]
Your version of Excel allows you to read this threaded comment; however, any edits to it will get removed if the file is opened in a newer version of Excel. Learn more: https://go.microsoft.com/fwlink/?linkid=870924
Comment:
    Public, Workplace, Home</t>
      </text>
    </comment>
    <comment ref="AU1" authorId="14" shapeId="0" xr:uid="{037726EB-B5CF-FB4F-960C-5D5AA205A34D}">
      <text>
        <t>[Threaded comment]
Your version of Excel allows you to read this threaded comment; however, any edits to it will get removed if the file is opened in a newer version of Excel. Learn more: https://go.microsoft.com/fwlink/?linkid=870924
Comment:
    Station, Parking, Home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tc={00462A76-9AEC-3940-8E8E-8C7858615BA2}</author>
    <author>tc={DFD2A9A8-8FC6-6940-BC03-7706FCB1A43E}</author>
    <author>tc={2AE8B9BC-F334-5B42-B685-270C106A198C}</author>
    <author>tc={65F9E07B-EE57-EC43-B958-53BBE9407E43}</author>
    <author>tc={6D4D851E-C160-5C4B-BA3F-CA8D8099AF67}</author>
    <author>tc={AF200461-1FAE-B547-A5A5-834EE5C71CAE}</author>
    <author>tc={0CCA921C-D471-1046-BE75-6E09B324A4A0}</author>
    <author>tc={9B3114E3-1C15-2640-9E6F-8E330F37397E}</author>
    <author>tc={F4BA6BC5-8FFF-AD4C-A2AF-0D0A6EFF4069}</author>
    <author>tc={A7BD5938-A38F-A849-A967-7D6B8C4FFAC6}</author>
    <author>tc={23A826AF-9935-6F4F-8B9A-F533F653B240}</author>
    <author>tc={56FC4CAD-71EF-9846-81A7-20DCFE66FEC3}</author>
    <author>tc={9119159D-5C84-F54E-9E54-9A9719E517DB}</author>
    <author>tc={F28448E1-71BD-0A4D-B879-A8427ABCF90D}</author>
    <author>tc={23F58BF9-90C8-8A43-AA61-42E9390D2973}</author>
  </authors>
  <commentList>
    <comment ref="K1" authorId="0" shapeId="0" xr:uid="{00462A76-9AEC-3940-8E8E-8C7858615BA2}">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T1" authorId="1" shapeId="0" xr:uid="{DFD2A9A8-8FC6-6940-BC03-7706FCB1A43E}">
      <text>
        <t>[Threaded comment]
Your version of Excel allows you to read this threaded comment; however, any edits to it will get removed if the file is opened in a newer version of Excel. Learn more: https://go.microsoft.com/fwlink/?linkid=870924
Comment:
    Full or Partial</t>
      </text>
    </comment>
    <comment ref="X1" authorId="2" shapeId="0" xr:uid="{2AE8B9BC-F334-5B42-B685-270C106A198C}">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Y1" authorId="3" shapeId="0" xr:uid="{65F9E07B-EE57-EC43-B958-53BBE9407E43}">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Z1" authorId="4" shapeId="0" xr:uid="{6D4D851E-C160-5C4B-BA3F-CA8D8099AF67}">
      <text>
        <t>[Threaded comment]
Your version of Excel allows you to read this threaded comment; however, any edits to it will get removed if the file is opened in a newer version of Excel. Learn more: https://go.microsoft.com/fwlink/?linkid=870924
Comment:
    Number of EVs</t>
      </text>
    </comment>
    <comment ref="AA1" authorId="5" shapeId="0" xr:uid="{AF200461-1FAE-B547-A5A5-834EE5C71CAE}">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B1" authorId="6" shapeId="0" xr:uid="{0CCA921C-D471-1046-BE75-6E09B324A4A0}">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D1" authorId="7" shapeId="0" xr:uid="{9B3114E3-1C15-2640-9E6F-8E330F37397E}">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E1" authorId="8" shapeId="0" xr:uid="{F4BA6BC5-8FFF-AD4C-A2AF-0D0A6EFF4069}">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G1" authorId="9" shapeId="0" xr:uid="{A7BD5938-A38F-A849-A967-7D6B8C4FFAC6}">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H1" authorId="10" shapeId="0" xr:uid="{23A826AF-9935-6F4F-8B9A-F533F653B240}">
      <text>
        <t>[Threaded comment]
Your version of Excel allows you to read this threaded comment; however, any edits to it will get removed if the file is opened in a newer version of Excel. Learn more: https://go.microsoft.com/fwlink/?linkid=870924
Comment:
    TCC, PCC</t>
      </text>
    </comment>
    <comment ref="AI1" authorId="11" shapeId="0" xr:uid="{56FC4CAD-71EF-9846-81A7-20DCFE66FEC3}">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K1" authorId="12" shapeId="0" xr:uid="{9119159D-5C84-F54E-9E54-9A9719E517DB}">
      <text>
        <t>[Threaded comment]
Your version of Excel allows you to read this threaded comment; however, any edits to it will get removed if the file is opened in a newer version of Excel. Learn more: https://go.microsoft.com/fwlink/?linkid=870924
Comment:
    EVSE or Power</t>
      </text>
    </comment>
    <comment ref="AT1" authorId="13" shapeId="0" xr:uid="{F28448E1-71BD-0A4D-B879-A8427ABCF90D}">
      <text>
        <t>[Threaded comment]
Your version of Excel allows you to read this threaded comment; however, any edits to it will get removed if the file is opened in a newer version of Excel. Learn more: https://go.microsoft.com/fwlink/?linkid=870924
Comment:
    Public, Workplace, Home</t>
      </text>
    </comment>
    <comment ref="AU1" authorId="14" shapeId="0" xr:uid="{23F58BF9-90C8-8A43-AA61-42E9390D2973}">
      <text>
        <t>[Threaded comment]
Your version of Excel allows you to read this threaded comment; however, any edits to it will get removed if the file is opened in a newer version of Excel. Learn more: https://go.microsoft.com/fwlink/?linkid=870924
Comment:
    Station, Parking, Home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tc={B5C49B85-BB2F-2B47-9A11-55160D110D9F}</author>
    <author>tc={79FFBDC0-F011-7F49-ACA1-F0F236116AAC}</author>
    <author>tc={D977380A-9336-0146-BA9F-8E78B45DE94A}</author>
    <author>tc={79584CFD-D27D-6B40-8A4B-2424DB76F9B0}</author>
    <author>tc={FA0B61EF-F884-0246-921E-37913D73C957}</author>
    <author>tc={14929C27-F35B-4249-AE59-E79AD12A9F6C}</author>
    <author>tc={BE3B8121-90D0-064F-A0C3-2DF6F0841721}</author>
    <author>tc={281213C8-8B90-F345-A411-546C1F0D6F19}</author>
    <author>tc={3310CA0C-EBB9-5744-8C19-D9B73D5BF2E4}</author>
    <author>tc={C6DBEE47-03F7-7D4D-8B1D-996097AAFF39}</author>
    <author>tc={73C45CD1-676C-584E-B40C-5903F2AD735D}</author>
    <author>tc={BC23077B-1357-D74A-A762-93F332FF0277}</author>
    <author>tc={388B4831-5C45-AD41-B6D1-8FB35E0DD002}</author>
    <author>tc={BF87A7F0-60A6-1345-B11F-D26A27DB8E29}</author>
    <author>tc={A5F106C7-A0B9-F744-AF18-88A5163A6ABA}</author>
  </authors>
  <commentList>
    <comment ref="K1" authorId="0" shapeId="0" xr:uid="{B5C49B85-BB2F-2B47-9A11-55160D110D9F}">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T1" authorId="1" shapeId="0" xr:uid="{79FFBDC0-F011-7F49-ACA1-F0F236116AAC}">
      <text>
        <t>[Threaded comment]
Your version of Excel allows you to read this threaded comment; however, any edits to it will get removed if the file is opened in a newer version of Excel. Learn more: https://go.microsoft.com/fwlink/?linkid=870924
Comment:
    Full or Partial</t>
      </text>
    </comment>
    <comment ref="X1" authorId="2" shapeId="0" xr:uid="{D977380A-9336-0146-BA9F-8E78B45DE94A}">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Y1" authorId="3" shapeId="0" xr:uid="{79584CFD-D27D-6B40-8A4B-2424DB76F9B0}">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Z1" authorId="4" shapeId="0" xr:uid="{FA0B61EF-F884-0246-921E-37913D73C957}">
      <text>
        <t>[Threaded comment]
Your version of Excel allows you to read this threaded comment; however, any edits to it will get removed if the file is opened in a newer version of Excel. Learn more: https://go.microsoft.com/fwlink/?linkid=870924
Comment:
    Number of EVs</t>
      </text>
    </comment>
    <comment ref="AA1" authorId="5" shapeId="0" xr:uid="{14929C27-F35B-4249-AE59-E79AD12A9F6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B1" authorId="6" shapeId="0" xr:uid="{BE3B8121-90D0-064F-A0C3-2DF6F0841721}">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D1" authorId="7" shapeId="0" xr:uid="{281213C8-8B90-F345-A411-546C1F0D6F19}">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E1" authorId="8" shapeId="0" xr:uid="{3310CA0C-EBB9-5744-8C19-D9B73D5BF2E4}">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G1" authorId="9" shapeId="0" xr:uid="{C6DBEE47-03F7-7D4D-8B1D-996097AAFF39}">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H1" authorId="10" shapeId="0" xr:uid="{73C45CD1-676C-584E-B40C-5903F2AD735D}">
      <text>
        <t>[Threaded comment]
Your version of Excel allows you to read this threaded comment; however, any edits to it will get removed if the file is opened in a newer version of Excel. Learn more: https://go.microsoft.com/fwlink/?linkid=870924
Comment:
    TCC, PCC</t>
      </text>
    </comment>
    <comment ref="AI1" authorId="11" shapeId="0" xr:uid="{BC23077B-1357-D74A-A762-93F332FF0277}">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K1" authorId="12" shapeId="0" xr:uid="{388B4831-5C45-AD41-B6D1-8FB35E0DD002}">
      <text>
        <t>[Threaded comment]
Your version of Excel allows you to read this threaded comment; however, any edits to it will get removed if the file is opened in a newer version of Excel. Learn more: https://go.microsoft.com/fwlink/?linkid=870924
Comment:
    EVSE or Power</t>
      </text>
    </comment>
    <comment ref="AT1" authorId="13" shapeId="0" xr:uid="{BF87A7F0-60A6-1345-B11F-D26A27DB8E29}">
      <text>
        <t>[Threaded comment]
Your version of Excel allows you to read this threaded comment; however, any edits to it will get removed if the file is opened in a newer version of Excel. Learn more: https://go.microsoft.com/fwlink/?linkid=870924
Comment:
    Public, Workplace, Home</t>
      </text>
    </comment>
    <comment ref="AU1" authorId="14" shapeId="0" xr:uid="{A5F106C7-A0B9-F744-AF18-88A5163A6ABA}">
      <text>
        <t>[Threaded comment]
Your version of Excel allows you to read this threaded comment; however, any edits to it will get removed if the file is opened in a newer version of Excel. Learn more: https://go.microsoft.com/fwlink/?linkid=870924
Comment:
    Station, Parking, Home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tc={09EF58F3-1D18-0644-A98F-EF75F6331B7D}</author>
    <author>tc={D3A4B366-0A7B-C146-98FF-BFEE80AEE00E}</author>
    <author>tc={1E9D7219-596D-3842-BCA7-E45CBEB6C9F3}</author>
    <author>tc={60EF15B9-F4D6-3347-A409-22F58AE5E02F}</author>
    <author>tc={FD337A46-512E-7946-86ED-C0A8328F891B}</author>
    <author>tc={26A84BC1-8A40-1942-A2F8-E2FBCCB83370}</author>
    <author>tc={A40D4BBF-AEA1-8549-8855-DC46CC987FA8}</author>
    <author>tc={8BE265E3-4082-F142-A56E-496B08D4CF96}</author>
    <author>tc={A7018EFF-7143-6E4B-9F5D-885DB7CE1062}</author>
    <author>tc={97672E08-737C-B14A-8BF7-86E338CE2055}</author>
    <author>tc={4650AF1B-753B-FE4B-A129-3D91458172DF}</author>
    <author>tc={3677856D-0063-FC40-9ABF-F169F84CCE53}</author>
    <author>tc={424F3A2A-43DC-5C4A-8EF9-AA532ADE8E9B}</author>
    <author>tc={840B1AE1-9EA0-B34D-9F9C-51AF69094B1D}</author>
    <author>tc={C36A4E97-4E66-3E44-A623-892CF2BCC570}</author>
  </authors>
  <commentList>
    <comment ref="K1" authorId="0" shapeId="0" xr:uid="{09EF58F3-1D18-0644-A98F-EF75F6331B7D}">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T1" authorId="1" shapeId="0" xr:uid="{D3A4B366-0A7B-C146-98FF-BFEE80AEE00E}">
      <text>
        <t>[Threaded comment]
Your version of Excel allows you to read this threaded comment; however, any edits to it will get removed if the file is opened in a newer version of Excel. Learn more: https://go.microsoft.com/fwlink/?linkid=870924
Comment:
    Full or Partial</t>
      </text>
    </comment>
    <comment ref="X1" authorId="2" shapeId="0" xr:uid="{1E9D7219-596D-3842-BCA7-E45CBEB6C9F3}">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Y1" authorId="3" shapeId="0" xr:uid="{60EF15B9-F4D6-3347-A409-22F58AE5E02F}">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Z1" authorId="4" shapeId="0" xr:uid="{FD337A46-512E-7946-86ED-C0A8328F891B}">
      <text>
        <t>[Threaded comment]
Your version of Excel allows you to read this threaded comment; however, any edits to it will get removed if the file is opened in a newer version of Excel. Learn more: https://go.microsoft.com/fwlink/?linkid=870924
Comment:
    Number of EVs</t>
      </text>
    </comment>
    <comment ref="AA1" authorId="5" shapeId="0" xr:uid="{26A84BC1-8A40-1942-A2F8-E2FBCCB83370}">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B1" authorId="6" shapeId="0" xr:uid="{A40D4BBF-AEA1-8549-8855-DC46CC987FA8}">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D1" authorId="7" shapeId="0" xr:uid="{8BE265E3-4082-F142-A56E-496B08D4CF96}">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E1" authorId="8" shapeId="0" xr:uid="{A7018EFF-7143-6E4B-9F5D-885DB7CE1062}">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G1" authorId="9" shapeId="0" xr:uid="{97672E08-737C-B14A-8BF7-86E338CE2055}">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H1" authorId="10" shapeId="0" xr:uid="{4650AF1B-753B-FE4B-A129-3D91458172DF}">
      <text>
        <t>[Threaded comment]
Your version of Excel allows you to read this threaded comment; however, any edits to it will get removed if the file is opened in a newer version of Excel. Learn more: https://go.microsoft.com/fwlink/?linkid=870924
Comment:
    TCC, PCC</t>
      </text>
    </comment>
    <comment ref="AI1" authorId="11" shapeId="0" xr:uid="{3677856D-0063-FC40-9ABF-F169F84CCE53}">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K1" authorId="12" shapeId="0" xr:uid="{424F3A2A-43DC-5C4A-8EF9-AA532ADE8E9B}">
      <text>
        <t>[Threaded comment]
Your version of Excel allows you to read this threaded comment; however, any edits to it will get removed if the file is opened in a newer version of Excel. Learn more: https://go.microsoft.com/fwlink/?linkid=870924
Comment:
    EVSE or Power</t>
      </text>
    </comment>
    <comment ref="AT1" authorId="13" shapeId="0" xr:uid="{840B1AE1-9EA0-B34D-9F9C-51AF69094B1D}">
      <text>
        <t>[Threaded comment]
Your version of Excel allows you to read this threaded comment; however, any edits to it will get removed if the file is opened in a newer version of Excel. Learn more: https://go.microsoft.com/fwlink/?linkid=870924
Comment:
    Public, Workplace, Home</t>
      </text>
    </comment>
    <comment ref="AU1" authorId="14" shapeId="0" xr:uid="{C36A4E97-4E66-3E44-A623-892CF2BCC570}">
      <text>
        <t>[Threaded comment]
Your version of Excel allows you to read this threaded comment; however, any edits to it will get removed if the file is opened in a newer version of Excel. Learn more: https://go.microsoft.com/fwlink/?linkid=870924
Comment:
    Station, Parking, Home</t>
      </text>
    </comment>
  </commentList>
</comments>
</file>

<file path=xl/sharedStrings.xml><?xml version="1.0" encoding="utf-8"?>
<sst xmlns="http://schemas.openxmlformats.org/spreadsheetml/2006/main" count="1864" uniqueCount="1014">
  <si>
    <t>Title</t>
  </si>
  <si>
    <t>Author</t>
  </si>
  <si>
    <t>Source</t>
  </si>
  <si>
    <t>Publication year</t>
  </si>
  <si>
    <t>Language</t>
  </si>
  <si>
    <t>DOI</t>
  </si>
  <si>
    <t>Document type</t>
  </si>
  <si>
    <t>Abstract</t>
  </si>
  <si>
    <t>Uncontrolled terms</t>
  </si>
  <si>
    <t>Database</t>
  </si>
  <si>
    <t>English</t>
  </si>
  <si>
    <t>Journal article (JA)</t>
  </si>
  <si>
    <t>Bi-level optimization models - Charging station - Decision making models - Fast charging stations - Optimization modeling - Restoration problems - Transportation and Distribution networks - Transportation network</t>
  </si>
  <si>
    <t>Compendex</t>
  </si>
  <si>
    <t>Bi-level optimization - Computational requirements - Discrete charging - Electricity system - Multi dimensional - Reinforcement learning method - Solution approach - Vehicle to Grid (V2G)</t>
  </si>
  <si>
    <t>Bilevel optimization problems - Distributed approaches - Electric Vehicles (EVs) - Electricity-consumption - Frequency regulation services - Leader-follower games - Regulation services - Renewable energy source</t>
  </si>
  <si>
    <t>Charging station - Crow search algorithm - E-transport - Greenhouse gas emission reduction - Multi criteria decision-making - Multi objective - Multicriteria decision-making - Multicriterion decision makings - Search Algorithms - Voltage profile</t>
  </si>
  <si>
    <t>IEEE Transactions on Intelligent Transportation Systems</t>
  </si>
  <si>
    <t>greenhouse gas emissions - en-route charging infrastructure - intercity transportation networks - charging loads - transportation sectors - power sector operations - charging infrastructure deployment - planning electric vehicle charging infrastructure - equilibrium modeling framework - iterative solution approach - heuristic algorithm - numerical experiments</t>
  </si>
  <si>
    <t>Inspec</t>
  </si>
  <si>
    <t>cost reduction - active scheduling model - IEEE 33-node distribution system - ACO - genetic algorithm - load variance - distribution network - peak load overlap - electric vehicle charging station - bi-layer optimal strategy - distribution system load - ant colony optimization - charging station queuing system - load curve flatter - peak load shifting - dispatch plan deviation - EV charging station - bi-layer optimization model - charging congestion - large-scale electric vehicles integration - multiple charging modes</t>
  </si>
  <si>
    <t>An optimal charging station location model with the consideration of electric vehicle's driving range</t>
  </si>
  <si>
    <t xml:space="preserve">He, Jia (1); Yang, Hai (2); Tang, Tie-Qiao (3); Huang, Hai-Jun (1) </t>
  </si>
  <si>
    <t>Transportation Research Part C: Emerging Technologies</t>
  </si>
  <si>
    <t>10.1016/j.trc.2017.11.026</t>
  </si>
  <si>
    <t>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t>
  </si>
  <si>
    <t>Bilevel programming models - Charging station - Driving range - Electric Vehicles (EVs) - Mathematical program - Optimal locations - Optimal solutions - User equilibrium</t>
  </si>
  <si>
    <t>Dynamic programming-based optimisation of charging an electric vehicle fleet system represented by an aggregate battery model</t>
  </si>
  <si>
    <t xml:space="preserve">≈†kugor, Branimir (1); Deur, Joko (1) </t>
  </si>
  <si>
    <t>Energy</t>
  </si>
  <si>
    <t>10.1016/j.energy.2015.03.057</t>
  </si>
  <si>
    <t>This paper proposes a DP(dynamic programming)-based optimisation method of charging an EV (electric vehicle) fleet modelled as a single, so-called aggregate battery. The main advantage of the approach is that it provides a globally optimal solution, with a relatively non-excessive computational load owing to a low order of the aggregate battery model. The method is illustrated through a case study of an isolated, hypothetically electrified delivery truck transport system charged from both grid and RES (renewable energy sources). Two scenarios of energy production from RES (with and without excess in RES production), along with several electricity price models are studied. The DP optimisation results are compared with the results obtained by an existing heuristic charging algorithm used in EnergyPLAN software to illustrate the DP algorithm advantages in minimising the charging energy cost and satisfying the aggregate battery charge sustaining conditions. The proposed DP optimisation method can be used in various energy planning studies, as well as a core of the supervisory/aggregator level of hierarchical EV fleet charging strategies. ¬© 2015 Elsevier Ltd.</t>
  </si>
  <si>
    <t>Charging strategies - Computational loads - Electricity price model - EV (electric vehicle) - Fleet - Optimisation method - Optimisations - Renewable energy source</t>
  </si>
  <si>
    <t>optimal fast charging station locations - electric ridesharing service - online vehicle-charging station assignment - shared mobility services - charging infrastructure planning - daily charging operations - total charging operation time - online vehicle-charging assignment model - fast charging location problem - dynamic ridesharing services - electric vehicles - bi-level optimization problem - fleet - surrogate-assisted optimization approach - combinatorial optimization problem - realistic flexible bus service - online charging policy - charging delays</t>
  </si>
  <si>
    <t>Energies</t>
  </si>
  <si>
    <t>Bidirectional DC-DC converters - Collaborative optimization - Dynamic re-configuration - Dynamic reconstruction models - Global search capability - Medium-voltage distribution networks - Niche particle swarm optimizations - Power transmission loss</t>
  </si>
  <si>
    <t>IET Generation, Transmission and Distribution</t>
  </si>
  <si>
    <t>Autonomous microgrids - Charging strategies - Charging/discharging - Electric vehicle charging - Optimization techniques - Renewable energy source - Voltage deviations - Wind generation unit</t>
  </si>
  <si>
    <t>Charging facilities - Comprehensive performance - Dynamic wireless charging - Evaluation indicators - Power distribution network - Statics and dynamics - Traffic assignment problem - Transportation network - User equilibrium - Wireless charging</t>
  </si>
  <si>
    <t>Branch and bounds - Branch-and-bound algorithms - Charging station - Driving range - Facility location problem - Intercity network - Location problems - Nested partitions - Partition algorithms - Station location</t>
  </si>
  <si>
    <t>Constrained shortest path - Coordinated charging - Differential Evolution - Discrete optimization - Electric vehicle charging - Optimization problems - Specific operators - Transportation network</t>
  </si>
  <si>
    <t>Multi-Objective Optimization for Cyber-Physical-Social Systems: A Case Study of Electric Vehicles Charging and Discharging</t>
  </si>
  <si>
    <t xml:space="preserve">Li, Wei (1); Lin, Zhiyun (2); Zhou, Hanyun (3); Yan, Gangfeng (1) </t>
  </si>
  <si>
    <t>IEEE Access</t>
  </si>
  <si>
    <t>10.1109/ACCESS.2019.2921716</t>
  </si>
  <si>
    <t>Cyber-physical-social system (CPSS), an integration of cyberspace, physical space, and social space, has revolutionized the relationship between human, computers, and physical environments. Electrical cyber-physical system integrating human behaviors and interactions is a typical CPSS, and the study of electric vehicles (EVs) charging and discharging in the CPSS has become a research hotspot due to its environmental advantages and social benefits. This paper focuses on simultaneously optimizing the power load stability and the total cost of vehicle owners in the CPSS. First, the optimal scheduling problem is formulated as a multi-objective optimization problem with system's technical constraints, and then a hierarchical optimal algorithm is proposed to solve the problem. The convergence analysis of the proposed algorithm is presented to ensure its optimal performance. Further, this paper combines the proposed algorithm with a moving horizon method to deal with the EV owners random arrival and departure case based on the owners' convenience and preferences. It shows that the proposed algorithm not only enhances stable performance of the power load but also improves satisfaction of the vehicle owners in the CPSS framework integrating power grids, energy consumption areas, and social components. Numerical simulations are presented to demonstrate the effectiveness of the proposed algorithm. ¬© 2013 IEEE.</t>
  </si>
  <si>
    <t>Electric Vehicles (EVs) - EVs penetration - Human behaviors - Multi-objective optimization problem - Optimal algorithm - Physical environments - Social systems - Technical constraints</t>
  </si>
  <si>
    <t>Charging facilities - Demands uncertainty - Electric Vehicles (EVs) - Fast charging stations - Gasoline vehicle - Mixed integer nonlinear program - Optimal locations - Stochastic user equilibrium</t>
  </si>
  <si>
    <t>Optimal electric vehicle fast charging station placement based on game theoretical framework</t>
  </si>
  <si>
    <t xml:space="preserve">Xiong, Yanhai (1); Gan, Jiarui (2); An, Bo (3); Miao, Chunyan (3); Bazzan, Ana L.C. (4) </t>
  </si>
  <si>
    <t>10.1109/TITS.2017.2754382</t>
  </si>
  <si>
    <t>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t>
  </si>
  <si>
    <t>Bilevel optimization problems - Congestion Games - Continuous variables - Electric vehicle charging - Electric Vehicles (EVs) - Fast charging stations - Game-theoretical framework - Real-world problem</t>
  </si>
  <si>
    <t>Charging infrastructures - Charging station - Deployment plans - Integrated planning - Network equilibrium models - Numerical results - Optimal deployment - Transportation network</t>
  </si>
  <si>
    <t>IEEE Transactions on Industrial Informatics</t>
  </si>
  <si>
    <t>detailed mathematical models - grid operations - comprehensive optimal power flow model - optimal EV charging - coordinated dispatch - 33-node distribution feeder - constrained distribution grids - coordinated charging - nonunity power factor mode - distribution grid level constraints - spatially distributed electric vehicles - hierarchical coordination frameworks - reactive power support - coordinated electric vehicle charging - unity power factor - spatially distributed EV - active power dispatch - reactive power dispatch</t>
  </si>
  <si>
    <t>International Journal of Electrical Power and Energy Systems</t>
  </si>
  <si>
    <t>Aggregator - Centralized charging coordination - Highly efficient - Receding horizon control - Smart charging</t>
  </si>
  <si>
    <t>Multi-objective optimal charging control of plug-in hybrid electric vehicles in power distribution systems</t>
  </si>
  <si>
    <t xml:space="preserve">Li, Wei (1); Lin, Zhiyun (2); Cai, Kai (3); Zhou, Hanyun (4); Yan, Gangfeng (1) </t>
  </si>
  <si>
    <t>10.3390/en12132563</t>
  </si>
  <si>
    <t>With the increasing popularity of plug-in hybrid electric vehicles (PHEVs), the coordinated charging of PHEVs has become an important issue in power distribution systems. This paper employs a multi-objective optimization model for coordinated charging of PHEVs in the system, in which the problem of valley filling and total cost minimization are both investigated under the system‚Äôs technical constraints. To this end, a hierarchical optimal algorithm combining the water-filling-based algorithm with the consensus-based method is proposed to solve the constrained optimization problem. Moreover, a moving horizon approach is adopted to deal with the case where PHEVs arrive and leave randomly. We show that the proposed algorithm not only enhances the stability of the power load but also achieves the global minimization of vehicle owners charging costs, and its implementation is convenient in the multi-level power distribution system integrating the physical power grid with a heterogeneous information network. Numerical simulations are presented to show the desirable performance of the proposed algorithm. ¬© 2019 by the authors.</t>
  </si>
  <si>
    <t>Constrained optimi-zation problems - Coordinated charging - Hierarchical algorithm - Moving horizon - Multi-objective optimization models - PHEVs - Plug-in hybrid electric vehicles - Power distribution system</t>
  </si>
  <si>
    <t>An integrated planning strategy for a power network and the charging infrastructure of electric vehicles for power system resilience enhancement</t>
  </si>
  <si>
    <t xml:space="preserve">Yao, Fang (1); Wang, Jiawei (2); Wen, Fushuan (3, 4); Tseng, Chung-Li (5); Zhao, Xingyong (1); Wang, Qiang (6) </t>
  </si>
  <si>
    <t>10.3390/en12203918</t>
  </si>
  <si>
    <t>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 ¬© 2019 by the authors.</t>
  </si>
  <si>
    <t>Constraint generation - Integrated planning - Load-shedding - Power system - Robust optimization</t>
  </si>
  <si>
    <t>Coordinated motion and powertrain control of a series-parallel hybrid 8√ó8 vehicle with electric wheels</t>
  </si>
  <si>
    <t xml:space="preserve">Shuai, Zhibin (1); Li, Chunming (1); Gai, Jiangtao (1); Han, Zhengda (1); Zeng, Gen (1); Zhou, Guangming (1) </t>
  </si>
  <si>
    <t>Mechanical Systems and Signal Processing</t>
  </si>
  <si>
    <t>10.1016/j.ymssp.2018.10.033</t>
  </si>
  <si>
    <t>This article deals with the coordinated motion and powertrain control of a series-parallel hybrid 8 √ó 8 vehicle equipped with mechanical transmission and electric wheels. With six wheels driven by in-wheel motors and two driven by an AMT, the 8 √ó 8 vehicle has enormous potential to improve its dynamic performance, fuel economy, off-road mobility, maneuverability, gradeability, etc. On the other hand, as vehicle motion dynamics and powertrain components are closely coupled in the complex hybrid system, appropriate control strategy is urgently desired to deal with the torque distribution problem. Continuous control variables such as wheel torque, engine torque, generator torque, and discrete variable like transmission gear should be determined properly to achieve optimum control of the vehicle. A hierarchical control strategy constructed by tracking controller and allocation algorithm is proposed. Integral sliding mode control is adopted in the upper layer to track desired vehicle planar motion. The allocation problem is handled by a three-step control allocation algorithm based on quadratic programming, with carefully consideration of vehicle and powertrain features. Co-simulations with Matlab/Simulink¬Æ and TruckSim¬Æ show that the proposed coordinated control approach is capable of controlling vehicle planar motion and managing the complex series-parallel hybrid system simultaneously. ¬© 2018 Elsevier Ltd</t>
  </si>
  <si>
    <t>Control allocation - Electric wheels - Multi-axle - Series-parallel - Vehicle motion controls</t>
  </si>
  <si>
    <t>grid-connected electric vehicles - charging‚Äìdischarging coordination - power grid - de-carbonization tool - ancillary services - electric vehicle applications - aggregated energy management - centralized-decentralized planning - ideal charging‚Äìdischarging - improved technologies - integrated energy planning - distribution network - aggregator-controlled optimal charging‚Äìdischarging - demand management systems - strategic load assessments - large-scale electric vehicle - controlled charging‚Äìdischarging issues - power quality - power loss - strategic charging‚Äìdischarging control</t>
  </si>
  <si>
    <t>Network security-aware charging of electric vehicles</t>
  </si>
  <si>
    <t xml:space="preserve">Tian, Aina (1); Li, Weixing (1); Li, Zuyi (2); Sun, Yong (3) </t>
  </si>
  <si>
    <t>10.1016/j.ijepes.2018.02.002</t>
  </si>
  <si>
    <t>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‚àí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‚àí 1 security constraints and the effectiveness of the proposed formulation and solution approach. ¬© 2018 Elsevier Ltd</t>
  </si>
  <si>
    <t>Benders decomposition - LaGrangian relaxation - Lagrangian relaxations - Multi-objective formulation - Multi-objective functions - Optimal charging - Power system security - Power systems security</t>
  </si>
  <si>
    <t>Research on charging and discharging dispatching strategy for electric vehicles</t>
  </si>
  <si>
    <t xml:space="preserve">Yong, Wang (1); Haihong, Bian (2); Chunning, Wang (1) </t>
  </si>
  <si>
    <t>Open Fuels and Energy Science Journal</t>
  </si>
  <si>
    <t>Bi-level optimization models - Charging/discharging - Commercial solvers - Decision makers - Hierarchical and zonal dispatching - Optimal schedule - Optimization problems - Peak load shifting</t>
  </si>
  <si>
    <t>Coordinated control of the steering system and the distributed motors for comprehensive optimization of the dynamics performance and the energy consumption of an electric vehicle</t>
  </si>
  <si>
    <t xml:space="preserve">Li, Yutong (1); Zhang, Junzhi (1, 2); Lv, Chen (1); Yuan, Ye (1) </t>
  </si>
  <si>
    <t>Proceedings of the Institution of Mechanical Engineers, Part D: Journal of Automobile Engineering</t>
  </si>
  <si>
    <t>10.1177/0954407016677917</t>
  </si>
  <si>
    <t>This paper presents a coordinated control algorithm for comprehensive optimization of the vehicle dynamics performance and the energy consumption for a full drive-by-wire electric vehicle, which is driven by a four-in-wheel-motor actuated system and steered by a steer-by-wire system. In order to coordinate the four-in-wheel-motor actuated system and the steer-by-wire system, first, the mechanisms influencing the vehicle dynamics control performance and the energy consumption of the two systems are derived on the basis of quantitative analyses of a typical vehicle motion control process and, then, the control algorithms for each subsystem are developed. For the steer-by-wire system, a triple-step control technique is implemented to decouple the yaw rate and the side-slip angle controls, which makes it easier to tune the control parameters. The control algorithm of the four-in-wheel-motor actuated system is designed with a hierarchical control scheme, which is able not only to satisfy the yaw rate and side-slip angle tracking demands but also to deal with the actuation redundancy and the constraints. Finally, based on the mechanisms influencing the control performances of the two subsystems, coordinated control is proposed to obtain comprehensive optimization of the vehicle dynamics control performance and the energy consumption. The coordinated control developed is convenient for implementation as the structures and the control algorithms of the subsystems remain unchanged. In this way, the control algorithms of the subsystems can be developed independently. Simulations are carried out with a CarSim software full-vehicle model for three typical driving scenarios and with different road conditions. The results show the effectiveness of the coordinated control algorithm developed. ¬© Institution of Mechanical Engineers.</t>
  </si>
  <si>
    <t>Co-ordinated control - Comprehensive optimizations - Control allocation - Energy optimization - Hierarchical control scheme - Side-slip angle control - Vehicle dynamics controls - Vehicle motion controls</t>
  </si>
  <si>
    <t>10.2174/1876973X01508010176</t>
  </si>
  <si>
    <t>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t>
  </si>
  <si>
    <t>Bi-level optimization models - Charging/discharging - Commercial solvers - Hierarchical and zonal dispatching - Optimal schedule - Optimization problems - Peak load shifting - Plug-in Electric Vehicles</t>
  </si>
  <si>
    <t>Consensus-based coordination of electric vehicle charging considering transformer hierarchy</t>
  </si>
  <si>
    <t xml:space="preserve">Zou, Suli (1); Hiskens, Ian (2); Ma, Zhongjing (3) </t>
  </si>
  <si>
    <t>Control Engineering Practice</t>
  </si>
  <si>
    <t>10.1016/j.conengprac.2018.08.018</t>
  </si>
  <si>
    <t>The paper considers the coordination of electric vehicle (EV) charging where the loading on the transformers that serve the distribution feeders is taken into account. A decentralized control method is designed such that self-interested EVs are motivated to achieve global benefits. The formulation has a hierarchical structure. At the lower level, each transformer broadcasts a price signal to the EVs that it supplies, and the EVs individually determine their optimal charging strategies. At the upper level, the communication network between transformers is described as a graph and a consensus algorithm among the transformers is used to obtain a group consensus price that reflects the system generation cost. Each transformer then establishes a price which is composed of the consensus price together with a contribution that accounts for its loading characteristic. An update algorithm is developed which converges in a few (typically around ten) iterations to the unique and efficient (socially optimal) solution. ¬© 2018 Elsevier Ltd</t>
  </si>
  <si>
    <t>Charging control - Consensus - Convergence - Decentralized optimization - Distributed protocols - Transformer limits</t>
  </si>
  <si>
    <t>Location Design of Electric Vehicle Charging Facilities: A Path-Distance Constrained Stochastic User Equilibrium Approach</t>
  </si>
  <si>
    <t xml:space="preserve">Jing, Wentao (1); An, Kun (1); Ramezani, Mohsen (2); Kim, Inhi (1) </t>
  </si>
  <si>
    <t>Journal of Advanced Transportation</t>
  </si>
  <si>
    <t>10.1155/2017/4252946</t>
  </si>
  <si>
    <t>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t>
  </si>
  <si>
    <t>Budget constraint - Charging facilities - Conventional gasoline - Electric vehicle charging facilities - Mixed integer nonlinear program - Solution algorithms - Stochastic user equilibrium - Transportation network</t>
  </si>
  <si>
    <t>Mixed-Vehicular Aggregated Transportation Network Design Considering En-route Recharge Service Provision for Electric Vehicles</t>
  </si>
  <si>
    <t xml:space="preserve">Zhang, Xiang (1); Waller, S. Travis (1) </t>
  </si>
  <si>
    <t>Journal of Systems Science and Complexity</t>
  </si>
  <si>
    <t>10.1007/s11424-018-7165-1</t>
  </si>
  <si>
    <t>This paper addresses the transportation network design problem (NDP) wherein the distance limit and en-route recharge of electric vehicles are taken into account. Specifically, in this work, the network design problem aims to select the optimal planning policy from a set of infrastructure design scenarios considering both road expansions and charging station allocations under a specified construction budget. The user-equilibrium mixed-vehicular traffic assignment problem with en-route recharge (MVTAP-ER) is formulated into a novel convex optimization model and extended to a newly developed bi-level program of the aggregated NDP integrating recharge facility allocation (NDP-RFA). In the algorithmic framework, a convex optimization technique and a tailored GA are adopted for, respectively, solving the subproblem MVTAP-ER and the primal problem NDP-RFA. Systematic experiments are conducted to test the efficacy of the proposed approaches. The results highlight the impacts of distance limits and budget levels on the project selection and evaluation, and the benefits of considering both road improvement policy and recharge service provision as compared to accounting for the latter only. The results also report that the two design objectives, to respectively minimize the total system travel time and vehicle miles travelled, are conflicting for certain scenarios. ¬© 2018, Institute of Systems Science, Academy of Mathematics and Systems Science, CAS and Springer-Verlag GmbH Germany, part of Springer Nature.</t>
  </si>
  <si>
    <t>Aggregated networks - Charging station allocations - Convex optimization techniques - Project selection and evaluation - recharge facility allocation - Transport systems - Vehicle miles travelled - Vehicular traffic assignments</t>
  </si>
  <si>
    <t>genetic algorithm - bilevel mathematical program - multiclass network equilibrium flow pattern - energy consumption uncertainty - recharging decision - travel decision - urban road networks - electric vehicles - public charging station deployment</t>
  </si>
  <si>
    <t>Comprehensive Optimization of Dynamics Performance and Energy Consumption for an Electric Vehicle via Coordinated Control of SBW and FIWMA</t>
  </si>
  <si>
    <t xml:space="preserve">Li, Yutong (1); Zhang, Junzhi (1); Lv, Chen (1); Yuan, Ye (1) </t>
  </si>
  <si>
    <t>SAE International Journal of Passenger Cars - Mechanical Systems</t>
  </si>
  <si>
    <t>10.4271/2016-01-0457</t>
  </si>
  <si>
    <t>This paper presents a coordinated controller for comprehensive optimization of vehicle dynamics performance and energy consumption for a full drive-by-wire electric vehicle, which is driven by a four in-wheel motor actuated (FIWMA) system and steered by a steer-by-wire (SBW) system. In order to coordinate the FIWMA and SBW systems, the mechanisms influencing the vehicle dynamics control performance and the energy consumption of the two systems are first derived. Second, the controllers for each subsystem are developed. For the SBW system, a triple-step control technique is implemented to decouple the yaw rate and sideslip angle controls. The FIWMA system controller is designed with a hierarchical control scheme, which is able not only to satisfy the yaw rate and sideslip angle tracking demands, but also to deal with actuation redundancy and constraints. Finally, coordinated control is proposed to obtain the comprehensive optimization of the vehicle dynamics control performance and energy consumption. The developed coordinated control is convenient for implementation as the structures and control algorithms of the subsystems remain unchanged. In this way, the control algorithms of the subsystems can be developed independently. Simulations are carried out with a CarSim software full-vehicle model under two typical driving scenarios, and with different road conditions. The results show the effectiveness of the developed coordinated control. Copyright ¬© 2016 SAE International.</t>
  </si>
  <si>
    <t>Actuation redundancy - Co-ordinated control - Comprehensive optimizations - Coordinated controllers - Dynamics performance - Hierarchical control scheme - Side-slip angle control - Vehicle dynamics controls</t>
  </si>
  <si>
    <t>Multi-objective hydro-thermal-wind coordination scheduling integrated with large-scale electric vehicles using IMOPSO</t>
  </si>
  <si>
    <t xml:space="preserve">Zhang, Yachao (1); Le, Jian (2); Liao, Xiaobing (2); Zheng, Feng (1); Liu, Kaipei (2); An, Xueli (3) </t>
  </si>
  <si>
    <t>Renewable Energy</t>
  </si>
  <si>
    <t>10.1016/j.renene.2018.05.067</t>
  </si>
  <si>
    <t>Since the intermittency and volatility of wind power has restricted its penetration into power grid, coordination scheduling of flexible resources and wind energy becomes a promising technique for promoting wind power utilization. Hence, this paper integrates large-scale electric vehicles (EVs) with wind power generation to formulate multi-objective hydro-thermal-wind with EVs scheduling (MOHTWES) problem. And what's more, an improved multi-objective particle swarm optimization (IMOPSO) algorithm is proposed for solving the above problem with various constraints. By introducing a unique dual population evolution mechanism and a hierarchical elitism preserving strategy based on crowding entropy, IMOPSO can achieve excellent and well-distributed Pareto optimal solutions in objective space. Furthermore, a set of constraint handling strategies are utilized to guarantee that the solutions obtained are in feasible region. Finally, a daily scheduling problem of hydro-thermal system is used to verify the performance of IMOPSO, the numerical results of which shows the Pareto optimal solutions obtained by IMOPSO have greater advantages than the comparison algorithms. Furthermore, it can be concluded from the simulation results for MOHTWES problem that, smart scheduling of EVs integrated with wind energy can promote wind power utilization and reduce the generation cost and emission simultaneously. ¬© 2018 Elsevier Ltd</t>
  </si>
  <si>
    <t>Constraint handling - Constraint handling strategies - Coordination dispatch - Coordination scheduling - Electric Vehicles (EVs) - Multi objective particle swarm optimization - Pareto optimal solutions - Well-distributed Pareto-optimal solutions</t>
  </si>
  <si>
    <t>Multitype Recharge Facility Location for Electric Vehicles</t>
  </si>
  <si>
    <t xml:space="preserve">Zhang, Xiang (1); Rey, David (1); Waller, S. Travis (1) </t>
  </si>
  <si>
    <t>Computer-Aided Civil and Infrastructure Engineering</t>
  </si>
  <si>
    <t>10.1111/mice.12379</t>
  </si>
  <si>
    <t>The motivation of this study is to minimize the system-level travel time costs and greenhouse emissions, which include tailpipe emissions by internal combustion engine vehicles (ICEVs) and smokestack emissions indirectly caused by electric vehicles (EVs), while satisfying EVs‚Äô replenishment need in transport networks subject to financial restraints for infrastructure development. In this study, we address recharge facility locations of EVs, where two types of recharge services are taken into account, that is, traditional charging stations and modern charging lanes. The multitype recharge facility location problem is formulated by employing the bilevel framework of the network design problem. In the lower-level program, the mixed-vehicular traffic assignment problem with en-route multitype recharge is employed, which accounts for both ICEVs and EVs with various driving ranges. The upper-level program aims to minimize the total system travel costs by selecting the optimal solution from a set of infrastructure design options considering both expansions of road capacities and provisions of multitype recharge facilities for EVs. In the algorithmic framework, we propose a tailored metaheuristic to solve medium to large instances. Systematic evaluation is conducted to test the efficacy of the proposed approach. The results highlight the impacts of traffic composition, distance ranges of EVs, budget levels and facility expenses on the project selection and evaluation. The results indicate that the two design objectives, to respectively minimize the network-wide travel time and greenhouse emissions, are conflicting for certain scenarios. Additionally, the results demonstrate the advantages of the network design problem (NDP) considering both multitype recharge service provision and road capacity enhancement over the NDP accounting for the former only. ¬© 2018‚ÄÇComputer-Aided Civil and Infrastructure Engineering</t>
  </si>
  <si>
    <t>Electric Vehicles (EVs) - Facility location problem - Infrastructure development - Internal combustion engine vehicles - Network design problems - Project selection and evaluation - Systematic evaluation - Vehicular traffic assignments</t>
  </si>
  <si>
    <t>Traffic Equilibrium and Charging Facility Locations for Electric Vehicles</t>
  </si>
  <si>
    <t xml:space="preserve">Zheng, Hong (1); He, Xiaozheng (1); Li, Yongfu (1, 2); Peeta, Srinivas (3) </t>
  </si>
  <si>
    <t>Networks and Spatial Economics</t>
  </si>
  <si>
    <t>10.1007/s11067-016-9332-z</t>
  </si>
  <si>
    <t>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user‚Äôs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users‚Äô individual path choice behaviours. ¬© 2016, Springer Science+Business Media New York.</t>
  </si>
  <si>
    <t>Mixed integer linear program - Network design - Network design problems - Optimality conditions - Piece-wise linear functions - Single-level models - Traffic equilibrium - Travel time functions</t>
  </si>
  <si>
    <t>Locating multiple types of charging facilities for battery electric vehicles</t>
  </si>
  <si>
    <t xml:space="preserve">Liu, Haoxiang (1, 2); Wang, David Z.W. (2) </t>
  </si>
  <si>
    <t>Transportation Research Part B: Methodological</t>
  </si>
  <si>
    <t>10.1016/j.trb.2017.01.005</t>
  </si>
  <si>
    <t>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users‚Äô ownership choice among multiple types BEV and BEV drivers‚Äô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 2017 Elsevier Ltd</t>
  </si>
  <si>
    <t>Approximation model - Black-box optimization - Charging facilities - Charging station locations - Multi-class user equilibrium - Solution algorithms - Transportation sector - Vehicle choice</t>
  </si>
  <si>
    <t>Coordinated control of distribution grid and electric vehicle loads</t>
  </si>
  <si>
    <t xml:space="preserve">Bharati, G.R. (1); Paudyal, S. (1) </t>
  </si>
  <si>
    <t>Electric Power Systems Research</t>
  </si>
  <si>
    <t>10.1016/j.epsr.2016.05.031</t>
  </si>
  <si>
    <t>Electric vehicle (EV) charging results in unusual power peaks during low energy prices, which can have adverse impacts on distribution grid operation. Therefore, coordinated dispatch of EV loads including the operational constraints of distribution grid is essential. However, a centralized approach to solve this problem is computationally challenging task. This work proposes a bi-level hierarchical vehicle-grid (VG) optimization framework. In the hierarchy, optimal operation of the distribution grid is considered in one level, while the optimal operation of EVs is carried out in another level. The proposed framework consists of comprehensive mathematical modelling of distribution system components, EVs, and operational constraints. The proposed framework is applied to coordinate charging of hundreds of EVs in the IEEE 34-node three-phase unbalanced distribution system. Case studies demonstrate that the hierarchical VG optimization framework provides benefits to the distribution grid operations as well as to the EV owners. ¬© 2016 Elsevier B.V.</t>
  </si>
  <si>
    <t>Centralized approaches - Co-ordinated control - Distribution systems - Operational constraints - Optimal operation - Optimization framework - Smart grid - Unbalanced distribution systems</t>
  </si>
  <si>
    <t>Distribution network planning integrating charging stations of electric vehicle with V2G</t>
  </si>
  <si>
    <t xml:space="preserve">Lin, Xiangning (1); Sun, Jinwen (1); Ai, Shengfang (1); Xiong, Xiaoping (2); Wan, Yunfei (3); Yang, Dexian (1) </t>
  </si>
  <si>
    <t>10.1016/j.ijepes.2014.06.043</t>
  </si>
  <si>
    <t>Accompanied by the popularization of EVs, the planning of electric vehicle (EV) charging stations becomes an important concern of distribution network planning. In this paper, the load density method is introduced to determine the optimal capacity of the EV charging stations in the areas to be planned, and the difference between 1 and the weight coefficients obtained by the analytic hierarchy process (AHP) method is used to calculate the cost coefficients of the charging station. The objective function of the optimal distribution network planning model should be the minimal cost of the fixed investments, the operational costs and the maintenance costs including the substations, charging stations and feeders. In this model, the effect of vehicle-to-grid (V2G) is considered, i.e., the EV is respectively treated as both the load and the source. Moreover, the electricity price volatility has been taken into consideration. In this case, EV owners can be guided to charge and discharge EV orderly. The ordinal optimization approach is applied to get the best solution. The results of the case study based on IEEE 54 nodes model show the feasibility and effectiveness of the proposed model. ¬© 2014 Elsevier Ltd. All rights reserved.</t>
  </si>
  <si>
    <t>Analytic hierarchy process (ahp) - Distribution network planning - Electric vehicle charging - Electricity price volatilities - Load density - Optimal distributions - Ordinal optimization - Vehicle to Grid (V2G)</t>
  </si>
  <si>
    <t>plug-in hybrid electric vehicles - intelligent state-of-charge reference - bi-level energy management strategy - fuel economy - Q-learning algorithm - SOC reference - model nonlinearities - physical constraints - short-term drive velocity - radial basis function neural network - model predictive control controller - system power flows - battery lifetime extension</t>
  </si>
  <si>
    <t>Connected scenario - Energy-savings - Flow uncertainty - Hierarchical energy management - Management strategies - Motion-planning - Multi objective - Plug-In Hybrid Electric Vehicle - Torque distribution - Traffic flow</t>
  </si>
  <si>
    <t>electric vehicle trip chain information-based hierarchical stochastic energy management system - emission cost - fuel cost - heterogeneous PEVs fleet - microgrid daily operating cost - multiple uncertainties - operational uncertainties - PEVs owner - real-time operation - realistic statistical trip data - renewable energy sources - stochastic trip chain information - two-layer Hi-SEMS scheme</t>
  </si>
  <si>
    <t>Applied Energy</t>
  </si>
  <si>
    <t>Action spaces - Ancillary service - Carbon intensity - Continuous actions - Discrete/continuous - Hierarchical multi-agent reinforcement learning - Hybrid discrete‚Äìcontinuous action space - Multi-agent reinforcement learning - Power networks - Transportation network</t>
  </si>
  <si>
    <t>Battery energy storage systems - Capacity planning - Distributed energy storage systems - Dynamic wireless charging - Energy - Microgrid - Microgrid structures - Renewable energy generation - Transportation network - Wireless charging</t>
  </si>
  <si>
    <t>electricity tariff - HEH - plugging time - user settings - two-level hierarchical energy management system - plug-in - electric vehicles - EVs behavior - home-energy-hubs - escalating demand - adequate charging infrastructure - smart charging approach - off-board EVs chargers - home-energy-hub applications - photovoltaic battery storage - BS - x-to-vehicle operations - domestic applications - renewable storage elements - state-of-charge profiles - EV - HEHs system - extended Bellman-Ford-Moor algorithm</t>
  </si>
  <si>
    <t>Distribution levels - Electric vehicle - Energy - Energy systems - Intelligent energies - Management Model - Management strategies - Thermostatically controled load - Thermostatically controlled loads - Transactive controls</t>
  </si>
  <si>
    <t>Journal of Cleaner Production</t>
  </si>
  <si>
    <t>Model predictive control</t>
  </si>
  <si>
    <t>Co-operative control - Distributed controller - Hierarchical framework - Iterative Dynamic Programming - Optimal control strategy - Plug-in hybrid electric vehicles - Real-time application - Real-time implementations</t>
  </si>
  <si>
    <t>Charging loads - Charging strategies - Demand response - Electric vehicle charging - Optimal charging - Optimal charging strategy - Peak load regulations - Real- time - Real-time charging price - Regional grids</t>
  </si>
  <si>
    <t>Vehicle-to-grid</t>
  </si>
  <si>
    <t>Integrated energy systems - Operations cost - Optimal scheduling - Safe operation - Sand cat swarm optimization - Stable operation - Stochastic optimal scheduling - Stochastics - Swarm optimization - Thermal</t>
  </si>
  <si>
    <t>IEEE Transactions on Vehicular Technology</t>
  </si>
  <si>
    <t>Acceleration performance - Dynamic programming algorithm - Multiple modes - Performance screening - Planetary gear sets - Power split hybrid electric vehicles - Topological graph theories - Vehicle design</t>
  </si>
  <si>
    <t>recursive least squares algorithm - multiple forgetting factors - economy - upper-level controller - model predictive control algorithm - MPC controller - lower-level controller - braking systems - regenerative braking - braking force distribution strategy - conventional MPC-based ACC strategy - vehicle acceleration - speed fluctuation - novel adaptive cruise control strategy - electric vehicles - hierarchical framework - conclusive evidence - traffic congestion - ACC system - novel ACC strategy - main efforts - sliding acceleration identification model</t>
  </si>
  <si>
    <t>Coordinated Power Control of Electric Vehicles for Grid Frequency Support: MILP-Based Hierarchical Control Design</t>
  </si>
  <si>
    <t xml:space="preserve">Kaur, Kuljeet (1); Kumar, Neeraj (1); Singh, Mukesh (2) </t>
  </si>
  <si>
    <t>IEEE Transactions on Smart Grid</t>
  </si>
  <si>
    <t>10.1109/TSG.2018.2825322</t>
  </si>
  <si>
    <t>Frequency regulation is one of the most crucial ancillary services that strives to maintain the demand and supply in smart grid setup. The deviations in grid's frequency can be managed efficiently by adjusting the power generation and consumption of supply and demand sides, respectively. Traditionally, frequency support is provided using conventional generators but their usage leads to the emission of harmful gases, degraded heat rate, and associated wear and tear. However, electric vehicles (EVs) can play a significant role in managing demand and supply imbalances in the near future; with their penetration expected to reach 400 billion by 2020. Moreover, EVs have large charging and discharging capacities due to which they can provide instantaneous frequency support. Motivated by these factors, in this paper, a power management scheme has been presented to leverage the participation of EVs for secondary frequency regulation. The proposed scheme uses a 2-level hierarchical control mechanism to attain the following objectives: 1) to minimize the frequency deviations at the grid level; 2) to support bi-directional vehicle-to-grid in accordance with users' power requirements; 3) to generate an optimal schedule for EV's charging and discharging needs; 4) to reduce battery degradation; and 5) to maximize EV's revenue. Using these objectives, the problem of frequency support has been formulated as a mixed integer linear programming problem. The proposed scheme has been evaluated using Mosek solver on real-time data acquired from PJM and CAISO. The results obtained demonstrate the effectiveness of the proposed scheme for providing frequency support in comparison to the existing scheme. ¬© 2010-2012 IEEE.</t>
  </si>
  <si>
    <t>Real-Time Optimal Energy and Reserve Management of Electric Vehicle Fast Charging Station: Hierarchical Game Approach</t>
  </si>
  <si>
    <t xml:space="preserve">Zhao, Tianyang (1); Li, Yuanzheng (1, 2, 3); Pan, Xuewei (4); Wang, Peng (5); Zhang, Jianhua (1) </t>
  </si>
  <si>
    <t>10.1109/TSG.2017.2687522</t>
  </si>
  <si>
    <t>In this paper, the aggregation of electric vehicles (EVs) and fast charging station (FCS) is modeled as a leader-followers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 ¬© 2010-2012 IEEE.</t>
  </si>
  <si>
    <t>Hierarchical optimization of electric vehicle system charging plan based on the scheduling priority</t>
  </si>
  <si>
    <t xml:space="preserve">Ni, Feng (1); Yan, Linfang (2); Wu, Ke (3); Shi, Mengxuan (4); Zhou, Jianyu (4); Chen, Xia (4) </t>
  </si>
  <si>
    <t>Journal of Circuits, Systems and Computers</t>
  </si>
  <si>
    <t>10.1142/S0218126619502219</t>
  </si>
  <si>
    <t>Unregulated charging of a large number of electric vehicles (EVs) simultaneously may cause electricity shortages and price spikes in the power market. This paper deals with the optimization of EV charging strategy using the priority sequence. Firstly, the evaluation indices such as the schedulable interval ratio, the emergency probability and the battery losses are proposed. Then a comprehensive evaluation system for the EV scheduling priority is established by adopting the entropy weight method to incorporate multiple indices. Based on the scheduling priority obtained, a double-hierarchical optimal model is proposed, taking into account the constraints such as the demand of the EV owner. Its upper objective aims to minimize the sum of the square of deviation between the actual and the required schedulable capacity of EV aggregator over every interval. The lower one minimizes the sum of EV scheduling priority sequence over the scheduling interval. Case studies with 100 EVs show that the hierarchical optimization model can assist EV aggregator in making effective charging scheme. It is also observed that better flexibility for dispatching EVs can be achieved using multiple indices with weights. ¬© 2019 World Scientific Publishing Company.</t>
  </si>
  <si>
    <t>Decentralised hierarchical coordination of electric vehicles in multi-microgrid systems</t>
  </si>
  <si>
    <t xml:space="preserve">Zou, Suli (1); Ma, Zhongjing (1); Yang, Nan (2) </t>
  </si>
  <si>
    <t>10.1049/iet-gtd.2018.6767</t>
  </si>
  <si>
    <t>Here, the authors study the optimal coordination of electric vehicles (EVs) in a multi-microgrid (MMG) system with respect to a given time-of-use (TOU) price trajectory over a multi-time period. The authors firstly formulate a class of EV charging/discharging coordination problems for each individual microgrid (MG) to minimise the electricity cost of this MG, while the implemented strategy may result in high variations of the total demand and even build new peaky demands. To mitigate these negative effects, the authors build an aggregate optimisation problem with quadratic cost function under certain bounds on the electricity costs of each MG. The authors further propose a decentralised method for the underlying optimisation problem and verify the convergence of the system to the optimal strategy with a logarithmic convergence rate. Furthermore, the authors consider the power exchange capacity between the MMG system and the main grid, and present a decentralised algorithm to obtain an optimal strategy that minimises the system cost under this capacity constraint. Also, the convergence, the optimality, and the convergence rate of the proposed algorithm are shown. ¬© The Institution of Engineering and Technology 2019</t>
  </si>
  <si>
    <t>Hierarchical coordinated control method of in-wheel motor drive electric vehicle based on energy optimization</t>
  </si>
  <si>
    <t xml:space="preserve">Wang, Junchang (1); Li, Junmin (1) </t>
  </si>
  <si>
    <t>World Electric Vehicle Journal</t>
  </si>
  <si>
    <t>10.3390/wevj10020015</t>
  </si>
  <si>
    <t>In order to improve the endurance mileage and stability of an electric vehicle at the same time, a hierarchical coordinated control method of an in-wheel motor drive electric vehicle based on energy optimization is presented in this paper. The driving architecture of an in-wheel motor drive electric vehicle is developed, and a corresponding simulation model is established in CarSim software; then, the bicycle model of an electric vehicle is derived from vehicle dynamic equations. The energy-saving feasibility of an in-wheel motor drive electric vehicle is analyzed by a motor efficiency map, and on the basis of this, the hierarchical coordinated control method is proposed to achieve the simultaneous energy optimization control and stability control of the electric vehicle. The results show that the energy consumption is decreased by 32.41%, 45.92%, and 4.07% in different simulation manoeuver cases, and the vehicle stability can be ensured by the proposed control method. ¬© 2019 by the authors.</t>
  </si>
  <si>
    <t>A hierarchical energy management strategy based on model predictive control for plug-in hybrid electric vehicles</t>
  </si>
  <si>
    <t xml:space="preserve">Zhang, Yuanjian (1); Chu, Liang (1); Ding, Yan (2); Xu, Nan (1); Guo, Chong (1); Fu, Zicheng (1); Xu, Lei (3); Tang, Xin (1); Liu, Yadan (1) </t>
  </si>
  <si>
    <t>10.1109/ACCESS.2019.2924165</t>
  </si>
  <si>
    <t>This paper presents a prescient energy management strategy based on the model predictive control (MPC) for the parallel plug-in hybrid electric vehicles (PHEVs). In this hierarchical strategy, dynamic programming (DP), with its improved calculation speed, is chosen as the solution algorithm to calculate the optimal power distribution combinations in the predicted receding horizon and under the given terminal battery state-of-charge (SOC) terminal constraint. A synthesized velocity profile prediction (SVPP) method is adopted. The macroscopically and microcosmically predicted velocities obtained by the participatory sensing data (PSD)-based method and the Markov chain (MC), respectively, are synthesized by the linear regression method, obtaining the final velocity profile. In the linear regression step, a particle filter (PF) is implemented for the parameter estimation. According to the characteristics of the driving conditions and components, the terminal battery SOC in each control horizon is constrained by a novel method. Finally, we demonstrate the capability of the proposed scheme in terms of fuel economy improvement by comparing the value of this metric with those of other strategies through simulation. ¬© 2019 IEEE.</t>
  </si>
  <si>
    <t>Multiobjective optimization for frequency support using electric vehicles: An aggregator-based hierarchical control mechanism</t>
  </si>
  <si>
    <t xml:space="preserve">Kaur, Kuljeet (1); Singh, Mukesh (2); Kumar, Neeraj (1) </t>
  </si>
  <si>
    <t>IEEE Systems Journal</t>
  </si>
  <si>
    <t>10.1109/JSYST.2017.2771948</t>
  </si>
  <si>
    <t>In the last few years, there has been an exponential increase in the penetration of electric vehicles (EVs) due to their eco-friendly nature, and ability to support bidirectional energy exchanges with the smart grid. Besides serving transportation needs and reducing the carbon footprints in the environment, EVs are widely used for instantaneous grid frequency support. However, the existing research proposals have concentrated majorly on unidirectional vehicle-to-grid (V2G) support using fleet of EVs, which in turn leads to reduced frequency regulation and reserve capacity of participating EVs. Motivated from these facts, in this paper, an 'aggregator-based hierarchical control mechanism' for secondary frequency regulation (SFR) using a fleet of EVs has been presented. In the proposed solution, EVs' scheduling problem has been formulated to provide optimal SFR, while satisfying EVs' energy demands under battery degradation constraints. This multiobjective primal problem (Mo-PP) under multiple constraints is solved using an approximation approach. This task is achieved by decomposing the complex Mo-PP into four different subproblems (SPs), corresponding to controllers deployed at different layers. The designed SPs are then iteratively solved using interior point method. In summary, the tradeoff between SFR and EV's bidirectional energy demands has been investigated in this paper. Moreover, battery degradation issues induced due to frequent charging and discharging cycles of EVs are also explored. Optimal dispatch of regulation signals among the aggregators and charging stations also takes into account the advantages of conventional droop mechanism. Lastly, widely accepted Pennsylvania-New Jersey-Maryland and ERCOT regulation data have been used to perform extensive simulations. The results obtained demonstrate that the proposed scheme achieves 22.6% and 6.8% better performance in comparison with the existing schemes based on colored petri net and proportional integral derivative controller, respectively. ¬© 2017 IEEE</t>
  </si>
  <si>
    <t>Integrated hierarchical control strategy of active suspension and differential assisted steering system for electric-wheel vehicle</t>
  </si>
  <si>
    <t xml:space="preserve">Wang, Shuai (1); Shi, Guobiao (1); Lin, Yi (1) </t>
  </si>
  <si>
    <t>International Journal of Vehicle Design</t>
  </si>
  <si>
    <t>10.1504/IJVD.2019.111581</t>
  </si>
  <si>
    <t>In order to solve the performance decrease of riding comfort and handling stability caused by the increase of unsprung mass for the electricwheel vehicle, an integrated hierarchical control strategy is proposed based on differential assisted steering system (DASS) and active suspension system (ASS). Here, the upper controller is designed to coordinate the overall control strategy and determine the control weight of the two subsystems by the fuzzy control algorithm. Afterwards, for the lower controllers, the linear quadratic optimal algorithm is taken in the differential steering system to determine the additional yaw moment, and the active disturbance rejection control is used in the active suspension system to suppress body vibration and improve riding comfort. The simulation results show that the proposed hierarchical control can effectively improve the riding comfort and handling stability of the electricwheel vehicle. Copyright ¬© 2019 Inderscience Enterprises Ltd.</t>
  </si>
  <si>
    <t>Battery anti-aging control for a plug-in hybrid electric vehicle with a hierarchical optimization energy management strategy</t>
  </si>
  <si>
    <t xml:space="preserve">Bai, Yunfei (1); He, Hongwen (1); Li, Jianwei (1); Li, Shuangqi (1); Wang, Ya-xiong (2); Yang, Qingqing (3) </t>
  </si>
  <si>
    <t>10.1016/j.jclepro.2019.117841</t>
  </si>
  <si>
    <t>This paper proposes a hierarchical optimization energy management strategy to suppress the battery aging in plug-in hybrid electric vehicles. In the first-level, a variable-threshold dynamic programming algorithm to distribute the power between the energy storage system and the engine is proposed. By adding supercapacitor to form the hybrid energy storage system, and using adaptive low-pass filtering algorithm, the power between the battery and the supercapacitor is distributed. To control the supercapacitor and battery to work within the capacity range, a power limits management module for redistributing the power between the engine, the supercapacitor and the battery is considered. The adaptive low-pass filtering algorithm and power limits management module constitute adaptive power allocation method in the second-level. After that, the rain-flow counting algorithm is applied in this paper to calculate battery aging cost. By using the rain-flow counting algorithm, the battery performances are analyzed, and the results show that the adaptive power allocation method can improve the battery service life by about 54.9% compared with the global dynamic programming algorithm. Considering the initial cost of the supercapacitor, the costs of battery aging, fuel consumption, electricity consumption, and management cost of retired batteries, compared with the global dynamic programming algorithm, the life cycle economy of the vehicle is improved by 12.4% under the proposed method. ¬© 2019 Elsevier Ltd</t>
  </si>
  <si>
    <t>A bi-level optimization approach to charging load regulation of electric vehicle fast charging stations based on a battery energy storage system</t>
  </si>
  <si>
    <t xml:space="preserve">Bao, Yan (1); Luo, Yu (1); Zhang, Weige (1); Huang, Mei (1); Wang, Le Yi (2); Jiang, Jiuchun (1) </t>
  </si>
  <si>
    <t>10.3390/en11010229</t>
  </si>
  <si>
    <t>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t>
  </si>
  <si>
    <t>Game-based hierarchical cooperative control for electric vehicle lateral stability via active four-wheel steering and direct yaw-moment control</t>
  </si>
  <si>
    <t xml:space="preserve">Zhao, Lin (1); Lu, Shaobo (1, 2); Zhang, Bohan (1) </t>
  </si>
  <si>
    <t>10.3390/en12173339</t>
  </si>
  <si>
    <t>A Stackelberg game-based cooperative control strategy is proposed for enhancing the lateral stability of a four-wheel independently driving electric vehicle (FWID-EV). An upperlower double-layer hierarchical control structure is adopted for the design of a stability control strategy. The leaderfollower-based Stackelberg game theory (SGT) is introduced to model the interaction between two unequal active chassis control subsystems in the upper layer. In this model, the direct yaw-moment control (DYC) and the active four-wheel steering (AFWS) are treated as the leader and the follower, respectively, based on their natural characteristics. Then, in order to guarantee the efficiency and convergence of the proposed control strategy, a sequential quadratic programming (SQP) algorithm is employed to solve the task allocation problem among the distributed actuators in the lower layer. Also, a double-mode adaptive weight (DMAW)- adjusting mechanism is designed, considering the negative effect of DYC. The results of cosimulation with CarSim and Matlab/Simulink demonstrate that the proposed control strategy can effectively improve the lateral stability by properly coordinating the actions of AFWS and DYC. ¬© 2019 by the authors</t>
  </si>
  <si>
    <t>Multidisciplinary Design of Electric Vehicles Based on Hierarchical Multi-Objective Optimization</t>
  </si>
  <si>
    <t xml:space="preserve">Ramakrishnan, Kesavan (1); Mastinu, Gianpiero (1); Gobbi, Massimiliano (1) </t>
  </si>
  <si>
    <t>Journal of Mechanical Design, Transactions of the ASME</t>
  </si>
  <si>
    <t>10.1115/1.4043840</t>
  </si>
  <si>
    <t>A method for the optimal design of complex systems is developed by effectively combining multi-objective optimization and analytical target cascading techniques. The complex systems with high dimensionality are partitioned into manageable subsystems that can be optimized using dedicated algorithms. The multiple objective functions in each subsystem are treated simultaneously, and the interactions between subsystems are managed using linking variables and shared variables. The analytical target cascading algorithm ensures the convergence of the optimal solution that meets the system level targets while complying with the subsystem level constraints. A design optimization of electric vehicles with in-wheel motors is formulated as a two-level hierarchical scheme where the top level has a model representing the electric vehicle and the bottom level contains models of battery and suspension. The vehicle model includes an electric motor model and a power electronics model. Pareto-optimal solutions are derived holistically. The effectiveness of the proposed method for optimizing the complex systems is compared against the conventional all-in-one optimization approach. ¬© 2020 Oxford University Press. All rights reserved.</t>
  </si>
  <si>
    <t>A hierarchical optimization model for a network of electric vehicle charging stations</t>
  </si>
  <si>
    <t xml:space="preserve">Kong, Cuiyu (1); Jovanovic, Raka (2); Bayram, Islam Safak (2, 3); Devetsikiotis, Michael (4) </t>
  </si>
  <si>
    <t>10.3390/en10050675</t>
  </si>
  <si>
    <t>Charging station location decisions are a critical element in mainstream adoption of electric vehicles (EVs). The consumer confidence in EVs can be boosted with the deployment of carefully-planned charging infrastructure that can fuel a fair number of trips. The charging station (CS) location problem is complex and differs considerably from the classical facility location literature, as the decision parameters are additionally linked to a relatively longer charging period, battery parameters, and available grid resources. In this study, we propose a three-layered system model of fast charging stations (FCSs). In the first layer, we solve the flow capturing location problem to identify the locations of the charging stations. In the second layer, we use a queuing model and introduce a resource allocation framework to optimally provision the limited grid resources. In the third layer, we consider the battery charging dynamics and develop a station policy to maximize the profit by setting maximum charging levels. The model is evaluated on the Arizona state highway system and North Dakota state network with a gravity data model, and on the City of Raleigh, North Carolina, using real traffic data. The results show that the proposed hierarchical model improves the system performance, as well as the quality of service (QoS), provided to the customers. The proposed model can efficiently assist city planners for CS location selection and system design. ¬© 2017 by the authors.</t>
  </si>
  <si>
    <t>A hierarchical energy efficiency optimization control strategy for distributed drive electric vehicles</t>
  </si>
  <si>
    <t xml:space="preserve">Hua, Min (1); Chen, Guoying (1); Zhang, Buyang (1); Huang, Yanjun (2) </t>
  </si>
  <si>
    <t>10.1177/0954407017751788</t>
  </si>
  <si>
    <t>Distributed drive electric vehicle with four in-wheel motors is widespread with various characteristics, such as performance potentials for independent wheel drive control and energy efficiency. However, in future, one of the biggest obstacles for its success in the automotive industry would be its limited energy storage. This paper proposes a hierarchical control method that involves a high-level motion controller that uses sliding mode control to calculate the total desired force and yaw moment and a low-level allocation controller in which an optimal energy-efficient control allocation scheme is presented to provide optimally distributed torques of four in-wheel motors in all the normal cases. A practicable motor energy efficiency model as a motor actuator is proposed by incorporating the electric motor efficiency map based on measured data into the motor efficiency experiment and a current closed-loop motor model. Moreover, both tracking performance and energy-saving are carried out in this research and evaluated via a co-simulation approach using MATLAB/Simulink and CarSim. A ramp maneuver at a constant speed and New European Driving Cycle and Urban Dynamometer Driving Schedule maneuvers have been conducted. To conclude, it is demonstrated that distributed drive electric vehicle with four in-wheel motors can reduce total power consumption and enhance tracking performance compared with a simple control allocation in which the torques are the fixed ratio distribution. ¬© IMechE 2018.</t>
  </si>
  <si>
    <t>Hierarchical electric vehicle charging aggregator strategy using dantzig-wolfe decomposition</t>
  </si>
  <si>
    <t xml:space="preserve">Amini, M. Hadi (1, 2); McNamara, Paul (3); Weng, Paul (4); Karabasoglu, Orkun (5); Xu, Yinliang (1, 6) </t>
  </si>
  <si>
    <t>IEEE Design and Test</t>
  </si>
  <si>
    <t>10.1109/MDAT.2017.2759505</t>
  </si>
  <si>
    <t>This article focuses on reducing a charging cost for electric vehicles (EVs). A charging strategy is proposed to minimize the charging cost of EVs within the charging station constraints. ¬© 2018 IEEE.</t>
  </si>
  <si>
    <t>Intelligent energy management strategy based on hierarchical approximate global optimization for plug-in fuel cell hybrid electric vehicles</t>
  </si>
  <si>
    <t xml:space="preserve">Yuan, Jingni (1); Yang, Lin (1); Chen, Qu (2) </t>
  </si>
  <si>
    <t>International Journal of Hydrogen Energy</t>
  </si>
  <si>
    <t>10.1016/j.ijhydene.2018.03.033</t>
  </si>
  <si>
    <t>The energy management strategy (EMS) is a key to reduce the equivalent hydrogen consumption and slow down fuel cell performance degradation of the plug-in fuel cell hybrid electric vehicles. Global optimal EMS based on the whole trip information can achieve the minimum hydrogen consumption, but it is difficult to apply in real driving. This paper tries to solve this problem with a novel hierarchical EMS proposed to realize the real-time application and approximate global optimization. The long-term average speed in each future trip segment is predicted by KNN, and the short-term speed series is predicted by a new model averaging method. The approximate global optimization is realized by introducing hierarchical reinforcement learning (HRL), and the strategy within the speed forecast window is optimized by introducing upper confidence tree search (UCTS). The vehicle speed prediction and the proposed EMS have been verified using the collected real driving cycles. The results show that the proposed strategy can adapt to driving style changes through self-learning. Compared with the widely used rule-based strategy, it can evidently reduce hydrogen consumption by 6.14% and fuel cell start-stop times by 21.7% on average to suppress the aging of fuel cell. Moreover, its computation time is less than 0.447 s at each step, and combined with rolling optimization, it can be used for real-time application. ¬© 2018 Hydrogen Energy Publications LLC</t>
  </si>
  <si>
    <t>Hierarchical Direct Yaw-Moment Control System Design for In-Wheel Motor Driven Electric Vehicle</t>
  </si>
  <si>
    <t xml:space="preserve">Yue, Shi (1); Fan, Yu (1) </t>
  </si>
  <si>
    <t>International Journal of Automotive Technology</t>
  </si>
  <si>
    <t>10.1007/s12239-018-0067-3</t>
  </si>
  <si>
    <t>In this study, a hierarchical structured direct yaw-moment control (DYC) system, which consists of a main-loop controller and a servo-loop controller, is designed to enhance the handling and stability of an in-wheel motor driven driven electric vehicle (IEV). In the main loop, a Fractional Order PID (FO-PID) controller is proposed to generate desired external yaw moment. A modified Differential Evolution (M-DE) algorithm is adopted to optimize the controller parameters. In the servo-loop controller, the desired external yaw moment is optimally distributed to individual wheel torques by using sequential quadratic programming (SQP) approach, with the tire force boundaries estimated by Unscented Kalman Filter (UKF) based on a fitted empirical tire model. The IEV prototype is virtually modelled by using Adams/Car collaborating with SolidWorks, validated by track tests, and serves as the control plant for simulation. The feasibility and effectiveness of the designed control system are examined by simulations in typical handling maneuver scenarios. ¬© 2018, The Korean Society of Automotive Engineers and Springer-Verlag GmbH Germany, part of Springer Nature.</t>
  </si>
  <si>
    <t>Adaptive Hierarchical Energy Management Design for a Plug-In Hybrid Electric Vehicle</t>
  </si>
  <si>
    <t xml:space="preserve">Liu, Teng (1, 2); Tang, Xiaolin (3); Wang, Hong (4); Yu, Huilong (4); Hu, Xiaosong (1) </t>
  </si>
  <si>
    <t>10.1109/TVT.2019.2926733</t>
  </si>
  <si>
    <t>To promote the real-time application of the advanced energy management system in hybrid electric vehicles (HEVs), this paper proposes an adaptive hierarchical energy management strategy for a plug-in HEV. In this paper, deep learning (DL) and genetic algorithm (GA) are synthesized to derive the power split controls between the battery and internal combustion engine. First, the architecture of the multimode powertrain is founded, wherein the particular control actions, state variables, and optimization objective are explained. Then, the hierarchical framework for control actions generation is introduced. GA is utilized to search the global optimal controls based on the powertrain model provided in MATLAB/Simulink. DL is applied to train the neural network model that is connecting the inputs and control actions. Finally, the effectiveness of the presented integrated energy management strategy is validated via comparing with the original charge depleting/charge sustaining policy. Simulation results indicate that the proposed technique can highly improve the fuel economy. Furthermore, a hardware-in-the-loop is conducted to evaluate the adaptive and real-time characteristics of the designed energy management system. ¬© 1967-2012 IEEE.</t>
  </si>
  <si>
    <t>Robust hierarchical estimator of clutch torques for a compound power-split hybrid electric vehicle</t>
  </si>
  <si>
    <t xml:space="preserve">Xu, Defeng (1); Zhang, Jianwu (1); Zhou, Bin (1); Yu, Haisheng (2) </t>
  </si>
  <si>
    <t>10.1016/j.ymssp.2019.106320</t>
  </si>
  <si>
    <t>A hierarchical estimator for a compound power-split hybrid electric vehicle is proposed herein to individually observe interacted clutch torques. It consists of reference layer and estimation layer, and combines several classical observers. The estimator utilizes less nonlinear parameters in clutch assembly by introducing torque estimations from unknown input observers into update laws, and forms a closed-loop structure to better achieve system robustness through interactive feedbacks from each other. Uncertainties of estimation model and disturbances of real system are considered and introduced into the analysis of input-to-state stability. As a result, an algorithm of gain matrix optimization is obtained in the form of linear matrix inequality. Results from platform simulations and real car tests demonstrated that it improves overall performance of steady accuracy and fast response, and obtains excellent robustness for the complicated hybrid system. ¬© 2019 Elsevier Ltd</t>
  </si>
  <si>
    <t>Closed-loop hierarchical control strategies for connected and autonomous hybrid electric vehicles with random errors</t>
  </si>
  <si>
    <t xml:space="preserve">Qiu, Shaolin (1); Qiu, Lihong (1, 2); Qian, Lijun (1); Abdollahi, Zoleikha (2); Pisu, Pierluigi (2) </t>
  </si>
  <si>
    <t>IET Intelligent Transport Systems</t>
  </si>
  <si>
    <t>10.1049/iet-its.2018.5046</t>
  </si>
  <si>
    <t>This study presents a closed-loop hierarchical control strategy for a group of connected and autonomous hybrid electric vehicles (HEVs) with the purpose of optimising fuel economy while guaranteeing traffic mobility and vehicle safety. In the hierarchical control architecture, a decentralised stochastic model predictive control (SMPC)-based higher level controller incorporating signal phase and timing information is formulated to optimise the velocity profile of each vehicle, and an adaptive equivalent consumption minimisation strategy based lower level controller is employed for the energy management control of the HEVs. Creatively, random errors of the control variable are considered in the SMPC framework. The errors are discretised and modelled as a Markov process and the state transition matrix of the errors is generated randomly to capture the error transition dynamics. To solve the SMPC problem more efficiently, a scenario-based SMPC is employed. Moreover, the propulsion and recuperation efficiencies of the lower level controller are calculated at each time step with measurable variables, and fed back to the higher level controller for velocity optimisation in next time step. Simulation results validate the control effectiveness and advantages of the proposed control architecture. ¬© The Institution of Engineering and Technology 2018.</t>
  </si>
  <si>
    <t>A hierarchical dispatch model for optimizing real-time charging and discharging strategy of electric vehicles</t>
  </si>
  <si>
    <t xml:space="preserve">Zhang, Qian (1); Liu, Huazhen (1); Li, Chen (1) </t>
  </si>
  <si>
    <t>IEEJ Transactions on Electrical and Electronic Engineering</t>
  </si>
  <si>
    <t>10.1002/tee.22599</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</si>
  <si>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 Published by John Wiley &amp; Sons, Inc. ¬© 2018 Institute of Electrical Engineers of Japan. Published by John Wiley &amp; Sons, Inc.</t>
  </si>
  <si>
    <t>Multidisciplinary hybrid hierarchical collaborative optimization of electric wheel vehicle chassis integrated system based on driver‚Äôs feel</t>
  </si>
  <si>
    <t xml:space="preserve">Zhao, Wanzhong (1); Yang, Zunsi (1); Wang, Chunyan (1) </t>
  </si>
  <si>
    <t>Structural and Multidisciplinary Optimization</t>
  </si>
  <si>
    <t>10.1007/s00158-017-1801-6</t>
  </si>
  <si>
    <t>The optimization design of chassis integrated system mainly involves steering, suspension and brake subsystems, which is essentially a multidisciplinary design optimization. This paper mainly researches the multidisciplinary optimization of the chassis integrated system for the electric wheel vehicle, from the view of ensuring a favorable feel for the driver. The dynamic models of differential steering system, brake system, active suspension system and vehicle are established. Then, taking the coupling relationship of the chassis subsystems into account, this paper proposes an evaluating index of driver‚Äôs ride comfort (Drc), which is composed of the steering road feel, brake feel and suspension ride comfort. In order to determine the weight coefficient in the quantization formula of Drc, the technique for order preference by similarity to ideal solution (TOPSIS) method is used to overcome the subjectivity in the selection. Based on these, a multidisciplinary hybrid hierarchical collaborative optimization (HHCO) method is proposed on the basis of the collaborative optimization (CO), which consists of a system level coordinator and a coupling analyzer to solve the problem of poor convergence and the low efficiency of CO method. The optimization results show that the proposed HHCO method has excellent computational efficiency and better convergence compared with the CO method, which can further improve the steering road feel and the drive ride comfort, on the premise of ensuring the brake feel and suspension ride comfort. ¬© 2017, Springer-Verlag GmbH Germany.</t>
  </si>
  <si>
    <t>A Hierarchical Energy Management Strategy for Power-Split Plug-in Hybrid Electric Vehicles Considering Velocity Prediction</t>
  </si>
  <si>
    <t xml:space="preserve">Chen, Zheng (1); Guo, Ningyuan (1); Shen, Jiangwei (1); Xiao, Renxin (1); Dong, Peng (2) </t>
  </si>
  <si>
    <t>10.1109/ACCESS.2018.2848464</t>
  </si>
  <si>
    <t>In this paper, a hierarchical energy management strategy is proposed to achieve optimal energy distribution in plug-in hybrid electric vehicles by dividing the energy management algorithm into two layers. Between two control layers, a novel velocity-prediction method based on wavelet transformation and a radial basis function neural network is introduced to realize accurate vehicle speed prediction. To simplify the problem, a quadratic optimization method is employed to find the optimal state-of-charge (SOC) trajectory in the upper layer and the calculation time can be minimized to be within 400 ms. Model predictive control is established simultaneously in the bottom layer to achieve fast, and local energy management based on the predicted velocity and the planned SOC trajectory. Simulation results show that the proposed method can increase the accuracy of the velocity prediction and improve the fuel economy with a fast calculation speed. ¬© 2013 IEEE.</t>
  </si>
  <si>
    <t>Hierarchical Energy Optimization Strategy and Its Integrated Reliable Battery Fault Management for Hybrid Hydraulic-Electric Vehicle</t>
  </si>
  <si>
    <t xml:space="preserve">Kamal, Elkhatib (1, 2); Adouane, Lounis (2) </t>
  </si>
  <si>
    <t>10.1109/TVT.2018.2805353</t>
  </si>
  <si>
    <t>Reduction of fuel consumption is an indispensable part of automotive industry in recent years. This induces several developments of hybrid vehicles with different structures. This paper deals with reliable and robust energy management strategy for a hybrid hydraulic-electric intelligent vehicle. The main objective of this paper is the development of a suboptimal control strategy based on fuzzy logic and neural network for minimizing total energy consumption while ensuring a better battery life. For this purpose, fuzzy supervisory fault management, which can detect and compensate the battery faults, regulates all of the possible vehicle's operation modes. Then, control strategy based on fuzzy logic controller (FLC) is developed. The FLC membership function parameters are tuned by employing neural network to manage power distribution between electric motor and internal combustion engine (ICE). Control strategy is switched between optimized FLCs to enhance the suboptimal power split between the different energy sources and manage the ICE to work always in the vicinity of its optimal condition. Finally, a robust fuzzy tuning controllers are investigated to give a good torque set point tracking. Simulation results, while using TruckMaker/MATLAB software, confirm that the proposed approach leads to suboptimal energy consumption of the vehicle for any unknown driving cycles and compensate battery faults effects. ¬© 2018 IEEE.</t>
  </si>
  <si>
    <t>A bi-level optimisation framework for electric vehicle fleet charging management</t>
  </si>
  <si>
    <t>10.1016/j.apenergy.2016.03.091</t>
  </si>
  <si>
    <t>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t>
  </si>
  <si>
    <t>Vehicle stability enhancement through hierarchical control for a four-wheel-independently-actuated electric vehicle</t>
  </si>
  <si>
    <t xml:space="preserve">Wang, Zhenpo (1); Wang, Yachao (1); Zhang, Lei (1); Liu, Mingchun (2) </t>
  </si>
  <si>
    <t>10.3390/en10070947</t>
  </si>
  <si>
    <t>In this paper, an optimal control strategy for a four-wheel-independently-actuated electric vehicle (FWIA EV) is proposed to improve vehicle dynamics stability and handling performance. The proposed scheme has a hierarchical structure composed of an upper and a lower controller. The desired longitudinal and lateral forces and yaw moment are determined based on the sliding-mode control (SMC) scheme in the upper controller, which takes the longitudinal and lateral velocity and the yaw rate as control variables. In the lower controller, an optimization algorithm is adopted to allocate the driving/braking torques to each in-wheel motor. A cost function with adjustable weight coefficients is specially designed by taking the motor power capability and the tire workload into consideration. The simulation and hardware-in-loop experimental results show that the proposed control strategy exhibits superior performance in comparison to commonly-used rule-based control strategies, and has the capability of online implementation. ¬© 2017 by the authors.</t>
  </si>
  <si>
    <t>Energy management for smart grids with electric vehicles based on hierarchical MPC</t>
  </si>
  <si>
    <t xml:space="preserve">Kennel, Fabian (1); Gorges, Daniel (1); Liu, Steven (1) </t>
  </si>
  <si>
    <t>10.1109/TII.2012.2228876</t>
  </si>
  <si>
    <t>This paper presents an energy management system for smart grids with electric vehicles based on hierarchical model predictive control (HiMPC). The energy management system realizes load-frequency control (LFC), an economic operation and an electric vehicle integration into the smart grid. The main component is the HiMPC, which allows covering different time scales, regarding constraints (e.g. power ratings) and predictions (e.g. on renewable generation), as well as rejecting disturbances (e.g. due to fluctuating renewable generation) based on a systematic model- and optimization-based design. For the electric vehicle integration, an aggregator is proposed as link between HiMPC and individual vehicle. The aggregator in particular provides predictions to the HiMPC on the availability of electric vehicles for LFC based on the current mobility demand and the statistical mobility behavior of the vehicle users. Throughout the paper, the energy management system is evaluated for the smart grid of an intermediate city. ¬© 2005-2012 IEEE.</t>
  </si>
  <si>
    <t>Hierarchical coordinated control of plug-in electric vehicles charging in multifamily dwellings</t>
  </si>
  <si>
    <t xml:space="preserve">Qi, Wei (1); Xu, Zhiwei (2); Shen, Zuo-Jun Max (1, 3); Hu, Zechun (2); Song, Yonghua (2) </t>
  </si>
  <si>
    <t>10.1109/TSG.2014.2308217</t>
  </si>
  <si>
    <t>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 ¬© 2010-2012 IEEE.</t>
  </si>
  <si>
    <t>A hierarchical decomposition approach for coordinated dispatch of plug-in electric vehicles</t>
  </si>
  <si>
    <t xml:space="preserve">Yao, Weifeng (1); Zhao, Junhua (1, 2); Wen, Fushuan (1); Xue, Yusheng (3); Ledwich, Gerard (4) </t>
  </si>
  <si>
    <t>IEEE Transactions on Power Systems</t>
  </si>
  <si>
    <t>10.1109/TPWRS.2013.2256937</t>
  </si>
  <si>
    <t>Plug-in electric vehicles (PEVs) are increasingly popular in the global trend of energy saving and environmental protection. However, the uncoordinated charging of numerous PEVs can produce significant negative impacts on the secure and economic operation of the power system concerned. In this context, a hierarchical decomposition approach is presented to coordinate the charging/discharging behaviors of PEVs. The major objective of the upper-level model is to minimize the total cost of system operation by jointly dispatching generators and electric vehicle aggregators (EVAs). On the other hand, the lower-level model aims at strictly following the dispatching instructions from the upper-level decision-maker by designing appropriate charging/discharging strategies for each individual PEV in a specified dispatching period. Two highly efficient commercial solvers, namely AMPL/IPOPT and AMPL/CPLEX, respectively, are used to solve the developed hierarchical decomposition model. Finally, a modified IEEE 118-bus testing system including 6 EVAs is employed to demonstrate the performance of the developed model and method. ¬© 1969-2012 IEEE.</t>
  </si>
  <si>
    <t>Hierarchical optimization method for regenerative braking stability of hybrid electric vehicles</t>
  </si>
  <si>
    <t xml:space="preserve">Guo, Hong-Qiang (1); He, Hong-Wen (1); Sun, Xiao-Kun (1) </t>
  </si>
  <si>
    <t>Journal of Beijing Institute of Technology (English Edition)</t>
  </si>
  <si>
    <t>A process hierarchical optimization with two layers is proposed. According to the ZBT 24007-1989 braking regulation and the braking stability requirement, a regenerative braking stability scope is defined. Based on a braking force analysis of wheels, a model of parallel regenerative braking stability system is built up. For hierarchical optimization, the non-dominated sorting genetic algorithm- (NSGA-) is adopted in the top optimization layer to maximize the regenerative braking torque and optimize the braking stability. To further improve the recovery energy efficiency, the adaptive simulated annealing algorithm (ASA) is used in the low layer to optimize the regenerative torque distribution coefficient between two motors. According to the optimization results, a control strategy for improving regenerative braking stability is proposed, and an online simulation with the control strategy is carried out, the simulation results show the effectiveness of the proposed control strategy.</t>
  </si>
  <si>
    <t>A Novel Hierarchical Global Chassis Control System for Distributed Electric Vehicles</t>
  </si>
  <si>
    <t xml:space="preserve">Luo, Yugong (1); Cao, Kun (1); Dai, Yifan (1); Chu, Wenbo (1); Li, Keqiang (1) </t>
  </si>
  <si>
    <t>SAE International Journal of Passenger Cars - Electronic and Electrical Systems</t>
  </si>
  <si>
    <t>10.4271/2014-01-0091</t>
  </si>
  <si>
    <t>The current global chassis control (GCC) frequently makes use of decoupled control methods which depend on driving condition partition and simple rule-based vertical force distribution, and are insufficient to obtain optimal vehicle dynamics performance. Therefore, a novel hierarchical global chassis control system for a distributed electric vehicle (DEV), which is equipped with four wheel driving/steering and active suspension systems, is developed in this paper. The control system consists of three layers: in the upper layer, the desired forces/moments based on vehicular driving demands are determined; in the middle layer, a coordinated control method of longitudinal/lateral/vertical tire forces are proposed; in the lower layer, the driving/steering/suspension control is conducted to realize each distributed tire force. As the most outstanding contribution of this paper, a non-convex optimization problem with multiple constraints for coordinated control of longitudinal/lateral/vertical tire forces is solved, in which (1) tire force distribution problem is theoretically concluded as a constrained non-convex optimization problem, (2) a unique objective function that combines the tire workload and the dynamic ratio of the vertical forces is designed to evaluate tire force distribution, (3) 14 constraints including vehicular driving demands, tire friction limitations and actuator natures are involved to bound each tire force reasonably, and (4) an algorithm that combines constrained optimization and feasible region planning is proposed to solve the constrained non-convex optimization problem. Simulation results based on Matlab/Simulink and CarSim show that the proposed hierarchical global chassis control system effectively achieves better vehicle attitude and handling stability during the accelerated double lane change scenario compared with the other GCC methods. ¬© 2014 SAE International.</t>
  </si>
  <si>
    <t>ID</t>
  </si>
  <si>
    <t>Reason</t>
  </si>
  <si>
    <t>RemovingPhase</t>
  </si>
  <si>
    <t>Selected</t>
  </si>
  <si>
    <t>Year</t>
  </si>
  <si>
    <t>Journal</t>
  </si>
  <si>
    <t>Authors</t>
  </si>
  <si>
    <t>Keywords</t>
  </si>
  <si>
    <t>Charging</t>
  </si>
  <si>
    <t>V2G</t>
  </si>
  <si>
    <t>Price</t>
  </si>
  <si>
    <t>EVs</t>
  </si>
  <si>
    <t>EVSE</t>
  </si>
  <si>
    <t>RESs</t>
  </si>
  <si>
    <t>Formulation</t>
  </si>
  <si>
    <t>MPC</t>
  </si>
  <si>
    <t>Dispatching</t>
  </si>
  <si>
    <t>Dataset</t>
  </si>
  <si>
    <t>Charging facility</t>
  </si>
  <si>
    <t>Analysis</t>
  </si>
  <si>
    <t>Cristicism</t>
  </si>
  <si>
    <t>Why this classification?</t>
  </si>
  <si>
    <t>Bibtex</t>
  </si>
  <si>
    <t>Section</t>
  </si>
  <si>
    <t>Class</t>
  </si>
  <si>
    <t>Name</t>
  </si>
  <si>
    <t>Acronym</t>
  </si>
  <si>
    <t>Description</t>
  </si>
  <si>
    <t>Synonyms</t>
  </si>
  <si>
    <t>Latex</t>
  </si>
  <si>
    <t>Algorithms</t>
  </si>
  <si>
    <t>Scheduling algorithm</t>
  </si>
  <si>
    <t>Average rate</t>
  </si>
  <si>
    <t>AR</t>
  </si>
  <si>
    <t>Scheduling algorithm that supply the minimum power of the EVSE capacity.</t>
  </si>
  <si>
    <t>Algorithm</t>
  </si>
  <si>
    <t>Backward-forward sweep</t>
  </si>
  <si>
    <t>BFS</t>
  </si>
  <si>
    <t>Algorithm to compute the power flow in a network</t>
  </si>
  <si>
    <t>Earliest deadline first</t>
  </si>
  <si>
    <t>EDF</t>
  </si>
  <si>
    <t>Scheduling algorithm that schedules the charge of the vehicle with earliest departure time first.</t>
  </si>
  <si>
    <t>Earliest start time</t>
  </si>
  <si>
    <t>EST</t>
  </si>
  <si>
    <t>Scheduling algorithm that dispatches the EVSE firsly available with no spatial consideration.</t>
  </si>
  <si>
    <t>First-in First-served</t>
  </si>
  <si>
    <t>FIFS</t>
  </si>
  <si>
    <t>Scheduling algorithm that dispatches EVs according to their arrival times.</t>
  </si>
  <si>
    <t>First-come first-served (FCFS)</t>
  </si>
  <si>
    <t>Least slack time</t>
  </si>
  <si>
    <t>LST</t>
  </si>
  <si>
    <t>Scheduling algorithm that prioritizes those vehicle with shortest remaining time to achieve the desired SoC.</t>
  </si>
  <si>
    <t>Least laxity first (LLF)</t>
  </si>
  <si>
    <t>Lowest state-of-charge first</t>
  </si>
  <si>
    <t>LSF</t>
  </si>
  <si>
    <t>Scheduling algorithm that charges the vehicle with the lowest SoC first</t>
  </si>
  <si>
    <t>Nearest Neighbor Charging Routing</t>
  </si>
  <si>
    <t>NNCR</t>
  </si>
  <si>
    <t>Scheduling algorithm that dispatches the EV to the nearest charging station and the corresponding EVSE that is firstly available.</t>
  </si>
  <si>
    <t>Newton-Raphson</t>
  </si>
  <si>
    <t>Price oriented scheduling</t>
  </si>
  <si>
    <t>POS</t>
  </si>
  <si>
    <t>Scheduling algorithm that supplies more energy during cheaper windows</t>
  </si>
  <si>
    <t>ToU scheduling</t>
  </si>
  <si>
    <t>Randomly delayed charging</t>
  </si>
  <si>
    <t>RND</t>
  </si>
  <si>
    <t>Scheduling algorithm that starts to supplying power after a random amount of time.</t>
  </si>
  <si>
    <t>Shortest job first</t>
  </si>
  <si>
    <t>SJF</t>
  </si>
  <si>
    <t>Scheduling algorithm that charges the vehicle with less required energy first.</t>
  </si>
  <si>
    <t>Smart charging system with cooperation</t>
  </si>
  <si>
    <t>SCSC</t>
  </si>
  <si>
    <t>Scheduling algorithm that supplies energy according to maximizing the utilization of the available power.</t>
  </si>
  <si>
    <t>Without chargers assignment scheduling</t>
  </si>
  <si>
    <t>WCAS</t>
  </si>
  <si>
    <t>Scheduling algorithm that dispatches EV to charging stations but not to EVSE.</t>
  </si>
  <si>
    <t>Dictionary</t>
  </si>
  <si>
    <t>Infrastructure</t>
  </si>
  <si>
    <t>Aggregator unit</t>
  </si>
  <si>
    <t>AU</t>
  </si>
  <si>
    <t>Is a central entity acting as an interface between EV users and the system operator or electricity market [4] \cite{han2017optimal}.</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</si>
  <si>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</si>
  <si>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Concept</t>
  </si>
  <si>
    <t>Battery capacity (kWh)</t>
  </si>
  <si>
    <t>It is the maximum energy the battery can save</t>
  </si>
  <si>
    <t>Battery health, state of the battery.</t>
  </si>
  <si>
    <t>Blackout</t>
  </si>
  <si>
    <t>It is the loss of the electrical power network supply to an end user (a.k.a. power outage, powercut, a power out, a power blackout, a power failure or a power loss).</t>
  </si>
  <si>
    <t>Brownout</t>
  </si>
  <si>
    <t>Phemonenon when there is an intentional or unintentional drop in the voltage.</t>
  </si>
  <si>
    <t>Charging capacity (kW)</t>
  </si>
  <si>
    <t>It is the maximum power the battery stands</t>
  </si>
  <si>
    <t>Charging efficiency</t>
  </si>
  <si>
    <t>Place where there is an EVSE. It can be either a station, a home, a parking and a workplace.</t>
  </si>
  <si>
    <t>Charging pile</t>
  </si>
  <si>
    <t>It is the box where the vehicle is connected through the cable.</t>
  </si>
  <si>
    <t>Charging spot, Charging post, Charging point, Charging outlet, Customer point of charge (CPOC), Charging socket, Charging hub, Charging machine, EV charger, Smart charger, Charging machine, EVSE port</t>
  </si>
  <si>
    <t>Charging power modulation</t>
  </si>
  <si>
    <t>It is the capability of the AU to control the power supplied.</t>
  </si>
  <si>
    <t>Problem</t>
  </si>
  <si>
    <t>Coordinated charging</t>
  </si>
  <si>
    <t>Energy supplied is controled under power availability and/or power grid constraints.</t>
  </si>
  <si>
    <t>Other</t>
  </si>
  <si>
    <t>Distributed energy resource</t>
  </si>
  <si>
    <t>DER</t>
  </si>
  <si>
    <t>It refers to those energies that are not generated and distributed by the distribution network, e.g. renewable energy resources.</t>
  </si>
  <si>
    <t>Intermittent energy resource (IER)</t>
  </si>
  <si>
    <t>Distribution system operator</t>
  </si>
  <si>
    <t>DSO</t>
  </si>
  <si>
    <t>The AUs are connected to them. They manage the energy demand of the connected AUs. They are located between the transmission and distribution networks.</t>
  </si>
  <si>
    <t>Vehicle</t>
  </si>
  <si>
    <t>Electric vehicle</t>
  </si>
  <si>
    <t>EV</t>
  </si>
  <si>
    <t>Light-weight vehicles that require a rechargeable battery.</t>
  </si>
  <si>
    <t>Plug-in electric vehicle (PEV), Battery electric vehicle (BEV), Full electric vehicle (FEV), Pure electric cars (PEC).</t>
  </si>
  <si>
    <t>Electric vehicle supply equiment</t>
  </si>
  <si>
    <t>It is the cable to connect the EV to the charging pile where the power energy flows through.</t>
  </si>
  <si>
    <t>Charging equipment, Connector</t>
  </si>
  <si>
    <t>Electric vehicle supply equipement port</t>
  </si>
  <si>
    <t>EVSE port</t>
  </si>
  <si>
    <t>It the plug where the EVSE is plugged-in.</t>
  </si>
  <si>
    <t>Charging port</t>
  </si>
  <si>
    <t>EV load</t>
  </si>
  <si>
    <t>It is the power or energy consumed at EVSEs over time.</t>
  </si>
  <si>
    <t>Fuel cell electric vehicle</t>
  </si>
  <si>
    <t>FCEV</t>
  </si>
  <si>
    <t>Vehicles that work with hydrogen fuel.</t>
  </si>
  <si>
    <t>Grid-to-vehicle</t>
  </si>
  <si>
    <t>G2V</t>
  </si>
  <si>
    <t>The power grid supplies energy to EVs.</t>
  </si>
  <si>
    <t>Unidirectional, Unidirectional V2G, V1G.</t>
  </si>
  <si>
    <t>Hybrid electric vehicle</t>
  </si>
  <si>
    <t>HEV</t>
  </si>
  <si>
    <t>Vehicles that use gasoline and electricity.</t>
  </si>
  <si>
    <t>Plug-in hybrid electric vehicle (PHEV), Hybrid electric cars (HEC).</t>
  </si>
  <si>
    <t>Internal combustion engine vehicle</t>
  </si>
  <si>
    <t>ICEV</t>
  </si>
  <si>
    <t>Vehicles that use gasoline only.</t>
  </si>
  <si>
    <t>Internal combustion vehicles (ICVs), Conventional vehicle (CV).</t>
  </si>
  <si>
    <t>It aims to repeatedly solve an optimization problem using forecast of costs and demand, among others.</t>
  </si>
  <si>
    <t>Receding horizon control (RHC)</t>
  </si>
  <si>
    <t>Pricing</t>
  </si>
  <si>
    <t>Price control</t>
  </si>
  <si>
    <t>Coordination method in which the AU sets the price over the day as an incentive or disincentive mechanism to plug-in EV when needed.</t>
  </si>
  <si>
    <t>Sliding windows</t>
  </si>
  <si>
    <t>It is the time between the arrival of the EV and the lattest charging time before departure (to get the desired SoC)</t>
  </si>
  <si>
    <t>Sojourn time, dwell time.</t>
  </si>
  <si>
    <t>Battery</t>
  </si>
  <si>
    <t>State-of-chage</t>
  </si>
  <si>
    <t>SoC</t>
  </si>
  <si>
    <t>Almacenated energy in the battery, commonly represented as a fraction of the total capacity.</t>
  </si>
  <si>
    <t>State-of-energy (SoE), Depth-of-Dischard (DoD) if 1 - SoC, Battery state of charging (BSOC).</t>
  </si>
  <si>
    <t>Transmission system operator</t>
  </si>
  <si>
    <t>TSO</t>
  </si>
  <si>
    <t>The network that transports the enery at high voltage from the generation source to cities.</t>
  </si>
  <si>
    <t>Transmission system</t>
  </si>
  <si>
    <t>Uncoordinated charging</t>
  </si>
  <si>
    <t>When energy is supplied with no control nor constraint until desired SoC is reached. In other words, charge whenever possible (obviously).</t>
  </si>
  <si>
    <t>EVs are also energy sources since they can provide energy to the grid by discharging their batteries.</t>
  </si>
  <si>
    <t>Bi-directional V2G, Bi-directional charging.</t>
  </si>
  <si>
    <t>Energy supply</t>
  </si>
  <si>
    <t>Aging acceleration factor</t>
  </si>
  <si>
    <t>AAF</t>
  </si>
  <si>
    <t>Is a metric for determining how much a charging load impacts transformer life</t>
  </si>
  <si>
    <t>Bottleneck</t>
  </si>
  <si>
    <t>Line limits and transformer capacities across different voltage levels.</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</si>
  <si>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</si>
  <si>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</si>
  <si>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</si>
  <si>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</si>
  <si>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</si>
  <si>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Power generation system</t>
  </si>
  <si>
    <t>Encompasses the production of electricity and the allocation of required demand between producers.</t>
  </si>
  <si>
    <t>Unit commitment</t>
  </si>
  <si>
    <t>UC</t>
  </si>
  <si>
    <t>It is the problem that schedules the energy production at minimum cost.</t>
  </si>
  <si>
    <t>Non-preemptive charging</t>
  </si>
  <si>
    <t>Once charging starts, it is not allowed to stop supplying energy.</t>
  </si>
  <si>
    <t>Non-stop charging</t>
  </si>
  <si>
    <t>Power coordinated charging</t>
  </si>
  <si>
    <t>PCC</t>
  </si>
  <si>
    <t>The power consumer by each EV is controlled such that the total load demand does not exceed the total power availability.</t>
  </si>
  <si>
    <t>Variable charge-rate coordination (VCC).</t>
  </si>
  <si>
    <t>Preemptive charging</t>
  </si>
  <si>
    <t>Once charging starts, it is allowed to stop supplying energy.</t>
  </si>
  <si>
    <t>Free charging</t>
  </si>
  <si>
    <t>Time coordinated charging</t>
  </si>
  <si>
    <t>TCC</t>
  </si>
  <si>
    <t>There is a maximum number of Evs each time such that the total load demand does not exceed the total power availability.</t>
  </si>
  <si>
    <t>Fixed charge-rate coordination (FCC), on-off based charging.</t>
  </si>
  <si>
    <t>Modelling</t>
  </si>
  <si>
    <t>Alternating direction method of multipliers</t>
  </si>
  <si>
    <t>ADMM</t>
  </si>
  <si>
    <t>This approach solves the cooperative charging problem decomposing the original problem into smaller subproblems that are assigned to each PEV and an aggregator</t>
  </si>
  <si>
    <t>Centralized charging</t>
  </si>
  <si>
    <t>The AU decides when and how much to charge each EV by gathering the information of all EVs that demand energy.</t>
  </si>
  <si>
    <t>Centralized control, Direct control.</t>
  </si>
  <si>
    <t>Decentralized charging</t>
  </si>
  <si>
    <t>Coordination methods in which the decision is taken by the EV under a negotiation process, e.g. a game, without information provided by the other EVs.</t>
  </si>
  <si>
    <t>Distributed charging, self-scheduling, transactive control, Indirect control.</t>
  </si>
  <si>
    <t>Distributed charging</t>
  </si>
  <si>
    <t>EVs schedule their charging by themselves based on information provided by the AU about other EVs.</t>
  </si>
  <si>
    <t>Hierarchical charging, Aggregator-assisted charging.</t>
  </si>
  <si>
    <t>Locational marginal pricing</t>
  </si>
  <si>
    <t>LMP</t>
  </si>
  <si>
    <t>Real-time pricing</t>
  </si>
  <si>
    <t>RTP</t>
  </si>
  <si>
    <t>Pricing scheme that is adjusted according to a function that varies over the time.</t>
  </si>
  <si>
    <t>Dynamic pricing, time-varying price/tariff.</t>
  </si>
  <si>
    <t>Time-of-use</t>
  </si>
  <si>
    <t>ToU</t>
  </si>
  <si>
    <t>Pricing scheme that is constant by time frame (static price), commonly three frame: off-peak, shoulder and peak.</t>
  </si>
  <si>
    <t>Piece-wise constant, White tariff.</t>
  </si>
  <si>
    <t>Wardrop equilibrium</t>
  </si>
  <si>
    <t>WE</t>
  </si>
  <si>
    <t>In the context of interaction among drivers with congestion effects, it is an equilibrium where there is no incentive to change the decision unilaterally.</t>
  </si>
  <si>
    <t>Included</t>
  </si>
  <si>
    <t>Deleted</t>
  </si>
  <si>
    <t>Stand-by</t>
  </si>
  <si>
    <t>Literature reviews</t>
  </si>
  <si>
    <t>No access</t>
  </si>
  <si>
    <t>Articles</t>
  </si>
  <si>
    <t>Read</t>
  </si>
  <si>
    <t>Total</t>
  </si>
  <si>
    <t>Acceptation</t>
  </si>
  <si>
    <t>Expected</t>
  </si>
  <si>
    <t>Date</t>
  </si>
  <si>
    <t>It does not consider bi-level optimization</t>
  </si>
  <si>
    <t>OK</t>
  </si>
  <si>
    <t>Yes</t>
  </si>
  <si>
    <t>Leader</t>
  </si>
  <si>
    <t>Bus</t>
  </si>
  <si>
    <t>NLP</t>
  </si>
  <si>
    <t>MILP</t>
  </si>
  <si>
    <t>Preemptive</t>
  </si>
  <si>
    <t>PowerSupply</t>
  </si>
  <si>
    <t>ChargingFacility</t>
  </si>
  <si>
    <t>FacilityType</t>
  </si>
  <si>
    <t>@article{yao2013hierarchical,
  title={A hierarchical decomposition approach for coordinated dispatch of plug-in electric vehicles},
  author={Yao, Weifeng and Zhao, Junhua and Wen, Fushuan and Xue, Yusheng and Ledwich, Gerard},
  journal={IEEE Transactions on Power Systems},
  volume={28},
  number={3},
  pages={2768--2778},
  year={2013},
  publisher={IEEE}
}</t>
  </si>
  <si>
    <t>Bi-level programming, hierarchical and zonal dispatching architecture, plug-in electric vehicles, vehicle to grid (V2G)</t>
  </si>
  <si>
    <t>ChargingTime</t>
  </si>
  <si>
    <t>BatteryDegradation</t>
  </si>
  <si>
    <t>Cost</t>
  </si>
  <si>
    <t>It uses an IEEE 118-bus topology</t>
  </si>
  <si>
    <t>1 h</t>
  </si>
  <si>
    <t>24 h (12:00 - 12:00)</t>
  </si>
  <si>
    <t>VehicleType</t>
  </si>
  <si>
    <t>FleetSize</t>
  </si>
  <si>
    <t>Heterogeneous</t>
  </si>
  <si>
    <t>NHTS2009</t>
  </si>
  <si>
    <t>ArrivalTime</t>
  </si>
  <si>
    <t>DepartureTime</t>
  </si>
  <si>
    <t>DesiredSoC</t>
  </si>
  <si>
    <t>StartingSoC</t>
  </si>
  <si>
    <t>TimeHorizon</t>
  </si>
  <si>
    <t>TimeInterval</t>
  </si>
  <si>
    <t>RealTimeAlgorithm</t>
  </si>
  <si>
    <t>EnergyMarket</t>
  </si>
  <si>
    <t>AU_Location</t>
  </si>
  <si>
    <t>LeaderModel</t>
  </si>
  <si>
    <t>FollowerModel</t>
  </si>
  <si>
    <t>PowerCapacity</t>
  </si>
  <si>
    <t>FollowerObjective</t>
  </si>
  <si>
    <t>LeaderObjective</t>
  </si>
  <si>
    <t>BenchmarkAlgorithms</t>
  </si>
  <si>
    <t>Normal(8.92 h, 3.24 h ^2)</t>
  </si>
  <si>
    <t>Normal(17.47 h, 3.41 h ^2)</t>
  </si>
  <si>
    <t>Partial</t>
  </si>
  <si>
    <t>ObjectiveSoC</t>
  </si>
  <si>
    <t>Minimize total cost</t>
  </si>
  <si>
    <t>Private</t>
  </si>
  <si>
    <t>Power</t>
  </si>
  <si>
    <t>Control</t>
  </si>
  <si>
    <t>Aggregator-assisted</t>
  </si>
  <si>
    <t>Follower</t>
  </si>
  <si>
    <t>Minimize dispatching deviation</t>
  </si>
  <si>
    <t>Homogeneous (3 kW)</t>
  </si>
  <si>
    <t>No</t>
  </si>
  <si>
    <t>Day-ahead-market</t>
  </si>
  <si>
    <t>-</t>
  </si>
  <si>
    <t>Home</t>
  </si>
  <si>
    <t>Linear</t>
  </si>
  <si>
    <t>This paper addresses the problem using an aggregator-assisted scheme by considering a single DSO as the leader while the followers are the AUs. The latter are placed at the bus levels in an IEEE 118-bus topology for study. Besides, it considers private vehicles assuming they are mostly charged between 12:00 to 12:00 next day. Although this might reveal the charging facility under consideration, it is not explicitly stated. However, we may assume it handles a home-based charging in disregard whether a parking place is tackled. To formulate the problem, authors propose an NLP model for the upper-level that minimizes the total cost, and a MILP for the lower-level that minimizes the discrepancies between the schedule decided by the DSO (leader) and the AUs (followers) to charge the vehicles that are connected to the respective buses.</t>
  </si>
  <si>
    <t>Although the problem is well-stated, the lower-level model seems not to represent the actual behavior of the EV owners and simplify the problem by focusing on the demand satisfaction. Furthermore, although the model within the proposed solving schema shows short running times, it assumes fully-knowledge of the information and, although it may not cause a difference given the home charging conditions, it is a weak assumption for other cases that even include it.</t>
  </si>
  <si>
    <t>It considers hybrid Evs</t>
  </si>
  <si>
    <t>It is not a coordination study</t>
  </si>
  <si>
    <t>It considers hybrid autonomous Evs</t>
  </si>
  <si>
    <t>Uncontrolled charging, unregulated charging, direct charging, simple charging, dumb charging, immediate charging (IMM), Expedient charging, Naïve charging, As fast as possible (AFAP)</t>
  </si>
  <si>
    <t>LeaderNumber</t>
  </si>
  <si>
    <t>FollowerNumber</t>
  </si>
  <si>
    <t>Reliability optimization of smart grid based on optimal allocation of protective devices, distributed energy resources, and electric vehicle/plug-in hybrid electric vehicle charging stations</t>
  </si>
  <si>
    <t xml:space="preserve">Hariri, Ali-Mohammad (1); Hejazi, Maryam A. (1); Hashemi-Dezaki, Hamed (1) </t>
  </si>
  <si>
    <t>Journal of Power Sources</t>
  </si>
  <si>
    <t>10.1016/j.jpowsour.2019.226824</t>
  </si>
  <si>
    <t>There is a knowledge gap to introduce a comprehensive simultaneous optimal allocation of protective devices, distributed generation units, and electric vehicle/plug-in hybrid electric vehicle charging stations. This paper tries to fill such a knowledge gap by proposing a method that simultaneously considers all discussed optimization variables. In the proposed hierarchical optimization method, three stages and seven scenarios are introduced. Because of the complexity increment of optimization problem as well as the number of the optimization variables, it is useful to have the criteria for the results cross-checking. In the proposed hierarchical optimization method, the third stage optimization results which consist of all three types of optimization variables are examined with those of first and second stages. To illustrate the advantages of the proposed method, it applies to the IEEE 33-bus and IEEE 69-bus test systems in the widespread presence of non-renewable and renewable distributed generation units, e.g. wind turbine and photovoltaic power plants, and electric vehicles. The hierarchical optimization method comparison results of different stages determine the importance of any variable type on the system reliability. By getting insight into how any variable affects the system reliability, it is possible to investigate the most effective corrective and improving solutions. ¬© 2019 Elsevier B.V.</t>
  </si>
  <si>
    <t>A Real-Time Multilevel Energy Management Strategy for Electric Vehicle Charging in a Smart Electric Energy Distribution System</t>
  </si>
  <si>
    <t xml:space="preserve">Hu, Yong (1); Su, Su (1); He, Luobin (2); Wu, Xuezhi (1); Ma, Tao (3); Liu, Ziqi (4); Wei, Xiangxiang (5) </t>
  </si>
  <si>
    <t>Energy Technology</t>
  </si>
  <si>
    <t>10.1002/ente.201800705</t>
  </si>
  <si>
    <t>The randomness of electric vehicle (EV) charging has negative impacts on three-phase imbalance and peak‚Äìvalley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peak‚Äìvalley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peak‚Äìvalley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peak‚Äìvalley differences of active power consumption on each phase are all mitigated. ¬© 2019 WILEY-VCH Verlag GmbH &amp; Co. KGaA, Weinheim</t>
  </si>
  <si>
    <t>Resiliency-oriented islanding of distribution network in the presence of charging stations for electric vehicles</t>
  </si>
  <si>
    <t xml:space="preserve">Alizadeh, Mohammad (1); Jafari-Nokandi, Meysam (1); Shahabi, Majid (1) </t>
  </si>
  <si>
    <t>International Transactions on Electrical Energy Systems</t>
  </si>
  <si>
    <t>10.1002/2050-7038.12670</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</si>
  <si>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t>
  </si>
  <si>
    <t>A Deep Reinforcement Learning Method for Pricing Electric Vehicles with Discrete Charging Levels</t>
  </si>
  <si>
    <t xml:space="preserve">Qiu, Dawei (1); Ye, Yujian (1, 2); Papadaskalopoulos, Dimitrios (1); Strbac, Goran (1) </t>
  </si>
  <si>
    <t>IEEE Transactions on Industry Applications</t>
  </si>
  <si>
    <t>10.1109/TIA.2020.2984614</t>
  </si>
  <si>
    <t>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 ¬© 1972-2012 IEEE.</t>
  </si>
  <si>
    <t>Optimal Day-Ahead Charging and Frequency Reserve Scheduling of Electric Vehicles Considering the Regulation Signal Uncertainty</t>
  </si>
  <si>
    <t xml:space="preserve">Cui, Yan (1); Hu, Zechun (1); Luo, Haocheng (1) </t>
  </si>
  <si>
    <t>10.1109/TIA.2020.2976839</t>
  </si>
  <si>
    <t>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 ¬© 1972-2012 IEEE.</t>
  </si>
  <si>
    <t>Coordinated Charging Scheduling of Electric Vehicles: A Mixed-Variable Differential Evolution Approach</t>
  </si>
  <si>
    <t xml:space="preserve">Liu, Wei-Li (1); Gong, Yue-Jiao (1); Chen, Wei-Neng (1); Liu, Zhiqin (2); Wang, Hua (3); Zhang, Jun (3) </t>
  </si>
  <si>
    <t>10.1109/TITS.2019.2948596</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</si>
  <si>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 ¬© 2000-2011 IEEE.</t>
  </si>
  <si>
    <t>Optimal location of fast charging stations for mixed traffic of electric vehicles and gasoline vehicles subject to elastic demands</t>
  </si>
  <si>
    <t xml:space="preserve">Gao, Hong (1); Liu, Kai (1); Peng, Xinchao (1); Li, Cheng (2) </t>
  </si>
  <si>
    <t>10.3390/en13081964</t>
  </si>
  <si>
    <t>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t>
  </si>
  <si>
    <t>Integrated planning of static and dynamic charging infrastructure for electric vehicles</t>
  </si>
  <si>
    <t xml:space="preserve">Sun, Xiaotong (1); Chen, Zhibin (2, 3); Yin, Yafeng (1) </t>
  </si>
  <si>
    <t>Transportation Research Part D: Transport and Environment</t>
  </si>
  <si>
    <t>10.1016/j.trd.2020.102331</t>
  </si>
  <si>
    <t>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vehicles‚Äô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 ¬© 2020 Elsevier Ltd</t>
  </si>
  <si>
    <t>A highly efficient control framework for centralized residential charging coordination of large electric vehicle populations</t>
  </si>
  <si>
    <t xml:space="preserve">Yi, Zonggen (1); Scoffield, Don (1); Smart, John (1); Meintz, Andrew (2); Jun, Myungsoo (2); Mohanpurkar, Manish (1); Medam, Anudeep (1) </t>
  </si>
  <si>
    <t>10.1016/j.ijepes.2019.105661</t>
  </si>
  <si>
    <t>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 ¬© 2019 Elsevier Ltd</t>
  </si>
  <si>
    <t>Cooperative control strategy for plug-in hybrid electric vehicles based on a hierarchical framework with fast calculation</t>
  </si>
  <si>
    <t xml:space="preserve">Zhang, Yuanjian (1); Guo, Chong (1); Li, Guang (2); Liu, Yonggang (3); Chen, Zheng (4) </t>
  </si>
  <si>
    <t>10.1016/j.jclepro.2019.119627</t>
  </si>
  <si>
    <t>Developing optimal control strategies with capability of real-time implementation for plug-in hybrid electric vehicles (PHEVs) has drawn explosive attention. In this study, a novel hierarchical control framework is proposed for PHEVs to achieve the instantaneous vehicle-environment cooperative control. The mobile edge computation units (MECUs) and the on-board vehicle control units (VCUs) are included as the distributed controllers, which enable vehicle-environment cooperative control and reduce the computation intensity on the vehicle by transferring partial work from VCUs to MECUs. On this basis, a novel cooperative control strategy is designed to successively achieve the energy management planned by the iterative dynamic programming (IDP) in MECUs and the energy utilization management achieved by the model predictive control (MPC) algorithm in the VCU. The performance of raised control strategy is validated by simulation analysis, highlighting that the cooperative control strategy can achieve superior performance in real-time application that is close to the global optimization results solved offline. ¬© 2019 Elsevier Ltd</t>
  </si>
  <si>
    <t>Designing Multi-Mode Power Split Hybrid Electric Vehicles Using the Hierarchical Topological Graph Theory</t>
  </si>
  <si>
    <t xml:space="preserve">Pei, Huanxin (1); Hu, Xiaosong (1); Yang, Yalian (1); Peng, Huei (2); Hu, Lin (3); Lin, Xianke (1) </t>
  </si>
  <si>
    <t>10.1109/TVT.2020.2993019</t>
  </si>
  <si>
    <t>Power split hybrid electric vehicles (PS-HEVs) dominate the US and Japanese HEV market because of their superior fuel economy and drivability. In recent years, multi-mode PS-HEVs are offered by Toyota and GM. With multiple modes, it is possible for PS-HEVs to have both good launching/towing performance and fuel economy. Multiple modes are achieved by adding clutches or brakes. However, the corresponding design space can be quite large. To expedite the design process, a hierarchical topological graph theory approach is developed to systematically design a multi-mode PS-HEV with two planetary gear sets (PGSs). The process consists of three steps: 1) model the hybrid powertrain, 2) generate the multi-mode designs with specific modes, and 3) evaluate the performance of design candidates. In the performance screening process, designs are examined using the dynamic programming (DP) algorithm to evaluate their acceleration performance (0-100 km/h); and then a rapid dynamic programming (Rapid-DP) approach is used to compute their fuel economy under a specific driving cycle. Designs that pass the screening will then be retained as final vehicle designs. This design process ensures that the best designs are found and used. ¬© 1967-2012 IEEE.</t>
  </si>
  <si>
    <t>Voltage regulation in constrained distribution networks by coordinating electric vehicle charging based on hierarchical ADMM</t>
  </si>
  <si>
    <t xml:space="preserve">Zhou, Xu (1); Zou, Suli (1); Wang, Peng (1); Ma, Zhongjing (1) </t>
  </si>
  <si>
    <t>10.1049/iet-gtd.2020.0415</t>
  </si>
  <si>
    <t>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 ¬© The Institution of Engineering and Technology 2020.</t>
  </si>
  <si>
    <t>A Hierarchical Energy Management for Hybrid Electric Tracked Vehicle Considering Velocity Planning with Pseudospectral Method</t>
  </si>
  <si>
    <t xml:space="preserve">Wu, Jinlong (1); Zou, Yuan (1); Zhang, Xudong (1); Du, Guangze (1); Du, Guodong (1); Zou, Runnan (1) </t>
  </si>
  <si>
    <t>IEEE Transactions on Transportation Electrification</t>
  </si>
  <si>
    <t>10.1109/TTE.2020.2973577</t>
  </si>
  <si>
    <t>This article proposes a hierarchical energy management strategy (EMS) for hybrid electric tracked vehicle (HETV) considering the two tracks velocity planning based on pseudospectral method (PM). Constrained by the reference path known a priori, the upper layer of the hierarchical EMS finds the optimal velocity of the two tracks, in which the two motor torques are chosen as the control variable to minimize an objective function, trading off the energy consumption, and path tracking accuracy. Based on the obtained optimal velocity profile, the lower layer distributes the power demand to the engine-generator and the battery to minimize the energy consumption. The hierarchical EMS is designed to minimize energy consumption while ensuring the premise of the vehicle path tracking performance. Both layers adopt the PM which transforms the optimal control problem (OCP) into nonlinear programming (NLP) problem, and the Sparse Nonlinear OPTimizer (SNOPT) solver is used. Simulation results show that the fuel economy of the PM outperforms that of dynamic programming (DP). Compared with DP, the hierarchical EMS can save fuel consumption by 3.92% with a significantly reduced computation burden. Finally, field experiments show that the proposed method improves fuel economy by 14.85% compared with the rule-based EMS without velocity optimal planning. ¬© 2015 IEEE.</t>
  </si>
  <si>
    <t>Enhancing hosting capacity of intermittent wind turbine systems using bi-level optimisation considering oltc and electric vehicle charging stations</t>
  </si>
  <si>
    <t xml:space="preserve">Ali, Abdelfatah (1); Mahmoud, Karar (2, 3); Lehtonen, Matti (2) </t>
  </si>
  <si>
    <t>IET Renewable Power Generation</t>
  </si>
  <si>
    <t>10.1049/iet-rpg.2020.0837</t>
  </si>
  <si>
    <t>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 ¬© The Institution of Engineering and Technology 2020.</t>
  </si>
  <si>
    <t>Bilevel Robust Optimization of Electric Vehicle Charging Stations with Distributed Energy Resources</t>
  </si>
  <si>
    <t xml:space="preserve">Zeng, Bo (1); Dong, Houqi (1); Sioshansi, Ramteen (2); Xu, Fuqiang (1); Zeng, Ming (1) </t>
  </si>
  <si>
    <t>10.1109/TIA.2020.2984741</t>
  </si>
  <si>
    <t>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 ¬© 1972-2012 IEEE.</t>
  </si>
  <si>
    <t>Data-driven reinforcement-learning-based hierarchical energy management strategy for fuel cell/battery/ultracapacitor hybrid electric vehicles</t>
  </si>
  <si>
    <t xml:space="preserve">Sun, Haochen (1); Fu, Zhumu (1, 2); Tao, Fazhan (1, 2); Zhu, Longlong (1); Si, Pengju (1, 2) </t>
  </si>
  <si>
    <t>10.1016/j.jpowsour.2020.227964</t>
  </si>
  <si>
    <t>A reinforcement-learning-based energy management strategy is proposed in this paper for managing energy system of Fuel Cell Hybrid Electric Vehicles (FCHEV) equipped with three power sources. A hierarchical power splitting structure is employed to shrink large state-action space based on an adaptive fuzzy filter. Then, the reinforcement-learning-based algorithm using Equivalent Consumption Minimization Strategy (ECMS) is proposed for tackling high-dimensional state-action space, and finding a trade-off between global learning and real-time implementation. The power splitting policy based on experimental data is obtained by using reinforcement learning algorithm, which allows for many different driving cycles and traffic conditions. The proposed energy management strategy can achieve low computation cost, optimal fuel cell efficiency and energy consumption economy. Simulation results confirm that, compared with existing learning algorithms and optimization methods, the proposed reinforcement-learning-based energy management strategy using ECMS can achieve high computation efficiency, lower power fluctuation of fuel cell and optimal fuel economy of FCHEV. ¬© 2020 Elsevier B.V.</t>
  </si>
  <si>
    <t>Economic scheduling of a smart microgrid utilizing the benefits of plug-in electric vehicles contracts with a comprehensive model of information-gap decision theory</t>
  </si>
  <si>
    <t xml:space="preserve">Sriyakul, Thanaporn (1); Jermsittiparsert, Kittisak (2, 3, 4) </t>
  </si>
  <si>
    <t>Journal of Energy Storage</t>
  </si>
  <si>
    <t>10.1016/j.est.2020.102010</t>
  </si>
  <si>
    <t>In this paper, a hybrid optimization approach is proposed to smart microgrid (SMG) operators to schedule the existing energy resources optimally to meet the load demand of the system. The proposed hybrid optimization is structured based on information-gap decision theory (IGDT) and two-stage stochastic programming to minimize the operational cost of the system in day-ahead (DA) and real-time (RT) power markets. The uncertainty of the day-ahead market price is tackled with the IGDT. The IGDT is furnished with robustness and opportunity functions leading to various risk-averse and risk-taker decision-making strategies. The problem is structured as bi-level programming, while by implementing the concept of envelop bounds, it is transferred into a single-level optimization problem. On the other hand, the uncertainties of the operation of the real-time market are modeled using scenarios with stochastic programming. The studied SMG is equipped with a photovoltaic system, a wind turbine, two microturbines (MTs), and battery storage. The results determine the scheduling of day-ahead exchange power and scheduled PEV contracts as here-and-now decisions of the optimization. However, the traded energy in the real-time market, MTs‚Äô dispatch, and the charging/discharging plan of battery storage are wait-and-see decisions made by the second stage of the programming. The results are obtained and discussed from the perspective of risk-neutral, risk-averse, and risk-taker decision-makers. As an example of performance, when the uncertainty horizon is increased by 10% in the robustness mode, the operation cost is increased by about 27.5%. In comparison, the same amount of increment of uncertainty horizon leads to cost-saving about 33.3% addressing the positive aspect of uncertainty using opportunity function. ¬© 2020 Elsevier Ltd</t>
  </si>
  <si>
    <t>Collaborative optimization of vehicle and charging scheduling for a bus fleet mixed with electric and traditional buses</t>
  </si>
  <si>
    <t xml:space="preserve">Zhou, Guang-Jing (1); Xie, Dong-Fan (1, 2); Zhao, Xiao-Mei (1); Lu, Chaoru (3) </t>
  </si>
  <si>
    <t>10.1109/ACCESS.2020.2964391</t>
  </si>
  <si>
    <t>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 ¬© 2013 IEEE.</t>
  </si>
  <si>
    <t>Two-stage restoration strategies for power systems considering coordinated dispatch between plug-in electric vehicles and wind power units</t>
  </si>
  <si>
    <t xml:space="preserve">Zhang, Can (1); Zhang, Huayi (1); Liu, Shengyuan (2); Lin, Zhenzhi (2); Wen, Fushuan (2) </t>
  </si>
  <si>
    <t>IET Smart Grid</t>
  </si>
  <si>
    <t>10.1049/iet-stg.2019.0167</t>
  </si>
  <si>
    <t>With increased penetration of wind power units and plug-in electric vehicles (PEVs), their control flexibility and quick response potentially provide an alternative way to fulfil the need for rapid restoration. A two-stage restoration strategy optimisation approach is presented with the coordination of PEVs and wind power units considered. The optimisation model is to maximise the restored generation capability and minimise the fluctuation of cranking power. In the first stage, the aim is to provide reliable cranking power remotely for black start generators through coordinated dispatch of PEVs and wind power units and quadratic programming (QP) models for dispatching electric vehicle aggregators (EVAs) subject to wind power fluctuations, and for dispatching numerous PEVs within each EVA are developed. To ensure close coordination between these two dispatching procedures, bi-level programming-based hierarchical decomposition approach is used to solve the QP models in an iterative way. In the second stage, an integer linear programming model is proposed to optimise the restoration schedules through an effective transformation of the original non-linear formulation, so as to reduce the computing time and effort significantly. Finally, a case study is presented to demonstrate the effectiveness and essential features of the developed models and methods. ¬© 2020 Institution of Engineering and Technology. All rights reserved.</t>
  </si>
  <si>
    <t>A Survey of Algorithms for Distributed Charging Control of Electric Vehicles in Smart Grid</t>
  </si>
  <si>
    <t xml:space="preserve">Nimalsiri, Nanduni I. (1, 2); Mediwaththe, Chathurika P. (1); Ratnam, Elizabeth L. (1); Shaw, Marnie (1); Smith, David B. (1, 2); Halgamuge, Saman K. (1, 3) </t>
  </si>
  <si>
    <t>10.1109/TITS.2019.2943620</t>
  </si>
  <si>
    <t>Electric vehicles (EVs) are an eco-friendly alternative to vehicles with internal combustion engines. Despite their environmental benefits, the massive electricity demand imposed by the anticipated proliferation of EVs could jeopardize the secure and economic operation of the power grid. Hence, proper strategies for charging coordination will be indispensable to the future power grid. Coordinated EV charging schemes can be implemented as centralized, decentralized, and hierarchical systems, with the last two, referred to as distributed charging control systems. This paper reviews the recent literature of distributed charging control schemes, where the computations are distributed across multiple EVs and/or aggregators. First, we categorize optimization problems for EV charging in terms of operational aspects and cost aspects. Then under each category, we provide a comprehensive discussion on algorithms for distributed EV charge scheduling, considering the perspectives of the grid operator, the aggregator, and the EV user. We also discuss how certain algorithms proposed in the literature cope with various uncertainties inherent to distributed EV charging control problems. Finally, we outline several research directions that require further attention. ¬© 2000-2011 IEEE.</t>
  </si>
  <si>
    <t>A decision-making framework for the smart charging of electric vehicles considering the priorities of the driver</t>
  </si>
  <si>
    <t xml:space="preserve">Milas, Nikolaos (1); Mourtzis, Dimitris (2); Tatakis, Emmanuel (1) </t>
  </si>
  <si>
    <t>10.3390/en13226120</t>
  </si>
  <si>
    <t>During the last decade, the technologies related to electric vehicles (EVs) have captured both scientific and industrial interest. Specifically, the subject of the smart charging of EVs has gained significant attention, as it facilitates the managed charging of EVs to reduce disturbances to the power grid. Despite the presence of an extended literature on the topic, the implementation of a framework that allows flexibility in the definition of the decision-making objectives, along with user-defined criteria is still a challenge. Towards addressing this challenge, a framework for the smart charging of EVs is presented in this paper. The framework consists of a heuristic algorithm that facilitates the charge scheduling within a charging station (CS), and the analytic hierarchy process (AHP) to support the driver of the EV selecting the most appropriate charging station based on their needs of transportation and personal preferences. The communications are facilitated by the Open Platform Communications‚ÄìUnified Architecture (OPC‚ÄìUA) standard. For the selection of the scheduling algorithm, the genetic algorithm and particle swarm optimisation have been evaluated, where the latter had better performance. The performance of the charge scheduling is evaluated, in various charging tasks, compared to the exhaustive search for small problems. ¬© 2020 by the authors. Licensee MDPI, Basel, Switzerland.</t>
  </si>
  <si>
    <t>Deployment of the Electric Vehicle Charging Station Considering Existing Competitors</t>
  </si>
  <si>
    <t xml:space="preserve">Zhao, Yiqi (1); Guo, Ye (1); Guo, Qinglai (1, 2); Zhang, Hongcai (3, 4); Sun, Hongbin (1, 2) </t>
  </si>
  <si>
    <t>10.1109/TSG.2020.2991232</t>
  </si>
  <si>
    <t>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t>
  </si>
  <si>
    <t>Optimal Service Pricing and Charging Scheduling of an Electric Vehicle Sharing System</t>
  </si>
  <si>
    <t xml:space="preserve">Xie, Rui (1); Wei, Wei (1); Wu, Qiuwei (2); Ding, Tao (3); Mei, Shengwei (1) </t>
  </si>
  <si>
    <t>10.1109/TVT.2019.2950402</t>
  </si>
  <si>
    <t>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 ¬© 1967-2012 IEEE.</t>
  </si>
  <si>
    <t>An Iterative Two-Layer Optimization Charging and Discharging Trading Scheme for Electric Vehicle Using Consortium Blockchain</t>
  </si>
  <si>
    <t xml:space="preserve">Li, Yuancheng (1); Hu, Baiji (1) </t>
  </si>
  <si>
    <t>10.1109/TSG.2019.2958971</t>
  </si>
  <si>
    <t>This paper introduces the concept of hierarchical and zonal scheduling and proposes an iterative two-layer model to optimize the charging and discharging trading of electric vehicles (EVs), so as to minimize the overall load variance of the distribution network under the constraints of power flow and vehicle travel demand. In order to solve the mixed-integer programming (MIP) problem that exists in this model, an improved heuristic algorithm, the adaptive inertia weight krill herd (KH) algorithm is proposed. In addition, we design a decentralized trading architecture and related electricity trading process based on the consortium blockchain to ensure the security and privacy of two-way electricity trading between EVs and the smart grid. The IEEE nodes based simulation experiment shows that our scheme can effectively smooth power load fluctuations, and the improved KH algorithm can effectively improve the efficiency of model solving. Security analysis qualitatively proves that our scheme can ensure the security and privacy-preserving of electricity trading. Finally, our scheme is implemented in the Hyperledger Fabric to evaluate the feasibility and effectiveness. ¬© 2010-2012 IEEE.</t>
  </si>
  <si>
    <t>Optimal allocation of distributed generation and electric vehicle charging stations based on intelligent algorithm and bi-level programming</t>
  </si>
  <si>
    <t xml:space="preserve">Liu, Lijun (1, 2); Zhang, Yan (1, 3); Da, Chao (1); Huang, Zonglong (1); Wang, Mengqi (2) </t>
  </si>
  <si>
    <t>10.1002/2050-7038.12366</t>
  </si>
  <si>
    <t>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 ¬© 2020 John Wiley &amp; Sons Ltd</t>
  </si>
  <si>
    <t>Estimating the optimal number and locations of electric vehicle charging stations: the application of multi-criteria p-median methodology</t>
  </si>
  <si>
    <t xml:space="preserve">Janji, Aleksandar (1); Velimirovi, Lazar (2); Velimirovi, Jelena (2); Vrani, Petar (2) </t>
  </si>
  <si>
    <t>Transportation Planning and Technology</t>
  </si>
  <si>
    <t>10.1080/03081060.2021.1992177</t>
  </si>
  <si>
    <t>Recent developments related to the widespread utilization of electric vehicles (EV) have required the building of sound and reliable public charging networks. In the literature, this task has usually been approached by optimizing the spatial distribution of a predefined number of stations, based on a number of selection criteria. Our study provides a new multi-criteria approach to the optimization of both charging station numbers and locations. The optimization procedure is based on the fulfilment of the following criteria: EV installation costs, walking distances to the charging station locations, location safety, access to parking, and power distribution network capacity. The novel methodology used for the analysis is the p-median based modified with an iterative approach and distances weighted with the Analytic Hierarchy Process (AHP) approach. The optimal number and site selection methodology of charging stations are verified based on a case study of the city of Ni (Serbia). ¬© 2021 Informa UK Limited, trading as Taylor &amp; Francis Group.</t>
  </si>
  <si>
    <t>Distribution network hierarchically partitioned optimization considering electric vehicle orderly charging with isolated bidirectional dc-dc converter optimal efficiency model</t>
  </si>
  <si>
    <t xml:space="preserve">Zhang, Qiushi (1); Zhao, Jian (1); Wang, Xiaoyu (1); Tong, Li (2); Jiang, Hang (2); Zhou, Jinhui (2) </t>
  </si>
  <si>
    <t>10.3390/en14061614</t>
  </si>
  <si>
    <t>The access of large-scale electric vehicles (EVs) will increase the network loss of medium voltage distribution network, which can be alleviated by adjusting the network structure and orderly charging for EVs. However, it is difficult to accurately evaluate the charging efficiency in the orderly charging of electric vehicle (EV), which will cause the scheduling model to be insufficiently accurate. Therefore, this paper proposes an EV double-layer scheduling model based on the isolated bidirectional DC‚ÄìDC (IBDC) converter optimal efficiency model, and establishes the hierarchical and partitioned optimization model with feeder‚Äìbranch‚Äìload layer. Firstly, based on the actual topology of medium voltage distribution network, a dynamic reconfiguration model between switching stations is established with the goal of load balancing. Secondly, with the goal of minimizing the branch layer network loss, a dynamic reconstruction model under the switch station is established, and the chaotic niche particle swarm optimization is proposed to improve the global search capability and iteration speed. Finally, the power transmission loss model of IBDC converter is established, and the optimal phase shift parameter is determined to formulate the double-layer collaborative optimization operation strategy of electric vehicles. The example verifies that the above model can improve the system load balancing degree and reduce the operation loss of medium voltage distribution network. ¬© 2021 by the authors. Licensee MDPI, Basel, Switzerland.</t>
  </si>
  <si>
    <t>Optimal station locations for en-route charging of electric vehicles in congested intercity networks: A new problem formulation and exact and approximate partitioning algorithms</t>
  </si>
  <si>
    <t xml:space="preserve">Bao, Zhaoyao (1); Xie, Chi (2, 3) </t>
  </si>
  <si>
    <t>10.1016/j.trc.2021.103447</t>
  </si>
  <si>
    <t>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 ¬© 2021 Elsevier Ltd</t>
  </si>
  <si>
    <t>Coordinated management of aggregated electric vehicles and thermostatically controlled loads in hierarchical energy systems</t>
  </si>
  <si>
    <t xml:space="preserve">Liu, Guozhong (1); Tao, Yuechuan (2); Xu, Litianlun (1); Chen, Zhihe (1); Qiu, Jing (2); Lai, Shuying (2) </t>
  </si>
  <si>
    <t>10.1016/j.ijepes.2021.107090</t>
  </si>
  <si>
    <t>This paper presents an energy management model for electric vehicles (EVs) and thermostatically controlled loads (TCLs) in intelligent energy systems based on the transactive control of aggregators. The management strategy will penetrate through three physical layers of electricity networks: transmission layer, distribution layer, and behind-meter layer. In the proposed framework, the aggregated EVs are modeled as a battery energy storage system (BESS), and the aggregated TCLs are modeled as a virtual energy storage system (VESS) at the behind-meter layer. A deep learning method, namely a hybrid of convolutional neural networks and long short-term memory (CNN-LSTM), is used to forecast the local loads of EVs and TCLs. The aggregators can dispatch these controllable loads directly as demand management to fit the predicted load curve. Peer-to-peer (P2P) trading is realized at the distribution level, and distributed optimization is utilized since the information between each aggregator is opaque. The primal problem is decoupled into subproblems of aggregators. The sub-gradient method is employed to update the multipliers of each decomposed Lagrange function. After the local energy transaction is cleared at the distribution level, wind generators and thermal generators are centrally dispatched at the transmission level based on the conventional optimal power flow model. The proposed hierarchy framework is verified in the IEEE 30-bus system. Simulation results reveal that the scalability issue of single-layer centralized dispatch can be well addressed, and end-users‚Äô information privacy can be protected. The coordinated management of EVs and TCLs also brings in economic and environmental benefits. ¬© 2021 Elsevier Ltd</t>
  </si>
  <si>
    <t>A bi-level optimization model for electric vehicle charging strategy based on regional grid load following</t>
  </si>
  <si>
    <t xml:space="preserve">Yang, Xiaolong (1, 2); Niu, Dongxiao (1, 3); Sun, Lijie (1, 3); Ji, Zhengsen (1, 3); Zhou, Jiancheng (4); Wang, Keke (1, 3); Siqin, Zhuoya (1, 3) </t>
  </si>
  <si>
    <t>10.1016/j.jclepro.2021.129313</t>
  </si>
  <si>
    <t>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t>
  </si>
  <si>
    <t>Hierarchical Distributed Framework for Optimal Dynamic Load Management of Electric Vehicles with Vehicle-to-Grid Technology</t>
  </si>
  <si>
    <t xml:space="preserve">Ahmed, Mohamed (1); Abouelseoud, Yasmine (1); Abbasy, Nabil H. (2); Kamel, Sara H. (1) </t>
  </si>
  <si>
    <t>10.1109/ACCESS.2021.3134868</t>
  </si>
  <si>
    <t>The tendency towards carbon dioxide reduction greatly stimulates the popularity of electric vehicles against conventional vehicles. However, electric vehicle chargers represent a huge electric burden, which affects the performance and stability of the grid. Various optimization methodologies have been proposed in literature to enhance the performance of the distribution grids. However, existing techniques handle the raised issues from individual perspectives and/or with limited scopes. Therefore, this paper aims to develop a distributed controller-based coordination scheme in both medium and low voltage networks to handle the electric vehicles' charging impact on the power grid. The scope of this work covers improving the network voltage profile, reducing the total active and reactive power, reducing the load fluctuations and total charging cost, while taking into consideration the random arrivals/departures of electric vehicles and the vehicle owners' preferred charging time zones with vehicle-to-grid technology. Simulations are carried out to prove the success of the proposed method in improving the performance of IEEE 31-bus 23 kV system with several 415 V residential feeders. Additionally, the proposed method is validated using Controller Hardware-in-the-Loop. The results show that the proposed method can significantly reduce the issues that appear in the electric power grid during charging with minor changes in the existing grid. The results prove the successful implementation of different types of charging, namely, ultra-fast, fast, moderate, normal and vehicle-to-grid charging with minimum charging cost to enhance the owner's satisfaction level. ¬© 2013 IEEE.</t>
  </si>
  <si>
    <t>Optimal fast charging station locations for electric ridesharing with vehicle-charging station assignment</t>
  </si>
  <si>
    <t xml:space="preserve">Ma, Tai-Yu (1); Xie, Simin (2) </t>
  </si>
  <si>
    <t>10.1016/j.trd.2020.102682</t>
  </si>
  <si>
    <t>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t>
  </si>
  <si>
    <t>Optimal Pricing of Public Electric Vehicle Charging Stations Considering Operations of Coupled Transportation and Power Systems</t>
  </si>
  <si>
    <t xml:space="preserve">Cui, Yan (1); Hu, Zechun (1); Duan, Xiaoyu (1) </t>
  </si>
  <si>
    <t>10.1109/TSG.2021.3053026</t>
  </si>
  <si>
    <t>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 ¬© 2010-2012 IEEE.</t>
  </si>
  <si>
    <t>A medium-and long-term orderly charging load planning method for electric vehicles in residential areas</t>
  </si>
  <si>
    <t xml:space="preserve">Xiao, Zhaoxia (1); Zhou, Yi (1); Cao, Jianing (2); Xu, Rui (1) </t>
  </si>
  <si>
    <t>10.3390/wevj12040216</t>
  </si>
  <si>
    <t>Due to the large number of electric vehicles (EVs) connected to the distribution network of residential areas (RAs), community charging has become a major constraint. The planning of the distribution network in RAs needs to consider the orderly charging load of EVs. In the current study, an orderly charging planning method for the charging posts and distribution network of RAs was proposed. First, a charging load forecasting model based on the travel characteristics, charging time, and ownership of EVs in RAs was established. Then, a hierarchical orderly charging optimization method, including a distribution network layer and EV access node layer, was devised. The upper layer optimizes the distribution network. The objective function is the minimum variance of the overall load in the RA and the constraint conditions satisfy the overall charging load demand and the capacity of the distributed network. The lower layer optimizes the EV access nodes. The objective function is the minimum variance of the node access load, and the constraint conditions are to meet the regional charging load demand and the optimal power balance demand transmitted from the upper layer to the lower layer. A nonlinear optimization algorithm is employed to solve these objective functions. An IEEE 33 node example was used to obtain the orderly charging power load curves for weekdays and weekends in RAs, and the simulation results prove the effectiveness of the proposed method. ¬© 2021 by the authors. Licensee MDPI, Basel, Switzerland.</t>
  </si>
  <si>
    <t>ADMM-Based Coordination of Electric Vehicles in Constrained Distribution Networks Considering Fast Charging and Degradation</t>
  </si>
  <si>
    <t xml:space="preserve">Zhou, Xu (1); Zou, Suli (1); Wang, Peng (2); Ma, Zhongjing (1) </t>
  </si>
  <si>
    <t>10.1109/TITS.2020.3015122</t>
  </si>
  <si>
    <t>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-{0} -norm of the charging strategy which is non-convex to represent the total charging time, and apply the ell -{1} -norm minimization to approximate the sparse solution of ell -{0}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 ¬© 2000-2011 IEEE.</t>
  </si>
  <si>
    <t>Risk-averse integrated demand response and dynamic G2V charge scheduling of an electric vehicle aggregator to support grid stability</t>
  </si>
  <si>
    <t xml:space="preserve">Sharma, Suman (1); Jain, Prerna (1) </t>
  </si>
  <si>
    <t>10.1002/2050-7038.12867</t>
  </si>
  <si>
    <t>Electric vehicle aggregator (EVA) trades in energy and ancillary service markets for profit maximisation through grid-to-vehicle (G2V) charge scheduling of EVs. It can provide regulation services to system operator (SO) through coordinated and distributed charging of EVs. However, EV owner aim at minimum charging cost. Price-based demand response (PBDR) integrated charge scheduling can motivate EVs by off peak charging for reduced cost along with system load levelling. Real-time (RT) PBDR, adopted in literature, has low acceptance rate by EVs for being too dynamic to respond and being infeasible for few charge cycles in a day. Time of use (TOU) PBDR, being less dynamic, is a natural price signal for EVs and shields them from RTP volatility as well. Additionally, EV charging cost constrained EVA's charge scheduling is a realistic formulation and is subjected to multiple uncertainties like EVs' mobility behaviour and market prices. Considering this, risk-averse charge scheduling of EVA with TOU PBDR and EV charging cost constraint is proposed. EVs' mobility behaviour and market prices' uncertainties are modeled through stochastic programming. Agglomerative hierarchical clustering is proposed to develop TOU price for EVA from RTP. Conditional value at risk (CVaR) is used as risk measure. Results of a case study of EVA with 1000 EVs illustrate a trade-off among EVA profit and risk with optimal values of EV charging cost and regulation provision to SO for risk-neutral and risk-averse cases. ¬© 2021 John Wiley &amp; Sons Ltd.</t>
  </si>
  <si>
    <t>Hierarchical Volt-VAR Optimization Framework Considering Voltage Control of Smart Electric Vehicle Charging Stations under Uncertainty</t>
  </si>
  <si>
    <t xml:space="preserve">Prabawa, Panggah (1); Choi, Dae-Hyun (1) </t>
  </si>
  <si>
    <t>10.1109/ACCESS.2021.3109621</t>
  </si>
  <si>
    <t>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 ¬© 2013 IEEE.</t>
  </si>
  <si>
    <t>Hierarchical Coupled Driving-and-Charging Model of Electric Vehicles, Stations and Grid Operators</t>
  </si>
  <si>
    <t xml:space="preserve">Sohet, Benoit (1); Hayel, Yezekael (1); Beaude, Olivier (2); Jeandin, Alban (3) </t>
  </si>
  <si>
    <t>10.1109/TSG.2021.3107896</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</si>
  <si>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 ¬© 2010-2012 IEEE.</t>
  </si>
  <si>
    <t>Coordinating flexible demand response and renewable uncertainties for scheduling of community integrated energy systems with an electric vehicle charging station: A Bi-level approach</t>
  </si>
  <si>
    <t xml:space="preserve">Li, Yang (1); Han, Meng (1); Yang, Zhen (2); Li, Guoqing (1) </t>
  </si>
  <si>
    <t>IEEE Transactions on Sustainable Energy</t>
  </si>
  <si>
    <t>10.1109/TSTE.2021.3090463</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</si>
  <si>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 ¬© 2010-2012 IEEE.</t>
  </si>
  <si>
    <t>Hierarchical Voltage Control Strategy in Distribution Networks Considering Customized Charging Navigation of Electric Vehicles</t>
  </si>
  <si>
    <t xml:space="preserve">Sun, Xianzhuo (1); Qiu, Jing (1) </t>
  </si>
  <si>
    <t>10.1109/TSG.2021.3094891</t>
  </si>
  <si>
    <t>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 ¬© 2010-2012 IEEE.</t>
  </si>
  <si>
    <t>Hierarchical model predictive control for autonomous collision avoidance of distributed electric drive vehicle with lateral stability analysis in extreme scenarios</t>
  </si>
  <si>
    <t xml:space="preserve">Wang, Bowen (1); Lin, Cheng (1); Liang, Sheng (1); Gong, Xinle (1); Tao, Zhenyi (1) </t>
  </si>
  <si>
    <t>10.3390/wevj12040192</t>
  </si>
  <si>
    <t>This paper proposes an active collision avoidance controller based on a hierarchical model predictive control framework for distributed electric drive vehicles (4IDEV) considering extreme conditions. In this framework, a two-layer strategy is developed. The upper layer is the path replanning controller based on nonlinear MPC (nMPC), from which a collision-free path including the optimal lateral displacement and yaw angle can be obtained in real-time while encountering the obstacles. The lower layer is the path tracking controller based on hybrid MPC (hMPC), and the coordinated control inputs (yaw moment and the front wheel steering angle) are solved by a Mixed-Integer Quadratic Programming (MIQP) with the piecewise affine (PWA) tire model considering tire saturation region. Moreover, to improve the lateral stability when tracking, the stable zone of lateral stability in the high-risk condition is analyzed based on the phase portrait method, by which the constraints of vehicle states and inputs are derived. The verification is carried out on the MATLAB and CarSim co-simulation platform, and the simulation results show that the proposed active collision avoidance controller can track the reference path accurately and prevent vehicle instability in extreme scenarios. ¬© 2021 by the authors. Licensee MDPI, Basel, Switzerland.</t>
  </si>
  <si>
    <t>Hierarchical MPC for Robust Eco-Cooling of Connected and Automated Vehicles and Its Application to Electric Vehicle Battery Thermal Management</t>
  </si>
  <si>
    <t xml:space="preserve">Amini, Mohammad Reza (1); Kolmanovsky, Ilya (2); Sun, Jing (1) </t>
  </si>
  <si>
    <t>IEEE Transactions on Control Systems Technology</t>
  </si>
  <si>
    <t>10.1109/TCST.2020.2975464</t>
  </si>
  <si>
    <t>Connected and autonomous vehicles (CAVs) have situational awareness that can be exploited for optimal power and thermal management. In this article, we develop a hierarchical model predictive control (H-MPC) strategy for eco-cooling of CAVs, which reduces energy consumption through real-time prediction and multi-timescale and multi-layer optimization. The application of the proposed H-MPC is studied for battery thermal and energy management of an electric vehicle (EV). Our H-MPC approach addresses the uncertainty in the long-term preview of the vehicle speed through robust constraint handling to prevent constraint violation. The simulation results show that compared with a conventional battery thermal management (BTM) strategy, the proposed robust H-MPC saves the battery energy by up to 5.4% under the uncertainties in the long-term vehicle speed predictions in an urban CAV operation scenario. ¬© 1993-2012 IEEE.</t>
  </si>
  <si>
    <t>Hierarchical Game for Networked Electric Vehicle Public Charging under Time-Based Billing Model</t>
  </si>
  <si>
    <t xml:space="preserve">Yu, Yue (1); Su, Chunxia (2); Tang, Xiao (3); Kim, Baekgyu (4); Song, Tiecheng (1); Han, Zhu (5) </t>
  </si>
  <si>
    <t>10.1109/TITS.2020.2994192</t>
  </si>
  <si>
    <t>Electric Vehicle (EV) public charging is important to meet the exploding charging demand and to address the range anxiety issue. In this paper, we focus on the EV public charging market with heterogeneous charging stations (CSs) under the time-based billing model. We jointly consider the charging time optimization for EVs, the EV-CS pairing, and the pricing mechanism for CSs. A hierarchical game, which mathematically corresponds to an equilibrium problem with equilibrium constraints (EPEC), is then developed to formulate the three coupled problems. In the proposed hierarchical game, each CS sets the charging price to maximize its own revenue first, then the EVs choose their desired CSs and determine the charging time. We analyze the optimal charging time strategies for EVs, and a many-to-one matching algorithm is applied to solve the EV-CS pairing problem. Besides, a block coordinate descent (BCD) based algorithm is applied for each CS to solve the pricing problem. Simulation results show that our proposed schemes can achieve the performance improvement of the charging system. ¬© 2000-2011 IEEE.</t>
  </si>
  <si>
    <t>Hesitant fuzzy for conflicting criteria in multi-objective deployment of electric vehicle charging stations</t>
  </si>
  <si>
    <t xml:space="preserve">Panah, Payam Ghaebi (1); Bornapour, Seyyed Mohammad (2); Nosratabadi, Seyyed Mostafa (3); Guerrero, Josep M. (1) </t>
  </si>
  <si>
    <t>Sustainable Cities and Society</t>
  </si>
  <si>
    <t>10.1016/j.scs.2022.104054</t>
  </si>
  <si>
    <t>The penetration rate of electric vehicles is expected to experience continual growth. The expansion planning of charging stations includes conflicting interests in urban distribution systems. This paper addresses three different viewpoints from stakeholders, municipalities, and DSOs who may not easily agree on unanimous interests in infrastructure developments. A multi-objective optimization approach is suggested regarding profit, greenhouse gas (GHG) emission, and voltage profile. The vagueness and contradiction of experts‚Äô opinions are taken into account. Multi-Criteria Decision Making (MCDM) techniques are employed to prioritize the candidates. Besides, uncertainties of price, load, and number of available electric vehicles are considered and the best solutions are selected using Crow Search Algorithm (CSA). Hesitant Fuzzy Independent Judgement (HFIJ), Analytic Hierarchy Process (AHP), and Hesitant Fuzzy AHP mechanisms are implemented to vote for the best expansion solution. IEEE 69-bus test system with modified loads along with the market data from Nordpool are considered in simulations. Sensitivity analysis is also provided to assess the solidity of MCDM. The results show that HFAHP makes more concrete and consistent assembly choices that even 30% variations in weighting coefficients cannot change the alternative rankings. ¬© 2022 Elsevier Ltd</t>
  </si>
  <si>
    <t>Optimal planning of inverter-based renewable energy sources towards autonomous microgrids accommodating electric vehicle charging stations</t>
  </si>
  <si>
    <t>10.1049/gtd2.12268</t>
  </si>
  <si>
    <t>Renewable energy sources have recently been integrated into microgrids that are in turn connected to electric vehicle (EV) charging stations. In this regard, the optimal planning of microgrids is challenging with such uncertain generation and stochastic charging/discharging EV models. To achieve such ambitious goals, the best sites and sizes of photovoltaic and wind energy units in microgrids with EV are accurately determined in this work using an optimization technique. This proposed technique considers 1) generation profile uncertainty in photovoltaic and wind energy units as well as the total load demand, 2)¬†photovoltaic and wind generation units' DSTATCOM operation capability, and 3) various branch and node constraints in the microgrid. Most importantly, the possible EV requirements are also taken into account, including initial and predetermined state of charge (SOC) arrangements, arrival and departure hours, and diverse regulated and unregulated charging strategies. A bi-level metaheuristic-based solution is established to address this complex planning model. The outer level and inner-level functions optimize renewable energy sources and EV decision variables. Sub-objectives to be optimized voltage deviations as well as grid power. The results demonstrate the effectiveness of the introduced method for planning renewable energy sources and managing EV to effectively achieve autonomous microgrids. ¬© 2021 The Authors. IET Generation, Transmission &amp; Distribution published by John Wiley &amp; Sons Ltd on behalf of The Institution of Engineering and Technology</t>
  </si>
  <si>
    <t>An efficient multi-objective hierarchical energy management strategy for plug-in hybrid electric vehicle in connected scenario</t>
  </si>
  <si>
    <t xml:space="preserve">Cui, Wei (1); Cui, Naxin (1); Li, Tao (1); Cui, Zhongrui (1); Du, Yi (1); Zhang, Chenghui (1) </t>
  </si>
  <si>
    <t>10.1016/j.energy.2022.124690</t>
  </si>
  <si>
    <t>Nowadays, the comprehensive performance of plug-in hybrid electric vehicle (PHEV) is expected to be further improved with development of connected vehicle technology. However, the strong coupling and traffic flow uncertainty characteristics of connected scenario pose formidable challenge to existing energy management strategies (EMSs) in terms of optimization effect and computational efficiency. For comprehensively improving connected PHEV performances including energy saving, safety, traffic efficiency and computational efficiency, a multi-objective hierarchical EMS with less computational burden is proposed by incorporating resistance network (RN) triggered motion planning and alternating direction method of multipliers (ADMM) based convex torque optimization. Specifically, the RN method is employed to characterize and decouple the complex interaction relationship within connected scenario from internal mechanism perspective, enabling the velocity profile optimization issue that with fixed end time constraint and online correction mechanism for traffic flow uncertainty. According to the velocity profile optimized in cloud level, the convex formulation of model predictive control (MPC) based torque distribution problem is formulated in vehicle level, and an efficient ADMM algorithm is used for its solution, with the aim of satisfying energy saving and practical application requirements simultaneously. Based on real connected information, the superiorities of proposed EMS are verified by both simulation and hardware-in-loop (HIL) experiment. ¬© 2022</t>
  </si>
  <si>
    <t>Multi-service provision for electric vehicles in power-transportation networks towards a low-carbon transition: A hierarchical and hybrid multi-agent reinforcement learning approach</t>
  </si>
  <si>
    <t xml:space="preserve">Qiu, Dawei (1); Wang, Yi (1); Sun, Mingyang (2); Strbac, Goran (1) </t>
  </si>
  <si>
    <t>10.1016/j.apenergy.2022.118790</t>
  </si>
  <si>
    <t>In order to achieve the target of carbon peak and carbon neutrality, electric vehicles (EVs) have increasingly received a prominent interest to electrify the transportation sector due to their advantages of mobility and flexibility on handling complicated transportation and power networks. However, it is still challenging to realize the significant potential of EVs towards an emerging low-carbon transition. Previous works have focused on vehicle-to-grid (V2G) technology that allows for an increased utilization of EVs to make arbitrage by the temporal differentials of electricity prices. Nevertheless, the economic potential of EVs flexibility may not be fully exploited lacking an appropriate business model. This paper addresses this challenge by developing a coupled power-transportation network for cooperative EVs to optimize the provision of multiple inter-dependent services, including charging service, demand management service, carbon intensity service, and balancing service. In order to unlock this value, the EVs operation problem has already been tackled using model-based optimization approaches, which may raise privacy issues since the requirement for global information and also can be time consuming due to the high variability of transportation and power networks. In this paper, we propose a model-free hierarchical and hybrid multi-agent reinforcement learning method to learn the routing and scheduling decisions of EVs in a coupled power-transportation network with the objective of optimizing multi-service provisions. To this end, EVs do not reply on any knowledge of the simulated environment and are capable of handling system uncertainties via the learning process. Extensive case studies based on a 15-bus radial power distribution network and a 9-node 12-edge transportation network are developed to show that the proposed method outperforms the conventional learning algorithms in terms of policy quality and convergence speed. Finally, the generalizability and scalability are also investigated for different environment circumstances and EV numbers. ¬© 2022</t>
  </si>
  <si>
    <t>Bi-level framework for microgrid capacity planning under dynamic wireless charging of electric vehicles</t>
  </si>
  <si>
    <t xml:space="preserve">Zhou, Ze (1); Liu, Zhitao (1); Su, Hongye (1); Zhang, Liyan (2) </t>
  </si>
  <si>
    <t>10.1016/j.ijepes.2022.108204</t>
  </si>
  <si>
    <t>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 ¬© 2022 Elsevier Ltd</t>
  </si>
  <si>
    <t>Hierarchical Stochastic Optimal Scheduling of Electric Thermal Hydrogen Integrated Energy System Considering Electric Vehicles</t>
  </si>
  <si>
    <t xml:space="preserve">Jia, Shiduo (1); Kang, Xiaoning (1); Cui, Jinxu (1); Tian, Bowen (1); Xiao, Shuwen (1) </t>
  </si>
  <si>
    <t>10.3390/en15155509</t>
  </si>
  <si>
    <t>After a large number of electric vehicles (EVs) are connected to the integrated energy system, disorderly charging and discharging of EVs will have a negative impact on the safe and stable operation of the system. In addition, EVs‚Äô uncertain travel plans and the stochastic fluctuation of renewable energy output and load power will bring risks and challenges. In view of the above problems, this paper establishes a hierarchical stochastic optimal scheduling model of an electric thermal hydrogen integrated energy system (ETH-IES) considering the EVs vehicle-to-grid (V2G) mechanism. The EVs charging and discharging management layer aims to minimize the variance of the load curve and minimize the dissatisfaction of EV owners participating in V2G. The multi-objective sand cat swarm optimization (MSCSO) algorithm is used to solve the proposed model. On this basis, the daily stochastic economic scheduling of ETH-IES is carried out with the goal of minimizing the operation cost. The simulation results show that the proposed strategy can better achieve a win-win situation between EV owners and microgrid operators, and the operation cost of the proposed strategy is reduced by 16.55% compared with that under the disorderly charging and discharging strategy, which verifies the effectiveness of the proposed model and algorithm. ¬© 2022 by the authors.</t>
  </si>
  <si>
    <t>Suitable various-goal energy management system for smart home based on photovoltaic generator and electric vehicles</t>
  </si>
  <si>
    <t xml:space="preserve">Ben Arab, Marwa (1); Rekik, Mouna (1); Krichen, Lotfi (1) </t>
  </si>
  <si>
    <t>Journal of Building Engineering</t>
  </si>
  <si>
    <t>10.1016/j.jobe.2022.104430</t>
  </si>
  <si>
    <t>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 ¬© 2022 Elsevier Ltd</t>
  </si>
  <si>
    <t>Joint Optimization for Coordinated Charging Control of Commercial Electric Vehicles Under Distributed Hydrogen Energy Supply</t>
  </si>
  <si>
    <t xml:space="preserve">Long, Teng (1); Jia, Qing-Shan (1) </t>
  </si>
  <si>
    <t>10.1109/TCST.2021.3070482</t>
  </si>
  <si>
    <t>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 ¬© 1993-2012 IEEE.</t>
  </si>
  <si>
    <t>Electric Vehicle User Data-Induced Cyber Attack on Electric Vehicle Charging Station</t>
  </si>
  <si>
    <t xml:space="preserve">Jeong, Seong Ile (1); Choi, Dae-Hyun (1) </t>
  </si>
  <si>
    <t>10.1109/ACCESS.2022.3177842</t>
  </si>
  <si>
    <t>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 ¬© 2013 IEEE.</t>
  </si>
  <si>
    <t>Deploying Public Charging Stations for Battery Electric Vehicles on the Expressway Network Based on Dynamic Charging Demand</t>
  </si>
  <si>
    <t xml:space="preserve">Zhang, Tian-Yu (1); Yang, Yang (1); Zhu, Yu-Ting (2); Yao, En-Jian (1); Wu, Ke-Qi (3) </t>
  </si>
  <si>
    <t>10.1109/TTE.2022.3141208</t>
  </si>
  <si>
    <t>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 ¬© 2015 IEEE.</t>
  </si>
  <si>
    <t>Sustainable energy supply of electric vehicle charging parks and hydrogen refueling stations integrated in local energy systems under a risk-averse optimization strategy</t>
  </si>
  <si>
    <t xml:space="preserve">Shoja, Zahra Moshaver (1); Mirzaei, Mohammad Amin (1); Seyedi, Heresh (1); Zare, Kazem (1) </t>
  </si>
  <si>
    <t>10.1016/j.est.2022.105633</t>
  </si>
  <si>
    <t>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t>
  </si>
  <si>
    <t>Trilevel Optimization Model for Competitive Pricing of Electric Vehicle Charging Station Considering Distribution Locational Marginal Price</t>
  </si>
  <si>
    <t xml:space="preserve">Chen, Shibo (1); Feng, Shanshan (2); Guo, Zhenwei (3); Yang, Zaiyue (1) </t>
  </si>
  <si>
    <t>10.1109/TSG.2022.3181359</t>
  </si>
  <si>
    <t>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 ¬© 2010-2012 IEEE.</t>
  </si>
  <si>
    <t>Hierarchical Operation of Electric Vehicle Charging Station in Smart Grid Integration Applications ‚Äî An Overview</t>
  </si>
  <si>
    <t xml:space="preserve">Wu, Yu (1, 2, 4); Wang, Ziliang (1); Huangfu, Yigeng (1); Ravey, Alexandre (2, 3); Chrenko, Daniela (2, 3); Gao, Fei (1, 2, 3) </t>
  </si>
  <si>
    <t>10.1016/j.ijepes.2022.108005</t>
  </si>
  <si>
    <t>With the fast development of electrifications of vehicles, EV charging stations are booming in coming years. Meanwhile, the growing demand for charging power, and the stochastic patterns of charging behaviors are creating the scarcity of electricity and significant power fluctuations to the power system. To ensure the system stability and the supply‚Äìdemand balance of the electricity market, several technical measures are necessary, such as more ancillary power reserve, appropriate demand-side energy management, etc. Moreover, the higher penetration level of renewable energy sources in the conventional power system can be leveraged to sustain the power peak induced by the charging demand with proper system operation strategies. This paper presents an overview of the latest research of EV charging stations and highlights some important issues and challenges in power architectures design, energy storage techniques, control strategies of micro-grid, and energy management optimization. In addition, the hierarchical control system is specifically outlined, which offers decoupled control objectives in different layers of microgrid systems for EV charging. Typical coordinated control techniques and energy management strategies aiming to achieve the optimum performance of EV charging stations are investigated in detail. Further, the future research directions are extensively discussed at the end of this paper. ¬© 2022 Elsevier Ltd</t>
  </si>
  <si>
    <t>Resiliency Improvement of Distribution Network Considering the Charge/Discharge Management of Electric Vehicles in Parking Lots through a Bilevel Optimization Approach</t>
  </si>
  <si>
    <t xml:space="preserve">Alizadeh, Mohammad (1); Jafari-Nokandi, Meysam (2); Shahabi, Majid (2) </t>
  </si>
  <si>
    <t>10.1155/2022/3878440</t>
  </si>
  <si>
    <t>Due to the growing use of Plug-in Electric vehicles (PEVs) in transportation networks, the charge/discharge scheduling of PEVs in Electric Vehicles Parking Lots (EVPLs) can be effective on the distribution network's (DN) resiliency. This paper presents a bilevel optimization model to improve the resiliency of the DN taking into account the interaction between the DN islanding problem and the charge/discharge scheduling of PEVs in the energized EVPLs. In the Upper-Level (UL) problem, regarding the electrical loads and managing the charge/discharge of PEVs, the islands' boundaries are determined with the aim of maximizing the amount of restored load. Knowing the islands' boundaries and the energized EVPLs from the UL problem, the changes in travels characteristic including destination EVPLs are determined in the Lower-Level (LL) problem to identify the nearest energized EVPL to the out-of-service destination EVPL. The number of PEV drivers that change their deenergized destination depends on the distance between the nearest energized EVPL to the destination. A combination of mathematical programming and evolutionary algorithm is applied to reach the final solution. The proposed model is implemented by applying several concurrent faults to the 118-bus active DN, which is coupled with a 25-node traffic network. The results confirm the efficiency of the proposed model for improving the resiliency of DNs with managing the charge/discharge of PEVs in the restored EVPLs. ¬© 2022 Mohammad Alizadeh et al.</t>
  </si>
  <si>
    <t>Bi-level planning method of urban electric vehicle charging station considering multiple demand scenarios and multi-type charging piles</t>
  </si>
  <si>
    <t xml:space="preserve">Liu, Xiaoou (1) </t>
  </si>
  <si>
    <t>10.1016/j.est.2022.104012</t>
  </si>
  <si>
    <t>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t>
  </si>
  <si>
    <t>Hierarchical Distributed Frequency Regulation Strategy of Electric Vehicle Cluster Considering Demand Charging Load Optimization</t>
  </si>
  <si>
    <t xml:space="preserve">Deng, Xiaosong (1); Zhang, Qian (1); Li, Yan (2); Sun, Tao (1); Yue, Huanzhan (1) </t>
  </si>
  <si>
    <t>10.1109/TIA.2021.3122392</t>
  </si>
  <si>
    <t>In view of the problems that the disorderly demand charging load increases the power supply pressure and the control of large-scale cluster is difficult, which will appear during the process of large-scale electric vehicle cluster participating in frequency regulation, this article proposes a hierarchical distributed frequency regulation strategy of electric vehicle cluster considering the optimization of demand charging load. First, the demand charging plans of electric vehicles are optimized to suppress the fluctuation of wind power generation and system load, and the reserve capacity of electric vehicle cluster is predicted in real time. Then, in order to improve the control performance of large-scale cluster, a hierarchically distributed control framework is established, which enables the traditional unit to assist the electric vehicle through the real-time assignment of system frequency regulation task, and realizes the individual-level orderly scheduling of electric vehicles based on the distributed sorting. The simulation results of two-area interconnected system show that the proposed frequency regulation strategy can not only adjust automatically for ensuring expected frequency regulation effect but also reduce the power supply pressure on the grid side, as well as achieve efficient and reliable scheduling of electric vehicle cluster. ¬© 1972-2012 IEEE.</t>
  </si>
  <si>
    <t>Hierarchical management strategy for electric vehicles charging schedule considering the scarcity of charging resources</t>
  </si>
  <si>
    <t xml:space="preserve">Zhu, Xu (1); Sun, Yuanzhang (1); Yang, Jun (1); Zhan, Xiangpeng (2); Wu, Fuzhang (1); Fan, Hui (3); Liang, Jifeng (3) </t>
  </si>
  <si>
    <t>10.1049/gtd2.12503</t>
  </si>
  <si>
    <t>Charging resources are scarce due to the limited capacity of charging stations and the congestion of distribution networks. Here, a hierarchical scheduling framework that considers the privacy of participants is established to optimize the charging power with a fair payment mechanism. The charging resource allocation model is established considering the scarcity of charging resources. Furthermore, the model is divided into three sub problems, including the congestion management problem of distribution network operator, the energy management problem of charging station and the charging mode problem of electric vehicle. Then the collaborative optimization algorithms are proposed to ensure the privacy of participants. Finally, a hierarchical payment mechanism based on the opportunity cost theory is proposed. The performance of the proposed hierarchical scheduling framework is evaluated using the Roy Billiton Test System with 2000 EVs. On the premise of ensuring distribution network economic operation, the proposed hierarchical scheduling strategy can satisfy the requirement for privacy protection and eliminate the overload problem caused by electric vehicle charging. The simulation results have shown that the additional capacity cost has an obvious levelling effect. With the application of the payment mechanism, charging resources is equitably allocated. Also, the equilibrium of a market and the stable operation of power system can be guaranteed. ¬© 2022 The Authors. IET Generation, Transmission &amp; Distribution published by John Wiley &amp; Sons Ltd on behalf of The Institution of Engineering and Technology.</t>
  </si>
  <si>
    <t>Regenerative braking-based hierarchical model predictive cabin thermal management for battery life extension of autonomous electric vehicles</t>
  </si>
  <si>
    <t xml:space="preserve">Zhang, Yongzhi (1, 2); Tong, Lang (3) </t>
  </si>
  <si>
    <t>10.1016/j.est.2022.104662</t>
  </si>
  <si>
    <t>This paper conducts a regenerative braking-based cabin thermal management by developing a hierarchical model predictive control (MPC) strategy. At the higher layer, an MPC controller is developed for optimally planning the vehicle speed. The lower layer implements cabin thermal management based on the planned regenerative braking behavior from the upper layer, where the recuperative energy can be used to directly power the air conditioning (AC) system. The state-space equation of a re-constructed power flow of vehicle is constructed, and based on which, an optimization problem is formulated to minimize energy consumption for battery aging-conscious control. Experiments are conducted to verify the performance of the hierarchical MPC strategy. Simulation results show that the vehicle drives in adaptation to the road topographies, the traffic flow and traffic signals in an energy-efficient way. The shifts of AC power load and cabin thermal load are caused so that the recuperative energy is fully used and the battery charging/discharging (aging) is minimized. Compared to the benchmark method, the energy consumption is reduced by 3.38% and the battery cycling aging is reduced by up to 29.15%. ¬© 2022 Elsevier Ltd</t>
  </si>
  <si>
    <t>Predictive co-optimization of speed planning and powertrain energy management for electric vehicles driving in traffic scenarios: Combining strengths of simultaneous and hierarchical methods</t>
  </si>
  <si>
    <t xml:space="preserve">Zhou, Xingyu (1); Sun, Fengchun (1); Sun, Chao (1); Zhang, Chuntao (1) </t>
  </si>
  <si>
    <t>10.1016/j.jpowsour.2021.230910</t>
  </si>
  <si>
    <t>Adapting to the instantaneous disturbance in the driving environment and balancing the optimality and computational efficiency of control algorithms are two major challenges for the integrated optimization of active speed planning and powertrain energy management strategy. In this study, utilizing the framework of model predictive control, a simultaneous method (SM) and a hierarchical method (HM) are developed to serve as benchmarks for control optimality and computational efficiency, respectively. Then, by modifying the decoupling strategy of the HM, this study ultimately proposes a modified HM which achieves similar control effectiveness in energy saving as that of the SM and preserves high computational efficiency. The comparative validation demonstrates that, due to fierce acceleration/deceleration operation caused by the heuristic decoupling strategy adopted in the HM, the energy consumption provided by the HM is 221.5% in traffic flow scenarios (and 633.5% in the manually designed scenario) of that generated by the SM. However, by adopting the soft constraint on acceleration magnitudes, the modified HM narrows the sub-optimality in energy consumption to 3.95% compared with the SM, and it also realizes a 55.81% improvement in computation efficiency compared with the original HM. ¬© 2021</t>
  </si>
  <si>
    <t>An Adaptive Hierarchical Energy Management Strategy for Hybrid Electric Vehicles Combining Heuristic Domain Knowledge and Data-Driven Deep Reinforcement Learning</t>
  </si>
  <si>
    <t xml:space="preserve">Hu, Bo (1, 2); Li, Jiaxi (1) </t>
  </si>
  <si>
    <t>10.1109/TTE.2021.3132773</t>
  </si>
  <si>
    <t>With the development of artificial intelligence, there has been a growing interest in machine learning-based control strategy, among which reinforcement learning (RL) has opened up a new direction in the field of hybrid electric vehicle (HEV) energy management. However, the issues of the current RL setting ranging from inappropriate battery state-of-charge (SOC) constraint to ineffective and risky exploration make it inapplicable to many industrial energy management strategy (EMS) tasks. To address this, an adaptive hierarchical EMS combining heuristic equivalent consumption minimization strategy (ECMS) knowledge and deep deterministic policy gradient (DDPG), which is a state-of-the-art data-driven RL algorithm, is proposed in this work. For comparison purposes, the proposed strategy is contrasted with dynamic programming (DP), proportion integration differentiation (PID)-based adaptive ECMS, and rule-based and standard RL-based counterparts, and the results show that the fuel consumption after SOC correction for the proposed strategy is very close to that of the DP-based control and lower than that of the other three benchmark strategies. Considering that the proposed strategy can make better use of the RL techniques while realizing an effective, efficient, and safe exploration in a data-driven manner, it may become a strong foothold for future RL-based EMS to build on, especially when the controller has to be trained directly and from scratch in a real-world environment. ¬© 2015 IEEE.</t>
  </si>
  <si>
    <t>Hierarchical predictive control for electric vehicles with hybrid energy storage system under vehicle-following scenarios</t>
  </si>
  <si>
    <t xml:space="preserve">Wu, Yue (1); Huang, Zhiwu (1); Hofmann, Heath (2); Liu, Yongjie (1); Huang, Jiahao (1); Hu, Xiaosong (3); Peng, Jun (4); Song, Ziyou (5) </t>
  </si>
  <si>
    <t>10.1016/j.energy.2022.123774</t>
  </si>
  <si>
    <t>For electric vehicles with hybrid energy storage system, driving economy depends not only on novel energy management strategies but also on load power demand. In order to optimize the power demand and energy management simultaneously, this paper proposes a hierarchical model predictive control framework for electric vehicles with a Li-ion battery/supercapacitor hybrid energy storage system under vehicle-following scenarios. In the vehicle-following level, based on vehicle-to-vehicle and vehicle-to-infrastructure communications, the following vehicle can acquire the real-time velocity and position of the preceding vehicle, optimize the motor electricity consumption, and ensure driving safety through velocity planning. Such cost-effective power demand is further allocated in the energy management level, in order to minimize battery degradation and power losses. Urban, suburban, and highway driving conditions are tested to evaluate the effectiveness and robustness of the proposed method. Determination of prediction horizon and detailed comparison with existing methods are investigated. Simulation results show that compared with optimizing energy management alone under a classical car-following model, the proposed method can reduce the total operation cost by 4.69‚Äì14.55% and yield results closer to offline dynamic programming, which provides the globally optimal results. ¬© 2022</t>
  </si>
  <si>
    <t>Hierarchical speed control for autonomous electric vehicle through deep reinforcement learning and robust control</t>
  </si>
  <si>
    <t xml:space="preserve">Xu, Guangfei (1, 2); He, Xiangkun (3); Chen, Meizhou (1); Miao, Hequan (1); Pang, Huanxiao (1); Wu, Jian (4); Diao, Peisong (1); Wang, Wenjun (1) </t>
  </si>
  <si>
    <t>IET Control Theory and Applications</t>
  </si>
  <si>
    <t>10.1049/cth2.12211</t>
  </si>
  <si>
    <t>For the speed control system of autonomous electric vehicle (AEV), challenge happens with how to determine an appropriate driving speed to satisfy the dynamic environment while resisting uncertainty and disturbance. Therefore, this paper proposes a robust optimal speed control approach based on hierarchical architecture for AEV through combining deep reinforcement learning (DRL) and robust control. In decision-making layer, a deep maximum entropy proximal policy optimization (DMEPPO) algorithm is presented to obtain an optimal speed via dynamic environment information, heuristic target entropy and adaptive entropy constraint. In motion control layer, to track the learned optimal speed while resisting uncertainty and disturbance, a robust speed controller is designed by the linear matrix inequality (LMI). Finally, simulation experiment results show that the proposed robust optimal speed control scheme based on hierarchical architecture for AEV is feasible and effective. ¬© 2021 The Authors. IET Control Theory &amp; Applications published by John Wiley &amp; Sons Ltd on behalf of The Institution of Engineering and Technology</t>
  </si>
  <si>
    <t>Hierarchical Q-learning network for online simultaneous optimization of energy efficiency and battery life of the battery/ultracapacitor electric vehicle</t>
  </si>
  <si>
    <t xml:space="preserve">Xu, Bin (1); Zhou, Quan (2); Shi, Junzhe (3); Li, Sixu (4) </t>
  </si>
  <si>
    <t>10.1016/j.est.2021.103925</t>
  </si>
  <si>
    <t>Reinforcement learning has been gaining attention in energy management of hybrid power systems for its low computation cost and great energy saving performance. However, the potential of reinforcement learning (RL) has not been fully explored in electric vehicle (EV) applications because most studies on RL only focused on single design targets. This paper studied on online optimization of the supervisory control system of an EV (powered by battery and ultracapacitor) with two design targets, maximizing energy efficiency and battery life. Based on a widely used reinforcement learning method, Q-learning, a hierarchical learning network is proposed. Within the hierarchical Q-learning network, two independent Q tables, Q1 and Q2, are allocated in two control layers. In addition to the baseline power-split layer, which determines the power split ratio between battery and ultracapacitor based on the knowledge stored in Q1, an upper layer is developed to trigger the engagement of the ultracapacitor based on Q2. In the learning process, Q1 and Q2 are updated during the real driving using the measured signals of states, actions, and rewards. The hierarchical Q-learning network is developed and evaluated following a full propulsion system model. By introducing the single-layer Q-learning based method and the rule-based method as two baselines, performance of the EV with the three control methods (i.e., two baseline and one proposed) are simulated under different driving cycles. The results show that the addition of an ultracapacitor in the electric vehicle reduces the battery capacity loss by 12%. The proposed hierarchical Q-learning network is shown superior to the two baseline methods by reducing 8% battery capacity loss. The vehicle range is slightly extended along with the battery life extension. Moreover, the proposed strategy is validated by considering different driving cycle and measurement noise. The proposed hierarchical strategy can be adapted and applied to reinforcement learning based energy management in different hybrid power systems. ¬© 2021</t>
  </si>
  <si>
    <t>Hierarchical speed planning and energy management for autonomous plug-in hybrid electric vehicle in vehicle-following environment</t>
  </si>
  <si>
    <t xml:space="preserve">Liu, Yonggang (1); Huang, Bin (1); Yang, Yang (1); Lei, Zhenzhen (2); Zhang, Yuanjian (3); Chen, Zheng (4) </t>
  </si>
  <si>
    <t>10.1016/j.energy.2022.125212</t>
  </si>
  <si>
    <t>In this paper, a hierarchical energy management control strategy is investigated for autonomous plug-in hybrid electric vehicle in vehicle-following environment. With the target of safety and comfort, the designed algorithm is divided into two layers. The grey neural network is leveraged in the upper layer controller to predict the future speed trend of preceding vehicle, and the target speed of ego vehicle is planned by fuzzy adaptive control algorithm. By combining with the planned state of charge reference trajectory, genetic algorithm is exploited in the adaptive equivalent consumption minimization strategy-based lower layer controller to determine the initial equivalent factor map by offline iterative calculation, and the fuzzy logic algorithm is employed to update the equivalent factor in real time according to the state of charge difference. Finally, the simulation and hardware-in-the-loop experiment are conducted to validate the performance of the proposed strategy. The simulation results highlight the capability of the proposed strategy in solving multi-objective optimization for autonomous plug-in hybrid electric vehicle in vehicle-following environment, and the experiment results validate that the energy consumption economy of the proposed strategy reaches 95.43% optimality of the results derived by dynamic programming while ensuring the satisfied driving comfort and safety. ¬© 2022 Elsevier Ltd</t>
  </si>
  <si>
    <t>Planning of static and dynamic charging facilities for electric vehicles in electrified transportation networks</t>
  </si>
  <si>
    <t>10.1016/j.energy.2022.126073</t>
  </si>
  <si>
    <t>Dynamic wireless charging technology can promote the popularization of electric vehicles due to its role in alleviating range anxiety. It is necessary to consider it as a significant charging method in future urban scenarios. The development of EVs and charging facilities has brought about the electrification of transportation, forming a power-traffic system. To maximize the comprehensive performance of the system, this paper proposes a planning strategy for the coexistence of static and dynamic charging facilities. First, considering the response of vehicle users in the transportation network to the planned results, we design a bi-level optimization framework. Then, in the lower-level optimization model, taking into account the charging demands of different vehicles, we construct a multi-class user equilibrium model and adopt a modified adaptive path generation algorithm and a variable update factor algorithm to solve the traffic assignment problem. In the upper level, we utilize an evaluation indicator to indicate the comprehensive performance of the system, and the evaluation indicator is minimized under constraints on the capacities, charging prices, and usage prices of hybrid charging facilities. Then, an algorithm based on the surrogate model is introduced to solve the bi-level programming. Finally, the case studies demonstrate the advantages of hybrid charging facilities as well as the feasibility and effectiveness of the solution algorithm. ¬© 2022 Elsevier Ltd</t>
  </si>
  <si>
    <t>Bi-level programming model approach for electric vehicle charging stations considering user charging costs</t>
  </si>
  <si>
    <t xml:space="preserve">Li, Jiyong (1); Liu, Chengye (1); Wang, Yasai (1); Chen, Ran (1); Xu, Xiaoshuai (1) </t>
  </si>
  <si>
    <t>10.1016/j.epsr.2022.108889</t>
  </si>
  <si>
    <t>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t>
  </si>
  <si>
    <t>System of Systems Model for Planning Electric Vehicle Charging Infrastructure in Intercity Transportation Networks Under Emission Consideration</t>
  </si>
  <si>
    <t xml:space="preserve">Chao Lei (1, 2); Liqun Lu (3); Yanfeng Ouyang (1) </t>
  </si>
  <si>
    <t>10.1109/TITS.2021.3076008</t>
  </si>
  <si>
    <t>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t>
  </si>
  <si>
    <t>A bi-layer optimal strategy for coordinated charging of electric vehicle charging station considering multiple charging modes</t>
  </si>
  <si>
    <t xml:space="preserve">Zhou Buxiang (1); Liu Zhifan (1); Huang He (1); Zhang Zhiqiang (1) </t>
  </si>
  <si>
    <t>Electrical Measurement and Instrumentation</t>
  </si>
  <si>
    <t>10.19753/j.issn1001-1390.2021.03.003</t>
  </si>
  <si>
    <t>Large-scale electric vehicles (EVs) integration into charging station disorderly will not only cause 'peak load overlap' in distribution network, but also cause charging congestion and increase the waiting time of EV. A bi-layer optimization model for coordinated charging of EV charging station considering multiple charging modes is established in this paper. In the upper model, the objective is to minimize the variance of load and dispatch plan deviation between upper and lower levels, so as to achieve peak load shifting, and make the load curve flatter. In the lower model, a charging station queuing system based on multi-queue and mullti-server is established to minimize the travel time and charging cost of EV. This paper proposes genetic algorithm (GA) and ant colony optimization (ACO) to solve this problem by hierarchical iterative, the simulation is carried out in IEEE 33-node distribution system with four charging stations. By comparing with un-coordinated charging and active scheduling (AS) model, the results show that the proposed model is effective in optimizing distribution system load, reducing travel time and charging cost of EV.</t>
  </si>
  <si>
    <t>Multi-Objective Scheduling of Electric Vehicles in Smart Distribution Network</t>
  </si>
  <si>
    <t>Ancillary service - Electric Vehicles (EVs) - Hierarchical control - Mixed-integer linear programming - Scheduling policies - Vehicle to Grid (V2G)</t>
  </si>
  <si>
    <t>Alternating direction method of multipliers - Charging strategies - Continuously differentiable - Coupled constraints - Electric vehicle charging - Electric Vehicles (EVs) - Objective functions - Optimisation problems</t>
  </si>
  <si>
    <t>Computation burden - Energy management strategies (EMS) - Engine generator - Objective functions - Optimal control problem - Optimal velocity - Pseudospectral methods - Velocity planning</t>
  </si>
  <si>
    <t>Bi-level optimization - Centralized management - Electric Vehicles (EVs) - Fast charging stations - Independent system operators - Mathematical programming with equilibrium constraints - regulation reserve - Stackelberg equilibrium</t>
  </si>
  <si>
    <t>Distribution feeders - Distribution systems - Electric vehicle charging - Electric Vehicles (EVs) - Gravitational search algorithms - Optimisation problems - Reactive power support - Renewable energy source</t>
  </si>
  <si>
    <t>Carbon dioxide reduction - Distributed framework - Electric vehicles chargers - EV Charging - Grid technologies - Optimal dynamics - Pattern search - Performance - V2V - Vehicle to grids</t>
  </si>
  <si>
    <t>Charging strategies - Comprehensive evaluation system - Electric Vehicles (EVs) - Entropy weight method - EV aggregator - Evaluation index - Hierarchical optimization - Scheduling interval</t>
  </si>
  <si>
    <t>Constraint generation - Distributed Energy Resources - Electric vehicle charging - Karush Kuhn Tucker optimality condition - Optimization problems - Plug in Electric Vehicle (PEV) - Robust optimization models - Strategic decision making</t>
  </si>
  <si>
    <t>Capacity constraints - Coordination problems - Electric Vehicles (EVs) - Hierarchical coordination - Optimal coordination - Optimisation problems - Quadratic cost functions - Time of use prices (TOU)</t>
  </si>
  <si>
    <t>Co-ordinated control - Control methods - Energy optimization - Motor efficiencies - Simulation model - Stability control - Vehicle dynamics - Vehicle stability</t>
  </si>
  <si>
    <t>Battery SOC - Battery state of charge - Energy management strategies - Hierarchical strategies - Linear regression methods - Participatory Sensing - Plug in hybrid electric vehicles - Velocity profiles</t>
  </si>
  <si>
    <t>Aggregator - Approximation approach - Electric Vehicles (EVs) - Hierarchical control - Proportional integral derivative controllers - Secondary frequency regulation - Unidirectional vehicles - Vehicle to Grid (V2G)</t>
  </si>
  <si>
    <t>Active disturbance rejection controls - Active suspension - Differential assisted steering - Differential steering - Handling stabilities - Hierarchical control - Linear quadratic - Overall controls</t>
  </si>
  <si>
    <t>Battery aging - Cycle economy - Hybrid energy storage systems - Plug in hybrid electric vehicles - Power distributions</t>
  </si>
  <si>
    <t>Battery energy storage systems - Bi-level optimization - Economic operations - Fast charging stations - Multistage decision making problems - Optimization strategy - Real time - Rolling optimization</t>
  </si>
  <si>
    <t>Data driven - Energy consumption economy - Energy management strategies - Equivalent consumption minimization strategies (ECMS) - Fuel cell hybrid electric vehicles - High computation efficiency - Power splitting - Real-time implementations</t>
  </si>
  <si>
    <t>Active four-wheel steering - Direct yaw moment control - Lateral stability controls - Sequential quadratic programming - Stackelberg Games</t>
  </si>
  <si>
    <t>polymer electrolyte membrane fuel cell - PEMFC net output power - hybrid electric vehicles - oxygen excessive ratio - OER - power splitting ratio - PSR - convex polyhedral set - US06 driving cycle - FCHEV model - battery pack - upper-level MPC controller - lower-level MPC controller - H-MPC strategy control scheme - linearized control - hierarchical model predictive control - hierarchical MPC control scheme</t>
  </si>
  <si>
    <t>Analytical target cascading - Design optimization - High dimensionality - Multi-disciplinary designs - Multiple objective functions - Optimal solutions - Optimization approach - Pareto optimal solutions</t>
  </si>
  <si>
    <t>Charging infrastructures - Charging station - Charging station locations - Electric vehicle charging - Electric Vehicles (EVs) - Fast charging stations - Hierarchical model - Hierarchical optimization</t>
  </si>
  <si>
    <t>Bi-level programming - Charging/discharging - Comprehensive model - Decision-making strategies - Hybrid optimization approaches - Optimization problems - Photovoltaic systems - Two-stage stochastic programming</t>
  </si>
  <si>
    <t>Electric motor efficiency - Energy efficiency optimizations - In-wheel motor - Motor efficiencies - New european driving cycles - Optimal energy - Total power consumption - Urban dynamometer driving schedules</t>
  </si>
  <si>
    <t>Charging station - Charging strategies - Dantzig-wolfe decomposition - Electric vehicle charging - Electric Vehicles (EVs) - Hierarchical optimziation - Hierarchical scheduling</t>
  </si>
  <si>
    <t>Energy management strategies - Fuel cell hybrid electric vehicles - Hierarchical reinforcement learning - Model averaging - Upper confidence trees</t>
  </si>
  <si>
    <t>Controller parameter - Direct yaw moment control - Handling and stabilities - Loop controllers - Modified differential evolution - Sequential quadratic programming - Unscented Kalman Filter - Vehicle stability control</t>
  </si>
  <si>
    <t>Advanced energy management system - Chevrolet volts - Energy management strategies - Global optimal control - Hybrid electric vehicles (HEVs) - Integrated energy management - Plug in hybrid electric vehicles - Real time characteristics</t>
  </si>
  <si>
    <t>Closed-loop structures - Hybrid transmissions - Input-to-state stability - Power split hybrid electric vehicles - Power splits - State observer - Torque estimation - Unknown input observer</t>
  </si>
  <si>
    <t>Control architecture - Control effectiveness - Energy management controls - Hierarchical control - Hierarchical control architecture - Hybrid electric vehicles (HEVs) - Measurable variables - State transition Matrix</t>
  </si>
  <si>
    <t>Electric Vehicles (EVs) - Evaluation index system - Micro-grid systems - Optimal scheduling - priority - Regional power grids - Spatial and temporal distribution - Temporal and spatial distribution</t>
  </si>
  <si>
    <t>Collaborative optimization - Coupling relationships - Integrated systems - Multi-disciplinary optimizations - Multidisciplinary design optimization - Performance evaluation index - Technique for order preference by similarity to ideal solutions - Weight coefficients</t>
  </si>
  <si>
    <t>Energy management algorithms - Energy management strategies - Optimal energy distributions - Plug in hybrid electric vehicles - Radial basis function neural networks - Vehicle speed predictions - Velocity prediction - Wavelet transformations</t>
  </si>
  <si>
    <t>Different energy sources - Energy optimization - Fuzzy logic controllers - Fuzzy observer - Power management strategies - Sensor fault - Takagi Sugeno fuzzy models - Total energy consumption</t>
  </si>
  <si>
    <t>Bi-level programming - Bilevel programming models - Bus systems - Collaborative optimization - Dynamic selection strategies - Neighborhood search algorithms - Vehicle scheduling - Vehicle scheduling problem</t>
  </si>
  <si>
    <t>Bi-level programming - Black-start generators - Essential features - Hierarchical decompositions - Integer linear programming models - Optimisation models - Power fluctuations - Restoration strategies</t>
  </si>
  <si>
    <t>Agent based simulation - Charging managements - Computationally efficient - Dynamic programming algorithm - Multi-objective genetic algorithm - Optimisations - Response surface method - Techno-Economic analysis</t>
  </si>
  <si>
    <t>Hierarchical structures - Longitudinal and lateral forces - Online implementation - Optimal control strategy - Optimization algorithms - Rule-based control strategies - Torque vectoring - Vehicle dynamics</t>
  </si>
  <si>
    <t>Monte Carlo simulation - single-stage optimization problem - aggregator charging rate - charging cost - spatial coordination - load variance - temporal levels - spatial levels - EV charging load - bilevel optimization - EV charging control - impact power system performance - centralized bi-level spatial-temporal coordination charging - area electric vehicles</t>
  </si>
  <si>
    <t>Charging control - Economic operations - Electric Vehicles (EVs) - Electricity demands - Environmental benefits - Grid operators - Operational aspects - Optimization problems</t>
  </si>
  <si>
    <t>Charging station - Distributed generations (DGs) - Hierarchical optimization - Protective devices - Smart grid</t>
  </si>
  <si>
    <t>Electricity bill - Free charging - Home-based - Optimisations - Optimization layer - Photovoltaic generator - Photovoltaics - Power profile - Smart homes - Smooth home power profile</t>
  </si>
  <si>
    <t>Analytic hierarchy process (ahp) - Charging station - Decision-making frameworks - Electric Vehicles (EVs) - Open platforms - Particle swarm optimisation - Smart charging - Unified architecture</t>
  </si>
  <si>
    <t>Kuhn-Munkres algorithm - MILP - time-varying bilevel bipartite graph - joint optimization problem - mixed-integer linear programming - bilevel iteration optimization method - receding-horizon control framework - EV charging location selection - distributed hydrogen energy dispatch - passenger transportation - hydrogen production stations - zero-carbon power system - demand sides - zero-carbon city - distributed hydrogen energy supply - commercial electric vehicles - coordinated charging control</t>
  </si>
  <si>
    <t>Aggregator - Hierarchical model - Load-frequency control - Smart grid - Vehicle to Grid (V2G)</t>
  </si>
  <si>
    <t>Coordinated charging - Electric Vehicles (EVs) - Fast charging stations - Iteration optimizations - Joint architectures - Location selection - Novel architecture - Proposed architectures</t>
  </si>
  <si>
    <t>Bi-level optimzation method - Biological system modeling - Charging station - Cyber-attacks - Electric vehicle charging - Electric vehicle charging station - Optimisations - Schedule</t>
  </si>
  <si>
    <t>Computational requirements - Distributed control - Hierarchical optimal control - LaGrangian relaxation - Lagrangian relaxation method - Mixed-integer programs - Multi-family dwelling - Residential communities</t>
  </si>
  <si>
    <t>charging coordination - future power grid - coordinated EV - hierarchical systems - distributed charging control systems - distributed charging control schemes - multiple EVs - operational aspects - cost aspects - distributed EV charge scheduling - grid operator - EV user - distributed EV charging control problems - electric vehicles - smart grid - internal combustion engines - environmental benefits - massive electricity demand - anticipated proliferation - secure operation - economic operation - proper strategies</t>
  </si>
  <si>
    <t>Active and Reactive Power - Electric energy distribution system - Electric vehicle charging - Energy management strategies - Optimization modeling - Reactive power compensation - Three phase - Upper level optimization</t>
  </si>
  <si>
    <t>battery charging power - reallocated braking torque strategy - regenerative braking energy recovery efficiency maximization - general braking condition - ideal braking force distribution - signal-axle control strategies - interaxle control mode - sliding mode control strategies - braking stability optimization - electric vehicle - cooperative braking system - hierarchical control strategy</t>
  </si>
  <si>
    <t>Bi-level programming - Charging/discharging - Commercial solvers - Cost of system operations - Economic operations - Energy saving and environmental protection - Hierarchical decompositions - Vehicle to Grid (V2G)</t>
  </si>
  <si>
    <t>Bi-level optimization - Bi-level optimization models - Competitive effects - Competitive environment - Electric vehicle charging - Gravity-based models - Modeling and computation - Plug in Electric Vehicle (PEV)</t>
  </si>
  <si>
    <t>Battery-electric vehicles - Bi-level optimization models - Charging station - Deployment models - Dynamic traffic - Dynamic traffic assignment - Optimisations - Public charging station - Real - Time system - Traffic assignment - Vehicle's dynamics</t>
  </si>
  <si>
    <t>Adaptive simulated annealing algorithm - Braking stabilities - Control strategies - Hierarchical optimization - Non- dominated sorting genetic algorithms - NSGA-II - Online simulation - Regenerative torque</t>
  </si>
  <si>
    <t>Assignment models - Bi-level optimization - Charging infrastructures - Combinatorial optimization problems - Fast charging stations - Location problems - State-of-the-art methods - Surrogate-assisted optimizations</t>
  </si>
  <si>
    <t>Co-ordinated control - Double lane changes - Driving conditions - Global chassis controls - Handling stabilities - Multiple constraint - Nonconvex optimization - Objective functions</t>
  </si>
  <si>
    <t>Bi-level optimization - Electric Vehicles (EVs) - Fixed point theory - Optimal charging - Power distribution network - Public electric vehicle - Urban transportation networks - Urban transportation systems</t>
  </si>
  <si>
    <t>Electric vehicle charging - Electric vehicle charging park - Hybrid method - Hydrogen refueling stations - Hydrogen technologies - Multi energy - Multi-energy storage - Power - Power-tohydrogen technology - Risk averse - Risk-averse hybrid method</t>
  </si>
  <si>
    <t>Access node - Charging loads - Hierarchical optimization - Minimum variance - Non-linear optimization algorithms - Objective functions - Orderly charging - Planning method - Residential areas - Upper layer</t>
  </si>
  <si>
    <t>Alternating direction method of multipliers - Coordination problems - Decentralized coordination - Distributed optimization - Electric Vehicles (EVs) - Hierarchical algorithm - Optimization problems - Transportation system</t>
  </si>
  <si>
    <t>Bilevel programs - Decision-making problem - Distribution systems - Electric Vehicles (EVs) - Locational marginal prices - Mixed-integer programs - Parking lots - Polyhedral approximation</t>
  </si>
  <si>
    <t>Agglomerative hierarchical clustering - Ancillary service markets - Conditional Value-at-Risk - Cost constraints - Demand response - Grid to vehicle (G2V) - Integrated charge - Regulation services</t>
  </si>
  <si>
    <t>Adaptive inertia - Electric Vehicles (EVs) - Electricity trading - Mixed integer programming (MIP) - Security analysis - Security and privacy - Two layer model - Vehicle travels</t>
  </si>
  <si>
    <t>optimization charging power - modified IEEE 69-bus distribution test system - PEVs' charging power - dispatching deviation - upper level decision - lower level model - subsequent objective - equivalent power - total network costs - upper level model - electricity price - network load - bi-level programming approach - economic operation - secure operation - significant negative impacts - uncoordinated charging PEVs - high number - electricity distribution network's dispatching - rapid development - environmental protection - energy savings - smart distribution network - electric vehicles - multiobjective scheduling - electric vehicle aggregators</t>
  </si>
  <si>
    <t>Bilevel - Bilevel mixed-integer programming - Competitive pricing - Distribution locational marginal price - Electric vehicle charging - Game - Load modeling - Locational marginal prices - Mixed-Integer Programming - Optimisations - Trilevel optimization</t>
  </si>
  <si>
    <t>Charging station - Control strategies - Control strategy of EV charging micro-grid - Energy management system design - EV Charging - EV charging station - Hierarchical control systems - Integration application - Microgrid - Smart grid integration application</t>
  </si>
  <si>
    <t>Bi-level programming - Capacity setting - Charging station - Economic costs - Electric vehicle charging - Global economics - Level model - Multi-objectives optimization - Service satisfaction - Vehicle users</t>
  </si>
  <si>
    <t>Chance-constrained optimizations - Deterministic optimization - Distributed Energy Resources - Electric vehicle charging - Energy Storage Systems (ESSs) - Optimization framework - Power distribution network - Regulation capability</t>
  </si>
  <si>
    <t>Active distribution networks - Bilevel programming models - Distribution network planning - Electric vehicle charging - Electric Vehicles (EVs) - Intelligent Algorithms - Monte Carlo simulation methods - Particle swarm optimisation algorithms</t>
  </si>
  <si>
    <t>Bi-level models - Charging models - Charging station - Congestion Games - Electrical networks - Electrical systems - Iterative algorithm - Optimization problems</t>
  </si>
  <si>
    <t>Bi-level approaches - Chance-constrained programming - Demand response programs - Electric vehicle charging - Environmental pollutions - Integrated energy systems - Mixed-integer linear programming - Sequence operation theory</t>
  </si>
  <si>
    <t>Bi-level optimization - Bi-level optimization models - Charge-discharge - Electrical load - Islanding - Optimization approach - Parking lots - Transportation network - Vehicle drivers - Vehicle parking</t>
  </si>
  <si>
    <t>All Open Access, Gold, Green</t>
  </si>
  <si>
    <t>Stochasticity and environmental cost inclusion for electric vehicles fast-charging facility deployment</t>
  </si>
  <si>
    <t>Risk-Based Bi-Level Model for Simultaneous Profit Maximization of a Smart Distribution Company and Electric Vehicle Parking Lot Owner</t>
  </si>
  <si>
    <t>Location planning of electric vehicle charging station with users' preferences and waiting time: multi-objective bi-level programming model and HNSGA-II algorithm</t>
  </si>
  <si>
    <t>Hierarchical Optimization for User-Satisfaction-Driven Electric Vehicles Charging Coordination in Integrated MV/LV Networks</t>
  </si>
  <si>
    <t>Hierarchical energy management strategy considering switching schedule for a dual-mode hybrid electric vehicle</t>
  </si>
  <si>
    <t>Deng, Changhong; Liang, Ning; Tan, Jin; Wang, Gongchen</t>
  </si>
  <si>
    <t>Tran, Cong Quoc; Keyvan-Ekbatani, Mehdi; Ngoduy, Dong; Watling, David</t>
  </si>
  <si>
    <t>Sadati, S. Muhammad Bagher; Moshtagh, Jamal; Shafie-khah, Miadreza; Catalao, Joao P. S.</t>
  </si>
  <si>
    <t>Zhang, Bo; Zhao, Meng; Hu, Xiangpei</t>
  </si>
  <si>
    <t>Arias, Nataly Banol; Sabillon, Carlos; Franco, John Fredy; Quiros-Tortos, Jairo; Rider, Marcos J.</t>
  </si>
  <si>
    <t>Liu, Hui; Liu, Rui; Xu, Riming; Han, Lijin; Ruan, Shumin</t>
  </si>
  <si>
    <t>SUSTAINABILITY</t>
  </si>
  <si>
    <t>TRANSPORTATION RESEARCH PART E-LOGISTICS AND TRANSPORTATION REVIEW</t>
  </si>
  <si>
    <t>ENERGIES</t>
  </si>
  <si>
    <t>INTERNATIONAL JOURNAL OF PRODUCTION RESEARCH</t>
  </si>
  <si>
    <t>IEEE SYSTEMS JOURNAL</t>
  </si>
  <si>
    <t>PROCEEDINGS OF THE INSTITUTION OF MECHANICAL ENGINEERS PART D-JOURNAL OF AUTOMOBILE ENGINEERING</t>
  </si>
  <si>
    <t/>
  </si>
  <si>
    <t>10.3390/su8121234</t>
  </si>
  <si>
    <t>10.1016/j.tre.2021.102460</t>
  </si>
  <si>
    <t>10.3390/en10111714</t>
  </si>
  <si>
    <t>10.1080/00207543.2021.2023832</t>
  </si>
  <si>
    <t>10.1109/JSYST.2022.3188220</t>
  </si>
  <si>
    <t>10.1177/09544070211029791</t>
  </si>
  <si>
    <t>Due to the energy savings and environmental protection they provide, plug-in electric vehicles (PEVs) are increasing in number quickly. Rapid development of PEVs brings new opportunities and challenges to the electricity distribution network's dispatching. A high number of uncoordinated charging PEVs has significant negative impacts on the secure and economic operation of a distribution network. In this paper, a bi-level programming approach that coordinates PEVs' charging with the network load and electricity price of the open market is presented. The major objective of the upper level model is to minimize the total network costs and the deviation of electric vehicle aggregators' charging power and the equivalent power. The subsequent objective of the lower level model after the upper level decision is to minimize the dispatching deviation of the sum of PEVs' charging power and their optimization charging power under the upper level model. An improved particle swarm optimization algorithm is used to solve the bi-level programming. Numerical studies using a modified IEEE 69-bus distribution test system including six electric vehicle aggregators verify the efficiency of the proposed model.</t>
  </si>
  <si>
    <t>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t>
  </si>
  <si>
    <t>In this paper, the effect of renewable energy resources (RERs), demand response (DR) programs and electric vehicles (EVs) is evaluated on the optimal operation of a smart distribution company (SDISCO) in the form of a new bi-level model. According to the existence of private electric vehicle parking lots (PLs) in the network, the aim of both levels is to maximize the profits of SDISCO and the PL owners. Furthermore, due to the uncertainty of RERs and EVs, the conditional value-at-risk (CVaR) method is applied in order to limit the risk of expected profit. The model is transformed into a linear single-level model by the Karush-Kuhn-Tucker (KKT) conditions and tested on the IEEE 33-bus distribution system over a 24-h period. The results show that by using a proper charging/discharging schedule, as well as a time of use program, SDISCO gains more profit. Furthermore, by increasing the risk aversion parameter, this profit is reduced.</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</si>
  <si>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t>
  </si>
  <si>
    <t>The growing uptake of electric vehicles (EVs) will likely require management schemes to enable their connection into distribution systems. While most of the existing approaches are developed from the operator's perspective considering EV aggregated demands at the medium-voltage (MV) level, individual users' comfort and the particularities associated with low-voltage (LV) networks need to be considered to holistically assess the EV effects in an integrated MV/LV network. This article proposes a two-level hierarchical optimization framework for the EV charging coordination (EVCC) that maximizes users' satisfaction, while avoiding operational grid issues in the whole distribution system. The framework is tailored for unbalanced distribution systems with high penetration of EVs and introduces a novel index to measure charging priority-based EV user satisfaction. To reduce the computational burden, the EVCC problem is disaggregated into an upper level for MV network operation, and a lower level for LV network and individual EV scheduling, using mixed-integer linear programming models. This framework is later embedded in a dynamic scheduling approach that copes with unexpected EV arrivals. Benefits (increased overall user satisfaction and reduced strain over distribution assets) are demonstrated via case studies in a 459-node three-phase network in which solutions were achieved under a 60-s threshold.</t>
  </si>
  <si>
    <t>Energy management strategies are critical for hybrid electric vehicles (HEVs) to improve fuel economy. To solve the dual-mode HEV energy management problem combined with switching schedule and power distribution, a hierarchical control strategy is proposed in this paper. The mode planning controller is twofold. First, the mode schedule is obtained according to the mode switch map and driving condition, then a switch hunting suppression algorithm is proposed to flatten the mode schedule through eliminating unnecessary switch. The proposed algorithm can reduce switch frequency while fuel consumption remains nearly unchanged. The power distribution controller receives the mode schedule and optimizes power distribution between the engine and battery based on the Radau pseudospectral knotting method (RPKM). Simulations are implemented to verify the effectiveness of the proposed hierarchical control strategy. For the mode planning controller, as the flattening threshold value increases, the fuel consumption remains nearly unchanged, however, the switch frequency decreases significantly. For the power distribution controller, the fuel consumption obtained by RPKM is 4.29% higher than that of DP, while the elapsed time is reduced by 92.53%.</t>
  </si>
  <si>
    <t>WoS</t>
  </si>
  <si>
    <t>ChargingFacilityDesign</t>
  </si>
  <si>
    <t>It uses Deep Learning</t>
  </si>
  <si>
    <t>Controlled charging, smart charging, charge management (CM), Optimized charging (OC), EV charging scheduling (EVCS)</t>
  </si>
  <si>
    <t>Static charging infrastructure</t>
  </si>
  <si>
    <t>The problem of charging facilities placement</t>
  </si>
  <si>
    <t>Dynamic charging infrastructure</t>
  </si>
  <si>
    <t>The problem of electrified roads</t>
  </si>
  <si>
    <t>It considers Hybrid Evs</t>
  </si>
  <si>
    <t>It is a literature review</t>
  </si>
  <si>
    <t>Market clearing</t>
  </si>
  <si>
    <t>Process in which the demand is equal to the offer</t>
  </si>
  <si>
    <t>Distribution operator (DO), Service operator (SO), Market operator, Distribution system, Centralized controller (CC), Electrical Network Operator (ENO), Charging network operator (CNO)</t>
  </si>
  <si>
    <t>To read</t>
  </si>
  <si>
    <t>Literature review</t>
  </si>
  <si>
    <t>It considers autonomous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</si>
</sst>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name val="Arial"/>
      <family val="2"/>
    </font>
    <font>
      <sz val="10"/>
      <color theme="1"/>
      <name val="Arial"/>
      <family val="2"/>
    </font>
    <font>
      <sz val="10"/>
      <color rgb="FF000000"/>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9" fontId="19" fillId="0" borderId="0" applyFont="0" applyFill="0" applyBorder="0" applyAlignment="0" applyProtection="0"/>
  </cellStyleXfs>
  <cellXfs count="24">
    <xf numFmtId="0" fontId="0" fillId="0" borderId="0" xfId="0"/>
    <xf numFmtId="0" fontId="0" fillId="0" borderId="0" xfId="0" applyAlignment="1">
      <alignment wrapText="1"/>
    </xf>
    <xf numFmtId="0" fontId="1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0" fontId="19" fillId="0" borderId="0" xfId="43"/>
    <xf numFmtId="0" fontId="19" fillId="0" borderId="10" xfId="43" applyBorder="1" applyAlignment="1">
      <alignment horizontal="center"/>
    </xf>
    <xf numFmtId="10" fontId="20" fillId="0" borderId="10" xfId="44" applyNumberFormat="1" applyFont="1" applyBorder="1" applyAlignment="1">
      <alignment horizontal="center"/>
    </xf>
    <xf numFmtId="14" fontId="19" fillId="0" borderId="10" xfId="43" applyNumberFormat="1" applyBorder="1" applyAlignment="1">
      <alignment horizontal="center"/>
    </xf>
    <xf numFmtId="1" fontId="19" fillId="0" borderId="0" xfId="43" applyNumberFormat="1" applyAlignment="1">
      <alignment horizontal="center"/>
    </xf>
    <xf numFmtId="14" fontId="19" fillId="0" borderId="0" xfId="43" applyNumberFormat="1"/>
    <xf numFmtId="14" fontId="0" fillId="0" borderId="0" xfId="0" applyNumberFormat="1"/>
    <xf numFmtId="14" fontId="0" fillId="0" borderId="0" xfId="0" applyNumberFormat="1" applyAlignment="1">
      <alignment horizontal="left" vertical="top" wrapText="1"/>
    </xf>
    <xf numFmtId="0" fontId="0" fillId="0" borderId="0" xfId="0" applyAlignment="1">
      <alignment horizontal="left" wrapText="1"/>
    </xf>
    <xf numFmtId="0" fontId="18" fillId="0" borderId="0" xfId="0" applyFont="1" applyAlignment="1">
      <alignment horizontal="left"/>
    </xf>
    <xf numFmtId="0" fontId="18" fillId="0" borderId="0" xfId="0" applyFont="1" applyAlignment="1">
      <alignment horizontal="left" wrapText="1"/>
    </xf>
    <xf numFmtId="3" fontId="0" fillId="0" borderId="0" xfId="42" applyNumberFormat="1" applyFont="1" applyAlignment="1">
      <alignment horizontal="right" vertical="top" wrapText="1"/>
    </xf>
    <xf numFmtId="0" fontId="0" fillId="0" borderId="0" xfId="0" applyAlignment="1">
      <alignment horizontal="right" vertical="top" wrapText="1"/>
    </xf>
    <xf numFmtId="10" fontId="19" fillId="0" borderId="10" xfId="42" applyNumberFormat="1" applyFont="1" applyBorder="1" applyAlignment="1">
      <alignment horizontal="center"/>
    </xf>
    <xf numFmtId="0" fontId="0" fillId="0" borderId="0" xfId="0" applyAlignment="1">
      <alignment horizontal="left" vertical="top"/>
    </xf>
    <xf numFmtId="15" fontId="0" fillId="0" borderId="0" xfId="0" applyNumberFormat="1"/>
    <xf numFmtId="17" fontId="0" fillId="0" borderId="0" xfId="0" applyNumberFormat="1"/>
    <xf numFmtId="0" fontId="19" fillId="0" borderId="10" xfId="43"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4ABCA006-54C5-BA40-8224-5ECF062D804E}"/>
    <cellStyle name="Note" xfId="15" builtinId="10" customBuiltin="1"/>
    <cellStyle name="Output" xfId="10" builtinId="21" customBuiltin="1"/>
    <cellStyle name="Percent" xfId="42" builtinId="5"/>
    <cellStyle name="Percent 2" xfId="44" xr:uid="{50E14C48-3700-D644-9545-E1C2ED218F46}"/>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uis Rojo González" id="{9809D69B-D81D-2B46-81F7-44D94B076B00}" userId="S::luis.rojo.g@usach.cl::e73de8d6-e603-4639-a158-e25de61b2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12-17T23:31:01.47" personId="{9809D69B-D81D-2B46-81F7-44D94B076B00}" id="{FE7DA266-AB3A-8349-B93F-9EFB1295B463}">
    <text>Whether they handle the design of charging facilities</text>
  </threadedComment>
  <threadedComment ref="T1" dT="2022-09-15T18:03:44.84" personId="{9809D69B-D81D-2B46-81F7-44D94B076B00}" id="{2A71CAF8-43A4-2C44-A6CD-1A2B2211FA7C}">
    <text>Full or Partial</text>
  </threadedComment>
  <threadedComment ref="X1" dT="2022-09-15T18:04:02.98" personId="{9809D69B-D81D-2B46-81F7-44D94B076B00}" id="{6F48C977-2914-AF4A-810B-15CD5B4B420A}">
    <text>Linear or Nonlinear</text>
  </threadedComment>
  <threadedComment ref="Y1" dT="2022-09-15T18:04:25.53" personId="{9809D69B-D81D-2B46-81F7-44D94B076B00}" id="{C99DF3AF-B081-4442-9645-5C097978A752}">
    <text>Homogeneous or Heterogeneous</text>
  </threadedComment>
  <threadedComment ref="Z1" dT="2022-07-23T20:14:54.96" personId="{9809D69B-D81D-2B46-81F7-44D94B076B00}" id="{916B3C1C-4214-4442-819B-7E36A3CC4811}">
    <text>Number of EVs</text>
  </threadedComment>
  <threadedComment ref="AA1" dT="2022-09-15T18:05:47.23" personId="{9809D69B-D81D-2B46-81F7-44D94B076B00}" id="{4B5B5414-9736-B24E-9CA1-17CF3F383AF4}">
    <text>Private, logistic or transportation</text>
  </threadedComment>
  <threadedComment ref="AB1" dT="2022-09-15T18:48:27.71" personId="{9809D69B-D81D-2B46-81F7-44D94B076B00}" id="{E78FA254-9617-3A44-B9F1-F51E95A99119}">
    <text>Homogeneous or Heterogeneous (this is the charging pile)</text>
  </threadedComment>
  <threadedComment ref="AD1" dT="2022-09-15T19:03:09.09" personId="{9809D69B-D81D-2B46-81F7-44D94B076B00}" id="{8D018A93-79B3-5C4E-BFD4-BDAAFECD31C6}">
    <text>Renewable energy sources</text>
  </threadedComment>
  <threadedComment ref="AE1" dT="2022-09-15T19:16:35.97" personId="{9809D69B-D81D-2B46-81F7-44D94B076B00}" id="{EAA2FECB-250D-EF47-A4F4-0CC84FA2FFCA}">
    <text>Centralized, Decentralized or Aggregator-assisted</text>
  </threadedComment>
  <threadedComment ref="AG1" dT="2022-06-07T14:43:48.56" personId="{9809D69B-D81D-2B46-81F7-44D94B076B00}" id="{E7431414-F00F-FE40-B809-AFE49C3E07F1}">
    <text>It refers to how energy is bought. Can be either one-day-ahead, intra-day</text>
  </threadedComment>
  <threadedComment ref="AH1" dT="2022-12-16T21:43:01.05" personId="{9809D69B-D81D-2B46-81F7-44D94B076B00}" id="{4225326F-0146-2A4C-85D6-8D74584CC1AF}">
    <text>TCC, PCC</text>
  </threadedComment>
  <threadedComment ref="AI1" dT="2022-07-19T16:02:26.74" personId="{9809D69B-D81D-2B46-81F7-44D94B076B00}" id="{8EDE8A1C-B627-DC47-A65E-EB7CFCFFD25F}">
    <text>Preemptive: once start charging it can be stopped to receive power.
Non-preemptive: once start charging it cannot stop receive energy till satisfying either desired SoC or departure time.</text>
  </threadedComment>
  <threadedComment ref="AK1" dT="2022-09-15T19:23:30.61" personId="{9809D69B-D81D-2B46-81F7-44D94B076B00}" id="{FA3C56C8-4F2C-3541-A7D2-33962BEB4B76}">
    <text>EVSE or Power</text>
  </threadedComment>
  <threadedComment ref="AT1" dT="2022-12-16T21:39:37.61" personId="{9809D69B-D81D-2B46-81F7-44D94B076B00}" id="{BB5CA701-04EE-8C46-8CC7-316610DF4A95}">
    <text>Public, Workplace, Home</text>
  </threadedComment>
  <threadedComment ref="AU1" dT="2022-07-14T03:44:26.27" personId="{9809D69B-D81D-2B46-81F7-44D94B076B00}" id="{037726EB-B5CF-FB4F-960C-5D5AA205A34D}">
    <text>Station, Parking, Home</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2-12-17T23:31:01.47" personId="{9809D69B-D81D-2B46-81F7-44D94B076B00}" id="{00462A76-9AEC-3940-8E8E-8C7858615BA2}">
    <text>Whether they handle the design of charging facilities</text>
  </threadedComment>
  <threadedComment ref="T1" dT="2022-09-15T18:03:44.84" personId="{9809D69B-D81D-2B46-81F7-44D94B076B00}" id="{DFD2A9A8-8FC6-6940-BC03-7706FCB1A43E}">
    <text>Full or Partial</text>
  </threadedComment>
  <threadedComment ref="X1" dT="2022-09-15T18:04:02.98" personId="{9809D69B-D81D-2B46-81F7-44D94B076B00}" id="{2AE8B9BC-F334-5B42-B685-270C106A198C}">
    <text>Linear or Nonlinear</text>
  </threadedComment>
  <threadedComment ref="Y1" dT="2022-09-15T18:04:25.53" personId="{9809D69B-D81D-2B46-81F7-44D94B076B00}" id="{65F9E07B-EE57-EC43-B958-53BBE9407E43}">
    <text>Homogeneous or Heterogeneous</text>
  </threadedComment>
  <threadedComment ref="Z1" dT="2022-07-23T20:14:54.96" personId="{9809D69B-D81D-2B46-81F7-44D94B076B00}" id="{6D4D851E-C160-5C4B-BA3F-CA8D8099AF67}">
    <text>Number of EVs</text>
  </threadedComment>
  <threadedComment ref="AA1" dT="2022-09-15T18:05:47.23" personId="{9809D69B-D81D-2B46-81F7-44D94B076B00}" id="{AF200461-1FAE-B547-A5A5-834EE5C71CAE}">
    <text>Private, logistic or transportation</text>
  </threadedComment>
  <threadedComment ref="AB1" dT="2022-09-15T18:48:27.71" personId="{9809D69B-D81D-2B46-81F7-44D94B076B00}" id="{0CCA921C-D471-1046-BE75-6E09B324A4A0}">
    <text>Homogeneous or Heterogeneous (this is the charging pile)</text>
  </threadedComment>
  <threadedComment ref="AD1" dT="2022-09-15T19:03:09.09" personId="{9809D69B-D81D-2B46-81F7-44D94B076B00}" id="{9B3114E3-1C15-2640-9E6F-8E330F37397E}">
    <text>Renewable energy sources</text>
  </threadedComment>
  <threadedComment ref="AE1" dT="2022-09-15T19:16:35.97" personId="{9809D69B-D81D-2B46-81F7-44D94B076B00}" id="{F4BA6BC5-8FFF-AD4C-A2AF-0D0A6EFF4069}">
    <text>Centralized, Decentralized or Aggregator-assisted</text>
  </threadedComment>
  <threadedComment ref="AG1" dT="2022-06-07T14:43:48.56" personId="{9809D69B-D81D-2B46-81F7-44D94B076B00}" id="{A7BD5938-A38F-A849-A967-7D6B8C4FFAC6}">
    <text>It refers to how energy is bought. Can be either one-day-ahead, intra-day</text>
  </threadedComment>
  <threadedComment ref="AH1" dT="2022-12-16T21:43:01.05" personId="{9809D69B-D81D-2B46-81F7-44D94B076B00}" id="{23A826AF-9935-6F4F-8B9A-F533F653B240}">
    <text>TCC, PCC</text>
  </threadedComment>
  <threadedComment ref="AI1" dT="2022-07-19T16:02:26.74" personId="{9809D69B-D81D-2B46-81F7-44D94B076B00}" id="{56FC4CAD-71EF-9846-81A7-20DCFE66FEC3}">
    <text>Preemptive: once start charging it can be stopped to receive power.
Non-preemptive: once start charging it cannot stop receive energy till satisfying either desired SoC or departure time.</text>
  </threadedComment>
  <threadedComment ref="AK1" dT="2022-09-15T19:23:30.61" personId="{9809D69B-D81D-2B46-81F7-44D94B076B00}" id="{9119159D-5C84-F54E-9E54-9A9719E517DB}">
    <text>EVSE or Power</text>
  </threadedComment>
  <threadedComment ref="AT1" dT="2022-12-16T21:39:37.61" personId="{9809D69B-D81D-2B46-81F7-44D94B076B00}" id="{F28448E1-71BD-0A4D-B879-A8427ABCF90D}">
    <text>Public, Workplace, Home</text>
  </threadedComment>
  <threadedComment ref="AU1" dT="2022-07-14T03:44:26.27" personId="{9809D69B-D81D-2B46-81F7-44D94B076B00}" id="{23F58BF9-90C8-8A43-AA61-42E9390D2973}">
    <text>Station, Parking, Home</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2-12-17T23:31:01.47" personId="{9809D69B-D81D-2B46-81F7-44D94B076B00}" id="{B5C49B85-BB2F-2B47-9A11-55160D110D9F}">
    <text>Whether they handle the design of charging facilities</text>
  </threadedComment>
  <threadedComment ref="T1" dT="2022-09-15T18:03:44.84" personId="{9809D69B-D81D-2B46-81F7-44D94B076B00}" id="{79FFBDC0-F011-7F49-ACA1-F0F236116AAC}">
    <text>Full or Partial</text>
  </threadedComment>
  <threadedComment ref="X1" dT="2022-09-15T18:04:02.98" personId="{9809D69B-D81D-2B46-81F7-44D94B076B00}" id="{D977380A-9336-0146-BA9F-8E78B45DE94A}">
    <text>Linear or Nonlinear</text>
  </threadedComment>
  <threadedComment ref="Y1" dT="2022-09-15T18:04:25.53" personId="{9809D69B-D81D-2B46-81F7-44D94B076B00}" id="{79584CFD-D27D-6B40-8A4B-2424DB76F9B0}">
    <text>Homogeneous or Heterogeneous</text>
  </threadedComment>
  <threadedComment ref="Z1" dT="2022-07-23T20:14:54.96" personId="{9809D69B-D81D-2B46-81F7-44D94B076B00}" id="{FA0B61EF-F884-0246-921E-37913D73C957}">
    <text>Number of EVs</text>
  </threadedComment>
  <threadedComment ref="AA1" dT="2022-09-15T18:05:47.23" personId="{9809D69B-D81D-2B46-81F7-44D94B076B00}" id="{14929C27-F35B-4249-AE59-E79AD12A9F6C}">
    <text>Private, logistic or transportation</text>
  </threadedComment>
  <threadedComment ref="AB1" dT="2022-09-15T18:48:27.71" personId="{9809D69B-D81D-2B46-81F7-44D94B076B00}" id="{BE3B8121-90D0-064F-A0C3-2DF6F0841721}">
    <text>Homogeneous or Heterogeneous (this is the charging pile)</text>
  </threadedComment>
  <threadedComment ref="AD1" dT="2022-09-15T19:03:09.09" personId="{9809D69B-D81D-2B46-81F7-44D94B076B00}" id="{281213C8-8B90-F345-A411-546C1F0D6F19}">
    <text>Renewable energy sources</text>
  </threadedComment>
  <threadedComment ref="AE1" dT="2022-09-15T19:16:35.97" personId="{9809D69B-D81D-2B46-81F7-44D94B076B00}" id="{3310CA0C-EBB9-5744-8C19-D9B73D5BF2E4}">
    <text>Centralized, Decentralized or Aggregator-assisted</text>
  </threadedComment>
  <threadedComment ref="AG1" dT="2022-06-07T14:43:48.56" personId="{9809D69B-D81D-2B46-81F7-44D94B076B00}" id="{C6DBEE47-03F7-7D4D-8B1D-996097AAFF39}">
    <text>It refers to how energy is bought. Can be either one-day-ahead, intra-day</text>
  </threadedComment>
  <threadedComment ref="AH1" dT="2022-12-16T21:43:01.05" personId="{9809D69B-D81D-2B46-81F7-44D94B076B00}" id="{73C45CD1-676C-584E-B40C-5903F2AD735D}">
    <text>TCC, PCC</text>
  </threadedComment>
  <threadedComment ref="AI1" dT="2022-07-19T16:02:26.74" personId="{9809D69B-D81D-2B46-81F7-44D94B076B00}" id="{BC23077B-1357-D74A-A762-93F332FF0277}">
    <text>Preemptive: once start charging it can be stopped to receive power.
Non-preemptive: once start charging it cannot stop receive energy till satisfying either desired SoC or departure time.</text>
  </threadedComment>
  <threadedComment ref="AK1" dT="2022-09-15T19:23:30.61" personId="{9809D69B-D81D-2B46-81F7-44D94B076B00}" id="{388B4831-5C45-AD41-B6D1-8FB35E0DD002}">
    <text>EVSE or Power</text>
  </threadedComment>
  <threadedComment ref="AT1" dT="2022-12-16T21:39:37.61" personId="{9809D69B-D81D-2B46-81F7-44D94B076B00}" id="{BF87A7F0-60A6-1345-B11F-D26A27DB8E29}">
    <text>Public, Workplace, Home</text>
  </threadedComment>
  <threadedComment ref="AU1" dT="2022-07-14T03:44:26.27" personId="{9809D69B-D81D-2B46-81F7-44D94B076B00}" id="{A5F106C7-A0B9-F744-AF18-88A5163A6ABA}">
    <text>Station, Parking, Home</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12-17T23:31:01.47" personId="{9809D69B-D81D-2B46-81F7-44D94B076B00}" id="{09EF58F3-1D18-0644-A98F-EF75F6331B7D}">
    <text>Whether they handle the design of charging facilities</text>
  </threadedComment>
  <threadedComment ref="T1" dT="2022-09-15T18:03:44.84" personId="{9809D69B-D81D-2B46-81F7-44D94B076B00}" id="{D3A4B366-0A7B-C146-98FF-BFEE80AEE00E}">
    <text>Full or Partial</text>
  </threadedComment>
  <threadedComment ref="X1" dT="2022-09-15T18:04:02.98" personId="{9809D69B-D81D-2B46-81F7-44D94B076B00}" id="{1E9D7219-596D-3842-BCA7-E45CBEB6C9F3}">
    <text>Linear or Nonlinear</text>
  </threadedComment>
  <threadedComment ref="Y1" dT="2022-09-15T18:04:25.53" personId="{9809D69B-D81D-2B46-81F7-44D94B076B00}" id="{60EF15B9-F4D6-3347-A409-22F58AE5E02F}">
    <text>Homogeneous or Heterogeneous</text>
  </threadedComment>
  <threadedComment ref="Z1" dT="2022-07-23T20:14:54.96" personId="{9809D69B-D81D-2B46-81F7-44D94B076B00}" id="{FD337A46-512E-7946-86ED-C0A8328F891B}">
    <text>Number of EVs</text>
  </threadedComment>
  <threadedComment ref="AA1" dT="2022-09-15T18:05:47.23" personId="{9809D69B-D81D-2B46-81F7-44D94B076B00}" id="{26A84BC1-8A40-1942-A2F8-E2FBCCB83370}">
    <text>Private, logistic or transportation</text>
  </threadedComment>
  <threadedComment ref="AB1" dT="2022-09-15T18:48:27.71" personId="{9809D69B-D81D-2B46-81F7-44D94B076B00}" id="{A40D4BBF-AEA1-8549-8855-DC46CC987FA8}">
    <text>Homogeneous or Heterogeneous (this is the charging pile)</text>
  </threadedComment>
  <threadedComment ref="AD1" dT="2022-09-15T19:03:09.09" personId="{9809D69B-D81D-2B46-81F7-44D94B076B00}" id="{8BE265E3-4082-F142-A56E-496B08D4CF96}">
    <text>Renewable energy sources</text>
  </threadedComment>
  <threadedComment ref="AE1" dT="2022-09-15T19:16:35.97" personId="{9809D69B-D81D-2B46-81F7-44D94B076B00}" id="{A7018EFF-7143-6E4B-9F5D-885DB7CE1062}">
    <text>Centralized, Decentralized or Aggregator-assisted</text>
  </threadedComment>
  <threadedComment ref="AG1" dT="2022-06-07T14:43:48.56" personId="{9809D69B-D81D-2B46-81F7-44D94B076B00}" id="{97672E08-737C-B14A-8BF7-86E338CE2055}">
    <text>It refers to how energy is bought. Can be either one-day-ahead, intra-day</text>
  </threadedComment>
  <threadedComment ref="AH1" dT="2022-12-16T21:43:01.05" personId="{9809D69B-D81D-2B46-81F7-44D94B076B00}" id="{4650AF1B-753B-FE4B-A129-3D91458172DF}">
    <text>TCC, PCC</text>
  </threadedComment>
  <threadedComment ref="AI1" dT="2022-07-19T16:02:26.74" personId="{9809D69B-D81D-2B46-81F7-44D94B076B00}" id="{3677856D-0063-FC40-9ABF-F169F84CCE53}">
    <text>Preemptive: once start charging it can be stopped to receive power.
Non-preemptive: once start charging it cannot stop receive energy till satisfying either desired SoC or departure time.</text>
  </threadedComment>
  <threadedComment ref="AK1" dT="2022-09-15T19:23:30.61" personId="{9809D69B-D81D-2B46-81F7-44D94B076B00}" id="{424F3A2A-43DC-5C4A-8EF9-AA532ADE8E9B}">
    <text>EVSE or Power</text>
  </threadedComment>
  <threadedComment ref="AT1" dT="2022-12-16T21:39:37.61" personId="{9809D69B-D81D-2B46-81F7-44D94B076B00}" id="{840B1AE1-9EA0-B34D-9F9C-51AF69094B1D}">
    <text>Public, Workplace, Home</text>
  </threadedComment>
  <threadedComment ref="AU1" dT="2022-07-14T03:44:26.27" personId="{9809D69B-D81D-2B46-81F7-44D94B076B00}" id="{C36A4E97-4E66-3E44-A623-892CF2BCC570}">
    <text>Station, Parking, Home</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84C4-D214-284B-90BC-6A2481F38F31}">
  <dimension ref="A1:Q129"/>
  <sheetViews>
    <sheetView tabSelected="1" topLeftCell="A84" zoomScale="138" workbookViewId="0">
      <selection activeCell="A101" sqref="A101"/>
    </sheetView>
  </sheetViews>
  <sheetFormatPr baseColWidth="10" defaultRowHeight="16" x14ac:dyDescent="0.2"/>
  <cols>
    <col min="1" max="1" width="4.1640625" bestFit="1" customWidth="1"/>
    <col min="2" max="2" width="11" bestFit="1" customWidth="1"/>
    <col min="3" max="3" width="35.1640625" bestFit="1" customWidth="1"/>
    <col min="4" max="4" width="15.33203125" bestFit="1" customWidth="1"/>
    <col min="6" max="6" width="10.83203125" customWidth="1"/>
    <col min="8" max="8" width="14.1640625" bestFit="1" customWidth="1"/>
    <col min="9" max="9" width="10.83203125" customWidth="1"/>
    <col min="11" max="11" width="10.83203125" customWidth="1"/>
    <col min="13" max="14" width="10.83203125" customWidth="1"/>
  </cols>
  <sheetData>
    <row r="1" spans="1:14" x14ac:dyDescent="0.2">
      <c r="A1" t="s">
        <v>307</v>
      </c>
      <c r="B1" t="s">
        <v>533</v>
      </c>
      <c r="C1" t="s">
        <v>308</v>
      </c>
      <c r="D1" t="s">
        <v>309</v>
      </c>
      <c r="E1" t="s">
        <v>0</v>
      </c>
      <c r="F1" t="s">
        <v>1</v>
      </c>
      <c r="G1" t="s">
        <v>2</v>
      </c>
      <c r="H1" t="s">
        <v>3</v>
      </c>
      <c r="I1" t="s">
        <v>4</v>
      </c>
      <c r="J1" t="s">
        <v>5</v>
      </c>
      <c r="K1" t="s">
        <v>6</v>
      </c>
      <c r="L1" t="s">
        <v>7</v>
      </c>
      <c r="M1" t="s">
        <v>8</v>
      </c>
      <c r="N1" t="s">
        <v>9</v>
      </c>
    </row>
    <row r="2" spans="1:14" x14ac:dyDescent="0.2">
      <c r="A2">
        <v>1</v>
      </c>
      <c r="B2" s="12">
        <v>44911</v>
      </c>
      <c r="C2" t="s">
        <v>534</v>
      </c>
      <c r="D2" t="s">
        <v>7</v>
      </c>
      <c r="E2" t="s">
        <v>285</v>
      </c>
      <c r="F2" t="s">
        <v>286</v>
      </c>
      <c r="G2" t="s">
        <v>54</v>
      </c>
      <c r="H2">
        <v>2013</v>
      </c>
      <c r="I2" t="s">
        <v>10</v>
      </c>
      <c r="J2" t="s">
        <v>287</v>
      </c>
      <c r="K2" t="s">
        <v>11</v>
      </c>
      <c r="L2" t="s">
        <v>288</v>
      </c>
      <c r="M2" t="s">
        <v>12</v>
      </c>
      <c r="N2" t="s">
        <v>13</v>
      </c>
    </row>
    <row r="3" spans="1:14" x14ac:dyDescent="0.2">
      <c r="A3">
        <v>2</v>
      </c>
      <c r="B3" s="12">
        <v>44911</v>
      </c>
      <c r="C3" t="s">
        <v>535</v>
      </c>
      <c r="D3" t="s">
        <v>535</v>
      </c>
      <c r="E3" t="s">
        <v>293</v>
      </c>
      <c r="F3" t="s">
        <v>294</v>
      </c>
      <c r="G3" t="s">
        <v>295</v>
      </c>
      <c r="H3">
        <v>2013</v>
      </c>
      <c r="I3" t="s">
        <v>10</v>
      </c>
      <c r="J3" t="s">
        <v>296</v>
      </c>
      <c r="K3" t="s">
        <v>11</v>
      </c>
      <c r="L3" t="s">
        <v>297</v>
      </c>
      <c r="M3" t="s">
        <v>14</v>
      </c>
      <c r="N3" t="s">
        <v>13</v>
      </c>
    </row>
    <row r="4" spans="1:14" x14ac:dyDescent="0.2">
      <c r="A4">
        <v>3</v>
      </c>
      <c r="B4" s="12">
        <v>44911</v>
      </c>
      <c r="C4" t="s">
        <v>534</v>
      </c>
      <c r="D4" t="s">
        <v>7</v>
      </c>
      <c r="E4" t="s">
        <v>148</v>
      </c>
      <c r="F4" t="s">
        <v>149</v>
      </c>
      <c r="G4" t="s">
        <v>56</v>
      </c>
      <c r="H4">
        <v>2014</v>
      </c>
      <c r="I4" t="s">
        <v>10</v>
      </c>
      <c r="J4" t="s">
        <v>150</v>
      </c>
      <c r="K4" t="s">
        <v>11</v>
      </c>
      <c r="L4" t="s">
        <v>151</v>
      </c>
      <c r="M4" t="s">
        <v>15</v>
      </c>
      <c r="N4" t="s">
        <v>13</v>
      </c>
    </row>
    <row r="5" spans="1:14" x14ac:dyDescent="0.2">
      <c r="A5">
        <v>4</v>
      </c>
      <c r="B5" s="12">
        <v>44911</v>
      </c>
      <c r="C5" t="s">
        <v>534</v>
      </c>
      <c r="D5" t="s">
        <v>7</v>
      </c>
      <c r="E5" t="s">
        <v>289</v>
      </c>
      <c r="F5" t="s">
        <v>290</v>
      </c>
      <c r="G5" t="s">
        <v>172</v>
      </c>
      <c r="H5">
        <v>2014</v>
      </c>
      <c r="I5" t="s">
        <v>10</v>
      </c>
      <c r="J5" t="s">
        <v>291</v>
      </c>
      <c r="K5" t="s">
        <v>11</v>
      </c>
      <c r="L5" t="s">
        <v>292</v>
      </c>
      <c r="M5" t="s">
        <v>16</v>
      </c>
      <c r="N5" t="s">
        <v>13</v>
      </c>
    </row>
    <row r="6" spans="1:14" x14ac:dyDescent="0.2">
      <c r="A6">
        <v>5</v>
      </c>
      <c r="B6" s="12">
        <v>44911</v>
      </c>
      <c r="C6" t="s">
        <v>591</v>
      </c>
      <c r="D6" t="s">
        <v>7</v>
      </c>
      <c r="E6" t="s">
        <v>298</v>
      </c>
      <c r="F6" t="s">
        <v>299</v>
      </c>
      <c r="G6" t="s">
        <v>300</v>
      </c>
      <c r="H6">
        <v>2014</v>
      </c>
      <c r="I6" t="s">
        <v>10</v>
      </c>
      <c r="K6" t="s">
        <v>11</v>
      </c>
      <c r="L6" t="s">
        <v>301</v>
      </c>
      <c r="M6" t="s">
        <v>18</v>
      </c>
      <c r="N6" t="s">
        <v>19</v>
      </c>
    </row>
    <row r="7" spans="1:14" x14ac:dyDescent="0.2">
      <c r="A7">
        <v>6</v>
      </c>
      <c r="B7" s="12">
        <v>44911</v>
      </c>
      <c r="C7" t="s">
        <v>592</v>
      </c>
      <c r="D7" t="s">
        <v>7</v>
      </c>
      <c r="E7" t="s">
        <v>302</v>
      </c>
      <c r="F7" t="s">
        <v>303</v>
      </c>
      <c r="G7" t="s">
        <v>304</v>
      </c>
      <c r="H7">
        <v>2014</v>
      </c>
      <c r="I7" t="s">
        <v>10</v>
      </c>
      <c r="J7" t="s">
        <v>305</v>
      </c>
      <c r="K7" t="s">
        <v>11</v>
      </c>
      <c r="L7" t="s">
        <v>306</v>
      </c>
      <c r="M7" t="s">
        <v>20</v>
      </c>
      <c r="N7" t="s">
        <v>19</v>
      </c>
    </row>
    <row r="8" spans="1:14" x14ac:dyDescent="0.2">
      <c r="A8">
        <v>7</v>
      </c>
      <c r="B8" s="12">
        <v>44912</v>
      </c>
      <c r="C8" t="s">
        <v>534</v>
      </c>
      <c r="D8" t="s">
        <v>7</v>
      </c>
      <c r="E8" t="s">
        <v>27</v>
      </c>
      <c r="F8" t="s">
        <v>28</v>
      </c>
      <c r="G8" t="s">
        <v>29</v>
      </c>
      <c r="H8">
        <v>2015</v>
      </c>
      <c r="I8" t="s">
        <v>10</v>
      </c>
      <c r="J8" t="s">
        <v>30</v>
      </c>
      <c r="K8" t="s">
        <v>11</v>
      </c>
      <c r="L8" t="s">
        <v>31</v>
      </c>
      <c r="M8" t="s">
        <v>26</v>
      </c>
      <c r="N8" t="s">
        <v>13</v>
      </c>
    </row>
    <row r="9" spans="1:14" x14ac:dyDescent="0.2">
      <c r="A9">
        <v>8</v>
      </c>
      <c r="B9" s="12"/>
      <c r="E9" t="s">
        <v>80</v>
      </c>
      <c r="F9" t="s">
        <v>81</v>
      </c>
      <c r="G9" t="s">
        <v>82</v>
      </c>
      <c r="H9">
        <v>2015</v>
      </c>
      <c r="I9" t="s">
        <v>10</v>
      </c>
      <c r="J9" t="s">
        <v>90</v>
      </c>
      <c r="K9" t="s">
        <v>11</v>
      </c>
      <c r="L9" t="s">
        <v>91</v>
      </c>
      <c r="M9" t="s">
        <v>32</v>
      </c>
      <c r="N9" t="s">
        <v>13</v>
      </c>
    </row>
    <row r="10" spans="1:14" x14ac:dyDescent="0.2">
      <c r="A10">
        <v>9</v>
      </c>
      <c r="B10" s="12">
        <v>44912</v>
      </c>
      <c r="C10" t="s">
        <v>592</v>
      </c>
      <c r="D10" t="s">
        <v>7</v>
      </c>
      <c r="E10" t="s">
        <v>112</v>
      </c>
      <c r="F10" t="s">
        <v>113</v>
      </c>
      <c r="G10" t="s">
        <v>114</v>
      </c>
      <c r="H10">
        <v>2016</v>
      </c>
      <c r="I10" t="s">
        <v>10</v>
      </c>
      <c r="J10" t="s">
        <v>115</v>
      </c>
      <c r="K10" t="s">
        <v>11</v>
      </c>
      <c r="L10" t="s">
        <v>116</v>
      </c>
      <c r="M10" t="s">
        <v>33</v>
      </c>
      <c r="N10" t="s">
        <v>19</v>
      </c>
    </row>
    <row r="11" spans="1:14" x14ac:dyDescent="0.2">
      <c r="A11">
        <v>10</v>
      </c>
      <c r="E11" t="s">
        <v>142</v>
      </c>
      <c r="F11" t="s">
        <v>143</v>
      </c>
      <c r="G11" t="s">
        <v>144</v>
      </c>
      <c r="H11">
        <v>2016</v>
      </c>
      <c r="I11" t="s">
        <v>10</v>
      </c>
      <c r="J11" t="s">
        <v>145</v>
      </c>
      <c r="K11" t="s">
        <v>11</v>
      </c>
      <c r="L11" t="s">
        <v>146</v>
      </c>
      <c r="M11" t="s">
        <v>35</v>
      </c>
      <c r="N11" t="s">
        <v>13</v>
      </c>
    </row>
    <row r="12" spans="1:14" x14ac:dyDescent="0.2">
      <c r="A12">
        <v>11</v>
      </c>
      <c r="E12" t="s">
        <v>278</v>
      </c>
      <c r="F12" t="s">
        <v>28</v>
      </c>
      <c r="G12" t="s">
        <v>156</v>
      </c>
      <c r="H12">
        <v>2016</v>
      </c>
      <c r="I12" t="s">
        <v>10</v>
      </c>
      <c r="J12" t="s">
        <v>279</v>
      </c>
      <c r="K12" t="s">
        <v>11</v>
      </c>
      <c r="L12" t="s">
        <v>280</v>
      </c>
      <c r="M12" t="s">
        <v>37</v>
      </c>
      <c r="N12" t="s">
        <v>13</v>
      </c>
    </row>
    <row r="13" spans="1:14" x14ac:dyDescent="0.2">
      <c r="A13">
        <v>12</v>
      </c>
      <c r="E13" t="s">
        <v>895</v>
      </c>
      <c r="F13" t="s">
        <v>973</v>
      </c>
      <c r="G13" t="s">
        <v>979</v>
      </c>
      <c r="H13">
        <v>2016</v>
      </c>
      <c r="I13" t="s">
        <v>10</v>
      </c>
      <c r="J13" t="s">
        <v>986</v>
      </c>
      <c r="K13" t="s">
        <v>11</v>
      </c>
      <c r="L13" t="s">
        <v>992</v>
      </c>
      <c r="N13" t="s">
        <v>998</v>
      </c>
    </row>
    <row r="14" spans="1:14" x14ac:dyDescent="0.2">
      <c r="A14">
        <v>13</v>
      </c>
      <c r="B14" s="12">
        <v>44911</v>
      </c>
      <c r="C14" t="s">
        <v>592</v>
      </c>
      <c r="D14" t="s">
        <v>7</v>
      </c>
      <c r="E14" t="s">
        <v>84</v>
      </c>
      <c r="F14" t="s">
        <v>85</v>
      </c>
      <c r="G14" t="s">
        <v>86</v>
      </c>
      <c r="H14">
        <v>2017</v>
      </c>
      <c r="I14" t="s">
        <v>10</v>
      </c>
      <c r="J14" t="s">
        <v>87</v>
      </c>
      <c r="K14" t="s">
        <v>11</v>
      </c>
      <c r="L14" t="s">
        <v>88</v>
      </c>
      <c r="M14" t="s">
        <v>38</v>
      </c>
      <c r="N14" t="s">
        <v>13</v>
      </c>
    </row>
    <row r="15" spans="1:14" x14ac:dyDescent="0.2">
      <c r="A15">
        <v>14</v>
      </c>
      <c r="B15" s="12">
        <v>44912</v>
      </c>
      <c r="C15" t="s">
        <v>591</v>
      </c>
      <c r="D15" t="s">
        <v>7</v>
      </c>
      <c r="E15" t="s">
        <v>99</v>
      </c>
      <c r="F15" t="s">
        <v>100</v>
      </c>
      <c r="G15" t="s">
        <v>101</v>
      </c>
      <c r="H15">
        <v>2017</v>
      </c>
      <c r="I15" t="s">
        <v>10</v>
      </c>
      <c r="J15" t="s">
        <v>102</v>
      </c>
      <c r="K15" t="s">
        <v>11</v>
      </c>
      <c r="L15" t="s">
        <v>103</v>
      </c>
      <c r="M15" t="s">
        <v>39</v>
      </c>
      <c r="N15" t="s">
        <v>13</v>
      </c>
    </row>
    <row r="16" spans="1:14" x14ac:dyDescent="0.2">
      <c r="A16">
        <v>15</v>
      </c>
      <c r="E16" t="s">
        <v>130</v>
      </c>
      <c r="F16" t="s">
        <v>131</v>
      </c>
      <c r="G16" t="s">
        <v>132</v>
      </c>
      <c r="H16">
        <v>2017</v>
      </c>
      <c r="I16" t="s">
        <v>10</v>
      </c>
      <c r="J16" t="s">
        <v>133</v>
      </c>
      <c r="K16" t="s">
        <v>11</v>
      </c>
      <c r="L16" t="s">
        <v>134</v>
      </c>
      <c r="M16" t="s">
        <v>40</v>
      </c>
      <c r="N16" t="s">
        <v>13</v>
      </c>
    </row>
    <row r="17" spans="1:14" x14ac:dyDescent="0.2">
      <c r="A17">
        <v>16</v>
      </c>
      <c r="B17" s="12">
        <v>44912</v>
      </c>
      <c r="C17" t="s">
        <v>592</v>
      </c>
      <c r="D17" t="s">
        <v>7</v>
      </c>
      <c r="E17" t="s">
        <v>136</v>
      </c>
      <c r="F17" t="s">
        <v>137</v>
      </c>
      <c r="G17" t="s">
        <v>138</v>
      </c>
      <c r="H17">
        <v>2017</v>
      </c>
      <c r="I17" t="s">
        <v>10</v>
      </c>
      <c r="J17" t="s">
        <v>139</v>
      </c>
      <c r="K17" t="s">
        <v>11</v>
      </c>
      <c r="L17" t="s">
        <v>140</v>
      </c>
      <c r="M17" t="s">
        <v>46</v>
      </c>
      <c r="N17" t="s">
        <v>13</v>
      </c>
    </row>
    <row r="18" spans="1:14" x14ac:dyDescent="0.2">
      <c r="A18">
        <v>17</v>
      </c>
      <c r="B18" s="12">
        <v>44911</v>
      </c>
      <c r="C18" t="s">
        <v>534</v>
      </c>
      <c r="D18" t="s">
        <v>7</v>
      </c>
      <c r="E18" t="s">
        <v>224</v>
      </c>
      <c r="F18" t="s">
        <v>225</v>
      </c>
      <c r="G18" t="s">
        <v>34</v>
      </c>
      <c r="H18">
        <v>2017</v>
      </c>
      <c r="I18" t="s">
        <v>10</v>
      </c>
      <c r="J18" t="s">
        <v>226</v>
      </c>
      <c r="K18" t="s">
        <v>11</v>
      </c>
      <c r="L18" t="s">
        <v>227</v>
      </c>
      <c r="M18" t="s">
        <v>47</v>
      </c>
      <c r="N18" t="s">
        <v>13</v>
      </c>
    </row>
    <row r="19" spans="1:14" x14ac:dyDescent="0.2">
      <c r="A19">
        <v>18</v>
      </c>
      <c r="B19" s="12">
        <v>44911</v>
      </c>
      <c r="C19" t="s">
        <v>592</v>
      </c>
      <c r="D19" t="s">
        <v>7</v>
      </c>
      <c r="E19" t="s">
        <v>281</v>
      </c>
      <c r="F19" t="s">
        <v>282</v>
      </c>
      <c r="G19" t="s">
        <v>34</v>
      </c>
      <c r="H19">
        <v>2017</v>
      </c>
      <c r="I19" t="s">
        <v>10</v>
      </c>
      <c r="J19" t="s">
        <v>283</v>
      </c>
      <c r="K19" t="s">
        <v>11</v>
      </c>
      <c r="L19" t="s">
        <v>284</v>
      </c>
      <c r="M19" t="s">
        <v>52</v>
      </c>
      <c r="N19" t="s">
        <v>13</v>
      </c>
    </row>
    <row r="20" spans="1:14" x14ac:dyDescent="0.2">
      <c r="A20">
        <v>19</v>
      </c>
      <c r="E20" t="s">
        <v>969</v>
      </c>
      <c r="F20" t="s">
        <v>975</v>
      </c>
      <c r="G20" t="s">
        <v>981</v>
      </c>
      <c r="H20">
        <v>2017</v>
      </c>
      <c r="I20" t="s">
        <v>10</v>
      </c>
      <c r="J20" t="s">
        <v>988</v>
      </c>
      <c r="K20" t="s">
        <v>11</v>
      </c>
      <c r="L20" t="s">
        <v>994</v>
      </c>
      <c r="N20" t="s">
        <v>998</v>
      </c>
    </row>
    <row r="21" spans="1:14" x14ac:dyDescent="0.2">
      <c r="A21">
        <v>20</v>
      </c>
      <c r="E21" t="s">
        <v>21</v>
      </c>
      <c r="F21" t="s">
        <v>22</v>
      </c>
      <c r="G21" t="s">
        <v>23</v>
      </c>
      <c r="H21">
        <v>2018</v>
      </c>
      <c r="I21" t="s">
        <v>10</v>
      </c>
      <c r="J21" t="s">
        <v>24</v>
      </c>
      <c r="K21" t="s">
        <v>11</v>
      </c>
      <c r="L21" t="s">
        <v>25</v>
      </c>
      <c r="M21" t="s">
        <v>53</v>
      </c>
      <c r="N21" t="s">
        <v>13</v>
      </c>
    </row>
    <row r="22" spans="1:14" x14ac:dyDescent="0.2">
      <c r="A22">
        <v>21</v>
      </c>
      <c r="E22" t="s">
        <v>48</v>
      </c>
      <c r="F22" t="s">
        <v>49</v>
      </c>
      <c r="G22" t="s">
        <v>17</v>
      </c>
      <c r="H22">
        <v>2018</v>
      </c>
      <c r="I22" t="s">
        <v>10</v>
      </c>
      <c r="J22" t="s">
        <v>50</v>
      </c>
      <c r="K22" t="s">
        <v>11</v>
      </c>
      <c r="L22" t="s">
        <v>51</v>
      </c>
      <c r="M22" t="s">
        <v>55</v>
      </c>
      <c r="N22" t="s">
        <v>19</v>
      </c>
    </row>
    <row r="23" spans="1:14" x14ac:dyDescent="0.2">
      <c r="A23">
        <v>22</v>
      </c>
      <c r="E23" t="s">
        <v>75</v>
      </c>
      <c r="F23" t="s">
        <v>76</v>
      </c>
      <c r="G23" t="s">
        <v>56</v>
      </c>
      <c r="H23">
        <v>2018</v>
      </c>
      <c r="I23" t="s">
        <v>10</v>
      </c>
      <c r="J23" t="s">
        <v>77</v>
      </c>
      <c r="K23" t="s">
        <v>11</v>
      </c>
      <c r="L23" t="s">
        <v>78</v>
      </c>
      <c r="M23" t="s">
        <v>57</v>
      </c>
      <c r="N23" t="s">
        <v>13</v>
      </c>
    </row>
    <row r="24" spans="1:14" x14ac:dyDescent="0.2">
      <c r="A24">
        <v>23</v>
      </c>
      <c r="E24" t="s">
        <v>93</v>
      </c>
      <c r="F24" t="s">
        <v>94</v>
      </c>
      <c r="G24" t="s">
        <v>95</v>
      </c>
      <c r="H24">
        <v>2018</v>
      </c>
      <c r="I24" t="s">
        <v>10</v>
      </c>
      <c r="J24" t="s">
        <v>96</v>
      </c>
      <c r="K24" t="s">
        <v>11</v>
      </c>
      <c r="L24" t="s">
        <v>97</v>
      </c>
      <c r="M24" t="s">
        <v>62</v>
      </c>
      <c r="N24" t="s">
        <v>13</v>
      </c>
    </row>
    <row r="25" spans="1:14" x14ac:dyDescent="0.2">
      <c r="A25">
        <v>24</v>
      </c>
      <c r="E25" t="s">
        <v>105</v>
      </c>
      <c r="F25" t="s">
        <v>106</v>
      </c>
      <c r="G25" t="s">
        <v>107</v>
      </c>
      <c r="H25">
        <v>2018</v>
      </c>
      <c r="I25" t="s">
        <v>10</v>
      </c>
      <c r="J25" t="s">
        <v>108</v>
      </c>
      <c r="K25" t="s">
        <v>11</v>
      </c>
      <c r="L25" t="s">
        <v>109</v>
      </c>
      <c r="M25" t="s">
        <v>67</v>
      </c>
      <c r="N25" t="s">
        <v>13</v>
      </c>
    </row>
    <row r="26" spans="1:14" x14ac:dyDescent="0.2">
      <c r="A26">
        <v>25</v>
      </c>
      <c r="B26" s="12">
        <v>44911</v>
      </c>
      <c r="C26" t="s">
        <v>534</v>
      </c>
      <c r="D26" t="s">
        <v>7</v>
      </c>
      <c r="E26" t="s">
        <v>118</v>
      </c>
      <c r="F26" t="s">
        <v>119</v>
      </c>
      <c r="G26" t="s">
        <v>120</v>
      </c>
      <c r="H26">
        <v>2018</v>
      </c>
      <c r="I26" t="s">
        <v>10</v>
      </c>
      <c r="J26" t="s">
        <v>121</v>
      </c>
      <c r="K26" t="s">
        <v>11</v>
      </c>
      <c r="L26" t="s">
        <v>122</v>
      </c>
      <c r="M26" t="s">
        <v>73</v>
      </c>
      <c r="N26" t="s">
        <v>13</v>
      </c>
    </row>
    <row r="27" spans="1:14" x14ac:dyDescent="0.2">
      <c r="A27">
        <v>26</v>
      </c>
      <c r="E27" t="s">
        <v>124</v>
      </c>
      <c r="F27" t="s">
        <v>125</v>
      </c>
      <c r="G27" t="s">
        <v>126</v>
      </c>
      <c r="H27">
        <v>2018</v>
      </c>
      <c r="I27" t="s">
        <v>10</v>
      </c>
      <c r="J27" t="s">
        <v>127</v>
      </c>
      <c r="K27" t="s">
        <v>11</v>
      </c>
      <c r="L27" t="s">
        <v>128</v>
      </c>
      <c r="M27" t="s">
        <v>74</v>
      </c>
      <c r="N27" t="s">
        <v>19</v>
      </c>
    </row>
    <row r="28" spans="1:14" x14ac:dyDescent="0.2">
      <c r="A28">
        <v>27</v>
      </c>
      <c r="E28" t="s">
        <v>175</v>
      </c>
      <c r="F28" t="s">
        <v>176</v>
      </c>
      <c r="G28" t="s">
        <v>172</v>
      </c>
      <c r="H28">
        <v>2018</v>
      </c>
      <c r="I28" t="s">
        <v>10</v>
      </c>
      <c r="J28" t="s">
        <v>177</v>
      </c>
      <c r="K28" t="s">
        <v>11</v>
      </c>
      <c r="L28" t="s">
        <v>178</v>
      </c>
      <c r="M28" t="s">
        <v>79</v>
      </c>
      <c r="N28" t="s">
        <v>13</v>
      </c>
    </row>
    <row r="29" spans="1:14" x14ac:dyDescent="0.2">
      <c r="A29">
        <v>28</v>
      </c>
      <c r="E29" t="s">
        <v>211</v>
      </c>
      <c r="F29" t="s">
        <v>212</v>
      </c>
      <c r="G29" t="s">
        <v>34</v>
      </c>
      <c r="H29">
        <v>2018</v>
      </c>
      <c r="I29" t="s">
        <v>10</v>
      </c>
      <c r="J29" t="s">
        <v>213</v>
      </c>
      <c r="K29" t="s">
        <v>11</v>
      </c>
      <c r="L29" t="s">
        <v>214</v>
      </c>
      <c r="M29" t="s">
        <v>83</v>
      </c>
      <c r="N29" t="s">
        <v>13</v>
      </c>
    </row>
    <row r="30" spans="1:14" x14ac:dyDescent="0.2">
      <c r="A30">
        <v>29</v>
      </c>
      <c r="E30" t="s">
        <v>232</v>
      </c>
      <c r="F30" t="s">
        <v>233</v>
      </c>
      <c r="G30" t="s">
        <v>234</v>
      </c>
      <c r="H30">
        <v>2018</v>
      </c>
      <c r="I30" t="s">
        <v>10</v>
      </c>
      <c r="J30" t="s">
        <v>235</v>
      </c>
      <c r="K30" t="s">
        <v>11</v>
      </c>
      <c r="L30" t="s">
        <v>236</v>
      </c>
      <c r="M30" t="s">
        <v>89</v>
      </c>
      <c r="N30" t="s">
        <v>13</v>
      </c>
    </row>
    <row r="31" spans="1:14" x14ac:dyDescent="0.2">
      <c r="A31">
        <v>30</v>
      </c>
      <c r="B31" s="12">
        <v>44911</v>
      </c>
      <c r="C31" t="s">
        <v>534</v>
      </c>
      <c r="D31" t="s">
        <v>7</v>
      </c>
      <c r="E31" t="s">
        <v>237</v>
      </c>
      <c r="F31" t="s">
        <v>238</v>
      </c>
      <c r="G31" t="s">
        <v>239</v>
      </c>
      <c r="H31">
        <v>2018</v>
      </c>
      <c r="I31" t="s">
        <v>10</v>
      </c>
      <c r="J31" t="s">
        <v>240</v>
      </c>
      <c r="K31" t="s">
        <v>11</v>
      </c>
      <c r="L31" t="s">
        <v>241</v>
      </c>
      <c r="M31" t="s">
        <v>92</v>
      </c>
      <c r="N31" t="s">
        <v>13</v>
      </c>
    </row>
    <row r="32" spans="1:14" x14ac:dyDescent="0.2">
      <c r="A32">
        <v>31</v>
      </c>
      <c r="B32" s="12">
        <v>44911</v>
      </c>
      <c r="C32" t="s">
        <v>592</v>
      </c>
      <c r="D32" t="s">
        <v>7</v>
      </c>
      <c r="E32" t="s">
        <v>242</v>
      </c>
      <c r="F32" t="s">
        <v>243</v>
      </c>
      <c r="G32" t="s">
        <v>244</v>
      </c>
      <c r="H32">
        <v>2018</v>
      </c>
      <c r="I32" t="s">
        <v>10</v>
      </c>
      <c r="J32" t="s">
        <v>245</v>
      </c>
      <c r="K32" t="s">
        <v>11</v>
      </c>
      <c r="L32" t="s">
        <v>246</v>
      </c>
      <c r="M32" t="s">
        <v>98</v>
      </c>
      <c r="N32" t="s">
        <v>13</v>
      </c>
    </row>
    <row r="33" spans="1:14" x14ac:dyDescent="0.2">
      <c r="A33">
        <v>32</v>
      </c>
      <c r="B33" s="12">
        <v>44911</v>
      </c>
      <c r="C33" t="s">
        <v>593</v>
      </c>
      <c r="D33" t="s">
        <v>7</v>
      </c>
      <c r="E33" t="s">
        <v>255</v>
      </c>
      <c r="F33" t="s">
        <v>256</v>
      </c>
      <c r="G33" t="s">
        <v>257</v>
      </c>
      <c r="H33">
        <v>2018</v>
      </c>
      <c r="I33" t="s">
        <v>10</v>
      </c>
      <c r="J33" t="s">
        <v>258</v>
      </c>
      <c r="K33" t="s">
        <v>11</v>
      </c>
      <c r="L33" t="s">
        <v>259</v>
      </c>
      <c r="M33" t="s">
        <v>104</v>
      </c>
      <c r="N33" t="s">
        <v>13</v>
      </c>
    </row>
    <row r="34" spans="1:14" x14ac:dyDescent="0.2">
      <c r="A34">
        <v>33</v>
      </c>
      <c r="E34" t="s">
        <v>260</v>
      </c>
      <c r="F34" t="s">
        <v>261</v>
      </c>
      <c r="G34" t="s">
        <v>262</v>
      </c>
      <c r="H34">
        <v>2018</v>
      </c>
      <c r="I34" t="s">
        <v>10</v>
      </c>
      <c r="J34" t="s">
        <v>263</v>
      </c>
      <c r="K34" t="s">
        <v>11</v>
      </c>
      <c r="L34" t="s">
        <v>264</v>
      </c>
      <c r="M34" t="s">
        <v>110</v>
      </c>
      <c r="N34" t="s">
        <v>13</v>
      </c>
    </row>
    <row r="35" spans="1:14" x14ac:dyDescent="0.2">
      <c r="A35">
        <v>34</v>
      </c>
      <c r="B35" s="12">
        <v>44911</v>
      </c>
      <c r="C35" t="s">
        <v>592</v>
      </c>
      <c r="D35" t="s">
        <v>7</v>
      </c>
      <c r="E35" t="s">
        <v>265</v>
      </c>
      <c r="F35" t="s">
        <v>266</v>
      </c>
      <c r="G35" t="s">
        <v>267</v>
      </c>
      <c r="H35">
        <v>2018</v>
      </c>
      <c r="I35" t="s">
        <v>10</v>
      </c>
      <c r="J35" t="s">
        <v>268</v>
      </c>
      <c r="K35" t="s">
        <v>11</v>
      </c>
      <c r="L35" t="s">
        <v>269</v>
      </c>
      <c r="M35" t="s">
        <v>111</v>
      </c>
      <c r="N35" t="s">
        <v>19</v>
      </c>
    </row>
    <row r="36" spans="1:14" x14ac:dyDescent="0.2">
      <c r="A36">
        <v>35</v>
      </c>
      <c r="B36" s="12">
        <v>44911</v>
      </c>
      <c r="C36" t="s">
        <v>591</v>
      </c>
      <c r="D36" t="s">
        <v>7</v>
      </c>
      <c r="E36" t="s">
        <v>270</v>
      </c>
      <c r="F36" t="s">
        <v>271</v>
      </c>
      <c r="G36" t="s">
        <v>43</v>
      </c>
      <c r="H36">
        <v>2018</v>
      </c>
      <c r="I36" t="s">
        <v>10</v>
      </c>
      <c r="J36" t="s">
        <v>272</v>
      </c>
      <c r="K36" t="s">
        <v>11</v>
      </c>
      <c r="L36" t="s">
        <v>273</v>
      </c>
      <c r="M36" t="s">
        <v>117</v>
      </c>
      <c r="N36" t="s">
        <v>13</v>
      </c>
    </row>
    <row r="37" spans="1:14" x14ac:dyDescent="0.2">
      <c r="A37">
        <v>36</v>
      </c>
      <c r="B37" s="12">
        <v>44911</v>
      </c>
      <c r="C37" t="s">
        <v>534</v>
      </c>
      <c r="D37" t="s">
        <v>7</v>
      </c>
      <c r="E37" t="s">
        <v>274</v>
      </c>
      <c r="F37" t="s">
        <v>275</v>
      </c>
      <c r="G37" t="s">
        <v>167</v>
      </c>
      <c r="H37">
        <v>2018</v>
      </c>
      <c r="I37" t="s">
        <v>10</v>
      </c>
      <c r="J37" t="s">
        <v>276</v>
      </c>
      <c r="K37" t="s">
        <v>11</v>
      </c>
      <c r="L37" t="s">
        <v>277</v>
      </c>
      <c r="M37" t="s">
        <v>123</v>
      </c>
      <c r="N37" t="s">
        <v>13</v>
      </c>
    </row>
    <row r="38" spans="1:14" x14ac:dyDescent="0.2">
      <c r="A38">
        <v>37</v>
      </c>
      <c r="B38" s="12">
        <v>44911</v>
      </c>
      <c r="C38" t="s">
        <v>534</v>
      </c>
      <c r="D38" t="s">
        <v>7</v>
      </c>
      <c r="E38" t="s">
        <v>41</v>
      </c>
      <c r="F38" t="s">
        <v>42</v>
      </c>
      <c r="G38" t="s">
        <v>43</v>
      </c>
      <c r="H38">
        <v>2019</v>
      </c>
      <c r="I38" t="s">
        <v>10</v>
      </c>
      <c r="J38" t="s">
        <v>44</v>
      </c>
      <c r="K38" t="s">
        <v>11</v>
      </c>
      <c r="L38" t="s">
        <v>45</v>
      </c>
      <c r="M38" t="s">
        <v>129</v>
      </c>
      <c r="N38" t="s">
        <v>13</v>
      </c>
    </row>
    <row r="39" spans="1:14" x14ac:dyDescent="0.2">
      <c r="A39">
        <v>38</v>
      </c>
      <c r="B39" s="12">
        <v>44911</v>
      </c>
      <c r="C39" t="s">
        <v>593</v>
      </c>
      <c r="D39" t="s">
        <v>7</v>
      </c>
      <c r="E39" t="s">
        <v>58</v>
      </c>
      <c r="F39" t="s">
        <v>59</v>
      </c>
      <c r="G39" t="s">
        <v>34</v>
      </c>
      <c r="H39">
        <v>2019</v>
      </c>
      <c r="I39" t="s">
        <v>10</v>
      </c>
      <c r="J39" t="s">
        <v>60</v>
      </c>
      <c r="K39" t="s">
        <v>11</v>
      </c>
      <c r="L39" t="s">
        <v>61</v>
      </c>
      <c r="M39" t="s">
        <v>135</v>
      </c>
      <c r="N39" t="s">
        <v>13</v>
      </c>
    </row>
    <row r="40" spans="1:14" x14ac:dyDescent="0.2">
      <c r="A40">
        <v>39</v>
      </c>
      <c r="E40" t="s">
        <v>63</v>
      </c>
      <c r="F40" t="s">
        <v>64</v>
      </c>
      <c r="G40" t="s">
        <v>34</v>
      </c>
      <c r="H40">
        <v>2019</v>
      </c>
      <c r="I40" t="s">
        <v>10</v>
      </c>
      <c r="J40" t="s">
        <v>65</v>
      </c>
      <c r="K40" t="s">
        <v>11</v>
      </c>
      <c r="L40" t="s">
        <v>66</v>
      </c>
      <c r="M40" t="s">
        <v>141</v>
      </c>
      <c r="N40" t="s">
        <v>13</v>
      </c>
    </row>
    <row r="41" spans="1:14" x14ac:dyDescent="0.2">
      <c r="A41">
        <v>40</v>
      </c>
      <c r="B41" s="12">
        <v>44911</v>
      </c>
      <c r="C41" t="s">
        <v>592</v>
      </c>
      <c r="D41" t="s">
        <v>7</v>
      </c>
      <c r="E41" t="s">
        <v>68</v>
      </c>
      <c r="F41" t="s">
        <v>69</v>
      </c>
      <c r="G41" t="s">
        <v>70</v>
      </c>
      <c r="H41">
        <v>2019</v>
      </c>
      <c r="I41" t="s">
        <v>10</v>
      </c>
      <c r="J41" t="s">
        <v>71</v>
      </c>
      <c r="K41" t="s">
        <v>11</v>
      </c>
      <c r="L41" t="s">
        <v>72</v>
      </c>
      <c r="M41" t="s">
        <v>147</v>
      </c>
      <c r="N41" t="s">
        <v>13</v>
      </c>
    </row>
    <row r="42" spans="1:14" x14ac:dyDescent="0.2">
      <c r="A42">
        <v>41</v>
      </c>
      <c r="B42" s="12">
        <v>44912</v>
      </c>
      <c r="C42" t="s">
        <v>534</v>
      </c>
      <c r="D42" t="s">
        <v>7</v>
      </c>
      <c r="E42" t="s">
        <v>170</v>
      </c>
      <c r="F42" t="s">
        <v>171</v>
      </c>
      <c r="G42" t="s">
        <v>172</v>
      </c>
      <c r="H42">
        <v>2019</v>
      </c>
      <c r="I42" t="s">
        <v>10</v>
      </c>
      <c r="J42" t="s">
        <v>173</v>
      </c>
      <c r="K42" t="s">
        <v>11</v>
      </c>
      <c r="L42" t="s">
        <v>174</v>
      </c>
      <c r="M42" t="s">
        <v>152</v>
      </c>
      <c r="N42" t="s">
        <v>13</v>
      </c>
    </row>
    <row r="43" spans="1:14" x14ac:dyDescent="0.2">
      <c r="A43">
        <v>42</v>
      </c>
      <c r="E43" t="s">
        <v>179</v>
      </c>
      <c r="F43" t="s">
        <v>180</v>
      </c>
      <c r="G43" t="s">
        <v>181</v>
      </c>
      <c r="H43">
        <v>2019</v>
      </c>
      <c r="I43" t="s">
        <v>10</v>
      </c>
      <c r="J43" t="s">
        <v>182</v>
      </c>
      <c r="K43" t="s">
        <v>11</v>
      </c>
      <c r="L43" t="s">
        <v>183</v>
      </c>
      <c r="M43" t="s">
        <v>153</v>
      </c>
      <c r="N43" t="s">
        <v>19</v>
      </c>
    </row>
    <row r="44" spans="1:14" x14ac:dyDescent="0.2">
      <c r="A44">
        <v>43</v>
      </c>
      <c r="E44" t="s">
        <v>184</v>
      </c>
      <c r="F44" t="s">
        <v>185</v>
      </c>
      <c r="G44" t="s">
        <v>36</v>
      </c>
      <c r="H44">
        <v>2019</v>
      </c>
      <c r="I44" t="s">
        <v>10</v>
      </c>
      <c r="J44" t="s">
        <v>186</v>
      </c>
      <c r="K44" t="s">
        <v>11</v>
      </c>
      <c r="L44" t="s">
        <v>187</v>
      </c>
      <c r="M44" t="s">
        <v>154</v>
      </c>
      <c r="N44" t="s">
        <v>13</v>
      </c>
    </row>
    <row r="45" spans="1:14" x14ac:dyDescent="0.2">
      <c r="A45">
        <v>44</v>
      </c>
      <c r="B45" s="12">
        <v>44911</v>
      </c>
      <c r="C45" t="s">
        <v>592</v>
      </c>
      <c r="D45" t="s">
        <v>7</v>
      </c>
      <c r="E45" t="s">
        <v>188</v>
      </c>
      <c r="F45" t="s">
        <v>189</v>
      </c>
      <c r="G45" t="s">
        <v>190</v>
      </c>
      <c r="H45">
        <v>2019</v>
      </c>
      <c r="I45" t="s">
        <v>10</v>
      </c>
      <c r="J45" t="s">
        <v>191</v>
      </c>
      <c r="K45" t="s">
        <v>11</v>
      </c>
      <c r="L45" t="s">
        <v>192</v>
      </c>
      <c r="M45" t="s">
        <v>155</v>
      </c>
      <c r="N45" t="s">
        <v>19</v>
      </c>
    </row>
    <row r="46" spans="1:14" x14ac:dyDescent="0.2">
      <c r="A46">
        <v>45</v>
      </c>
      <c r="B46" s="12">
        <v>44912</v>
      </c>
      <c r="C46" t="s">
        <v>591</v>
      </c>
      <c r="D46" t="s">
        <v>7</v>
      </c>
      <c r="E46" t="s">
        <v>193</v>
      </c>
      <c r="F46" t="s">
        <v>194</v>
      </c>
      <c r="G46" t="s">
        <v>43</v>
      </c>
      <c r="H46">
        <v>2019</v>
      </c>
      <c r="I46" t="s">
        <v>10</v>
      </c>
      <c r="J46" t="s">
        <v>195</v>
      </c>
      <c r="K46" t="s">
        <v>11</v>
      </c>
      <c r="L46" t="s">
        <v>196</v>
      </c>
      <c r="M46" t="s">
        <v>157</v>
      </c>
      <c r="N46" t="s">
        <v>13</v>
      </c>
    </row>
    <row r="47" spans="1:14" x14ac:dyDescent="0.2">
      <c r="A47">
        <v>46</v>
      </c>
      <c r="B47" s="12">
        <v>44912</v>
      </c>
      <c r="C47" t="s">
        <v>534</v>
      </c>
      <c r="D47" t="s">
        <v>7</v>
      </c>
      <c r="E47" t="s">
        <v>197</v>
      </c>
      <c r="F47" t="s">
        <v>198</v>
      </c>
      <c r="G47" t="s">
        <v>199</v>
      </c>
      <c r="H47">
        <v>2019</v>
      </c>
      <c r="I47" t="s">
        <v>10</v>
      </c>
      <c r="J47" t="s">
        <v>200</v>
      </c>
      <c r="K47" t="s">
        <v>11</v>
      </c>
      <c r="L47" t="s">
        <v>201</v>
      </c>
      <c r="M47" t="s">
        <v>158</v>
      </c>
      <c r="N47" t="s">
        <v>13</v>
      </c>
    </row>
    <row r="48" spans="1:14" x14ac:dyDescent="0.2">
      <c r="A48">
        <v>47</v>
      </c>
      <c r="B48" s="12">
        <v>44912</v>
      </c>
      <c r="C48" t="s">
        <v>592</v>
      </c>
      <c r="D48" t="s">
        <v>7</v>
      </c>
      <c r="E48" t="s">
        <v>202</v>
      </c>
      <c r="F48" t="s">
        <v>203</v>
      </c>
      <c r="G48" t="s">
        <v>204</v>
      </c>
      <c r="H48">
        <v>2019</v>
      </c>
      <c r="I48" t="s">
        <v>10</v>
      </c>
      <c r="J48" t="s">
        <v>205</v>
      </c>
      <c r="K48" t="s">
        <v>11</v>
      </c>
      <c r="L48" t="s">
        <v>206</v>
      </c>
      <c r="M48" t="s">
        <v>159</v>
      </c>
      <c r="N48" t="s">
        <v>19</v>
      </c>
    </row>
    <row r="49" spans="1:16" x14ac:dyDescent="0.2">
      <c r="A49">
        <v>48</v>
      </c>
      <c r="B49" s="12">
        <v>44912</v>
      </c>
      <c r="C49" t="s">
        <v>591</v>
      </c>
      <c r="D49" t="s">
        <v>7</v>
      </c>
      <c r="E49" t="s">
        <v>207</v>
      </c>
      <c r="F49" t="s">
        <v>208</v>
      </c>
      <c r="G49" t="s">
        <v>161</v>
      </c>
      <c r="H49">
        <v>2019</v>
      </c>
      <c r="I49" t="s">
        <v>10</v>
      </c>
      <c r="J49" t="s">
        <v>209</v>
      </c>
      <c r="K49" t="s">
        <v>11</v>
      </c>
      <c r="L49" t="s">
        <v>210</v>
      </c>
      <c r="M49" t="s">
        <v>160</v>
      </c>
      <c r="N49" t="s">
        <v>13</v>
      </c>
    </row>
    <row r="50" spans="1:16" x14ac:dyDescent="0.2">
      <c r="A50">
        <v>49</v>
      </c>
      <c r="B50" s="12">
        <v>44912</v>
      </c>
      <c r="C50" t="s">
        <v>592</v>
      </c>
      <c r="D50" t="s">
        <v>7</v>
      </c>
      <c r="E50" t="s">
        <v>215</v>
      </c>
      <c r="F50" t="s">
        <v>216</v>
      </c>
      <c r="G50" t="s">
        <v>34</v>
      </c>
      <c r="H50">
        <v>2019</v>
      </c>
      <c r="I50" t="s">
        <v>10</v>
      </c>
      <c r="J50" t="s">
        <v>217</v>
      </c>
      <c r="K50" t="s">
        <v>11</v>
      </c>
      <c r="L50" t="s">
        <v>218</v>
      </c>
      <c r="M50" t="s">
        <v>163</v>
      </c>
      <c r="N50" t="s">
        <v>13</v>
      </c>
    </row>
    <row r="51" spans="1:16" x14ac:dyDescent="0.2">
      <c r="A51">
        <v>50</v>
      </c>
      <c r="B51" s="12">
        <v>44912</v>
      </c>
      <c r="C51" t="s">
        <v>592</v>
      </c>
      <c r="D51" t="s">
        <v>7</v>
      </c>
      <c r="E51" t="s">
        <v>219</v>
      </c>
      <c r="F51" t="s">
        <v>220</v>
      </c>
      <c r="G51" t="s">
        <v>221</v>
      </c>
      <c r="H51">
        <v>2019</v>
      </c>
      <c r="I51" t="s">
        <v>10</v>
      </c>
      <c r="J51" t="s">
        <v>222</v>
      </c>
      <c r="K51" t="s">
        <v>11</v>
      </c>
      <c r="L51" t="s">
        <v>223</v>
      </c>
      <c r="M51" t="s">
        <v>164</v>
      </c>
      <c r="N51" t="s">
        <v>13</v>
      </c>
    </row>
    <row r="52" spans="1:16" x14ac:dyDescent="0.2">
      <c r="A52">
        <v>51</v>
      </c>
      <c r="B52" s="12">
        <v>44912</v>
      </c>
      <c r="C52" t="s">
        <v>592</v>
      </c>
      <c r="D52" t="s">
        <v>7</v>
      </c>
      <c r="E52" t="s">
        <v>228</v>
      </c>
      <c r="F52" t="s">
        <v>229</v>
      </c>
      <c r="G52" t="s">
        <v>86</v>
      </c>
      <c r="H52">
        <v>2019</v>
      </c>
      <c r="I52" t="s">
        <v>10</v>
      </c>
      <c r="J52" t="s">
        <v>230</v>
      </c>
      <c r="K52" t="s">
        <v>11</v>
      </c>
      <c r="L52" t="s">
        <v>231</v>
      </c>
      <c r="M52" t="s">
        <v>166</v>
      </c>
      <c r="N52" t="s">
        <v>13</v>
      </c>
    </row>
    <row r="53" spans="1:16" x14ac:dyDescent="0.2">
      <c r="A53">
        <v>52</v>
      </c>
      <c r="B53" s="12">
        <v>44912</v>
      </c>
      <c r="C53" t="s">
        <v>591</v>
      </c>
      <c r="D53" t="s">
        <v>7</v>
      </c>
      <c r="E53" t="s">
        <v>247</v>
      </c>
      <c r="F53" t="s">
        <v>248</v>
      </c>
      <c r="G53" t="s">
        <v>167</v>
      </c>
      <c r="H53">
        <v>2019</v>
      </c>
      <c r="I53" t="s">
        <v>10</v>
      </c>
      <c r="J53" t="s">
        <v>249</v>
      </c>
      <c r="K53" t="s">
        <v>11</v>
      </c>
      <c r="L53" t="s">
        <v>250</v>
      </c>
      <c r="M53" t="s">
        <v>168</v>
      </c>
      <c r="N53" t="s">
        <v>13</v>
      </c>
    </row>
    <row r="54" spans="1:16" x14ac:dyDescent="0.2">
      <c r="A54">
        <v>53</v>
      </c>
      <c r="B54" s="12">
        <v>44912</v>
      </c>
      <c r="C54" t="s">
        <v>592</v>
      </c>
      <c r="D54" t="s">
        <v>7</v>
      </c>
      <c r="E54" t="s">
        <v>251</v>
      </c>
      <c r="F54" t="s">
        <v>252</v>
      </c>
      <c r="G54" t="s">
        <v>70</v>
      </c>
      <c r="H54">
        <v>2019</v>
      </c>
      <c r="I54" t="s">
        <v>10</v>
      </c>
      <c r="J54" t="s">
        <v>253</v>
      </c>
      <c r="K54" t="s">
        <v>11</v>
      </c>
      <c r="L54" t="s">
        <v>254</v>
      </c>
      <c r="M54" t="s">
        <v>169</v>
      </c>
      <c r="N54" t="s">
        <v>19</v>
      </c>
      <c r="P54" s="21"/>
    </row>
    <row r="55" spans="1:16" x14ac:dyDescent="0.2">
      <c r="A55">
        <v>54</v>
      </c>
      <c r="E55" t="s">
        <v>597</v>
      </c>
      <c r="F55" t="s">
        <v>598</v>
      </c>
      <c r="G55" t="s">
        <v>599</v>
      </c>
      <c r="H55">
        <v>2019</v>
      </c>
      <c r="I55" t="s">
        <v>10</v>
      </c>
      <c r="J55" t="s">
        <v>600</v>
      </c>
      <c r="K55" t="s">
        <v>11</v>
      </c>
      <c r="L55" t="s">
        <v>601</v>
      </c>
      <c r="M55" t="s">
        <v>896</v>
      </c>
      <c r="N55" t="s">
        <v>13</v>
      </c>
      <c r="P55" s="22"/>
    </row>
    <row r="56" spans="1:16" x14ac:dyDescent="0.2">
      <c r="A56">
        <v>55</v>
      </c>
      <c r="E56" t="s">
        <v>602</v>
      </c>
      <c r="F56" t="s">
        <v>603</v>
      </c>
      <c r="G56" t="s">
        <v>604</v>
      </c>
      <c r="H56">
        <v>2019</v>
      </c>
      <c r="I56" t="s">
        <v>10</v>
      </c>
      <c r="J56" t="s">
        <v>605</v>
      </c>
      <c r="K56" t="s">
        <v>11</v>
      </c>
      <c r="L56" t="s">
        <v>606</v>
      </c>
      <c r="M56" t="s">
        <v>897</v>
      </c>
      <c r="N56" t="s">
        <v>13</v>
      </c>
      <c r="P56" s="22"/>
    </row>
    <row r="57" spans="1:16" x14ac:dyDescent="0.2">
      <c r="A57">
        <v>56</v>
      </c>
      <c r="E57" t="s">
        <v>607</v>
      </c>
      <c r="F57" t="s">
        <v>608</v>
      </c>
      <c r="G57" t="s">
        <v>609</v>
      </c>
      <c r="H57">
        <v>2020</v>
      </c>
      <c r="I57" t="s">
        <v>10</v>
      </c>
      <c r="J57" t="s">
        <v>610</v>
      </c>
      <c r="K57" t="s">
        <v>11</v>
      </c>
      <c r="L57" t="s">
        <v>611</v>
      </c>
      <c r="M57" t="s">
        <v>898</v>
      </c>
      <c r="N57" t="s">
        <v>13</v>
      </c>
    </row>
    <row r="58" spans="1:16" x14ac:dyDescent="0.2">
      <c r="A58">
        <v>57</v>
      </c>
      <c r="B58" s="12">
        <v>44912</v>
      </c>
      <c r="C58" t="s">
        <v>1000</v>
      </c>
      <c r="D58" t="s">
        <v>7</v>
      </c>
      <c r="E58" t="s">
        <v>612</v>
      </c>
      <c r="F58" t="s">
        <v>613</v>
      </c>
      <c r="G58" t="s">
        <v>614</v>
      </c>
      <c r="H58">
        <v>2020</v>
      </c>
      <c r="I58" t="s">
        <v>10</v>
      </c>
      <c r="J58" t="s">
        <v>615</v>
      </c>
      <c r="K58" t="s">
        <v>11</v>
      </c>
      <c r="L58" t="s">
        <v>616</v>
      </c>
      <c r="M58" t="s">
        <v>899</v>
      </c>
      <c r="N58" t="s">
        <v>13</v>
      </c>
    </row>
    <row r="59" spans="1:16" x14ac:dyDescent="0.2">
      <c r="A59">
        <v>58</v>
      </c>
      <c r="E59" t="s">
        <v>617</v>
      </c>
      <c r="F59" t="s">
        <v>618</v>
      </c>
      <c r="G59" t="s">
        <v>614</v>
      </c>
      <c r="H59">
        <v>2020</v>
      </c>
      <c r="I59" t="s">
        <v>10</v>
      </c>
      <c r="J59" t="s">
        <v>619</v>
      </c>
      <c r="K59" t="s">
        <v>11</v>
      </c>
      <c r="L59" t="s">
        <v>620</v>
      </c>
      <c r="M59" t="s">
        <v>900</v>
      </c>
      <c r="N59" t="s">
        <v>13</v>
      </c>
      <c r="P59" s="22"/>
    </row>
    <row r="60" spans="1:16" x14ac:dyDescent="0.2">
      <c r="A60">
        <v>59</v>
      </c>
      <c r="E60" t="s">
        <v>621</v>
      </c>
      <c r="F60" t="s">
        <v>622</v>
      </c>
      <c r="G60" t="s">
        <v>17</v>
      </c>
      <c r="H60">
        <v>2020</v>
      </c>
      <c r="I60" t="s">
        <v>10</v>
      </c>
      <c r="J60" t="s">
        <v>623</v>
      </c>
      <c r="K60" t="s">
        <v>11</v>
      </c>
      <c r="L60" t="s">
        <v>624</v>
      </c>
      <c r="M60" t="s">
        <v>901</v>
      </c>
      <c r="N60" t="s">
        <v>13</v>
      </c>
      <c r="P60" s="21"/>
    </row>
    <row r="61" spans="1:16" x14ac:dyDescent="0.2">
      <c r="A61">
        <v>60</v>
      </c>
      <c r="B61" s="12">
        <v>44912</v>
      </c>
      <c r="C61" t="s">
        <v>591</v>
      </c>
      <c r="D61" t="s">
        <v>7</v>
      </c>
      <c r="E61" t="s">
        <v>625</v>
      </c>
      <c r="F61" t="s">
        <v>626</v>
      </c>
      <c r="G61" t="s">
        <v>34</v>
      </c>
      <c r="H61">
        <v>2020</v>
      </c>
      <c r="I61" t="s">
        <v>10</v>
      </c>
      <c r="J61" t="s">
        <v>627</v>
      </c>
      <c r="K61" t="s">
        <v>11</v>
      </c>
      <c r="L61" t="s">
        <v>628</v>
      </c>
      <c r="M61" t="s">
        <v>902</v>
      </c>
      <c r="N61" t="s">
        <v>13</v>
      </c>
      <c r="P61" s="22"/>
    </row>
    <row r="62" spans="1:16" x14ac:dyDescent="0.2">
      <c r="A62">
        <v>61</v>
      </c>
      <c r="E62" t="s">
        <v>629</v>
      </c>
      <c r="F62" t="s">
        <v>630</v>
      </c>
      <c r="G62" t="s">
        <v>631</v>
      </c>
      <c r="H62">
        <v>2020</v>
      </c>
      <c r="I62" t="s">
        <v>10</v>
      </c>
      <c r="J62" t="s">
        <v>632</v>
      </c>
      <c r="K62" t="s">
        <v>11</v>
      </c>
      <c r="L62" t="s">
        <v>633</v>
      </c>
      <c r="M62" t="s">
        <v>903</v>
      </c>
      <c r="N62" t="s">
        <v>13</v>
      </c>
      <c r="P62" s="22"/>
    </row>
    <row r="63" spans="1:16" x14ac:dyDescent="0.2">
      <c r="A63">
        <v>62</v>
      </c>
      <c r="E63" t="s">
        <v>634</v>
      </c>
      <c r="F63" t="s">
        <v>635</v>
      </c>
      <c r="G63" t="s">
        <v>56</v>
      </c>
      <c r="H63">
        <v>2020</v>
      </c>
      <c r="I63" t="s">
        <v>10</v>
      </c>
      <c r="J63" t="s">
        <v>636</v>
      </c>
      <c r="K63" t="s">
        <v>11</v>
      </c>
      <c r="L63" t="s">
        <v>637</v>
      </c>
      <c r="M63" t="s">
        <v>904</v>
      </c>
      <c r="N63" t="s">
        <v>13</v>
      </c>
      <c r="P63" s="21"/>
    </row>
    <row r="64" spans="1:16" x14ac:dyDescent="0.2">
      <c r="A64">
        <v>63</v>
      </c>
      <c r="B64" s="12">
        <v>44912</v>
      </c>
      <c r="C64" t="s">
        <v>1006</v>
      </c>
      <c r="D64" t="s">
        <v>7</v>
      </c>
      <c r="E64" t="s">
        <v>638</v>
      </c>
      <c r="F64" t="s">
        <v>639</v>
      </c>
      <c r="G64" t="s">
        <v>161</v>
      </c>
      <c r="H64">
        <v>2020</v>
      </c>
      <c r="I64" t="s">
        <v>10</v>
      </c>
      <c r="J64" t="s">
        <v>640</v>
      </c>
      <c r="K64" t="s">
        <v>11</v>
      </c>
      <c r="L64" t="s">
        <v>641</v>
      </c>
      <c r="M64" t="s">
        <v>905</v>
      </c>
      <c r="N64" t="s">
        <v>13</v>
      </c>
      <c r="P64" s="22"/>
    </row>
    <row r="65" spans="1:16" x14ac:dyDescent="0.2">
      <c r="A65">
        <v>64</v>
      </c>
      <c r="B65" s="12">
        <v>44912</v>
      </c>
      <c r="C65" t="s">
        <v>1006</v>
      </c>
      <c r="D65" t="s">
        <v>7</v>
      </c>
      <c r="E65" t="s">
        <v>642</v>
      </c>
      <c r="F65" t="s">
        <v>643</v>
      </c>
      <c r="G65" t="s">
        <v>167</v>
      </c>
      <c r="H65">
        <v>2020</v>
      </c>
      <c r="I65" t="s">
        <v>10</v>
      </c>
      <c r="J65" t="s">
        <v>644</v>
      </c>
      <c r="K65" t="s">
        <v>11</v>
      </c>
      <c r="L65" t="s">
        <v>645</v>
      </c>
      <c r="M65" t="s">
        <v>906</v>
      </c>
      <c r="N65" t="s">
        <v>13</v>
      </c>
      <c r="P65" s="21"/>
    </row>
    <row r="66" spans="1:16" x14ac:dyDescent="0.2">
      <c r="A66">
        <v>65</v>
      </c>
      <c r="B66" s="12">
        <v>44912</v>
      </c>
      <c r="C66" t="s">
        <v>534</v>
      </c>
      <c r="D66" t="s">
        <v>7</v>
      </c>
      <c r="E66" t="s">
        <v>646</v>
      </c>
      <c r="F66" t="s">
        <v>647</v>
      </c>
      <c r="G66" t="s">
        <v>36</v>
      </c>
      <c r="H66">
        <v>2020</v>
      </c>
      <c r="I66" t="s">
        <v>10</v>
      </c>
      <c r="J66" t="s">
        <v>648</v>
      </c>
      <c r="K66" t="s">
        <v>11</v>
      </c>
      <c r="L66" t="s">
        <v>649</v>
      </c>
      <c r="M66" t="s">
        <v>907</v>
      </c>
      <c r="N66" t="s">
        <v>13</v>
      </c>
      <c r="P66" s="22"/>
    </row>
    <row r="67" spans="1:16" x14ac:dyDescent="0.2">
      <c r="A67">
        <v>66</v>
      </c>
      <c r="B67" s="12">
        <v>44912</v>
      </c>
      <c r="C67" t="s">
        <v>592</v>
      </c>
      <c r="D67" t="s">
        <v>7</v>
      </c>
      <c r="E67" t="s">
        <v>650</v>
      </c>
      <c r="F67" t="s">
        <v>651</v>
      </c>
      <c r="G67" t="s">
        <v>652</v>
      </c>
      <c r="H67">
        <v>2020</v>
      </c>
      <c r="I67" t="s">
        <v>10</v>
      </c>
      <c r="J67" t="s">
        <v>653</v>
      </c>
      <c r="K67" t="s">
        <v>11</v>
      </c>
      <c r="L67" t="s">
        <v>654</v>
      </c>
      <c r="M67" t="s">
        <v>908</v>
      </c>
      <c r="N67" t="s">
        <v>13</v>
      </c>
      <c r="P67" s="21"/>
    </row>
    <row r="68" spans="1:16" x14ac:dyDescent="0.2">
      <c r="A68">
        <v>67</v>
      </c>
      <c r="E68" t="s">
        <v>655</v>
      </c>
      <c r="F68" t="s">
        <v>656</v>
      </c>
      <c r="G68" t="s">
        <v>657</v>
      </c>
      <c r="H68">
        <v>2020</v>
      </c>
      <c r="I68" t="s">
        <v>10</v>
      </c>
      <c r="J68" t="s">
        <v>658</v>
      </c>
      <c r="K68" t="s">
        <v>11</v>
      </c>
      <c r="L68" t="s">
        <v>659</v>
      </c>
      <c r="M68" t="s">
        <v>909</v>
      </c>
      <c r="N68" t="s">
        <v>13</v>
      </c>
    </row>
    <row r="69" spans="1:16" x14ac:dyDescent="0.2">
      <c r="A69">
        <v>68</v>
      </c>
      <c r="E69" t="s">
        <v>660</v>
      </c>
      <c r="F69" t="s">
        <v>661</v>
      </c>
      <c r="G69" t="s">
        <v>614</v>
      </c>
      <c r="H69">
        <v>2020</v>
      </c>
      <c r="I69" t="s">
        <v>10</v>
      </c>
      <c r="J69" t="s">
        <v>662</v>
      </c>
      <c r="K69" t="s">
        <v>11</v>
      </c>
      <c r="L69" t="s">
        <v>663</v>
      </c>
      <c r="M69" t="s">
        <v>910</v>
      </c>
      <c r="N69" t="s">
        <v>13</v>
      </c>
      <c r="P69" s="21"/>
    </row>
    <row r="70" spans="1:16" x14ac:dyDescent="0.2">
      <c r="A70">
        <v>69</v>
      </c>
      <c r="B70" s="12">
        <v>44912</v>
      </c>
      <c r="C70" t="s">
        <v>1000</v>
      </c>
      <c r="D70" t="s">
        <v>7</v>
      </c>
      <c r="E70" t="s">
        <v>664</v>
      </c>
      <c r="F70" t="s">
        <v>665</v>
      </c>
      <c r="G70" t="s">
        <v>599</v>
      </c>
      <c r="H70">
        <v>2020</v>
      </c>
      <c r="I70" t="s">
        <v>10</v>
      </c>
      <c r="J70" t="s">
        <v>666</v>
      </c>
      <c r="K70" t="s">
        <v>11</v>
      </c>
      <c r="L70" t="s">
        <v>667</v>
      </c>
      <c r="M70" t="s">
        <v>911</v>
      </c>
      <c r="N70" t="s">
        <v>13</v>
      </c>
      <c r="P70" s="22"/>
    </row>
    <row r="71" spans="1:16" x14ac:dyDescent="0.2">
      <c r="A71">
        <v>70</v>
      </c>
      <c r="E71" t="s">
        <v>668</v>
      </c>
      <c r="F71" t="s">
        <v>669</v>
      </c>
      <c r="G71" t="s">
        <v>670</v>
      </c>
      <c r="H71">
        <v>2020</v>
      </c>
      <c r="I71" t="s">
        <v>10</v>
      </c>
      <c r="J71" t="s">
        <v>671</v>
      </c>
      <c r="K71" t="s">
        <v>11</v>
      </c>
      <c r="L71" t="s">
        <v>672</v>
      </c>
      <c r="M71" t="s">
        <v>912</v>
      </c>
      <c r="N71" t="s">
        <v>13</v>
      </c>
    </row>
    <row r="72" spans="1:16" x14ac:dyDescent="0.2">
      <c r="A72">
        <v>71</v>
      </c>
      <c r="E72" t="s">
        <v>673</v>
      </c>
      <c r="F72" t="s">
        <v>674</v>
      </c>
      <c r="G72" t="s">
        <v>43</v>
      </c>
      <c r="H72">
        <v>2020</v>
      </c>
      <c r="I72" t="s">
        <v>10</v>
      </c>
      <c r="J72" t="s">
        <v>675</v>
      </c>
      <c r="K72" t="s">
        <v>11</v>
      </c>
      <c r="L72" t="s">
        <v>676</v>
      </c>
      <c r="M72" t="s">
        <v>913</v>
      </c>
      <c r="N72" t="s">
        <v>19</v>
      </c>
      <c r="P72" s="21"/>
    </row>
    <row r="73" spans="1:16" x14ac:dyDescent="0.2">
      <c r="A73">
        <v>72</v>
      </c>
      <c r="E73" t="s">
        <v>677</v>
      </c>
      <c r="F73" t="s">
        <v>678</v>
      </c>
      <c r="G73" t="s">
        <v>679</v>
      </c>
      <c r="H73">
        <v>2020</v>
      </c>
      <c r="I73" t="s">
        <v>10</v>
      </c>
      <c r="J73" t="s">
        <v>680</v>
      </c>
      <c r="K73" t="s">
        <v>11</v>
      </c>
      <c r="L73" t="s">
        <v>681</v>
      </c>
      <c r="M73" t="s">
        <v>914</v>
      </c>
      <c r="N73" t="s">
        <v>13</v>
      </c>
      <c r="P73" s="22"/>
    </row>
    <row r="74" spans="1:16" x14ac:dyDescent="0.2">
      <c r="A74">
        <v>73</v>
      </c>
      <c r="B74" s="12">
        <v>44912</v>
      </c>
      <c r="C74" t="s">
        <v>1007</v>
      </c>
      <c r="D74" t="s">
        <v>1012</v>
      </c>
      <c r="E74" t="s">
        <v>682</v>
      </c>
      <c r="F74" t="s">
        <v>683</v>
      </c>
      <c r="G74" t="s">
        <v>17</v>
      </c>
      <c r="H74">
        <v>2020</v>
      </c>
      <c r="I74" t="s">
        <v>10</v>
      </c>
      <c r="J74" t="s">
        <v>684</v>
      </c>
      <c r="K74" t="s">
        <v>11</v>
      </c>
      <c r="L74" t="s">
        <v>685</v>
      </c>
      <c r="M74" t="s">
        <v>915</v>
      </c>
      <c r="N74" t="s">
        <v>13</v>
      </c>
      <c r="P74" s="21"/>
    </row>
    <row r="75" spans="1:16" x14ac:dyDescent="0.2">
      <c r="A75">
        <v>74</v>
      </c>
      <c r="E75" t="s">
        <v>686</v>
      </c>
      <c r="F75" t="s">
        <v>687</v>
      </c>
      <c r="G75" t="s">
        <v>34</v>
      </c>
      <c r="H75">
        <v>2020</v>
      </c>
      <c r="I75" t="s">
        <v>10</v>
      </c>
      <c r="J75" t="s">
        <v>688</v>
      </c>
      <c r="K75" t="s">
        <v>11</v>
      </c>
      <c r="L75" t="s">
        <v>689</v>
      </c>
      <c r="M75" t="s">
        <v>916</v>
      </c>
      <c r="N75" t="s">
        <v>13</v>
      </c>
      <c r="P75" s="22"/>
    </row>
    <row r="76" spans="1:16" x14ac:dyDescent="0.2">
      <c r="A76">
        <v>75</v>
      </c>
      <c r="E76" t="s">
        <v>690</v>
      </c>
      <c r="F76" t="s">
        <v>691</v>
      </c>
      <c r="G76" t="s">
        <v>172</v>
      </c>
      <c r="H76">
        <v>2020</v>
      </c>
      <c r="I76" t="s">
        <v>10</v>
      </c>
      <c r="J76" t="s">
        <v>692</v>
      </c>
      <c r="K76" t="s">
        <v>11</v>
      </c>
      <c r="L76" t="s">
        <v>693</v>
      </c>
      <c r="M76" t="s">
        <v>917</v>
      </c>
      <c r="N76" t="s">
        <v>13</v>
      </c>
      <c r="P76" s="22"/>
    </row>
    <row r="77" spans="1:16" x14ac:dyDescent="0.2">
      <c r="A77">
        <v>76</v>
      </c>
      <c r="E77" t="s">
        <v>694</v>
      </c>
      <c r="F77" t="s">
        <v>695</v>
      </c>
      <c r="G77" t="s">
        <v>167</v>
      </c>
      <c r="H77">
        <v>2020</v>
      </c>
      <c r="I77" t="s">
        <v>10</v>
      </c>
      <c r="J77" t="s">
        <v>696</v>
      </c>
      <c r="K77" t="s">
        <v>11</v>
      </c>
      <c r="L77" t="s">
        <v>697</v>
      </c>
      <c r="M77" t="s">
        <v>918</v>
      </c>
      <c r="N77" t="s">
        <v>13</v>
      </c>
      <c r="P77" s="22"/>
    </row>
    <row r="78" spans="1:16" x14ac:dyDescent="0.2">
      <c r="A78">
        <v>77</v>
      </c>
      <c r="B78" s="12">
        <v>44912</v>
      </c>
      <c r="C78" t="s">
        <v>534</v>
      </c>
      <c r="D78" t="s">
        <v>7</v>
      </c>
      <c r="E78" t="s">
        <v>698</v>
      </c>
      <c r="F78" t="s">
        <v>699</v>
      </c>
      <c r="G78" t="s">
        <v>172</v>
      </c>
      <c r="H78">
        <v>2020</v>
      </c>
      <c r="I78" t="s">
        <v>10</v>
      </c>
      <c r="J78" t="s">
        <v>700</v>
      </c>
      <c r="K78" t="s">
        <v>11</v>
      </c>
      <c r="L78" t="s">
        <v>701</v>
      </c>
      <c r="M78" t="s">
        <v>919</v>
      </c>
      <c r="N78" t="s">
        <v>13</v>
      </c>
      <c r="P78" s="21"/>
    </row>
    <row r="79" spans="1:16" x14ac:dyDescent="0.2">
      <c r="A79">
        <v>78</v>
      </c>
      <c r="E79" t="s">
        <v>702</v>
      </c>
      <c r="F79" t="s">
        <v>703</v>
      </c>
      <c r="G79" t="s">
        <v>609</v>
      </c>
      <c r="H79">
        <v>2020</v>
      </c>
      <c r="I79" t="s">
        <v>10</v>
      </c>
      <c r="J79" t="s">
        <v>704</v>
      </c>
      <c r="K79" t="s">
        <v>11</v>
      </c>
      <c r="L79" t="s">
        <v>705</v>
      </c>
      <c r="M79" t="s">
        <v>920</v>
      </c>
      <c r="N79" t="s">
        <v>13</v>
      </c>
    </row>
    <row r="80" spans="1:16" x14ac:dyDescent="0.2">
      <c r="A80">
        <v>79</v>
      </c>
      <c r="B80" s="12">
        <v>44912</v>
      </c>
      <c r="C80" t="s">
        <v>592</v>
      </c>
      <c r="D80" t="s">
        <v>7</v>
      </c>
      <c r="E80" t="s">
        <v>706</v>
      </c>
      <c r="F80" t="s">
        <v>707</v>
      </c>
      <c r="G80" t="s">
        <v>708</v>
      </c>
      <c r="H80">
        <v>2021</v>
      </c>
      <c r="I80" t="s">
        <v>10</v>
      </c>
      <c r="J80" t="s">
        <v>709</v>
      </c>
      <c r="K80" t="s">
        <v>11</v>
      </c>
      <c r="L80" t="s">
        <v>710</v>
      </c>
      <c r="M80" t="s">
        <v>921</v>
      </c>
      <c r="N80" t="s">
        <v>13</v>
      </c>
      <c r="P80" s="21"/>
    </row>
    <row r="81" spans="1:16" x14ac:dyDescent="0.2">
      <c r="A81">
        <v>80</v>
      </c>
      <c r="B81" s="12">
        <v>44912</v>
      </c>
      <c r="C81" t="s">
        <v>592</v>
      </c>
      <c r="D81" t="s">
        <v>7</v>
      </c>
      <c r="E81" t="s">
        <v>711</v>
      </c>
      <c r="F81" t="s">
        <v>712</v>
      </c>
      <c r="G81" t="s">
        <v>34</v>
      </c>
      <c r="H81">
        <v>2021</v>
      </c>
      <c r="I81" t="s">
        <v>10</v>
      </c>
      <c r="J81" t="s">
        <v>713</v>
      </c>
      <c r="K81" t="s">
        <v>11</v>
      </c>
      <c r="L81" t="s">
        <v>714</v>
      </c>
      <c r="M81" t="s">
        <v>922</v>
      </c>
      <c r="N81" t="s">
        <v>13</v>
      </c>
      <c r="P81" s="22"/>
    </row>
    <row r="82" spans="1:16" x14ac:dyDescent="0.2">
      <c r="A82">
        <v>81</v>
      </c>
      <c r="E82" t="s">
        <v>715</v>
      </c>
      <c r="F82" t="s">
        <v>716</v>
      </c>
      <c r="G82" t="s">
        <v>23</v>
      </c>
      <c r="H82">
        <v>2021</v>
      </c>
      <c r="I82" t="s">
        <v>10</v>
      </c>
      <c r="J82" t="s">
        <v>717</v>
      </c>
      <c r="K82" t="s">
        <v>11</v>
      </c>
      <c r="L82" t="s">
        <v>718</v>
      </c>
      <c r="M82" t="s">
        <v>923</v>
      </c>
      <c r="N82" t="s">
        <v>13</v>
      </c>
      <c r="P82" s="22"/>
    </row>
    <row r="83" spans="1:16" x14ac:dyDescent="0.2">
      <c r="A83">
        <v>82</v>
      </c>
      <c r="B83" s="12">
        <v>44912</v>
      </c>
      <c r="C83" t="s">
        <v>534</v>
      </c>
      <c r="D83" t="s">
        <v>7</v>
      </c>
      <c r="E83" t="s">
        <v>719</v>
      </c>
      <c r="F83" t="s">
        <v>720</v>
      </c>
      <c r="G83" t="s">
        <v>56</v>
      </c>
      <c r="H83">
        <v>2021</v>
      </c>
      <c r="I83" t="s">
        <v>10</v>
      </c>
      <c r="J83" t="s">
        <v>721</v>
      </c>
      <c r="K83" t="s">
        <v>11</v>
      </c>
      <c r="L83" t="s">
        <v>722</v>
      </c>
      <c r="M83" t="s">
        <v>924</v>
      </c>
      <c r="N83" t="s">
        <v>13</v>
      </c>
      <c r="P83" s="21"/>
    </row>
    <row r="84" spans="1:16" x14ac:dyDescent="0.2">
      <c r="A84">
        <v>83</v>
      </c>
      <c r="E84" t="s">
        <v>723</v>
      </c>
      <c r="F84" t="s">
        <v>724</v>
      </c>
      <c r="G84" t="s">
        <v>161</v>
      </c>
      <c r="H84">
        <v>2021</v>
      </c>
      <c r="I84" t="s">
        <v>10</v>
      </c>
      <c r="J84" t="s">
        <v>725</v>
      </c>
      <c r="K84" t="s">
        <v>11</v>
      </c>
      <c r="L84" t="s">
        <v>726</v>
      </c>
      <c r="M84" t="s">
        <v>925</v>
      </c>
      <c r="N84" t="s">
        <v>13</v>
      </c>
    </row>
    <row r="85" spans="1:16" x14ac:dyDescent="0.2">
      <c r="A85">
        <v>84</v>
      </c>
      <c r="B85" s="12">
        <v>44912</v>
      </c>
      <c r="C85" t="s">
        <v>534</v>
      </c>
      <c r="D85" t="s">
        <v>7</v>
      </c>
      <c r="E85" t="s">
        <v>727</v>
      </c>
      <c r="F85" t="s">
        <v>728</v>
      </c>
      <c r="G85" t="s">
        <v>43</v>
      </c>
      <c r="H85">
        <v>2021</v>
      </c>
      <c r="I85" t="s">
        <v>10</v>
      </c>
      <c r="J85" t="s">
        <v>729</v>
      </c>
      <c r="K85" t="s">
        <v>11</v>
      </c>
      <c r="L85" t="s">
        <v>730</v>
      </c>
      <c r="M85" t="s">
        <v>926</v>
      </c>
      <c r="N85" t="s">
        <v>13</v>
      </c>
      <c r="P85" s="22"/>
    </row>
    <row r="86" spans="1:16" x14ac:dyDescent="0.2">
      <c r="A86">
        <v>85</v>
      </c>
      <c r="E86" t="s">
        <v>731</v>
      </c>
      <c r="F86" t="s">
        <v>732</v>
      </c>
      <c r="G86" t="s">
        <v>631</v>
      </c>
      <c r="H86">
        <v>2021</v>
      </c>
      <c r="I86" t="s">
        <v>10</v>
      </c>
      <c r="J86" t="s">
        <v>733</v>
      </c>
      <c r="K86" t="s">
        <v>11</v>
      </c>
      <c r="L86" t="s">
        <v>734</v>
      </c>
      <c r="M86" t="s">
        <v>927</v>
      </c>
      <c r="N86" t="s">
        <v>13</v>
      </c>
      <c r="P86" s="22"/>
    </row>
    <row r="87" spans="1:16" x14ac:dyDescent="0.2">
      <c r="A87">
        <v>86</v>
      </c>
      <c r="E87" t="s">
        <v>735</v>
      </c>
      <c r="F87" t="s">
        <v>736</v>
      </c>
      <c r="G87" t="s">
        <v>172</v>
      </c>
      <c r="H87">
        <v>2021</v>
      </c>
      <c r="I87" t="s">
        <v>10</v>
      </c>
      <c r="J87" t="s">
        <v>737</v>
      </c>
      <c r="K87" t="s">
        <v>11</v>
      </c>
      <c r="L87" t="s">
        <v>738</v>
      </c>
      <c r="M87" t="s">
        <v>928</v>
      </c>
      <c r="N87" t="s">
        <v>13</v>
      </c>
      <c r="P87" s="22"/>
    </row>
    <row r="88" spans="1:16" x14ac:dyDescent="0.2">
      <c r="A88">
        <v>87</v>
      </c>
      <c r="E88" t="s">
        <v>739</v>
      </c>
      <c r="F88" t="s">
        <v>740</v>
      </c>
      <c r="G88" t="s">
        <v>190</v>
      </c>
      <c r="H88">
        <v>2021</v>
      </c>
      <c r="I88" t="s">
        <v>10</v>
      </c>
      <c r="J88" t="s">
        <v>741</v>
      </c>
      <c r="K88" t="s">
        <v>11</v>
      </c>
      <c r="L88" t="s">
        <v>742</v>
      </c>
      <c r="M88" t="s">
        <v>929</v>
      </c>
      <c r="N88" t="s">
        <v>13</v>
      </c>
      <c r="P88" s="22"/>
    </row>
    <row r="89" spans="1:16" x14ac:dyDescent="0.2">
      <c r="A89">
        <v>88</v>
      </c>
      <c r="B89" s="12">
        <v>44912</v>
      </c>
      <c r="C89" t="s">
        <v>534</v>
      </c>
      <c r="D89" t="s">
        <v>7</v>
      </c>
      <c r="E89" t="s">
        <v>743</v>
      </c>
      <c r="F89" t="s">
        <v>744</v>
      </c>
      <c r="G89" t="s">
        <v>17</v>
      </c>
      <c r="H89">
        <v>2021</v>
      </c>
      <c r="I89" t="s">
        <v>10</v>
      </c>
      <c r="J89" t="s">
        <v>745</v>
      </c>
      <c r="K89" t="s">
        <v>11</v>
      </c>
      <c r="L89" t="s">
        <v>746</v>
      </c>
      <c r="M89" t="s">
        <v>930</v>
      </c>
      <c r="N89" t="s">
        <v>13</v>
      </c>
      <c r="P89" s="22"/>
    </row>
    <row r="90" spans="1:16" x14ac:dyDescent="0.2">
      <c r="A90">
        <v>89</v>
      </c>
      <c r="B90" s="12">
        <v>44912</v>
      </c>
      <c r="C90" t="s">
        <v>534</v>
      </c>
      <c r="D90" t="s">
        <v>7</v>
      </c>
      <c r="E90" t="s">
        <v>747</v>
      </c>
      <c r="F90" t="s">
        <v>748</v>
      </c>
      <c r="G90" t="s">
        <v>609</v>
      </c>
      <c r="H90">
        <v>2021</v>
      </c>
      <c r="I90" t="s">
        <v>10</v>
      </c>
      <c r="J90" t="s">
        <v>749</v>
      </c>
      <c r="K90" t="s">
        <v>11</v>
      </c>
      <c r="L90" t="s">
        <v>750</v>
      </c>
      <c r="M90" t="s">
        <v>931</v>
      </c>
      <c r="N90" t="s">
        <v>13</v>
      </c>
    </row>
    <row r="91" spans="1:16" x14ac:dyDescent="0.2">
      <c r="A91">
        <v>90</v>
      </c>
      <c r="E91" t="s">
        <v>751</v>
      </c>
      <c r="F91" t="s">
        <v>752</v>
      </c>
      <c r="G91" t="s">
        <v>43</v>
      </c>
      <c r="H91">
        <v>2021</v>
      </c>
      <c r="I91" t="s">
        <v>10</v>
      </c>
      <c r="J91" t="s">
        <v>753</v>
      </c>
      <c r="K91" t="s">
        <v>11</v>
      </c>
      <c r="L91" t="s">
        <v>754</v>
      </c>
      <c r="M91" t="s">
        <v>932</v>
      </c>
      <c r="N91" t="s">
        <v>19</v>
      </c>
      <c r="P91" s="21"/>
    </row>
    <row r="92" spans="1:16" x14ac:dyDescent="0.2">
      <c r="A92">
        <v>91</v>
      </c>
      <c r="D92" t="s">
        <v>535</v>
      </c>
      <c r="E92" t="s">
        <v>755</v>
      </c>
      <c r="F92" t="s">
        <v>756</v>
      </c>
      <c r="G92" t="s">
        <v>172</v>
      </c>
      <c r="H92">
        <v>2021</v>
      </c>
      <c r="I92" t="s">
        <v>10</v>
      </c>
      <c r="J92" t="s">
        <v>757</v>
      </c>
      <c r="K92" t="s">
        <v>11</v>
      </c>
      <c r="L92" t="s">
        <v>758</v>
      </c>
      <c r="M92" t="s">
        <v>933</v>
      </c>
      <c r="N92" t="s">
        <v>13</v>
      </c>
      <c r="P92" s="22"/>
    </row>
    <row r="93" spans="1:16" x14ac:dyDescent="0.2">
      <c r="A93">
        <v>92</v>
      </c>
      <c r="B93" s="12">
        <v>44912</v>
      </c>
      <c r="C93" t="s">
        <v>534</v>
      </c>
      <c r="D93" t="s">
        <v>7</v>
      </c>
      <c r="E93" t="s">
        <v>759</v>
      </c>
      <c r="F93" t="s">
        <v>760</v>
      </c>
      <c r="G93" t="s">
        <v>761</v>
      </c>
      <c r="H93">
        <v>2021</v>
      </c>
      <c r="I93" t="s">
        <v>10</v>
      </c>
      <c r="J93" t="s">
        <v>762</v>
      </c>
      <c r="K93" t="s">
        <v>11</v>
      </c>
      <c r="L93" t="s">
        <v>763</v>
      </c>
      <c r="M93" t="s">
        <v>934</v>
      </c>
      <c r="N93" t="s">
        <v>13</v>
      </c>
      <c r="P93" s="21"/>
    </row>
    <row r="94" spans="1:16" x14ac:dyDescent="0.2">
      <c r="A94">
        <v>93</v>
      </c>
      <c r="B94" s="12">
        <v>44912</v>
      </c>
      <c r="C94" t="s">
        <v>534</v>
      </c>
      <c r="D94" t="s">
        <v>7</v>
      </c>
      <c r="E94" t="s">
        <v>764</v>
      </c>
      <c r="F94" t="s">
        <v>765</v>
      </c>
      <c r="G94" t="s">
        <v>172</v>
      </c>
      <c r="H94">
        <v>2021</v>
      </c>
      <c r="I94" t="s">
        <v>10</v>
      </c>
      <c r="J94" t="s">
        <v>766</v>
      </c>
      <c r="K94" t="s">
        <v>11</v>
      </c>
      <c r="L94" t="s">
        <v>767</v>
      </c>
      <c r="M94" t="s">
        <v>935</v>
      </c>
      <c r="N94" t="s">
        <v>13</v>
      </c>
      <c r="P94" s="22"/>
    </row>
    <row r="95" spans="1:16" x14ac:dyDescent="0.2">
      <c r="A95">
        <v>94</v>
      </c>
      <c r="B95" s="12">
        <v>44912</v>
      </c>
      <c r="C95" t="s">
        <v>534</v>
      </c>
      <c r="D95" t="s">
        <v>7</v>
      </c>
      <c r="E95" t="s">
        <v>768</v>
      </c>
      <c r="F95" t="s">
        <v>769</v>
      </c>
      <c r="G95" t="s">
        <v>190</v>
      </c>
      <c r="H95">
        <v>2021</v>
      </c>
      <c r="I95" t="s">
        <v>10</v>
      </c>
      <c r="J95" t="s">
        <v>770</v>
      </c>
      <c r="K95" t="s">
        <v>11</v>
      </c>
      <c r="L95" t="s">
        <v>771</v>
      </c>
      <c r="M95" t="s">
        <v>936</v>
      </c>
      <c r="N95" t="s">
        <v>967</v>
      </c>
      <c r="P95" s="22"/>
    </row>
    <row r="96" spans="1:16" x14ac:dyDescent="0.2">
      <c r="A96">
        <v>95</v>
      </c>
      <c r="B96" s="12">
        <v>44912</v>
      </c>
      <c r="C96" t="s">
        <v>1013</v>
      </c>
      <c r="D96" t="s">
        <v>7</v>
      </c>
      <c r="E96" t="s">
        <v>772</v>
      </c>
      <c r="F96" t="s">
        <v>773</v>
      </c>
      <c r="G96" t="s">
        <v>774</v>
      </c>
      <c r="H96">
        <v>2021</v>
      </c>
      <c r="I96" t="s">
        <v>10</v>
      </c>
      <c r="J96" t="s">
        <v>775</v>
      </c>
      <c r="K96" t="s">
        <v>11</v>
      </c>
      <c r="L96" t="s">
        <v>776</v>
      </c>
      <c r="M96" t="s">
        <v>937</v>
      </c>
      <c r="N96" t="s">
        <v>19</v>
      </c>
      <c r="P96" s="22"/>
    </row>
    <row r="97" spans="1:16" x14ac:dyDescent="0.2">
      <c r="A97">
        <v>96</v>
      </c>
      <c r="E97" t="s">
        <v>777</v>
      </c>
      <c r="F97" t="s">
        <v>778</v>
      </c>
      <c r="G97" t="s">
        <v>17</v>
      </c>
      <c r="H97">
        <v>2021</v>
      </c>
      <c r="I97" t="s">
        <v>10</v>
      </c>
      <c r="J97" t="s">
        <v>779</v>
      </c>
      <c r="K97" t="s">
        <v>11</v>
      </c>
      <c r="L97" t="s">
        <v>780</v>
      </c>
      <c r="M97" t="s">
        <v>938</v>
      </c>
      <c r="N97" t="s">
        <v>13</v>
      </c>
      <c r="P97" s="22"/>
    </row>
    <row r="98" spans="1:16" x14ac:dyDescent="0.2">
      <c r="A98">
        <v>97</v>
      </c>
      <c r="E98" t="s">
        <v>968</v>
      </c>
      <c r="F98" t="s">
        <v>974</v>
      </c>
      <c r="G98" t="s">
        <v>980</v>
      </c>
      <c r="H98">
        <v>2021</v>
      </c>
      <c r="I98" t="s">
        <v>10</v>
      </c>
      <c r="J98" t="s">
        <v>987</v>
      </c>
      <c r="K98" t="s">
        <v>11</v>
      </c>
      <c r="L98" t="s">
        <v>993</v>
      </c>
      <c r="N98" t="s">
        <v>998</v>
      </c>
      <c r="P98" s="22"/>
    </row>
    <row r="99" spans="1:16" x14ac:dyDescent="0.2">
      <c r="A99">
        <v>98</v>
      </c>
      <c r="B99" s="12">
        <v>44912</v>
      </c>
      <c r="C99" t="s">
        <v>534</v>
      </c>
      <c r="D99" t="s">
        <v>7</v>
      </c>
      <c r="E99" t="s">
        <v>781</v>
      </c>
      <c r="F99" t="s">
        <v>782</v>
      </c>
      <c r="G99" t="s">
        <v>783</v>
      </c>
      <c r="H99">
        <v>2022</v>
      </c>
      <c r="I99" t="s">
        <v>10</v>
      </c>
      <c r="J99" t="s">
        <v>784</v>
      </c>
      <c r="K99" t="s">
        <v>11</v>
      </c>
      <c r="L99" t="s">
        <v>785</v>
      </c>
      <c r="M99" t="s">
        <v>939</v>
      </c>
      <c r="N99" t="s">
        <v>13</v>
      </c>
      <c r="P99" s="21"/>
    </row>
    <row r="100" spans="1:16" x14ac:dyDescent="0.2">
      <c r="A100">
        <v>99</v>
      </c>
      <c r="E100" t="s">
        <v>786</v>
      </c>
      <c r="F100" t="s">
        <v>656</v>
      </c>
      <c r="G100" t="s">
        <v>36</v>
      </c>
      <c r="H100">
        <v>2022</v>
      </c>
      <c r="I100" t="s">
        <v>10</v>
      </c>
      <c r="J100" t="s">
        <v>787</v>
      </c>
      <c r="K100" t="s">
        <v>11</v>
      </c>
      <c r="L100" t="s">
        <v>788</v>
      </c>
      <c r="M100" t="s">
        <v>940</v>
      </c>
      <c r="N100" t="s">
        <v>13</v>
      </c>
      <c r="P100" s="21"/>
    </row>
    <row r="101" spans="1:16" x14ac:dyDescent="0.2">
      <c r="A101">
        <v>100</v>
      </c>
      <c r="B101" s="12">
        <v>44912</v>
      </c>
      <c r="C101" t="s">
        <v>1006</v>
      </c>
      <c r="D101" t="s">
        <v>7</v>
      </c>
      <c r="E101" t="s">
        <v>789</v>
      </c>
      <c r="F101" t="s">
        <v>790</v>
      </c>
      <c r="G101" t="s">
        <v>29</v>
      </c>
      <c r="H101">
        <v>2022</v>
      </c>
      <c r="I101" t="s">
        <v>10</v>
      </c>
      <c r="J101" t="s">
        <v>791</v>
      </c>
      <c r="K101" t="s">
        <v>11</v>
      </c>
      <c r="L101" t="s">
        <v>792</v>
      </c>
      <c r="M101" t="s">
        <v>941</v>
      </c>
      <c r="N101" t="s">
        <v>13</v>
      </c>
      <c r="P101" s="22"/>
    </row>
    <row r="102" spans="1:16" x14ac:dyDescent="0.2">
      <c r="A102">
        <v>101</v>
      </c>
      <c r="E102" t="s">
        <v>793</v>
      </c>
      <c r="F102" t="s">
        <v>794</v>
      </c>
      <c r="G102" t="s">
        <v>156</v>
      </c>
      <c r="H102">
        <v>2022</v>
      </c>
      <c r="I102" t="s">
        <v>10</v>
      </c>
      <c r="J102" t="s">
        <v>795</v>
      </c>
      <c r="K102" t="s">
        <v>11</v>
      </c>
      <c r="L102" t="s">
        <v>796</v>
      </c>
      <c r="M102" t="s">
        <v>942</v>
      </c>
      <c r="N102" t="s">
        <v>19</v>
      </c>
      <c r="P102" s="22"/>
    </row>
    <row r="103" spans="1:16" x14ac:dyDescent="0.2">
      <c r="A103">
        <v>102</v>
      </c>
      <c r="E103" t="s">
        <v>797</v>
      </c>
      <c r="F103" t="s">
        <v>798</v>
      </c>
      <c r="G103" t="s">
        <v>56</v>
      </c>
      <c r="H103">
        <v>2022</v>
      </c>
      <c r="I103" t="s">
        <v>10</v>
      </c>
      <c r="J103" t="s">
        <v>799</v>
      </c>
      <c r="K103" t="s">
        <v>11</v>
      </c>
      <c r="L103" t="s">
        <v>800</v>
      </c>
      <c r="M103" t="s">
        <v>943</v>
      </c>
      <c r="N103" t="s">
        <v>13</v>
      </c>
      <c r="P103" s="21"/>
    </row>
    <row r="104" spans="1:16" x14ac:dyDescent="0.2">
      <c r="A104">
        <v>103</v>
      </c>
      <c r="E104" t="s">
        <v>801</v>
      </c>
      <c r="F104" t="s">
        <v>802</v>
      </c>
      <c r="G104" t="s">
        <v>34</v>
      </c>
      <c r="H104">
        <v>2022</v>
      </c>
      <c r="I104" t="s">
        <v>10</v>
      </c>
      <c r="J104" t="s">
        <v>803</v>
      </c>
      <c r="K104" t="s">
        <v>11</v>
      </c>
      <c r="L104" t="s">
        <v>804</v>
      </c>
      <c r="M104" t="s">
        <v>944</v>
      </c>
      <c r="N104" t="s">
        <v>19</v>
      </c>
      <c r="P104" s="21"/>
    </row>
    <row r="105" spans="1:16" x14ac:dyDescent="0.2">
      <c r="A105">
        <v>104</v>
      </c>
      <c r="E105" t="s">
        <v>805</v>
      </c>
      <c r="F105" t="s">
        <v>806</v>
      </c>
      <c r="G105" t="s">
        <v>807</v>
      </c>
      <c r="H105">
        <v>2022</v>
      </c>
      <c r="I105" t="s">
        <v>10</v>
      </c>
      <c r="J105" t="s">
        <v>808</v>
      </c>
      <c r="K105" t="s">
        <v>11</v>
      </c>
      <c r="L105" t="s">
        <v>809</v>
      </c>
      <c r="M105" t="s">
        <v>945</v>
      </c>
      <c r="N105" t="s">
        <v>13</v>
      </c>
    </row>
    <row r="106" spans="1:16" x14ac:dyDescent="0.2">
      <c r="A106">
        <v>105</v>
      </c>
      <c r="E106" t="s">
        <v>810</v>
      </c>
      <c r="F106" t="s">
        <v>811</v>
      </c>
      <c r="G106" t="s">
        <v>774</v>
      </c>
      <c r="H106">
        <v>2022</v>
      </c>
      <c r="I106" t="s">
        <v>10</v>
      </c>
      <c r="J106" t="s">
        <v>812</v>
      </c>
      <c r="K106" t="s">
        <v>11</v>
      </c>
      <c r="L106" t="s">
        <v>813</v>
      </c>
      <c r="M106" t="s">
        <v>946</v>
      </c>
      <c r="N106" t="s">
        <v>13</v>
      </c>
      <c r="P106" s="21"/>
    </row>
    <row r="107" spans="1:16" x14ac:dyDescent="0.2">
      <c r="A107">
        <v>106</v>
      </c>
      <c r="E107" t="s">
        <v>814</v>
      </c>
      <c r="F107" t="s">
        <v>815</v>
      </c>
      <c r="G107" t="s">
        <v>43</v>
      </c>
      <c r="H107">
        <v>2022</v>
      </c>
      <c r="I107" t="s">
        <v>10</v>
      </c>
      <c r="J107" t="s">
        <v>816</v>
      </c>
      <c r="K107" t="s">
        <v>11</v>
      </c>
      <c r="L107" t="s">
        <v>817</v>
      </c>
      <c r="M107" t="s">
        <v>947</v>
      </c>
      <c r="N107" t="s">
        <v>13</v>
      </c>
      <c r="P107" s="21"/>
    </row>
    <row r="108" spans="1:16" x14ac:dyDescent="0.2">
      <c r="A108">
        <v>107</v>
      </c>
      <c r="E108" t="s">
        <v>818</v>
      </c>
      <c r="F108" t="s">
        <v>819</v>
      </c>
      <c r="G108" t="s">
        <v>652</v>
      </c>
      <c r="H108">
        <v>2022</v>
      </c>
      <c r="I108" t="s">
        <v>10</v>
      </c>
      <c r="J108" t="s">
        <v>820</v>
      </c>
      <c r="K108" t="s">
        <v>11</v>
      </c>
      <c r="L108" t="s">
        <v>821</v>
      </c>
      <c r="M108" t="s">
        <v>948</v>
      </c>
      <c r="N108" t="s">
        <v>13</v>
      </c>
      <c r="P108" s="21"/>
    </row>
    <row r="109" spans="1:16" x14ac:dyDescent="0.2">
      <c r="A109">
        <v>108</v>
      </c>
      <c r="E109" t="s">
        <v>822</v>
      </c>
      <c r="F109" t="s">
        <v>823</v>
      </c>
      <c r="G109" t="s">
        <v>670</v>
      </c>
      <c r="H109">
        <v>2022</v>
      </c>
      <c r="I109" t="s">
        <v>10</v>
      </c>
      <c r="J109" t="s">
        <v>824</v>
      </c>
      <c r="K109" t="s">
        <v>11</v>
      </c>
      <c r="L109" t="s">
        <v>825</v>
      </c>
      <c r="M109" t="s">
        <v>949</v>
      </c>
      <c r="N109" t="s">
        <v>13</v>
      </c>
      <c r="P109" s="22"/>
    </row>
    <row r="110" spans="1:16" x14ac:dyDescent="0.2">
      <c r="A110">
        <v>109</v>
      </c>
      <c r="E110" t="s">
        <v>826</v>
      </c>
      <c r="F110" t="s">
        <v>827</v>
      </c>
      <c r="G110" t="s">
        <v>172</v>
      </c>
      <c r="H110">
        <v>2022</v>
      </c>
      <c r="I110" t="s">
        <v>10</v>
      </c>
      <c r="J110" t="s">
        <v>828</v>
      </c>
      <c r="K110" t="s">
        <v>11</v>
      </c>
      <c r="L110" t="s">
        <v>829</v>
      </c>
      <c r="M110" t="s">
        <v>950</v>
      </c>
      <c r="N110" t="s">
        <v>13</v>
      </c>
    </row>
    <row r="111" spans="1:16" x14ac:dyDescent="0.2">
      <c r="A111">
        <v>110</v>
      </c>
      <c r="E111" t="s">
        <v>830</v>
      </c>
      <c r="F111" t="s">
        <v>831</v>
      </c>
      <c r="G111" t="s">
        <v>56</v>
      </c>
      <c r="H111">
        <v>2022</v>
      </c>
      <c r="I111" t="s">
        <v>10</v>
      </c>
      <c r="J111" t="s">
        <v>832</v>
      </c>
      <c r="K111" t="s">
        <v>11</v>
      </c>
      <c r="L111" t="s">
        <v>833</v>
      </c>
      <c r="M111" t="s">
        <v>951</v>
      </c>
      <c r="N111" t="s">
        <v>13</v>
      </c>
      <c r="P111" s="22"/>
    </row>
    <row r="112" spans="1:16" x14ac:dyDescent="0.2">
      <c r="A112">
        <v>111</v>
      </c>
      <c r="E112" t="s">
        <v>834</v>
      </c>
      <c r="F112" t="s">
        <v>835</v>
      </c>
      <c r="G112" t="s">
        <v>609</v>
      </c>
      <c r="H112">
        <v>2022</v>
      </c>
      <c r="I112" t="s">
        <v>10</v>
      </c>
      <c r="J112" t="s">
        <v>836</v>
      </c>
      <c r="K112" t="s">
        <v>11</v>
      </c>
      <c r="L112" t="s">
        <v>837</v>
      </c>
      <c r="M112" t="s">
        <v>952</v>
      </c>
      <c r="N112" t="s">
        <v>13</v>
      </c>
    </row>
    <row r="113" spans="1:17" x14ac:dyDescent="0.2">
      <c r="A113">
        <v>112</v>
      </c>
      <c r="E113" t="s">
        <v>838</v>
      </c>
      <c r="F113" t="s">
        <v>839</v>
      </c>
      <c r="G113" t="s">
        <v>670</v>
      </c>
      <c r="H113">
        <v>2022</v>
      </c>
      <c r="I113" t="s">
        <v>10</v>
      </c>
      <c r="J113" t="s">
        <v>840</v>
      </c>
      <c r="K113" t="s">
        <v>11</v>
      </c>
      <c r="L113" t="s">
        <v>841</v>
      </c>
      <c r="M113" t="s">
        <v>953</v>
      </c>
      <c r="N113" t="s">
        <v>13</v>
      </c>
      <c r="P113" s="22"/>
    </row>
    <row r="114" spans="1:17" x14ac:dyDescent="0.2">
      <c r="A114">
        <v>113</v>
      </c>
      <c r="E114" t="s">
        <v>842</v>
      </c>
      <c r="F114" t="s">
        <v>843</v>
      </c>
      <c r="G114" t="s">
        <v>614</v>
      </c>
      <c r="H114">
        <v>2022</v>
      </c>
      <c r="I114" t="s">
        <v>10</v>
      </c>
      <c r="J114" t="s">
        <v>844</v>
      </c>
      <c r="K114" t="s">
        <v>11</v>
      </c>
      <c r="L114" t="s">
        <v>845</v>
      </c>
      <c r="M114" t="s">
        <v>954</v>
      </c>
      <c r="N114" t="s">
        <v>13</v>
      </c>
      <c r="P114" s="21"/>
    </row>
    <row r="115" spans="1:17" x14ac:dyDescent="0.2">
      <c r="A115">
        <v>114</v>
      </c>
      <c r="E115" t="s">
        <v>846</v>
      </c>
      <c r="F115" t="s">
        <v>847</v>
      </c>
      <c r="G115" t="s">
        <v>36</v>
      </c>
      <c r="H115">
        <v>2022</v>
      </c>
      <c r="I115" t="s">
        <v>10</v>
      </c>
      <c r="J115" t="s">
        <v>848</v>
      </c>
      <c r="K115" t="s">
        <v>11</v>
      </c>
      <c r="L115" t="s">
        <v>849</v>
      </c>
      <c r="M115" t="s">
        <v>955</v>
      </c>
      <c r="N115" t="s">
        <v>13</v>
      </c>
      <c r="P115" s="21"/>
    </row>
    <row r="116" spans="1:17" x14ac:dyDescent="0.2">
      <c r="A116">
        <v>115</v>
      </c>
      <c r="E116" t="s">
        <v>850</v>
      </c>
      <c r="F116" t="s">
        <v>851</v>
      </c>
      <c r="G116" t="s">
        <v>670</v>
      </c>
      <c r="H116">
        <v>2022</v>
      </c>
      <c r="I116" t="s">
        <v>10</v>
      </c>
      <c r="J116" t="s">
        <v>852</v>
      </c>
      <c r="K116" t="s">
        <v>11</v>
      </c>
      <c r="L116" t="s">
        <v>853</v>
      </c>
      <c r="M116" t="s">
        <v>956</v>
      </c>
      <c r="N116" t="s">
        <v>13</v>
      </c>
      <c r="P116" s="21"/>
    </row>
    <row r="117" spans="1:17" x14ac:dyDescent="0.2">
      <c r="A117">
        <v>116</v>
      </c>
      <c r="E117" t="s">
        <v>854</v>
      </c>
      <c r="F117" t="s">
        <v>855</v>
      </c>
      <c r="G117" t="s">
        <v>599</v>
      </c>
      <c r="H117">
        <v>2022</v>
      </c>
      <c r="I117" t="s">
        <v>10</v>
      </c>
      <c r="J117" t="s">
        <v>856</v>
      </c>
      <c r="K117" t="s">
        <v>11</v>
      </c>
      <c r="L117" t="s">
        <v>857</v>
      </c>
      <c r="M117" t="s">
        <v>957</v>
      </c>
      <c r="N117" t="s">
        <v>13</v>
      </c>
      <c r="P117" s="21"/>
    </row>
    <row r="118" spans="1:17" x14ac:dyDescent="0.2">
      <c r="A118">
        <v>117</v>
      </c>
      <c r="E118" t="s">
        <v>858</v>
      </c>
      <c r="F118" t="s">
        <v>859</v>
      </c>
      <c r="G118" t="s">
        <v>652</v>
      </c>
      <c r="H118">
        <v>2022</v>
      </c>
      <c r="I118" t="s">
        <v>10</v>
      </c>
      <c r="J118" t="s">
        <v>860</v>
      </c>
      <c r="K118" t="s">
        <v>11</v>
      </c>
      <c r="L118" t="s">
        <v>861</v>
      </c>
      <c r="M118" t="s">
        <v>958</v>
      </c>
      <c r="N118" t="s">
        <v>19</v>
      </c>
      <c r="P118" s="22"/>
    </row>
    <row r="119" spans="1:17" x14ac:dyDescent="0.2">
      <c r="A119">
        <v>118</v>
      </c>
      <c r="E119" t="s">
        <v>862</v>
      </c>
      <c r="F119" t="s">
        <v>863</v>
      </c>
      <c r="G119" t="s">
        <v>29</v>
      </c>
      <c r="H119">
        <v>2022</v>
      </c>
      <c r="I119" t="s">
        <v>10</v>
      </c>
      <c r="J119" t="s">
        <v>864</v>
      </c>
      <c r="K119" t="s">
        <v>11</v>
      </c>
      <c r="L119" t="s">
        <v>865</v>
      </c>
      <c r="M119" t="s">
        <v>959</v>
      </c>
      <c r="N119" t="s">
        <v>13</v>
      </c>
      <c r="P119" s="22"/>
    </row>
    <row r="120" spans="1:17" x14ac:dyDescent="0.2">
      <c r="A120">
        <v>119</v>
      </c>
      <c r="E120" t="s">
        <v>866</v>
      </c>
      <c r="F120" t="s">
        <v>867</v>
      </c>
      <c r="G120" t="s">
        <v>868</v>
      </c>
      <c r="H120">
        <v>2022</v>
      </c>
      <c r="I120" t="s">
        <v>10</v>
      </c>
      <c r="J120" t="s">
        <v>869</v>
      </c>
      <c r="K120" t="s">
        <v>11</v>
      </c>
      <c r="L120" t="s">
        <v>870</v>
      </c>
      <c r="M120" t="s">
        <v>960</v>
      </c>
      <c r="N120" t="s">
        <v>13</v>
      </c>
      <c r="P120" s="21"/>
    </row>
    <row r="121" spans="1:17" x14ac:dyDescent="0.2">
      <c r="A121">
        <v>120</v>
      </c>
      <c r="E121" t="s">
        <v>871</v>
      </c>
      <c r="F121" t="s">
        <v>872</v>
      </c>
      <c r="G121" t="s">
        <v>670</v>
      </c>
      <c r="H121">
        <v>2022</v>
      </c>
      <c r="I121" t="s">
        <v>10</v>
      </c>
      <c r="J121" t="s">
        <v>873</v>
      </c>
      <c r="K121" t="s">
        <v>11</v>
      </c>
      <c r="L121" t="s">
        <v>874</v>
      </c>
      <c r="M121" t="s">
        <v>961</v>
      </c>
      <c r="N121" t="s">
        <v>13</v>
      </c>
      <c r="P121" s="21"/>
    </row>
    <row r="122" spans="1:17" x14ac:dyDescent="0.2">
      <c r="A122">
        <v>121</v>
      </c>
      <c r="E122" t="s">
        <v>875</v>
      </c>
      <c r="F122" t="s">
        <v>876</v>
      </c>
      <c r="G122" t="s">
        <v>29</v>
      </c>
      <c r="H122">
        <v>2022</v>
      </c>
      <c r="I122" t="s">
        <v>10</v>
      </c>
      <c r="J122" t="s">
        <v>877</v>
      </c>
      <c r="K122" t="s">
        <v>11</v>
      </c>
      <c r="L122" t="s">
        <v>878</v>
      </c>
      <c r="M122" t="s">
        <v>962</v>
      </c>
      <c r="N122" t="s">
        <v>13</v>
      </c>
      <c r="P122" s="21"/>
    </row>
    <row r="123" spans="1:17" x14ac:dyDescent="0.2">
      <c r="A123">
        <v>122</v>
      </c>
      <c r="E123" t="s">
        <v>972</v>
      </c>
      <c r="F123" t="s">
        <v>978</v>
      </c>
      <c r="G123" t="s">
        <v>984</v>
      </c>
      <c r="H123">
        <v>2022</v>
      </c>
      <c r="I123" t="s">
        <v>10</v>
      </c>
      <c r="J123" t="s">
        <v>991</v>
      </c>
      <c r="K123" t="s">
        <v>11</v>
      </c>
      <c r="L123" t="s">
        <v>997</v>
      </c>
      <c r="N123" t="s">
        <v>998</v>
      </c>
    </row>
    <row r="124" spans="1:17" x14ac:dyDescent="0.2">
      <c r="A124">
        <v>123</v>
      </c>
      <c r="E124" t="s">
        <v>879</v>
      </c>
      <c r="F124" t="s">
        <v>798</v>
      </c>
      <c r="G124" t="s">
        <v>29</v>
      </c>
      <c r="H124">
        <v>2023</v>
      </c>
      <c r="I124" t="s">
        <v>10</v>
      </c>
      <c r="J124" t="s">
        <v>880</v>
      </c>
      <c r="K124" t="s">
        <v>11</v>
      </c>
      <c r="L124" t="s">
        <v>881</v>
      </c>
      <c r="M124" t="s">
        <v>963</v>
      </c>
      <c r="N124" t="s">
        <v>13</v>
      </c>
    </row>
    <row r="125" spans="1:17" x14ac:dyDescent="0.2">
      <c r="A125">
        <v>124</v>
      </c>
      <c r="E125" t="s">
        <v>882</v>
      </c>
      <c r="F125" t="s">
        <v>883</v>
      </c>
      <c r="G125" t="s">
        <v>144</v>
      </c>
      <c r="H125">
        <v>2023</v>
      </c>
      <c r="I125" t="s">
        <v>10</v>
      </c>
      <c r="J125" t="s">
        <v>884</v>
      </c>
      <c r="K125" t="s">
        <v>11</v>
      </c>
      <c r="L125" t="s">
        <v>885</v>
      </c>
      <c r="M125" t="s">
        <v>964</v>
      </c>
      <c r="N125" t="s">
        <v>13</v>
      </c>
    </row>
    <row r="126" spans="1:17" x14ac:dyDescent="0.2">
      <c r="A126">
        <v>125</v>
      </c>
      <c r="E126" t="s">
        <v>970</v>
      </c>
      <c r="F126" t="s">
        <v>976</v>
      </c>
      <c r="G126" t="s">
        <v>982</v>
      </c>
      <c r="H126" t="s">
        <v>985</v>
      </c>
      <c r="I126" t="s">
        <v>10</v>
      </c>
      <c r="J126" t="s">
        <v>989</v>
      </c>
      <c r="K126" t="s">
        <v>11</v>
      </c>
      <c r="L126" t="s">
        <v>995</v>
      </c>
      <c r="N126" t="s">
        <v>998</v>
      </c>
    </row>
    <row r="127" spans="1:17" x14ac:dyDescent="0.2">
      <c r="A127">
        <v>126</v>
      </c>
      <c r="E127" t="s">
        <v>971</v>
      </c>
      <c r="F127" t="s">
        <v>977</v>
      </c>
      <c r="G127" t="s">
        <v>983</v>
      </c>
      <c r="H127" t="s">
        <v>985</v>
      </c>
      <c r="I127" t="s">
        <v>10</v>
      </c>
      <c r="J127" t="s">
        <v>990</v>
      </c>
      <c r="K127" t="s">
        <v>11</v>
      </c>
      <c r="L127" t="s">
        <v>996</v>
      </c>
      <c r="N127" t="s">
        <v>998</v>
      </c>
      <c r="Q127" s="22"/>
    </row>
    <row r="128" spans="1:17" x14ac:dyDescent="0.2">
      <c r="A128">
        <v>127</v>
      </c>
      <c r="E128" t="s">
        <v>886</v>
      </c>
      <c r="F128" t="s">
        <v>887</v>
      </c>
      <c r="G128" t="s">
        <v>17</v>
      </c>
      <c r="I128" t="s">
        <v>10</v>
      </c>
      <c r="J128" t="s">
        <v>888</v>
      </c>
      <c r="K128" t="s">
        <v>11</v>
      </c>
      <c r="L128" t="s">
        <v>889</v>
      </c>
      <c r="M128" t="s">
        <v>965</v>
      </c>
      <c r="N128" t="s">
        <v>13</v>
      </c>
    </row>
    <row r="129" spans="1:14" x14ac:dyDescent="0.2">
      <c r="A129">
        <v>128</v>
      </c>
      <c r="E129" t="s">
        <v>890</v>
      </c>
      <c r="F129" t="s">
        <v>891</v>
      </c>
      <c r="G129" t="s">
        <v>892</v>
      </c>
      <c r="I129" t="s">
        <v>10</v>
      </c>
      <c r="J129" t="s">
        <v>893</v>
      </c>
      <c r="K129" t="s">
        <v>11</v>
      </c>
      <c r="L129" t="s">
        <v>894</v>
      </c>
      <c r="M129" t="s">
        <v>966</v>
      </c>
      <c r="N129" t="s">
        <v>13</v>
      </c>
    </row>
  </sheetData>
  <sortState xmlns:xlrd2="http://schemas.microsoft.com/office/spreadsheetml/2017/richdata2" ref="A2:N129">
    <sortCondition ref="H2:H129"/>
  </sortState>
  <conditionalFormatting sqref="D2:D129">
    <cfRule type="containsText" dxfId="1" priority="1" operator="containsText" text="OK">
      <formula>NOT(ISERROR(SEARCH("OK",D2)))</formula>
    </cfRule>
    <cfRule type="notContainsText" dxfId="0" priority="2" operator="notContains" text="OK">
      <formula>ISERROR(SEARCH("OK",D2))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6A03-3DE7-FA4C-B993-C7C7A2F3853B}">
  <dimension ref="B2:I34"/>
  <sheetViews>
    <sheetView zoomScale="166" workbookViewId="0">
      <selection activeCell="G6" sqref="G6"/>
    </sheetView>
  </sheetViews>
  <sheetFormatPr baseColWidth="10" defaultRowHeight="13" x14ac:dyDescent="0.15"/>
  <cols>
    <col min="1" max="1" width="1.6640625" style="6" customWidth="1"/>
    <col min="2" max="2" width="10.1640625" style="6" bestFit="1" customWidth="1"/>
    <col min="3" max="3" width="7.83203125" style="6" bestFit="1" customWidth="1"/>
    <col min="4" max="4" width="7.1640625" style="6" bestFit="1" customWidth="1"/>
    <col min="5" max="5" width="10.33203125" style="6" bestFit="1" customWidth="1"/>
    <col min="6" max="6" width="14.6640625" style="6" bestFit="1" customWidth="1"/>
    <col min="7" max="7" width="10.33203125" style="6" bestFit="1" customWidth="1"/>
    <col min="8" max="8" width="8.5" style="6" bestFit="1" customWidth="1"/>
    <col min="9" max="9" width="13" style="6" bestFit="1" customWidth="1"/>
    <col min="10" max="253" width="10.83203125" style="6"/>
    <col min="254" max="254" width="12.5" style="6" bestFit="1" customWidth="1"/>
    <col min="255" max="255" width="12.5" style="6" customWidth="1"/>
    <col min="256" max="256" width="14.6640625" style="6" bestFit="1" customWidth="1"/>
    <col min="257" max="257" width="12.5" style="6" bestFit="1" customWidth="1"/>
    <col min="258" max="258" width="1.83203125" style="6" customWidth="1"/>
    <col min="259" max="259" width="13" style="6" bestFit="1" customWidth="1"/>
    <col min="260" max="509" width="10.83203125" style="6"/>
    <col min="510" max="510" width="12.5" style="6" bestFit="1" customWidth="1"/>
    <col min="511" max="511" width="12.5" style="6" customWidth="1"/>
    <col min="512" max="512" width="14.6640625" style="6" bestFit="1" customWidth="1"/>
    <col min="513" max="513" width="12.5" style="6" bestFit="1" customWidth="1"/>
    <col min="514" max="514" width="1.83203125" style="6" customWidth="1"/>
    <col min="515" max="515" width="13" style="6" bestFit="1" customWidth="1"/>
    <col min="516" max="765" width="10.83203125" style="6"/>
    <col min="766" max="766" width="12.5" style="6" bestFit="1" customWidth="1"/>
    <col min="767" max="767" width="12.5" style="6" customWidth="1"/>
    <col min="768" max="768" width="14.6640625" style="6" bestFit="1" customWidth="1"/>
    <col min="769" max="769" width="12.5" style="6" bestFit="1" customWidth="1"/>
    <col min="770" max="770" width="1.83203125" style="6" customWidth="1"/>
    <col min="771" max="771" width="13" style="6" bestFit="1" customWidth="1"/>
    <col min="772" max="1021" width="10.83203125" style="6"/>
    <col min="1022" max="1022" width="12.5" style="6" bestFit="1" customWidth="1"/>
    <col min="1023" max="1023" width="12.5" style="6" customWidth="1"/>
    <col min="1024" max="1024" width="14.6640625" style="6" bestFit="1" customWidth="1"/>
    <col min="1025" max="1025" width="12.5" style="6" bestFit="1" customWidth="1"/>
    <col min="1026" max="1026" width="1.83203125" style="6" customWidth="1"/>
    <col min="1027" max="1027" width="13" style="6" bestFit="1" customWidth="1"/>
    <col min="1028" max="1277" width="10.83203125" style="6"/>
    <col min="1278" max="1278" width="12.5" style="6" bestFit="1" customWidth="1"/>
    <col min="1279" max="1279" width="12.5" style="6" customWidth="1"/>
    <col min="1280" max="1280" width="14.6640625" style="6" bestFit="1" customWidth="1"/>
    <col min="1281" max="1281" width="12.5" style="6" bestFit="1" customWidth="1"/>
    <col min="1282" max="1282" width="1.83203125" style="6" customWidth="1"/>
    <col min="1283" max="1283" width="13" style="6" bestFit="1" customWidth="1"/>
    <col min="1284" max="1533" width="10.83203125" style="6"/>
    <col min="1534" max="1534" width="12.5" style="6" bestFit="1" customWidth="1"/>
    <col min="1535" max="1535" width="12.5" style="6" customWidth="1"/>
    <col min="1536" max="1536" width="14.6640625" style="6" bestFit="1" customWidth="1"/>
    <col min="1537" max="1537" width="12.5" style="6" bestFit="1" customWidth="1"/>
    <col min="1538" max="1538" width="1.83203125" style="6" customWidth="1"/>
    <col min="1539" max="1539" width="13" style="6" bestFit="1" customWidth="1"/>
    <col min="1540" max="1789" width="10.83203125" style="6"/>
    <col min="1790" max="1790" width="12.5" style="6" bestFit="1" customWidth="1"/>
    <col min="1791" max="1791" width="12.5" style="6" customWidth="1"/>
    <col min="1792" max="1792" width="14.6640625" style="6" bestFit="1" customWidth="1"/>
    <col min="1793" max="1793" width="12.5" style="6" bestFit="1" customWidth="1"/>
    <col min="1794" max="1794" width="1.83203125" style="6" customWidth="1"/>
    <col min="1795" max="1795" width="13" style="6" bestFit="1" customWidth="1"/>
    <col min="1796" max="2045" width="10.83203125" style="6"/>
    <col min="2046" max="2046" width="12.5" style="6" bestFit="1" customWidth="1"/>
    <col min="2047" max="2047" width="12.5" style="6" customWidth="1"/>
    <col min="2048" max="2048" width="14.6640625" style="6" bestFit="1" customWidth="1"/>
    <col min="2049" max="2049" width="12.5" style="6" bestFit="1" customWidth="1"/>
    <col min="2050" max="2050" width="1.83203125" style="6" customWidth="1"/>
    <col min="2051" max="2051" width="13" style="6" bestFit="1" customWidth="1"/>
    <col min="2052" max="2301" width="10.83203125" style="6"/>
    <col min="2302" max="2302" width="12.5" style="6" bestFit="1" customWidth="1"/>
    <col min="2303" max="2303" width="12.5" style="6" customWidth="1"/>
    <col min="2304" max="2304" width="14.6640625" style="6" bestFit="1" customWidth="1"/>
    <col min="2305" max="2305" width="12.5" style="6" bestFit="1" customWidth="1"/>
    <col min="2306" max="2306" width="1.83203125" style="6" customWidth="1"/>
    <col min="2307" max="2307" width="13" style="6" bestFit="1" customWidth="1"/>
    <col min="2308" max="2557" width="10.83203125" style="6"/>
    <col min="2558" max="2558" width="12.5" style="6" bestFit="1" customWidth="1"/>
    <col min="2559" max="2559" width="12.5" style="6" customWidth="1"/>
    <col min="2560" max="2560" width="14.6640625" style="6" bestFit="1" customWidth="1"/>
    <col min="2561" max="2561" width="12.5" style="6" bestFit="1" customWidth="1"/>
    <col min="2562" max="2562" width="1.83203125" style="6" customWidth="1"/>
    <col min="2563" max="2563" width="13" style="6" bestFit="1" customWidth="1"/>
    <col min="2564" max="2813" width="10.83203125" style="6"/>
    <col min="2814" max="2814" width="12.5" style="6" bestFit="1" customWidth="1"/>
    <col min="2815" max="2815" width="12.5" style="6" customWidth="1"/>
    <col min="2816" max="2816" width="14.6640625" style="6" bestFit="1" customWidth="1"/>
    <col min="2817" max="2817" width="12.5" style="6" bestFit="1" customWidth="1"/>
    <col min="2818" max="2818" width="1.83203125" style="6" customWidth="1"/>
    <col min="2819" max="2819" width="13" style="6" bestFit="1" customWidth="1"/>
    <col min="2820" max="3069" width="10.83203125" style="6"/>
    <col min="3070" max="3070" width="12.5" style="6" bestFit="1" customWidth="1"/>
    <col min="3071" max="3071" width="12.5" style="6" customWidth="1"/>
    <col min="3072" max="3072" width="14.6640625" style="6" bestFit="1" customWidth="1"/>
    <col min="3073" max="3073" width="12.5" style="6" bestFit="1" customWidth="1"/>
    <col min="3074" max="3074" width="1.83203125" style="6" customWidth="1"/>
    <col min="3075" max="3075" width="13" style="6" bestFit="1" customWidth="1"/>
    <col min="3076" max="3325" width="10.83203125" style="6"/>
    <col min="3326" max="3326" width="12.5" style="6" bestFit="1" customWidth="1"/>
    <col min="3327" max="3327" width="12.5" style="6" customWidth="1"/>
    <col min="3328" max="3328" width="14.6640625" style="6" bestFit="1" customWidth="1"/>
    <col min="3329" max="3329" width="12.5" style="6" bestFit="1" customWidth="1"/>
    <col min="3330" max="3330" width="1.83203125" style="6" customWidth="1"/>
    <col min="3331" max="3331" width="13" style="6" bestFit="1" customWidth="1"/>
    <col min="3332" max="3581" width="10.83203125" style="6"/>
    <col min="3582" max="3582" width="12.5" style="6" bestFit="1" customWidth="1"/>
    <col min="3583" max="3583" width="12.5" style="6" customWidth="1"/>
    <col min="3584" max="3584" width="14.6640625" style="6" bestFit="1" customWidth="1"/>
    <col min="3585" max="3585" width="12.5" style="6" bestFit="1" customWidth="1"/>
    <col min="3586" max="3586" width="1.83203125" style="6" customWidth="1"/>
    <col min="3587" max="3587" width="13" style="6" bestFit="1" customWidth="1"/>
    <col min="3588" max="3837" width="10.83203125" style="6"/>
    <col min="3838" max="3838" width="12.5" style="6" bestFit="1" customWidth="1"/>
    <col min="3839" max="3839" width="12.5" style="6" customWidth="1"/>
    <col min="3840" max="3840" width="14.6640625" style="6" bestFit="1" customWidth="1"/>
    <col min="3841" max="3841" width="12.5" style="6" bestFit="1" customWidth="1"/>
    <col min="3842" max="3842" width="1.83203125" style="6" customWidth="1"/>
    <col min="3843" max="3843" width="13" style="6" bestFit="1" customWidth="1"/>
    <col min="3844" max="4093" width="10.83203125" style="6"/>
    <col min="4094" max="4094" width="12.5" style="6" bestFit="1" customWidth="1"/>
    <col min="4095" max="4095" width="12.5" style="6" customWidth="1"/>
    <col min="4096" max="4096" width="14.6640625" style="6" bestFit="1" customWidth="1"/>
    <col min="4097" max="4097" width="12.5" style="6" bestFit="1" customWidth="1"/>
    <col min="4098" max="4098" width="1.83203125" style="6" customWidth="1"/>
    <col min="4099" max="4099" width="13" style="6" bestFit="1" customWidth="1"/>
    <col min="4100" max="4349" width="10.83203125" style="6"/>
    <col min="4350" max="4350" width="12.5" style="6" bestFit="1" customWidth="1"/>
    <col min="4351" max="4351" width="12.5" style="6" customWidth="1"/>
    <col min="4352" max="4352" width="14.6640625" style="6" bestFit="1" customWidth="1"/>
    <col min="4353" max="4353" width="12.5" style="6" bestFit="1" customWidth="1"/>
    <col min="4354" max="4354" width="1.83203125" style="6" customWidth="1"/>
    <col min="4355" max="4355" width="13" style="6" bestFit="1" customWidth="1"/>
    <col min="4356" max="4605" width="10.83203125" style="6"/>
    <col min="4606" max="4606" width="12.5" style="6" bestFit="1" customWidth="1"/>
    <col min="4607" max="4607" width="12.5" style="6" customWidth="1"/>
    <col min="4608" max="4608" width="14.6640625" style="6" bestFit="1" customWidth="1"/>
    <col min="4609" max="4609" width="12.5" style="6" bestFit="1" customWidth="1"/>
    <col min="4610" max="4610" width="1.83203125" style="6" customWidth="1"/>
    <col min="4611" max="4611" width="13" style="6" bestFit="1" customWidth="1"/>
    <col min="4612" max="4861" width="10.83203125" style="6"/>
    <col min="4862" max="4862" width="12.5" style="6" bestFit="1" customWidth="1"/>
    <col min="4863" max="4863" width="12.5" style="6" customWidth="1"/>
    <col min="4864" max="4864" width="14.6640625" style="6" bestFit="1" customWidth="1"/>
    <col min="4865" max="4865" width="12.5" style="6" bestFit="1" customWidth="1"/>
    <col min="4866" max="4866" width="1.83203125" style="6" customWidth="1"/>
    <col min="4867" max="4867" width="13" style="6" bestFit="1" customWidth="1"/>
    <col min="4868" max="5117" width="10.83203125" style="6"/>
    <col min="5118" max="5118" width="12.5" style="6" bestFit="1" customWidth="1"/>
    <col min="5119" max="5119" width="12.5" style="6" customWidth="1"/>
    <col min="5120" max="5120" width="14.6640625" style="6" bestFit="1" customWidth="1"/>
    <col min="5121" max="5121" width="12.5" style="6" bestFit="1" customWidth="1"/>
    <col min="5122" max="5122" width="1.83203125" style="6" customWidth="1"/>
    <col min="5123" max="5123" width="13" style="6" bestFit="1" customWidth="1"/>
    <col min="5124" max="5373" width="10.83203125" style="6"/>
    <col min="5374" max="5374" width="12.5" style="6" bestFit="1" customWidth="1"/>
    <col min="5375" max="5375" width="12.5" style="6" customWidth="1"/>
    <col min="5376" max="5376" width="14.6640625" style="6" bestFit="1" customWidth="1"/>
    <col min="5377" max="5377" width="12.5" style="6" bestFit="1" customWidth="1"/>
    <col min="5378" max="5378" width="1.83203125" style="6" customWidth="1"/>
    <col min="5379" max="5379" width="13" style="6" bestFit="1" customWidth="1"/>
    <col min="5380" max="5629" width="10.83203125" style="6"/>
    <col min="5630" max="5630" width="12.5" style="6" bestFit="1" customWidth="1"/>
    <col min="5631" max="5631" width="12.5" style="6" customWidth="1"/>
    <col min="5632" max="5632" width="14.6640625" style="6" bestFit="1" customWidth="1"/>
    <col min="5633" max="5633" width="12.5" style="6" bestFit="1" customWidth="1"/>
    <col min="5634" max="5634" width="1.83203125" style="6" customWidth="1"/>
    <col min="5635" max="5635" width="13" style="6" bestFit="1" customWidth="1"/>
    <col min="5636" max="5885" width="10.83203125" style="6"/>
    <col min="5886" max="5886" width="12.5" style="6" bestFit="1" customWidth="1"/>
    <col min="5887" max="5887" width="12.5" style="6" customWidth="1"/>
    <col min="5888" max="5888" width="14.6640625" style="6" bestFit="1" customWidth="1"/>
    <col min="5889" max="5889" width="12.5" style="6" bestFit="1" customWidth="1"/>
    <col min="5890" max="5890" width="1.83203125" style="6" customWidth="1"/>
    <col min="5891" max="5891" width="13" style="6" bestFit="1" customWidth="1"/>
    <col min="5892" max="6141" width="10.83203125" style="6"/>
    <col min="6142" max="6142" width="12.5" style="6" bestFit="1" customWidth="1"/>
    <col min="6143" max="6143" width="12.5" style="6" customWidth="1"/>
    <col min="6144" max="6144" width="14.6640625" style="6" bestFit="1" customWidth="1"/>
    <col min="6145" max="6145" width="12.5" style="6" bestFit="1" customWidth="1"/>
    <col min="6146" max="6146" width="1.83203125" style="6" customWidth="1"/>
    <col min="6147" max="6147" width="13" style="6" bestFit="1" customWidth="1"/>
    <col min="6148" max="6397" width="10.83203125" style="6"/>
    <col min="6398" max="6398" width="12.5" style="6" bestFit="1" customWidth="1"/>
    <col min="6399" max="6399" width="12.5" style="6" customWidth="1"/>
    <col min="6400" max="6400" width="14.6640625" style="6" bestFit="1" customWidth="1"/>
    <col min="6401" max="6401" width="12.5" style="6" bestFit="1" customWidth="1"/>
    <col min="6402" max="6402" width="1.83203125" style="6" customWidth="1"/>
    <col min="6403" max="6403" width="13" style="6" bestFit="1" customWidth="1"/>
    <col min="6404" max="6653" width="10.83203125" style="6"/>
    <col min="6654" max="6654" width="12.5" style="6" bestFit="1" customWidth="1"/>
    <col min="6655" max="6655" width="12.5" style="6" customWidth="1"/>
    <col min="6656" max="6656" width="14.6640625" style="6" bestFit="1" customWidth="1"/>
    <col min="6657" max="6657" width="12.5" style="6" bestFit="1" customWidth="1"/>
    <col min="6658" max="6658" width="1.83203125" style="6" customWidth="1"/>
    <col min="6659" max="6659" width="13" style="6" bestFit="1" customWidth="1"/>
    <col min="6660" max="6909" width="10.83203125" style="6"/>
    <col min="6910" max="6910" width="12.5" style="6" bestFit="1" customWidth="1"/>
    <col min="6911" max="6911" width="12.5" style="6" customWidth="1"/>
    <col min="6912" max="6912" width="14.6640625" style="6" bestFit="1" customWidth="1"/>
    <col min="6913" max="6913" width="12.5" style="6" bestFit="1" customWidth="1"/>
    <col min="6914" max="6914" width="1.83203125" style="6" customWidth="1"/>
    <col min="6915" max="6915" width="13" style="6" bestFit="1" customWidth="1"/>
    <col min="6916" max="7165" width="10.83203125" style="6"/>
    <col min="7166" max="7166" width="12.5" style="6" bestFit="1" customWidth="1"/>
    <col min="7167" max="7167" width="12.5" style="6" customWidth="1"/>
    <col min="7168" max="7168" width="14.6640625" style="6" bestFit="1" customWidth="1"/>
    <col min="7169" max="7169" width="12.5" style="6" bestFit="1" customWidth="1"/>
    <col min="7170" max="7170" width="1.83203125" style="6" customWidth="1"/>
    <col min="7171" max="7171" width="13" style="6" bestFit="1" customWidth="1"/>
    <col min="7172" max="7421" width="10.83203125" style="6"/>
    <col min="7422" max="7422" width="12.5" style="6" bestFit="1" customWidth="1"/>
    <col min="7423" max="7423" width="12.5" style="6" customWidth="1"/>
    <col min="7424" max="7424" width="14.6640625" style="6" bestFit="1" customWidth="1"/>
    <col min="7425" max="7425" width="12.5" style="6" bestFit="1" customWidth="1"/>
    <col min="7426" max="7426" width="1.83203125" style="6" customWidth="1"/>
    <col min="7427" max="7427" width="13" style="6" bestFit="1" customWidth="1"/>
    <col min="7428" max="7677" width="10.83203125" style="6"/>
    <col min="7678" max="7678" width="12.5" style="6" bestFit="1" customWidth="1"/>
    <col min="7679" max="7679" width="12.5" style="6" customWidth="1"/>
    <col min="7680" max="7680" width="14.6640625" style="6" bestFit="1" customWidth="1"/>
    <col min="7681" max="7681" width="12.5" style="6" bestFit="1" customWidth="1"/>
    <col min="7682" max="7682" width="1.83203125" style="6" customWidth="1"/>
    <col min="7683" max="7683" width="13" style="6" bestFit="1" customWidth="1"/>
    <col min="7684" max="7933" width="10.83203125" style="6"/>
    <col min="7934" max="7934" width="12.5" style="6" bestFit="1" customWidth="1"/>
    <col min="7935" max="7935" width="12.5" style="6" customWidth="1"/>
    <col min="7936" max="7936" width="14.6640625" style="6" bestFit="1" customWidth="1"/>
    <col min="7937" max="7937" width="12.5" style="6" bestFit="1" customWidth="1"/>
    <col min="7938" max="7938" width="1.83203125" style="6" customWidth="1"/>
    <col min="7939" max="7939" width="13" style="6" bestFit="1" customWidth="1"/>
    <col min="7940" max="8189" width="10.83203125" style="6"/>
    <col min="8190" max="8190" width="12.5" style="6" bestFit="1" customWidth="1"/>
    <col min="8191" max="8191" width="12.5" style="6" customWidth="1"/>
    <col min="8192" max="8192" width="14.6640625" style="6" bestFit="1" customWidth="1"/>
    <col min="8193" max="8193" width="12.5" style="6" bestFit="1" customWidth="1"/>
    <col min="8194" max="8194" width="1.83203125" style="6" customWidth="1"/>
    <col min="8195" max="8195" width="13" style="6" bestFit="1" customWidth="1"/>
    <col min="8196" max="8445" width="10.83203125" style="6"/>
    <col min="8446" max="8446" width="12.5" style="6" bestFit="1" customWidth="1"/>
    <col min="8447" max="8447" width="12.5" style="6" customWidth="1"/>
    <col min="8448" max="8448" width="14.6640625" style="6" bestFit="1" customWidth="1"/>
    <col min="8449" max="8449" width="12.5" style="6" bestFit="1" customWidth="1"/>
    <col min="8450" max="8450" width="1.83203125" style="6" customWidth="1"/>
    <col min="8451" max="8451" width="13" style="6" bestFit="1" customWidth="1"/>
    <col min="8452" max="8701" width="10.83203125" style="6"/>
    <col min="8702" max="8702" width="12.5" style="6" bestFit="1" customWidth="1"/>
    <col min="8703" max="8703" width="12.5" style="6" customWidth="1"/>
    <col min="8704" max="8704" width="14.6640625" style="6" bestFit="1" customWidth="1"/>
    <col min="8705" max="8705" width="12.5" style="6" bestFit="1" customWidth="1"/>
    <col min="8706" max="8706" width="1.83203125" style="6" customWidth="1"/>
    <col min="8707" max="8707" width="13" style="6" bestFit="1" customWidth="1"/>
    <col min="8708" max="8957" width="10.83203125" style="6"/>
    <col min="8958" max="8958" width="12.5" style="6" bestFit="1" customWidth="1"/>
    <col min="8959" max="8959" width="12.5" style="6" customWidth="1"/>
    <col min="8960" max="8960" width="14.6640625" style="6" bestFit="1" customWidth="1"/>
    <col min="8961" max="8961" width="12.5" style="6" bestFit="1" customWidth="1"/>
    <col min="8962" max="8962" width="1.83203125" style="6" customWidth="1"/>
    <col min="8963" max="8963" width="13" style="6" bestFit="1" customWidth="1"/>
    <col min="8964" max="9213" width="10.83203125" style="6"/>
    <col min="9214" max="9214" width="12.5" style="6" bestFit="1" customWidth="1"/>
    <col min="9215" max="9215" width="12.5" style="6" customWidth="1"/>
    <col min="9216" max="9216" width="14.6640625" style="6" bestFit="1" customWidth="1"/>
    <col min="9217" max="9217" width="12.5" style="6" bestFit="1" customWidth="1"/>
    <col min="9218" max="9218" width="1.83203125" style="6" customWidth="1"/>
    <col min="9219" max="9219" width="13" style="6" bestFit="1" customWidth="1"/>
    <col min="9220" max="9469" width="10.83203125" style="6"/>
    <col min="9470" max="9470" width="12.5" style="6" bestFit="1" customWidth="1"/>
    <col min="9471" max="9471" width="12.5" style="6" customWidth="1"/>
    <col min="9472" max="9472" width="14.6640625" style="6" bestFit="1" customWidth="1"/>
    <col min="9473" max="9473" width="12.5" style="6" bestFit="1" customWidth="1"/>
    <col min="9474" max="9474" width="1.83203125" style="6" customWidth="1"/>
    <col min="9475" max="9475" width="13" style="6" bestFit="1" customWidth="1"/>
    <col min="9476" max="9725" width="10.83203125" style="6"/>
    <col min="9726" max="9726" width="12.5" style="6" bestFit="1" customWidth="1"/>
    <col min="9727" max="9727" width="12.5" style="6" customWidth="1"/>
    <col min="9728" max="9728" width="14.6640625" style="6" bestFit="1" customWidth="1"/>
    <col min="9729" max="9729" width="12.5" style="6" bestFit="1" customWidth="1"/>
    <col min="9730" max="9730" width="1.83203125" style="6" customWidth="1"/>
    <col min="9731" max="9731" width="13" style="6" bestFit="1" customWidth="1"/>
    <col min="9732" max="9981" width="10.83203125" style="6"/>
    <col min="9982" max="9982" width="12.5" style="6" bestFit="1" customWidth="1"/>
    <col min="9983" max="9983" width="12.5" style="6" customWidth="1"/>
    <col min="9984" max="9984" width="14.6640625" style="6" bestFit="1" customWidth="1"/>
    <col min="9985" max="9985" width="12.5" style="6" bestFit="1" customWidth="1"/>
    <col min="9986" max="9986" width="1.83203125" style="6" customWidth="1"/>
    <col min="9987" max="9987" width="13" style="6" bestFit="1" customWidth="1"/>
    <col min="9988" max="10237" width="10.83203125" style="6"/>
    <col min="10238" max="10238" width="12.5" style="6" bestFit="1" customWidth="1"/>
    <col min="10239" max="10239" width="12.5" style="6" customWidth="1"/>
    <col min="10240" max="10240" width="14.6640625" style="6" bestFit="1" customWidth="1"/>
    <col min="10241" max="10241" width="12.5" style="6" bestFit="1" customWidth="1"/>
    <col min="10242" max="10242" width="1.83203125" style="6" customWidth="1"/>
    <col min="10243" max="10243" width="13" style="6" bestFit="1" customWidth="1"/>
    <col min="10244" max="10493" width="10.83203125" style="6"/>
    <col min="10494" max="10494" width="12.5" style="6" bestFit="1" customWidth="1"/>
    <col min="10495" max="10495" width="12.5" style="6" customWidth="1"/>
    <col min="10496" max="10496" width="14.6640625" style="6" bestFit="1" customWidth="1"/>
    <col min="10497" max="10497" width="12.5" style="6" bestFit="1" customWidth="1"/>
    <col min="10498" max="10498" width="1.83203125" style="6" customWidth="1"/>
    <col min="10499" max="10499" width="13" style="6" bestFit="1" customWidth="1"/>
    <col min="10500" max="10749" width="10.83203125" style="6"/>
    <col min="10750" max="10750" width="12.5" style="6" bestFit="1" customWidth="1"/>
    <col min="10751" max="10751" width="12.5" style="6" customWidth="1"/>
    <col min="10752" max="10752" width="14.6640625" style="6" bestFit="1" customWidth="1"/>
    <col min="10753" max="10753" width="12.5" style="6" bestFit="1" customWidth="1"/>
    <col min="10754" max="10754" width="1.83203125" style="6" customWidth="1"/>
    <col min="10755" max="10755" width="13" style="6" bestFit="1" customWidth="1"/>
    <col min="10756" max="11005" width="10.83203125" style="6"/>
    <col min="11006" max="11006" width="12.5" style="6" bestFit="1" customWidth="1"/>
    <col min="11007" max="11007" width="12.5" style="6" customWidth="1"/>
    <col min="11008" max="11008" width="14.6640625" style="6" bestFit="1" customWidth="1"/>
    <col min="11009" max="11009" width="12.5" style="6" bestFit="1" customWidth="1"/>
    <col min="11010" max="11010" width="1.83203125" style="6" customWidth="1"/>
    <col min="11011" max="11011" width="13" style="6" bestFit="1" customWidth="1"/>
    <col min="11012" max="11261" width="10.83203125" style="6"/>
    <col min="11262" max="11262" width="12.5" style="6" bestFit="1" customWidth="1"/>
    <col min="11263" max="11263" width="12.5" style="6" customWidth="1"/>
    <col min="11264" max="11264" width="14.6640625" style="6" bestFit="1" customWidth="1"/>
    <col min="11265" max="11265" width="12.5" style="6" bestFit="1" customWidth="1"/>
    <col min="11266" max="11266" width="1.83203125" style="6" customWidth="1"/>
    <col min="11267" max="11267" width="13" style="6" bestFit="1" customWidth="1"/>
    <col min="11268" max="11517" width="10.83203125" style="6"/>
    <col min="11518" max="11518" width="12.5" style="6" bestFit="1" customWidth="1"/>
    <col min="11519" max="11519" width="12.5" style="6" customWidth="1"/>
    <col min="11520" max="11520" width="14.6640625" style="6" bestFit="1" customWidth="1"/>
    <col min="11521" max="11521" width="12.5" style="6" bestFit="1" customWidth="1"/>
    <col min="11522" max="11522" width="1.83203125" style="6" customWidth="1"/>
    <col min="11523" max="11523" width="13" style="6" bestFit="1" customWidth="1"/>
    <col min="11524" max="11773" width="10.83203125" style="6"/>
    <col min="11774" max="11774" width="12.5" style="6" bestFit="1" customWidth="1"/>
    <col min="11775" max="11775" width="12.5" style="6" customWidth="1"/>
    <col min="11776" max="11776" width="14.6640625" style="6" bestFit="1" customWidth="1"/>
    <col min="11777" max="11777" width="12.5" style="6" bestFit="1" customWidth="1"/>
    <col min="11778" max="11778" width="1.83203125" style="6" customWidth="1"/>
    <col min="11779" max="11779" width="13" style="6" bestFit="1" customWidth="1"/>
    <col min="11780" max="12029" width="10.83203125" style="6"/>
    <col min="12030" max="12030" width="12.5" style="6" bestFit="1" customWidth="1"/>
    <col min="12031" max="12031" width="12.5" style="6" customWidth="1"/>
    <col min="12032" max="12032" width="14.6640625" style="6" bestFit="1" customWidth="1"/>
    <col min="12033" max="12033" width="12.5" style="6" bestFit="1" customWidth="1"/>
    <col min="12034" max="12034" width="1.83203125" style="6" customWidth="1"/>
    <col min="12035" max="12035" width="13" style="6" bestFit="1" customWidth="1"/>
    <col min="12036" max="12285" width="10.83203125" style="6"/>
    <col min="12286" max="12286" width="12.5" style="6" bestFit="1" customWidth="1"/>
    <col min="12287" max="12287" width="12.5" style="6" customWidth="1"/>
    <col min="12288" max="12288" width="14.6640625" style="6" bestFit="1" customWidth="1"/>
    <col min="12289" max="12289" width="12.5" style="6" bestFit="1" customWidth="1"/>
    <col min="12290" max="12290" width="1.83203125" style="6" customWidth="1"/>
    <col min="12291" max="12291" width="13" style="6" bestFit="1" customWidth="1"/>
    <col min="12292" max="12541" width="10.83203125" style="6"/>
    <col min="12542" max="12542" width="12.5" style="6" bestFit="1" customWidth="1"/>
    <col min="12543" max="12543" width="12.5" style="6" customWidth="1"/>
    <col min="12544" max="12544" width="14.6640625" style="6" bestFit="1" customWidth="1"/>
    <col min="12545" max="12545" width="12.5" style="6" bestFit="1" customWidth="1"/>
    <col min="12546" max="12546" width="1.83203125" style="6" customWidth="1"/>
    <col min="12547" max="12547" width="13" style="6" bestFit="1" customWidth="1"/>
    <col min="12548" max="12797" width="10.83203125" style="6"/>
    <col min="12798" max="12798" width="12.5" style="6" bestFit="1" customWidth="1"/>
    <col min="12799" max="12799" width="12.5" style="6" customWidth="1"/>
    <col min="12800" max="12800" width="14.6640625" style="6" bestFit="1" customWidth="1"/>
    <col min="12801" max="12801" width="12.5" style="6" bestFit="1" customWidth="1"/>
    <col min="12802" max="12802" width="1.83203125" style="6" customWidth="1"/>
    <col min="12803" max="12803" width="13" style="6" bestFit="1" customWidth="1"/>
    <col min="12804" max="13053" width="10.83203125" style="6"/>
    <col min="13054" max="13054" width="12.5" style="6" bestFit="1" customWidth="1"/>
    <col min="13055" max="13055" width="12.5" style="6" customWidth="1"/>
    <col min="13056" max="13056" width="14.6640625" style="6" bestFit="1" customWidth="1"/>
    <col min="13057" max="13057" width="12.5" style="6" bestFit="1" customWidth="1"/>
    <col min="13058" max="13058" width="1.83203125" style="6" customWidth="1"/>
    <col min="13059" max="13059" width="13" style="6" bestFit="1" customWidth="1"/>
    <col min="13060" max="13309" width="10.83203125" style="6"/>
    <col min="13310" max="13310" width="12.5" style="6" bestFit="1" customWidth="1"/>
    <col min="13311" max="13311" width="12.5" style="6" customWidth="1"/>
    <col min="13312" max="13312" width="14.6640625" style="6" bestFit="1" customWidth="1"/>
    <col min="13313" max="13313" width="12.5" style="6" bestFit="1" customWidth="1"/>
    <col min="13314" max="13314" width="1.83203125" style="6" customWidth="1"/>
    <col min="13315" max="13315" width="13" style="6" bestFit="1" customWidth="1"/>
    <col min="13316" max="13565" width="10.83203125" style="6"/>
    <col min="13566" max="13566" width="12.5" style="6" bestFit="1" customWidth="1"/>
    <col min="13567" max="13567" width="12.5" style="6" customWidth="1"/>
    <col min="13568" max="13568" width="14.6640625" style="6" bestFit="1" customWidth="1"/>
    <col min="13569" max="13569" width="12.5" style="6" bestFit="1" customWidth="1"/>
    <col min="13570" max="13570" width="1.83203125" style="6" customWidth="1"/>
    <col min="13571" max="13571" width="13" style="6" bestFit="1" customWidth="1"/>
    <col min="13572" max="13821" width="10.83203125" style="6"/>
    <col min="13822" max="13822" width="12.5" style="6" bestFit="1" customWidth="1"/>
    <col min="13823" max="13823" width="12.5" style="6" customWidth="1"/>
    <col min="13824" max="13824" width="14.6640625" style="6" bestFit="1" customWidth="1"/>
    <col min="13825" max="13825" width="12.5" style="6" bestFit="1" customWidth="1"/>
    <col min="13826" max="13826" width="1.83203125" style="6" customWidth="1"/>
    <col min="13827" max="13827" width="13" style="6" bestFit="1" customWidth="1"/>
    <col min="13828" max="14077" width="10.83203125" style="6"/>
    <col min="14078" max="14078" width="12.5" style="6" bestFit="1" customWidth="1"/>
    <col min="14079" max="14079" width="12.5" style="6" customWidth="1"/>
    <col min="14080" max="14080" width="14.6640625" style="6" bestFit="1" customWidth="1"/>
    <col min="14081" max="14081" width="12.5" style="6" bestFit="1" customWidth="1"/>
    <col min="14082" max="14082" width="1.83203125" style="6" customWidth="1"/>
    <col min="14083" max="14083" width="13" style="6" bestFit="1" customWidth="1"/>
    <col min="14084" max="14333" width="10.83203125" style="6"/>
    <col min="14334" max="14334" width="12.5" style="6" bestFit="1" customWidth="1"/>
    <col min="14335" max="14335" width="12.5" style="6" customWidth="1"/>
    <col min="14336" max="14336" width="14.6640625" style="6" bestFit="1" customWidth="1"/>
    <col min="14337" max="14337" width="12.5" style="6" bestFit="1" customWidth="1"/>
    <col min="14338" max="14338" width="1.83203125" style="6" customWidth="1"/>
    <col min="14339" max="14339" width="13" style="6" bestFit="1" customWidth="1"/>
    <col min="14340" max="14589" width="10.83203125" style="6"/>
    <col min="14590" max="14590" width="12.5" style="6" bestFit="1" customWidth="1"/>
    <col min="14591" max="14591" width="12.5" style="6" customWidth="1"/>
    <col min="14592" max="14592" width="14.6640625" style="6" bestFit="1" customWidth="1"/>
    <col min="14593" max="14593" width="12.5" style="6" bestFit="1" customWidth="1"/>
    <col min="14594" max="14594" width="1.83203125" style="6" customWidth="1"/>
    <col min="14595" max="14595" width="13" style="6" bestFit="1" customWidth="1"/>
    <col min="14596" max="14845" width="10.83203125" style="6"/>
    <col min="14846" max="14846" width="12.5" style="6" bestFit="1" customWidth="1"/>
    <col min="14847" max="14847" width="12.5" style="6" customWidth="1"/>
    <col min="14848" max="14848" width="14.6640625" style="6" bestFit="1" customWidth="1"/>
    <col min="14849" max="14849" width="12.5" style="6" bestFit="1" customWidth="1"/>
    <col min="14850" max="14850" width="1.83203125" style="6" customWidth="1"/>
    <col min="14851" max="14851" width="13" style="6" bestFit="1" customWidth="1"/>
    <col min="14852" max="15101" width="10.83203125" style="6"/>
    <col min="15102" max="15102" width="12.5" style="6" bestFit="1" customWidth="1"/>
    <col min="15103" max="15103" width="12.5" style="6" customWidth="1"/>
    <col min="15104" max="15104" width="14.6640625" style="6" bestFit="1" customWidth="1"/>
    <col min="15105" max="15105" width="12.5" style="6" bestFit="1" customWidth="1"/>
    <col min="15106" max="15106" width="1.83203125" style="6" customWidth="1"/>
    <col min="15107" max="15107" width="13" style="6" bestFit="1" customWidth="1"/>
    <col min="15108" max="15357" width="10.83203125" style="6"/>
    <col min="15358" max="15358" width="12.5" style="6" bestFit="1" customWidth="1"/>
    <col min="15359" max="15359" width="12.5" style="6" customWidth="1"/>
    <col min="15360" max="15360" width="14.6640625" style="6" bestFit="1" customWidth="1"/>
    <col min="15361" max="15361" width="12.5" style="6" bestFit="1" customWidth="1"/>
    <col min="15362" max="15362" width="1.83203125" style="6" customWidth="1"/>
    <col min="15363" max="15363" width="13" style="6" bestFit="1" customWidth="1"/>
    <col min="15364" max="15613" width="10.83203125" style="6"/>
    <col min="15614" max="15614" width="12.5" style="6" bestFit="1" customWidth="1"/>
    <col min="15615" max="15615" width="12.5" style="6" customWidth="1"/>
    <col min="15616" max="15616" width="14.6640625" style="6" bestFit="1" customWidth="1"/>
    <col min="15617" max="15617" width="12.5" style="6" bestFit="1" customWidth="1"/>
    <col min="15618" max="15618" width="1.83203125" style="6" customWidth="1"/>
    <col min="15619" max="15619" width="13" style="6" bestFit="1" customWidth="1"/>
    <col min="15620" max="15869" width="10.83203125" style="6"/>
    <col min="15870" max="15870" width="12.5" style="6" bestFit="1" customWidth="1"/>
    <col min="15871" max="15871" width="12.5" style="6" customWidth="1"/>
    <col min="15872" max="15872" width="14.6640625" style="6" bestFit="1" customWidth="1"/>
    <col min="15873" max="15873" width="12.5" style="6" bestFit="1" customWidth="1"/>
    <col min="15874" max="15874" width="1.83203125" style="6" customWidth="1"/>
    <col min="15875" max="15875" width="13" style="6" bestFit="1" customWidth="1"/>
    <col min="15876" max="16125" width="10.83203125" style="6"/>
    <col min="16126" max="16126" width="12.5" style="6" bestFit="1" customWidth="1"/>
    <col min="16127" max="16127" width="12.5" style="6" customWidth="1"/>
    <col min="16128" max="16128" width="14.6640625" style="6" bestFit="1" customWidth="1"/>
    <col min="16129" max="16129" width="12.5" style="6" bestFit="1" customWidth="1"/>
    <col min="16130" max="16130" width="1.83203125" style="6" customWidth="1"/>
    <col min="16131" max="16131" width="13" style="6" bestFit="1" customWidth="1"/>
    <col min="16132" max="16384" width="10.83203125" style="6"/>
  </cols>
  <sheetData>
    <row r="2" spans="2:9" x14ac:dyDescent="0.15">
      <c r="C2" s="7" t="s">
        <v>523</v>
      </c>
      <c r="D2" s="7" t="s">
        <v>524</v>
      </c>
      <c r="E2" s="7" t="s">
        <v>525</v>
      </c>
      <c r="F2" s="7" t="s">
        <v>526</v>
      </c>
      <c r="G2" s="7" t="s">
        <v>527</v>
      </c>
    </row>
    <row r="3" spans="2:9" x14ac:dyDescent="0.15">
      <c r="B3" s="7" t="s">
        <v>528</v>
      </c>
      <c r="C3" s="7">
        <f>COUNTIF(ReadingList!D2:D129,"OK")</f>
        <v>2</v>
      </c>
      <c r="D3" s="7">
        <f>COUNTIF(ReadingList!D1:D129,"Abstract") + COUNTIF(ReadingList!D1:D129,"Body")</f>
        <v>53</v>
      </c>
      <c r="E3" s="7">
        <f>COUNTIF(ReadingList!D1:D129,"Stand-by")</f>
        <v>0</v>
      </c>
      <c r="F3" s="7">
        <f>COUNTIF(ReadingList!D1:D129,"Literature review")</f>
        <v>1</v>
      </c>
      <c r="G3" s="7">
        <f>COUNTIF(ReadingList!D1:D129,"No access")</f>
        <v>0</v>
      </c>
    </row>
    <row r="5" spans="2:9" x14ac:dyDescent="0.15">
      <c r="B5" s="7" t="s">
        <v>530</v>
      </c>
      <c r="C5" s="23" t="s">
        <v>529</v>
      </c>
      <c r="D5" s="23"/>
      <c r="E5" s="7" t="s">
        <v>531</v>
      </c>
      <c r="F5" s="7" t="s">
        <v>532</v>
      </c>
      <c r="G5" s="7" t="s">
        <v>1011</v>
      </c>
    </row>
    <row r="6" spans="2:9" x14ac:dyDescent="0.15">
      <c r="B6" s="7">
        <f>ReadingList!A129</f>
        <v>128</v>
      </c>
      <c r="C6" s="7">
        <f>SUM(C3:F3)</f>
        <v>56</v>
      </c>
      <c r="D6" s="8">
        <f>SUM(C3:F3)/(B6-G3)</f>
        <v>0.4375</v>
      </c>
      <c r="E6" s="8">
        <f>IFERROR(C3/C6, 0)</f>
        <v>3.5714285714285712E-2</v>
      </c>
      <c r="F6" s="7">
        <f>ROUNDUP(E6*B6,0)</f>
        <v>5</v>
      </c>
      <c r="G6" s="7">
        <f>B6-D3-E3-F3</f>
        <v>74</v>
      </c>
    </row>
    <row r="8" spans="2:9" x14ac:dyDescent="0.15">
      <c r="B8" s="7" t="s">
        <v>533</v>
      </c>
      <c r="C8" s="7" t="s">
        <v>524</v>
      </c>
      <c r="D8" s="7" t="s">
        <v>529</v>
      </c>
      <c r="E8" s="7" t="s">
        <v>523</v>
      </c>
      <c r="F8" s="7" t="s">
        <v>530</v>
      </c>
      <c r="G8" s="7" t="s">
        <v>531</v>
      </c>
      <c r="H8" s="7" t="s">
        <v>532</v>
      </c>
    </row>
    <row r="9" spans="2:9" x14ac:dyDescent="0.15">
      <c r="B9" s="9">
        <v>44911</v>
      </c>
      <c r="C9" s="7">
        <f>COUNTIFS(ReadingList!$B$2:$B$129,"&lt;="&amp;B9, ReadingList!$D$2:$D$129, "Abstract") + COUNTIFS(ReadingList!$B$2:$B$129,"&lt;="&amp;B9, ReadingList!$D$2:$D$129, "No access")</f>
        <v>19</v>
      </c>
      <c r="D9" s="7">
        <f>COUNTIFS(ReadingList!$B$2:$B$129,"&lt;="&amp;B9, ReadingList!$D$2:$D$129, "OK") + COUNTIFS(ReadingList!$B$2:$B$129,"&lt;="&amp;B9, ReadingList!$D$2:$D$129, "Body")</f>
        <v>1</v>
      </c>
      <c r="E9" s="7">
        <f>COUNTIFS(ReadingList!$B$2:$B$129,"&lt;="&amp;B9,ReadingList!$D$2:$D$129,"OK")</f>
        <v>1</v>
      </c>
      <c r="F9" s="19">
        <f>SUM(C9:D9)/$B$6</f>
        <v>0.15625</v>
      </c>
      <c r="G9" s="8">
        <f>IFERROR(E9/(F9*$B$6), 0)</f>
        <v>0.05</v>
      </c>
      <c r="H9" s="7">
        <f>ROUNDUP(G9*$B$6,0)</f>
        <v>7</v>
      </c>
      <c r="I9" s="10"/>
    </row>
    <row r="10" spans="2:9" x14ac:dyDescent="0.15">
      <c r="B10" s="9">
        <f>B9+7</f>
        <v>44918</v>
      </c>
      <c r="C10" s="7">
        <f>COUNTIFS(ReadingList!$B$2:$B$129,"&lt;="&amp;B10, ReadingList!$B$2:$B$129,"&gt;"&amp;B9, ReadingList!$D$2:$D$129, "Abstract") + COUNTIFS(ReadingList!$B$2:$B$129,"&lt;="&amp;B10, ReadingList!$B$2:$B$129,"&gt;"&amp;B9, ReadingList!$D$2:$D$129, "No access")</f>
        <v>34</v>
      </c>
      <c r="D10" s="7">
        <f>COUNTIFS(ReadingList!$B$2:$B$129,"&lt;="&amp;B10, ReadingList!$B$2:$B$129,"&gt;"&amp;B9, ReadingList!$D$2:$D$129, "OK") + COUNTIFS(ReadingList!$B$2:$B$129,"&lt;="&amp;B10, ReadingList!$B$2:$B$129,"&gt;"&amp;B9, ReadingList!$D$2:$D$129, "Body")</f>
        <v>0</v>
      </c>
      <c r="E10" s="7">
        <f>COUNTIFS(ReadingList!$B$2:$B$129,"&lt;="&amp;B10, ReadingList!$B$2:$B$129,"&gt;"&amp;B9,ReadingList!$D$2:$D$129,"OK")</f>
        <v>0</v>
      </c>
      <c r="F10" s="19">
        <f t="shared" ref="F10:F33" si="0">SUM(C10:D10)/$B$6</f>
        <v>0.265625</v>
      </c>
      <c r="G10" s="8">
        <f t="shared" ref="G10:G33" si="1">IFERROR(E10/(F10*$B$6), 0)</f>
        <v>0</v>
      </c>
      <c r="H10" s="7">
        <f t="shared" ref="H10:H33" si="2">ROUNDUP(G10*$B$6,0)</f>
        <v>0</v>
      </c>
    </row>
    <row r="11" spans="2:9" x14ac:dyDescent="0.15">
      <c r="B11" s="9">
        <f t="shared" ref="B11:B33" si="3">B10+7</f>
        <v>44925</v>
      </c>
      <c r="C11" s="7">
        <f>COUNTIFS(ReadingList!$B$2:$B$129,"&lt;="&amp;B11, ReadingList!$B$2:$B$129,"&gt;"&amp;B10, ReadingList!$D$2:$D$129, "Abstract") + COUNTIFS(ReadingList!$B$2:$B$129,"&lt;="&amp;B11, ReadingList!$B$2:$B$129,"&gt;"&amp;B10, ReadingList!$D$2:$D$129, "No access")</f>
        <v>0</v>
      </c>
      <c r="D11" s="7">
        <f>COUNTIFS(ReadingList!$B$2:$B$129,"&lt;="&amp;B11, ReadingList!$B$2:$B$129,"&gt;"&amp;B10, ReadingList!$D$2:$D$129, "OK") + COUNTIFS(ReadingList!$B$2:$B$129,"&lt;="&amp;B11, ReadingList!$B$2:$B$129,"&gt;"&amp;B10, ReadingList!$D$2:$D$129, "Body")</f>
        <v>0</v>
      </c>
      <c r="E11" s="7">
        <f>COUNTIFS(ReadingList!$B$2:$B$129,"&lt;="&amp;B11, ReadingList!$B$2:$B$129,"&gt;"&amp;B10,ReadingList!$D$2:$D$129,"OK")</f>
        <v>0</v>
      </c>
      <c r="F11" s="19">
        <f t="shared" si="0"/>
        <v>0</v>
      </c>
      <c r="G11" s="8">
        <f t="shared" si="1"/>
        <v>0</v>
      </c>
      <c r="H11" s="7">
        <f t="shared" si="2"/>
        <v>0</v>
      </c>
    </row>
    <row r="12" spans="2:9" x14ac:dyDescent="0.15">
      <c r="B12" s="9">
        <f t="shared" si="3"/>
        <v>44932</v>
      </c>
      <c r="C12" s="7">
        <f>COUNTIFS(ReadingList!$B$2:$B$129,"&lt;="&amp;B12, ReadingList!$B$2:$B$129,"&gt;"&amp;B11, ReadingList!$D$2:$D$129, "Abstract") + COUNTIFS(ReadingList!$B$2:$B$129,"&lt;="&amp;B12, ReadingList!$B$2:$B$129,"&gt;"&amp;B11, ReadingList!$D$2:$D$129, "No access")</f>
        <v>0</v>
      </c>
      <c r="D12" s="7">
        <f>COUNTIFS(ReadingList!$B$2:$B$129,"&lt;="&amp;B12, ReadingList!$B$2:$B$129,"&gt;"&amp;B11, ReadingList!$D$2:$D$129, "OK") + COUNTIFS(ReadingList!$B$2:$B$129,"&lt;="&amp;B12, ReadingList!$B$2:$B$129,"&gt;"&amp;B11, ReadingList!$D$2:$D$129, "Body")</f>
        <v>0</v>
      </c>
      <c r="E12" s="7">
        <f>COUNTIFS(ReadingList!$B$2:$B$129,"&lt;="&amp;B12, ReadingList!$B$2:$B$129,"&gt;"&amp;B11,ReadingList!$D$2:$D$129,"OK")</f>
        <v>0</v>
      </c>
      <c r="F12" s="19">
        <f t="shared" si="0"/>
        <v>0</v>
      </c>
      <c r="G12" s="8">
        <f t="shared" si="1"/>
        <v>0</v>
      </c>
      <c r="H12" s="7">
        <f t="shared" si="2"/>
        <v>0</v>
      </c>
    </row>
    <row r="13" spans="2:9" x14ac:dyDescent="0.15">
      <c r="B13" s="9">
        <f t="shared" si="3"/>
        <v>44939</v>
      </c>
      <c r="C13" s="7">
        <f>COUNTIFS(ReadingList!$B$2:$B$129,"&lt;="&amp;B13, ReadingList!$B$2:$B$129,"&gt;"&amp;B12, ReadingList!$D$2:$D$129, "Abstract") + COUNTIFS(ReadingList!$B$2:$B$129,"&lt;="&amp;B13, ReadingList!$B$2:$B$129,"&gt;"&amp;B12, ReadingList!$D$2:$D$129, "No access")</f>
        <v>0</v>
      </c>
      <c r="D13" s="7">
        <f>COUNTIFS(ReadingList!$B$2:$B$129,"&lt;="&amp;B13, ReadingList!$B$2:$B$129,"&gt;"&amp;B12, ReadingList!$D$2:$D$129, "OK") + COUNTIFS(ReadingList!$B$2:$B$129,"&lt;="&amp;B13, ReadingList!$B$2:$B$129,"&gt;"&amp;B12, ReadingList!$D$2:$D$129, "Body")</f>
        <v>0</v>
      </c>
      <c r="E13" s="7">
        <f>COUNTIFS(ReadingList!$B$2:$B$129,"&lt;="&amp;B13, ReadingList!$B$2:$B$129,"&gt;"&amp;B12,ReadingList!$D$2:$D$129,"OK")</f>
        <v>0</v>
      </c>
      <c r="F13" s="19">
        <f t="shared" si="0"/>
        <v>0</v>
      </c>
      <c r="G13" s="8">
        <f t="shared" si="1"/>
        <v>0</v>
      </c>
      <c r="H13" s="7">
        <f t="shared" si="2"/>
        <v>0</v>
      </c>
    </row>
    <row r="14" spans="2:9" x14ac:dyDescent="0.15">
      <c r="B14" s="9">
        <f t="shared" si="3"/>
        <v>44946</v>
      </c>
      <c r="C14" s="7">
        <f>COUNTIFS(ReadingList!$B$2:$B$129,"&lt;="&amp;B14, ReadingList!$B$2:$B$129,"&gt;"&amp;B13, ReadingList!$D$2:$D$129, "Abstract") + COUNTIFS(ReadingList!$B$2:$B$129,"&lt;="&amp;B14, ReadingList!$B$2:$B$129,"&gt;"&amp;B13, ReadingList!$D$2:$D$129, "No access")</f>
        <v>0</v>
      </c>
      <c r="D14" s="7">
        <f>COUNTIFS(ReadingList!$B$2:$B$129,"&lt;="&amp;B14, ReadingList!$B$2:$B$129,"&gt;"&amp;B13, ReadingList!$D$2:$D$129, "OK") + COUNTIFS(ReadingList!$B$2:$B$129,"&lt;="&amp;B14, ReadingList!$B$2:$B$129,"&gt;"&amp;B13, ReadingList!$D$2:$D$129, "Body")</f>
        <v>0</v>
      </c>
      <c r="E14" s="7">
        <f>COUNTIFS(ReadingList!$B$2:$B$129,"&lt;="&amp;B14, ReadingList!$B$2:$B$129,"&gt;"&amp;B13,ReadingList!$D$2:$D$129,"OK")</f>
        <v>0</v>
      </c>
      <c r="F14" s="19">
        <f t="shared" si="0"/>
        <v>0</v>
      </c>
      <c r="G14" s="8">
        <f t="shared" si="1"/>
        <v>0</v>
      </c>
      <c r="H14" s="7">
        <f t="shared" si="2"/>
        <v>0</v>
      </c>
    </row>
    <row r="15" spans="2:9" x14ac:dyDescent="0.15">
      <c r="B15" s="9">
        <f t="shared" si="3"/>
        <v>44953</v>
      </c>
      <c r="C15" s="7">
        <f>COUNTIFS(ReadingList!$B$2:$B$129,"&lt;="&amp;B15, ReadingList!$B$2:$B$129,"&gt;"&amp;B14, ReadingList!$D$2:$D$129, "Abstract") + COUNTIFS(ReadingList!$B$2:$B$129,"&lt;="&amp;B15, ReadingList!$B$2:$B$129,"&gt;"&amp;B14, ReadingList!$D$2:$D$129, "No access")</f>
        <v>0</v>
      </c>
      <c r="D15" s="7">
        <f>COUNTIFS(ReadingList!$B$2:$B$129,"&lt;="&amp;B15, ReadingList!$B$2:$B$129,"&gt;"&amp;B14, ReadingList!$D$2:$D$129, "OK") + COUNTIFS(ReadingList!$B$2:$B$129,"&lt;="&amp;B15, ReadingList!$B$2:$B$129,"&gt;"&amp;B14, ReadingList!$D$2:$D$129, "Body")</f>
        <v>0</v>
      </c>
      <c r="E15" s="7">
        <f>COUNTIFS(ReadingList!$B$2:$B$129,"&lt;="&amp;B15, ReadingList!$B$2:$B$129,"&gt;"&amp;B14,ReadingList!$D$2:$D$129,"OK")</f>
        <v>0</v>
      </c>
      <c r="F15" s="19">
        <f t="shared" si="0"/>
        <v>0</v>
      </c>
      <c r="G15" s="8">
        <f t="shared" si="1"/>
        <v>0</v>
      </c>
      <c r="H15" s="7">
        <f t="shared" si="2"/>
        <v>0</v>
      </c>
    </row>
    <row r="16" spans="2:9" x14ac:dyDescent="0.15">
      <c r="B16" s="9">
        <f t="shared" si="3"/>
        <v>44960</v>
      </c>
      <c r="C16" s="7">
        <f>COUNTIFS(ReadingList!$B$2:$B$129,"&lt;="&amp;B16, ReadingList!$B$2:$B$129,"&gt;"&amp;B15, ReadingList!$D$2:$D$129, "Abstract") + COUNTIFS(ReadingList!$B$2:$B$129,"&lt;="&amp;B16, ReadingList!$B$2:$B$129,"&gt;"&amp;B15, ReadingList!$D$2:$D$129, "No access")</f>
        <v>0</v>
      </c>
      <c r="D16" s="7">
        <f>COUNTIFS(ReadingList!$B$2:$B$129,"&lt;="&amp;B16, ReadingList!$B$2:$B$129,"&gt;"&amp;B15, ReadingList!$D$2:$D$129, "OK") + COUNTIFS(ReadingList!$B$2:$B$129,"&lt;="&amp;B16, ReadingList!$B$2:$B$129,"&gt;"&amp;B15, ReadingList!$D$2:$D$129, "Body")</f>
        <v>0</v>
      </c>
      <c r="E16" s="7">
        <f>COUNTIFS(ReadingList!$B$2:$B$129,"&lt;="&amp;B16, ReadingList!$B$2:$B$129,"&gt;"&amp;B15,ReadingList!$D$2:$D$129,"OK")</f>
        <v>0</v>
      </c>
      <c r="F16" s="19">
        <f t="shared" si="0"/>
        <v>0</v>
      </c>
      <c r="G16" s="8">
        <f t="shared" si="1"/>
        <v>0</v>
      </c>
      <c r="H16" s="7">
        <f t="shared" si="2"/>
        <v>0</v>
      </c>
    </row>
    <row r="17" spans="2:8" x14ac:dyDescent="0.15">
      <c r="B17" s="9">
        <f t="shared" si="3"/>
        <v>44967</v>
      </c>
      <c r="C17" s="7">
        <f>COUNTIFS(ReadingList!$B$2:$B$129,"&lt;="&amp;B17, ReadingList!$B$2:$B$129,"&gt;"&amp;B16, ReadingList!$D$2:$D$129, "Abstract") + COUNTIFS(ReadingList!$B$2:$B$129,"&lt;="&amp;B17, ReadingList!$B$2:$B$129,"&gt;"&amp;B16, ReadingList!$D$2:$D$129, "No access")</f>
        <v>0</v>
      </c>
      <c r="D17" s="7">
        <f>COUNTIFS(ReadingList!$B$2:$B$129,"&lt;="&amp;B17, ReadingList!$B$2:$B$129,"&gt;"&amp;B16, ReadingList!$D$2:$D$129, "OK") + COUNTIFS(ReadingList!$B$2:$B$129,"&lt;="&amp;B17, ReadingList!$B$2:$B$129,"&gt;"&amp;B16, ReadingList!$D$2:$D$129, "Body")</f>
        <v>0</v>
      </c>
      <c r="E17" s="7">
        <f>COUNTIFS(ReadingList!$B$2:$B$129,"&lt;="&amp;B17, ReadingList!$B$2:$B$129,"&gt;"&amp;B16,ReadingList!$D$2:$D$129,"OK")</f>
        <v>0</v>
      </c>
      <c r="F17" s="19">
        <f t="shared" si="0"/>
        <v>0</v>
      </c>
      <c r="G17" s="8">
        <f t="shared" si="1"/>
        <v>0</v>
      </c>
      <c r="H17" s="7">
        <f t="shared" si="2"/>
        <v>0</v>
      </c>
    </row>
    <row r="18" spans="2:8" x14ac:dyDescent="0.15">
      <c r="B18" s="9">
        <f t="shared" si="3"/>
        <v>44974</v>
      </c>
      <c r="C18" s="7">
        <f>COUNTIFS(ReadingList!$B$2:$B$129,"&lt;="&amp;B18, ReadingList!$B$2:$B$129,"&gt;"&amp;B17, ReadingList!$D$2:$D$129, "Abstract") + COUNTIFS(ReadingList!$B$2:$B$129,"&lt;="&amp;B18, ReadingList!$B$2:$B$129,"&gt;"&amp;B17, ReadingList!$D$2:$D$129, "No access")</f>
        <v>0</v>
      </c>
      <c r="D18" s="7">
        <f>COUNTIFS(ReadingList!$B$2:$B$129,"&lt;="&amp;B18, ReadingList!$B$2:$B$129,"&gt;"&amp;B17, ReadingList!$D$2:$D$129, "OK") + COUNTIFS(ReadingList!$B$2:$B$129,"&lt;="&amp;B18, ReadingList!$B$2:$B$129,"&gt;"&amp;B17, ReadingList!$D$2:$D$129, "Body")</f>
        <v>0</v>
      </c>
      <c r="E18" s="7">
        <f>COUNTIFS(ReadingList!$B$2:$B$129,"&lt;="&amp;B18, ReadingList!$B$2:$B$129,"&gt;"&amp;B17,ReadingList!$D$2:$D$129,"OK")</f>
        <v>0</v>
      </c>
      <c r="F18" s="19">
        <f t="shared" si="0"/>
        <v>0</v>
      </c>
      <c r="G18" s="8">
        <f t="shared" si="1"/>
        <v>0</v>
      </c>
      <c r="H18" s="7">
        <f t="shared" si="2"/>
        <v>0</v>
      </c>
    </row>
    <row r="19" spans="2:8" x14ac:dyDescent="0.15">
      <c r="B19" s="9">
        <f t="shared" si="3"/>
        <v>44981</v>
      </c>
      <c r="C19" s="7">
        <f>COUNTIFS(ReadingList!$B$2:$B$129,"&lt;="&amp;B19, ReadingList!$B$2:$B$129,"&gt;"&amp;B18, ReadingList!$D$2:$D$129, "Abstract") + COUNTIFS(ReadingList!$B$2:$B$129,"&lt;="&amp;B19, ReadingList!$B$2:$B$129,"&gt;"&amp;B18, ReadingList!$D$2:$D$129, "No access")</f>
        <v>0</v>
      </c>
      <c r="D19" s="7">
        <f>COUNTIFS(ReadingList!$B$2:$B$129,"&lt;="&amp;B19, ReadingList!$B$2:$B$129,"&gt;"&amp;B18, ReadingList!$D$2:$D$129, "OK") + COUNTIFS(ReadingList!$B$2:$B$129,"&lt;="&amp;B19, ReadingList!$B$2:$B$129,"&gt;"&amp;B18, ReadingList!$D$2:$D$129, "Body")</f>
        <v>0</v>
      </c>
      <c r="E19" s="7">
        <f>COUNTIFS(ReadingList!$B$2:$B$129,"&lt;="&amp;B19, ReadingList!$B$2:$B$129,"&gt;"&amp;B18,ReadingList!$D$2:$D$129,"OK")</f>
        <v>0</v>
      </c>
      <c r="F19" s="19">
        <f t="shared" si="0"/>
        <v>0</v>
      </c>
      <c r="G19" s="8">
        <f t="shared" si="1"/>
        <v>0</v>
      </c>
      <c r="H19" s="7">
        <f t="shared" si="2"/>
        <v>0</v>
      </c>
    </row>
    <row r="20" spans="2:8" x14ac:dyDescent="0.15">
      <c r="B20" s="9">
        <f t="shared" si="3"/>
        <v>44988</v>
      </c>
      <c r="C20" s="7">
        <f>COUNTIFS(ReadingList!$B$2:$B$129,"&lt;="&amp;B20, ReadingList!$B$2:$B$129,"&gt;"&amp;B19, ReadingList!$D$2:$D$129, "Abstract") + COUNTIFS(ReadingList!$B$2:$B$129,"&lt;="&amp;B20, ReadingList!$B$2:$B$129,"&gt;"&amp;B19, ReadingList!$D$2:$D$129, "No access")</f>
        <v>0</v>
      </c>
      <c r="D20" s="7">
        <f>COUNTIFS(ReadingList!$B$2:$B$129,"&lt;="&amp;B20, ReadingList!$B$2:$B$129,"&gt;"&amp;B19, ReadingList!$D$2:$D$129, "OK") + COUNTIFS(ReadingList!$B$2:$B$129,"&lt;="&amp;B20, ReadingList!$B$2:$B$129,"&gt;"&amp;B19, ReadingList!$D$2:$D$129, "Body")</f>
        <v>0</v>
      </c>
      <c r="E20" s="7">
        <f>COUNTIFS(ReadingList!$B$2:$B$129,"&lt;="&amp;B20, ReadingList!$B$2:$B$129,"&gt;"&amp;B19,ReadingList!$D$2:$D$129,"OK")</f>
        <v>0</v>
      </c>
      <c r="F20" s="19">
        <f t="shared" si="0"/>
        <v>0</v>
      </c>
      <c r="G20" s="8">
        <f t="shared" si="1"/>
        <v>0</v>
      </c>
      <c r="H20" s="7">
        <f t="shared" si="2"/>
        <v>0</v>
      </c>
    </row>
    <row r="21" spans="2:8" x14ac:dyDescent="0.15">
      <c r="B21" s="9">
        <f t="shared" si="3"/>
        <v>44995</v>
      </c>
      <c r="C21" s="7">
        <f>COUNTIFS(ReadingList!$B$2:$B$129,"&lt;="&amp;B21, ReadingList!$B$2:$B$129,"&gt;"&amp;B20, ReadingList!$D$2:$D$129, "Abstract") + COUNTIFS(ReadingList!$B$2:$B$129,"&lt;="&amp;B21, ReadingList!$B$2:$B$129,"&gt;"&amp;B20, ReadingList!$D$2:$D$129, "No access")</f>
        <v>0</v>
      </c>
      <c r="D21" s="7">
        <f>COUNTIFS(ReadingList!$B$2:$B$129,"&lt;="&amp;B21, ReadingList!$B$2:$B$129,"&gt;"&amp;B20, ReadingList!$D$2:$D$129, "OK") + COUNTIFS(ReadingList!$B$2:$B$129,"&lt;="&amp;B21, ReadingList!$B$2:$B$129,"&gt;"&amp;B20, ReadingList!$D$2:$D$129, "Body")</f>
        <v>0</v>
      </c>
      <c r="E21" s="7">
        <f>COUNTIFS(ReadingList!$B$2:$B$129,"&lt;="&amp;B21, ReadingList!$B$2:$B$129,"&gt;"&amp;B20,ReadingList!$D$2:$D$129,"OK")</f>
        <v>0</v>
      </c>
      <c r="F21" s="19">
        <f t="shared" si="0"/>
        <v>0</v>
      </c>
      <c r="G21" s="8">
        <f t="shared" si="1"/>
        <v>0</v>
      </c>
      <c r="H21" s="7">
        <f t="shared" si="2"/>
        <v>0</v>
      </c>
    </row>
    <row r="22" spans="2:8" x14ac:dyDescent="0.15">
      <c r="B22" s="9">
        <f t="shared" si="3"/>
        <v>45002</v>
      </c>
      <c r="C22" s="7">
        <f>COUNTIFS(ReadingList!$B$2:$B$129,"&lt;="&amp;B22, ReadingList!$B$2:$B$129,"&gt;"&amp;B21, ReadingList!$D$2:$D$129, "Abstract") + COUNTIFS(ReadingList!$B$2:$B$129,"&lt;="&amp;B22, ReadingList!$B$2:$B$129,"&gt;"&amp;B21, ReadingList!$D$2:$D$129, "No access")</f>
        <v>0</v>
      </c>
      <c r="D22" s="7">
        <f>COUNTIFS(ReadingList!$B$2:$B$129,"&lt;="&amp;B22, ReadingList!$B$2:$B$129,"&gt;"&amp;B21, ReadingList!$D$2:$D$129, "OK") + COUNTIFS(ReadingList!$B$2:$B$129,"&lt;="&amp;B22, ReadingList!$B$2:$B$129,"&gt;"&amp;B21, ReadingList!$D$2:$D$129, "Body")</f>
        <v>0</v>
      </c>
      <c r="E22" s="7">
        <f>COUNTIFS(ReadingList!$B$2:$B$129,"&lt;="&amp;B22, ReadingList!$B$2:$B$129,"&gt;"&amp;B21,ReadingList!$D$2:$D$129,"OK")</f>
        <v>0</v>
      </c>
      <c r="F22" s="19">
        <f t="shared" si="0"/>
        <v>0</v>
      </c>
      <c r="G22" s="8">
        <f t="shared" si="1"/>
        <v>0</v>
      </c>
      <c r="H22" s="7">
        <f t="shared" si="2"/>
        <v>0</v>
      </c>
    </row>
    <row r="23" spans="2:8" x14ac:dyDescent="0.15">
      <c r="B23" s="9">
        <f t="shared" si="3"/>
        <v>45009</v>
      </c>
      <c r="C23" s="7">
        <f>COUNTIFS(ReadingList!$B$2:$B$129,"&lt;="&amp;B23, ReadingList!$B$2:$B$129,"&gt;"&amp;B22, ReadingList!$D$2:$D$129, "Abstract") + COUNTIFS(ReadingList!$B$2:$B$129,"&lt;="&amp;B23, ReadingList!$B$2:$B$129,"&gt;"&amp;B22, ReadingList!$D$2:$D$129, "No access")</f>
        <v>0</v>
      </c>
      <c r="D23" s="7">
        <f>COUNTIFS(ReadingList!$B$2:$B$129,"&lt;="&amp;B23, ReadingList!$B$2:$B$129,"&gt;"&amp;B22, ReadingList!$D$2:$D$129, "OK") + COUNTIFS(ReadingList!$B$2:$B$129,"&lt;="&amp;B23, ReadingList!$B$2:$B$129,"&gt;"&amp;B22, ReadingList!$D$2:$D$129, "Body")</f>
        <v>0</v>
      </c>
      <c r="E23" s="7">
        <f>COUNTIFS(ReadingList!$B$2:$B$129,"&lt;="&amp;B23, ReadingList!$B$2:$B$129,"&gt;"&amp;B22,ReadingList!$D$2:$D$129,"OK")</f>
        <v>0</v>
      </c>
      <c r="F23" s="19">
        <f t="shared" si="0"/>
        <v>0</v>
      </c>
      <c r="G23" s="8">
        <f t="shared" si="1"/>
        <v>0</v>
      </c>
      <c r="H23" s="7">
        <f t="shared" si="2"/>
        <v>0</v>
      </c>
    </row>
    <row r="24" spans="2:8" x14ac:dyDescent="0.15">
      <c r="B24" s="9">
        <f t="shared" si="3"/>
        <v>45016</v>
      </c>
      <c r="C24" s="7">
        <f>COUNTIFS(ReadingList!$B$2:$B$129,"&lt;="&amp;B24, ReadingList!$B$2:$B$129,"&gt;"&amp;B23, ReadingList!$D$2:$D$129, "Abstract") + COUNTIFS(ReadingList!$B$2:$B$129,"&lt;="&amp;B24, ReadingList!$B$2:$B$129,"&gt;"&amp;B23, ReadingList!$D$2:$D$129, "No access")</f>
        <v>0</v>
      </c>
      <c r="D24" s="7">
        <f>COUNTIFS(ReadingList!$B$2:$B$129,"&lt;="&amp;B24, ReadingList!$B$2:$B$129,"&gt;"&amp;B23, ReadingList!$D$2:$D$129, "OK") + COUNTIFS(ReadingList!$B$2:$B$129,"&lt;="&amp;B24, ReadingList!$B$2:$B$129,"&gt;"&amp;B23, ReadingList!$D$2:$D$129, "Body")</f>
        <v>0</v>
      </c>
      <c r="E24" s="7">
        <f>COUNTIFS(ReadingList!$B$2:$B$129,"&lt;="&amp;B24, ReadingList!$B$2:$B$129,"&gt;"&amp;B23,ReadingList!$D$2:$D$129,"OK")</f>
        <v>0</v>
      </c>
      <c r="F24" s="19">
        <f t="shared" si="0"/>
        <v>0</v>
      </c>
      <c r="G24" s="8">
        <f t="shared" si="1"/>
        <v>0</v>
      </c>
      <c r="H24" s="7">
        <f t="shared" si="2"/>
        <v>0</v>
      </c>
    </row>
    <row r="25" spans="2:8" x14ac:dyDescent="0.15">
      <c r="B25" s="9">
        <f t="shared" si="3"/>
        <v>45023</v>
      </c>
      <c r="C25" s="7">
        <f>COUNTIFS(ReadingList!$B$2:$B$129,"&lt;="&amp;B25, ReadingList!$B$2:$B$129,"&gt;"&amp;B24, ReadingList!$D$2:$D$129, "Abstract") + COUNTIFS(ReadingList!$B$2:$B$129,"&lt;="&amp;B25, ReadingList!$B$2:$B$129,"&gt;"&amp;B24, ReadingList!$D$2:$D$129, "No access")</f>
        <v>0</v>
      </c>
      <c r="D25" s="7">
        <f>COUNTIFS(ReadingList!$B$2:$B$129,"&lt;="&amp;B25, ReadingList!$B$2:$B$129,"&gt;"&amp;B24, ReadingList!$D$2:$D$129, "OK") + COUNTIFS(ReadingList!$B$2:$B$129,"&lt;="&amp;B25, ReadingList!$B$2:$B$129,"&gt;"&amp;B24, ReadingList!$D$2:$D$129, "Body")</f>
        <v>0</v>
      </c>
      <c r="E25" s="7">
        <f>COUNTIFS(ReadingList!$B$2:$B$129,"&lt;="&amp;B25, ReadingList!$B$2:$B$129,"&gt;"&amp;B24,ReadingList!$D$2:$D$129,"OK")</f>
        <v>0</v>
      </c>
      <c r="F25" s="19">
        <f t="shared" si="0"/>
        <v>0</v>
      </c>
      <c r="G25" s="8">
        <f t="shared" si="1"/>
        <v>0</v>
      </c>
      <c r="H25" s="7">
        <f t="shared" si="2"/>
        <v>0</v>
      </c>
    </row>
    <row r="26" spans="2:8" x14ac:dyDescent="0.15">
      <c r="B26" s="9">
        <f t="shared" si="3"/>
        <v>45030</v>
      </c>
      <c r="C26" s="7">
        <f>COUNTIFS(ReadingList!$B$2:$B$129,"&lt;="&amp;B26, ReadingList!$B$2:$B$129,"&gt;"&amp;B25, ReadingList!$D$2:$D$129, "Abstract") + COUNTIFS(ReadingList!$B$2:$B$129,"&lt;="&amp;B26, ReadingList!$B$2:$B$129,"&gt;"&amp;B25, ReadingList!$D$2:$D$129, "No access")</f>
        <v>0</v>
      </c>
      <c r="D26" s="7">
        <f>COUNTIFS(ReadingList!$B$2:$B$129,"&lt;="&amp;B26, ReadingList!$B$2:$B$129,"&gt;"&amp;B25, ReadingList!$D$2:$D$129, "OK") + COUNTIFS(ReadingList!$B$2:$B$129,"&lt;="&amp;B26, ReadingList!$B$2:$B$129,"&gt;"&amp;B25, ReadingList!$D$2:$D$129, "Body")</f>
        <v>0</v>
      </c>
      <c r="E26" s="7">
        <f>COUNTIFS(ReadingList!$B$2:$B$129,"&lt;="&amp;B26, ReadingList!$B$2:$B$129,"&gt;"&amp;B25,ReadingList!$D$2:$D$129,"OK")</f>
        <v>0</v>
      </c>
      <c r="F26" s="19">
        <f t="shared" si="0"/>
        <v>0</v>
      </c>
      <c r="G26" s="8">
        <f t="shared" si="1"/>
        <v>0</v>
      </c>
      <c r="H26" s="7">
        <f t="shared" si="2"/>
        <v>0</v>
      </c>
    </row>
    <row r="27" spans="2:8" x14ac:dyDescent="0.15">
      <c r="B27" s="9">
        <f t="shared" si="3"/>
        <v>45037</v>
      </c>
      <c r="C27" s="7">
        <f>COUNTIFS(ReadingList!$B$2:$B$129,"&lt;="&amp;B27, ReadingList!$B$2:$B$129,"&gt;"&amp;B26, ReadingList!$D$2:$D$129, "Abstract") + COUNTIFS(ReadingList!$B$2:$B$129,"&lt;="&amp;B27, ReadingList!$B$2:$B$129,"&gt;"&amp;B26, ReadingList!$D$2:$D$129, "No access")</f>
        <v>0</v>
      </c>
      <c r="D27" s="7">
        <f>COUNTIFS(ReadingList!$B$2:$B$129,"&lt;="&amp;B27, ReadingList!$B$2:$B$129,"&gt;"&amp;B26, ReadingList!$D$2:$D$129, "OK") + COUNTIFS(ReadingList!$B$2:$B$129,"&lt;="&amp;B27, ReadingList!$B$2:$B$129,"&gt;"&amp;B26, ReadingList!$D$2:$D$129, "Body")</f>
        <v>0</v>
      </c>
      <c r="E27" s="7">
        <f>COUNTIFS(ReadingList!$B$2:$B$129,"&lt;="&amp;B27, ReadingList!$B$2:$B$129,"&gt;"&amp;B26,ReadingList!$D$2:$D$129,"OK")</f>
        <v>0</v>
      </c>
      <c r="F27" s="19">
        <f t="shared" si="0"/>
        <v>0</v>
      </c>
      <c r="G27" s="8">
        <f t="shared" si="1"/>
        <v>0</v>
      </c>
      <c r="H27" s="7">
        <f t="shared" si="2"/>
        <v>0</v>
      </c>
    </row>
    <row r="28" spans="2:8" x14ac:dyDescent="0.15">
      <c r="B28" s="9">
        <f t="shared" si="3"/>
        <v>45044</v>
      </c>
      <c r="C28" s="7">
        <f>COUNTIFS(ReadingList!$B$2:$B$129,"&lt;="&amp;B28, ReadingList!$B$2:$B$129,"&gt;"&amp;B27, ReadingList!$D$2:$D$129, "Abstract") + COUNTIFS(ReadingList!$B$2:$B$129,"&lt;="&amp;B28, ReadingList!$B$2:$B$129,"&gt;"&amp;B27, ReadingList!$D$2:$D$129, "No access")</f>
        <v>0</v>
      </c>
      <c r="D28" s="7">
        <f>COUNTIFS(ReadingList!$B$2:$B$129,"&lt;="&amp;B28, ReadingList!$B$2:$B$129,"&gt;"&amp;B27, ReadingList!$D$2:$D$129, "OK") + COUNTIFS(ReadingList!$B$2:$B$129,"&lt;="&amp;B28, ReadingList!$B$2:$B$129,"&gt;"&amp;B27, ReadingList!$D$2:$D$129, "Body")</f>
        <v>0</v>
      </c>
      <c r="E28" s="7">
        <f>COUNTIFS(ReadingList!$B$2:$B$129,"&lt;="&amp;B28, ReadingList!$B$2:$B$129,"&gt;"&amp;B27,ReadingList!$D$2:$D$129,"OK")</f>
        <v>0</v>
      </c>
      <c r="F28" s="19">
        <f t="shared" si="0"/>
        <v>0</v>
      </c>
      <c r="G28" s="8">
        <f t="shared" si="1"/>
        <v>0</v>
      </c>
      <c r="H28" s="7">
        <f t="shared" si="2"/>
        <v>0</v>
      </c>
    </row>
    <row r="29" spans="2:8" x14ac:dyDescent="0.15">
      <c r="B29" s="9">
        <f t="shared" si="3"/>
        <v>45051</v>
      </c>
      <c r="C29" s="7">
        <f>COUNTIFS(ReadingList!$B$2:$B$129,"&lt;="&amp;B29, ReadingList!$B$2:$B$129,"&gt;"&amp;B28, ReadingList!$D$2:$D$129, "Abstract") + COUNTIFS(ReadingList!$B$2:$B$129,"&lt;="&amp;B29, ReadingList!$B$2:$B$129,"&gt;"&amp;B28, ReadingList!$D$2:$D$129, "No access")</f>
        <v>0</v>
      </c>
      <c r="D29" s="7">
        <f>COUNTIFS(ReadingList!$B$2:$B$129,"&lt;="&amp;B29, ReadingList!$B$2:$B$129,"&gt;"&amp;B28, ReadingList!$D$2:$D$129, "OK") + COUNTIFS(ReadingList!$B$2:$B$129,"&lt;="&amp;B29, ReadingList!$B$2:$B$129,"&gt;"&amp;B28, ReadingList!$D$2:$D$129, "Body")</f>
        <v>0</v>
      </c>
      <c r="E29" s="7">
        <f>COUNTIFS(ReadingList!$B$2:$B$129,"&lt;="&amp;B29, ReadingList!$B$2:$B$129,"&gt;"&amp;B28,ReadingList!$D$2:$D$129,"OK")</f>
        <v>0</v>
      </c>
      <c r="F29" s="19">
        <f t="shared" si="0"/>
        <v>0</v>
      </c>
      <c r="G29" s="8">
        <f t="shared" si="1"/>
        <v>0</v>
      </c>
      <c r="H29" s="7">
        <f t="shared" si="2"/>
        <v>0</v>
      </c>
    </row>
    <row r="30" spans="2:8" x14ac:dyDescent="0.15">
      <c r="B30" s="9">
        <f t="shared" si="3"/>
        <v>45058</v>
      </c>
      <c r="C30" s="7">
        <f>COUNTIFS(ReadingList!$B$2:$B$129,"&lt;="&amp;B30, ReadingList!$B$2:$B$129,"&gt;"&amp;B29, ReadingList!$D$2:$D$129, "Abstract") + COUNTIFS(ReadingList!$B$2:$B$129,"&lt;="&amp;B30, ReadingList!$B$2:$B$129,"&gt;"&amp;B29, ReadingList!$D$2:$D$129, "No access")</f>
        <v>0</v>
      </c>
      <c r="D30" s="7">
        <f>COUNTIFS(ReadingList!$B$2:$B$129,"&lt;="&amp;B30, ReadingList!$B$2:$B$129,"&gt;"&amp;B29, ReadingList!$D$2:$D$129, "OK") + COUNTIFS(ReadingList!$B$2:$B$129,"&lt;="&amp;B30, ReadingList!$B$2:$B$129,"&gt;"&amp;B29, ReadingList!$D$2:$D$129, "Body")</f>
        <v>0</v>
      </c>
      <c r="E30" s="7">
        <f>COUNTIFS(ReadingList!$B$2:$B$129,"&lt;="&amp;B30, ReadingList!$B$2:$B$129,"&gt;"&amp;B29,ReadingList!$D$2:$D$129,"OK")</f>
        <v>0</v>
      </c>
      <c r="F30" s="19">
        <f t="shared" si="0"/>
        <v>0</v>
      </c>
      <c r="G30" s="8">
        <f t="shared" si="1"/>
        <v>0</v>
      </c>
      <c r="H30" s="7">
        <f t="shared" si="2"/>
        <v>0</v>
      </c>
    </row>
    <row r="31" spans="2:8" x14ac:dyDescent="0.15">
      <c r="B31" s="9">
        <f t="shared" si="3"/>
        <v>45065</v>
      </c>
      <c r="C31" s="7">
        <f>COUNTIFS(ReadingList!$B$2:$B$129,"&lt;="&amp;B31, ReadingList!$B$2:$B$129,"&gt;"&amp;B30, ReadingList!$D$2:$D$129, "Abstract") + COUNTIFS(ReadingList!$B$2:$B$129,"&lt;="&amp;B31, ReadingList!$B$2:$B$129,"&gt;"&amp;B30, ReadingList!$D$2:$D$129, "No access")</f>
        <v>0</v>
      </c>
      <c r="D31" s="7">
        <f>COUNTIFS(ReadingList!$B$2:$B$129,"&lt;="&amp;B31, ReadingList!$B$2:$B$129,"&gt;"&amp;B30, ReadingList!$D$2:$D$129, "OK") + COUNTIFS(ReadingList!$B$2:$B$129,"&lt;="&amp;B31, ReadingList!$B$2:$B$129,"&gt;"&amp;B30, ReadingList!$D$2:$D$129, "Body")</f>
        <v>0</v>
      </c>
      <c r="E31" s="7">
        <f>COUNTIFS(ReadingList!$B$2:$B$129,"&lt;="&amp;B31, ReadingList!$B$2:$B$129,"&gt;"&amp;B30,ReadingList!$D$2:$D$129,"OK")</f>
        <v>0</v>
      </c>
      <c r="F31" s="19">
        <f t="shared" si="0"/>
        <v>0</v>
      </c>
      <c r="G31" s="8">
        <f t="shared" si="1"/>
        <v>0</v>
      </c>
      <c r="H31" s="7">
        <f t="shared" si="2"/>
        <v>0</v>
      </c>
    </row>
    <row r="32" spans="2:8" x14ac:dyDescent="0.15">
      <c r="B32" s="9">
        <f t="shared" si="3"/>
        <v>45072</v>
      </c>
      <c r="C32" s="7">
        <f>COUNTIFS(ReadingList!$B$2:$B$129,"&lt;="&amp;B32, ReadingList!$B$2:$B$129,"&gt;"&amp;B31, ReadingList!$D$2:$D$129, "Abstract") + COUNTIFS(ReadingList!$B$2:$B$129,"&lt;="&amp;B32, ReadingList!$B$2:$B$129,"&gt;"&amp;B31, ReadingList!$D$2:$D$129, "No access")</f>
        <v>0</v>
      </c>
      <c r="D32" s="7">
        <f>COUNTIFS(ReadingList!$B$2:$B$129,"&lt;="&amp;B32, ReadingList!$B$2:$B$129,"&gt;"&amp;B31, ReadingList!$D$2:$D$129, "OK") + COUNTIFS(ReadingList!$B$2:$B$129,"&lt;="&amp;B32, ReadingList!$B$2:$B$129,"&gt;"&amp;B31, ReadingList!$D$2:$D$129, "Body")</f>
        <v>0</v>
      </c>
      <c r="E32" s="7">
        <f>COUNTIFS(ReadingList!$B$2:$B$129,"&lt;="&amp;B32, ReadingList!$B$2:$B$129,"&gt;"&amp;B31,ReadingList!$D$2:$D$129,"OK")</f>
        <v>0</v>
      </c>
      <c r="F32" s="19">
        <f t="shared" si="0"/>
        <v>0</v>
      </c>
      <c r="G32" s="8">
        <f t="shared" si="1"/>
        <v>0</v>
      </c>
      <c r="H32" s="7">
        <f t="shared" si="2"/>
        <v>0</v>
      </c>
    </row>
    <row r="33" spans="2:8" x14ac:dyDescent="0.15">
      <c r="B33" s="9">
        <f t="shared" si="3"/>
        <v>45079</v>
      </c>
      <c r="C33" s="7">
        <f>COUNTIFS(ReadingList!$B$2:$B$129,"&lt;="&amp;B33, ReadingList!$B$2:$B$129,"&gt;"&amp;B32, ReadingList!$D$2:$D$129, "Abstract") + COUNTIFS(ReadingList!$B$2:$B$129,"&lt;="&amp;B33, ReadingList!$B$2:$B$129,"&gt;"&amp;B32, ReadingList!$D$2:$D$129, "No access")</f>
        <v>0</v>
      </c>
      <c r="D33" s="7">
        <f>COUNTIFS(ReadingList!$B$2:$B$129,"&lt;="&amp;B33, ReadingList!$B$2:$B$129,"&gt;"&amp;B32, ReadingList!$D$2:$D$129, "OK") + COUNTIFS(ReadingList!$B$2:$B$129,"&lt;="&amp;B33, ReadingList!$B$2:$B$129,"&gt;"&amp;B32, ReadingList!$D$2:$D$129, "Body")</f>
        <v>0</v>
      </c>
      <c r="E33" s="7">
        <f>COUNTIFS(ReadingList!$B$2:$B$129,"&lt;="&amp;B33, ReadingList!$B$2:$B$129,"&gt;"&amp;B32,ReadingList!$D$2:$D$129,"OK")</f>
        <v>0</v>
      </c>
      <c r="F33" s="19">
        <f t="shared" si="0"/>
        <v>0</v>
      </c>
      <c r="G33" s="8">
        <f t="shared" si="1"/>
        <v>0</v>
      </c>
      <c r="H33" s="7">
        <f t="shared" si="2"/>
        <v>0</v>
      </c>
    </row>
    <row r="34" spans="2:8" x14ac:dyDescent="0.15">
      <c r="B34" s="11"/>
    </row>
  </sheetData>
  <mergeCells count="1">
    <mergeCell ref="C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6BFF-F978-3448-AFC7-F090CA25BADE}">
  <dimension ref="A1:AZ2"/>
  <sheetViews>
    <sheetView zoomScale="125" workbookViewId="0">
      <selection activeCell="F2" sqref="F2"/>
    </sheetView>
  </sheetViews>
  <sheetFormatPr baseColWidth="10" defaultColWidth="10.83203125" defaultRowHeight="16" x14ac:dyDescent="0.2"/>
  <cols>
    <col min="1" max="1" width="2.832031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6.6640625" style="1" bestFit="1" customWidth="1"/>
    <col min="13" max="13" width="13.33203125" style="1" bestFit="1" customWidth="1"/>
    <col min="14" max="14" width="8.33203125" style="1" bestFit="1" customWidth="1"/>
    <col min="15" max="15" width="15" style="1" bestFit="1" customWidth="1"/>
    <col min="16" max="16" width="14.33203125" style="1" bestFit="1" customWidth="1"/>
    <col min="17" max="17" width="16" style="1" bestFit="1" customWidth="1"/>
    <col min="18" max="18" width="14" style="1" customWidth="1"/>
    <col min="19" max="19" width="15.1640625" style="1" bestFit="1" customWidth="1"/>
    <col min="20" max="20" width="11.83203125" style="1" bestFit="1" customWidth="1"/>
    <col min="21" max="21" width="4.6640625" style="1" bestFit="1" customWidth="1"/>
    <col min="22" max="22" width="5.1640625" style="1" bestFit="1" customWidth="1"/>
    <col min="23" max="23" width="17.33203125" style="1" bestFit="1" customWidth="1"/>
    <col min="24" max="24" width="12.5" style="1" bestFit="1" customWidth="1"/>
    <col min="25" max="25" width="38.6640625" style="1" bestFit="1" customWidth="1"/>
    <col min="26" max="26" width="36.33203125" style="1" bestFit="1" customWidth="1"/>
    <col min="27" max="28" width="23.33203125" style="1" bestFit="1" customWidth="1"/>
    <col min="29" max="29" width="13.1640625" style="1" bestFit="1" customWidth="1"/>
    <col min="30" max="30" width="14" style="1" bestFit="1" customWidth="1"/>
    <col min="31" max="31" width="21.83203125" style="1" bestFit="1" customWidth="1"/>
    <col min="32" max="32" width="13" style="1" bestFit="1" customWidth="1"/>
    <col min="33" max="33" width="13" style="1" customWidth="1"/>
    <col min="34" max="34" width="31.5" style="1" bestFit="1" customWidth="1"/>
    <col min="35" max="36" width="31.5" style="1" customWidth="1"/>
    <col min="37" max="37" width="20.83203125" style="1" bestFit="1" customWidth="1"/>
    <col min="38" max="39" width="23.83203125" style="1" bestFit="1" customWidth="1"/>
    <col min="40" max="40" width="13.5" style="1" customWidth="1"/>
    <col min="41" max="41" width="11.83203125" style="1" bestFit="1" customWidth="1"/>
    <col min="42" max="42" width="11.83203125" style="1" customWidth="1"/>
    <col min="43" max="43" width="18" style="1" bestFit="1" customWidth="1"/>
    <col min="44" max="44" width="19.83203125" style="1" bestFit="1" customWidth="1"/>
    <col min="45" max="45" width="19.83203125" style="1" customWidth="1"/>
    <col min="46" max="46" width="25.83203125" style="1" bestFit="1" customWidth="1"/>
    <col min="47" max="47" width="50.33203125" style="1" customWidth="1"/>
    <col min="48" max="48" width="35.5" style="1" customWidth="1"/>
    <col min="49" max="49" width="34.5" style="1" customWidth="1"/>
    <col min="50" max="50" width="40" style="1" customWidth="1"/>
    <col min="51" max="51" width="21.1640625" style="1" bestFit="1" customWidth="1"/>
    <col min="52" max="52" width="26" style="1" customWidth="1"/>
    <col min="53" max="16384" width="10.83203125" style="1"/>
  </cols>
  <sheetData>
    <row r="1" spans="1:52" s="14" customFormat="1" ht="17" customHeight="1" x14ac:dyDescent="0.2">
      <c r="A1" s="14" t="s">
        <v>307</v>
      </c>
      <c r="B1" s="14" t="s">
        <v>533</v>
      </c>
      <c r="C1" s="15" t="s">
        <v>310</v>
      </c>
      <c r="D1" s="15" t="s">
        <v>9</v>
      </c>
      <c r="E1" s="15" t="s">
        <v>311</v>
      </c>
      <c r="F1" s="15" t="s">
        <v>0</v>
      </c>
      <c r="G1" s="15" t="s">
        <v>312</v>
      </c>
      <c r="H1" s="15" t="s">
        <v>313</v>
      </c>
      <c r="I1" s="15" t="s">
        <v>7</v>
      </c>
      <c r="J1" s="15" t="s">
        <v>314</v>
      </c>
      <c r="K1" s="15" t="s">
        <v>999</v>
      </c>
      <c r="L1" s="15" t="s">
        <v>537</v>
      </c>
      <c r="M1" s="15" t="s">
        <v>595</v>
      </c>
      <c r="N1" s="15" t="s">
        <v>581</v>
      </c>
      <c r="O1" s="15" t="s">
        <v>596</v>
      </c>
      <c r="P1" s="15" t="s">
        <v>566</v>
      </c>
      <c r="Q1" s="15" t="s">
        <v>570</v>
      </c>
      <c r="R1" s="14" t="s">
        <v>567</v>
      </c>
      <c r="S1" s="15" t="s">
        <v>569</v>
      </c>
      <c r="T1" s="15" t="s">
        <v>575</v>
      </c>
      <c r="U1" s="15" t="s">
        <v>316</v>
      </c>
      <c r="V1" s="15" t="s">
        <v>317</v>
      </c>
      <c r="W1" s="15" t="s">
        <v>548</v>
      </c>
      <c r="X1" s="15" t="s">
        <v>547</v>
      </c>
      <c r="Y1" s="15" t="s">
        <v>318</v>
      </c>
      <c r="Z1" s="16" t="s">
        <v>554</v>
      </c>
      <c r="AA1" s="15" t="s">
        <v>553</v>
      </c>
      <c r="AB1" s="16" t="s">
        <v>319</v>
      </c>
      <c r="AC1" s="15" t="s">
        <v>568</v>
      </c>
      <c r="AD1" s="15" t="s">
        <v>320</v>
      </c>
      <c r="AE1" s="15" t="s">
        <v>579</v>
      </c>
      <c r="AF1" s="16" t="s">
        <v>565</v>
      </c>
      <c r="AG1" s="16" t="s">
        <v>564</v>
      </c>
      <c r="AH1" s="16" t="s">
        <v>542</v>
      </c>
      <c r="AI1" s="16" t="s">
        <v>541</v>
      </c>
      <c r="AJ1" s="15" t="s">
        <v>322</v>
      </c>
      <c r="AK1" s="16" t="s">
        <v>323</v>
      </c>
      <c r="AL1" s="15" t="s">
        <v>324</v>
      </c>
      <c r="AM1" s="16" t="s">
        <v>557</v>
      </c>
      <c r="AN1" s="16" t="s">
        <v>558</v>
      </c>
      <c r="AO1" s="16" t="s">
        <v>560</v>
      </c>
      <c r="AP1" s="16" t="s">
        <v>559</v>
      </c>
      <c r="AQ1" s="15" t="s">
        <v>561</v>
      </c>
      <c r="AR1" s="15" t="s">
        <v>562</v>
      </c>
      <c r="AS1" s="15" t="s">
        <v>563</v>
      </c>
      <c r="AT1" s="15" t="s">
        <v>543</v>
      </c>
      <c r="AU1" s="15" t="s">
        <v>544</v>
      </c>
      <c r="AV1" s="16" t="s">
        <v>571</v>
      </c>
      <c r="AW1" s="15" t="s">
        <v>326</v>
      </c>
      <c r="AX1" s="15" t="s">
        <v>327</v>
      </c>
      <c r="AY1" s="15" t="s">
        <v>328</v>
      </c>
      <c r="AZ1" s="15" t="s">
        <v>329</v>
      </c>
    </row>
    <row r="2" spans="1:52" s="3" customFormat="1" ht="409" customHeight="1" x14ac:dyDescent="0.2">
      <c r="A2" s="18">
        <v>3</v>
      </c>
      <c r="B2" s="13">
        <f>VLOOKUP($A2,ReadingList!$A:$N,2,FALSE)</f>
        <v>44911</v>
      </c>
      <c r="D2" s="20" t="str">
        <f>VLOOKUP($A2,ReadingList!$A:$N,14,FALSE)</f>
        <v>Compendex</v>
      </c>
      <c r="E2" s="3">
        <f>VLOOKUP($A2,ReadingList!$A:$N,8,FALSE)</f>
        <v>2014</v>
      </c>
      <c r="F2" s="3" t="str">
        <f>VLOOKUP($A2,ReadingList!$A:$N,5,FALSE)</f>
        <v>Distribution network planning integrating charging stations of electric vehicle with V2G</v>
      </c>
      <c r="G2" s="3" t="str">
        <f>VLOOKUP($A2,ReadingList!$A:$N,7,FALSE)</f>
        <v>International Journal of Electrical Power and Energy Systems</v>
      </c>
      <c r="H2" s="3" t="str">
        <f>VLOOKUP($A2,ReadingList!$A:$N,6,FALSE)</f>
        <v xml:space="preserve">Lin, Xiangning (1); Sun, Jinwen (1); Ai, Shengfang (1); Xiong, Xiaoping (2); Wan, Yunfei (3); Yang, Dexian (1) </v>
      </c>
      <c r="I2" s="3" t="str">
        <f>VLOOKUP($A2,ReadingList!$A:$N,12,FALSE)</f>
        <v>Accompanied by the popularization of EVs, the planning of electric vehicle (EV) charging stations becomes an important concern of distribution network planning. In this paper, the load density method is introduced to determine the optimal capacity of the EV charging stations in the areas to be planned, and the difference between 1 and the weight coefficients obtained by the analytic hierarchy process (AHP) method is used to calculate the cost coefficients of the charging station. The objective function of the optimal distribution network planning model should be the minimal cost of the fixed investments, the operational costs and the maintenance costs including the substations, charging stations and feeders. In this model, the effect of vehicle-to-grid (V2G) is considered, i.e., the EV is respectively treated as both the load and the source. Moreover, the electricity price volatility has been taken into consideration. In this case, EV owners can be guided to charge and discharge EV orderly. The ordinal optimization approach is applied to get the best solution. The results of the case study based on IEEE 54 nodes model show the feasibility and effectiveness of the proposed model. ¬© 2014 Elsevier Ltd. All rights reserved.</v>
      </c>
      <c r="X2" s="17"/>
      <c r="Z2" s="4"/>
      <c r="AA2" s="4"/>
      <c r="AZ2" s="5"/>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D34D-E0D9-C545-B1E5-3E3CE99D9564}">
  <dimension ref="A1:AZ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1.83203125" style="1" bestFit="1" customWidth="1"/>
    <col min="17" max="17" width="18.6640625" style="1" bestFit="1" customWidth="1"/>
    <col min="18" max="18" width="28.83203125" style="1" bestFit="1" customWidth="1"/>
    <col min="19" max="19" width="24.83203125" style="1" bestFit="1" customWidth="1"/>
    <col min="20" max="20" width="11.832031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2" s="14" customFormat="1" ht="17" customHeight="1" x14ac:dyDescent="0.2">
      <c r="A1" s="14" t="s">
        <v>307</v>
      </c>
      <c r="B1" s="14" t="s">
        <v>533</v>
      </c>
      <c r="C1" s="15" t="s">
        <v>310</v>
      </c>
      <c r="D1" s="15" t="s">
        <v>9</v>
      </c>
      <c r="E1" s="15" t="s">
        <v>311</v>
      </c>
      <c r="F1" s="15" t="s">
        <v>0</v>
      </c>
      <c r="G1" s="15" t="s">
        <v>312</v>
      </c>
      <c r="H1" s="15" t="s">
        <v>313</v>
      </c>
      <c r="I1" s="15" t="s">
        <v>7</v>
      </c>
      <c r="J1" s="15" t="s">
        <v>314</v>
      </c>
      <c r="K1" s="15" t="s">
        <v>999</v>
      </c>
      <c r="L1" s="15" t="s">
        <v>537</v>
      </c>
      <c r="M1" s="15" t="s">
        <v>595</v>
      </c>
      <c r="N1" s="15" t="s">
        <v>581</v>
      </c>
      <c r="O1" s="15" t="s">
        <v>596</v>
      </c>
      <c r="P1" s="15" t="s">
        <v>566</v>
      </c>
      <c r="Q1" s="15" t="s">
        <v>570</v>
      </c>
      <c r="R1" s="14" t="s">
        <v>567</v>
      </c>
      <c r="S1" s="15" t="s">
        <v>569</v>
      </c>
      <c r="T1" s="15" t="s">
        <v>575</v>
      </c>
      <c r="U1" s="15" t="s">
        <v>316</v>
      </c>
      <c r="V1" s="15" t="s">
        <v>317</v>
      </c>
      <c r="W1" s="15" t="s">
        <v>548</v>
      </c>
      <c r="X1" s="15" t="s">
        <v>547</v>
      </c>
      <c r="Y1" s="15" t="s">
        <v>318</v>
      </c>
      <c r="Z1" s="16" t="s">
        <v>554</v>
      </c>
      <c r="AA1" s="15" t="s">
        <v>553</v>
      </c>
      <c r="AB1" s="16" t="s">
        <v>319</v>
      </c>
      <c r="AC1" s="15" t="s">
        <v>568</v>
      </c>
      <c r="AD1" s="15" t="s">
        <v>320</v>
      </c>
      <c r="AE1" s="15" t="s">
        <v>579</v>
      </c>
      <c r="AF1" s="16" t="s">
        <v>565</v>
      </c>
      <c r="AG1" s="16" t="s">
        <v>564</v>
      </c>
      <c r="AH1" s="16" t="s">
        <v>542</v>
      </c>
      <c r="AI1" s="16" t="s">
        <v>541</v>
      </c>
      <c r="AJ1" s="15" t="s">
        <v>322</v>
      </c>
      <c r="AK1" s="16" t="s">
        <v>323</v>
      </c>
      <c r="AL1" s="15" t="s">
        <v>324</v>
      </c>
      <c r="AM1" s="16" t="s">
        <v>557</v>
      </c>
      <c r="AN1" s="16" t="s">
        <v>558</v>
      </c>
      <c r="AO1" s="16" t="s">
        <v>560</v>
      </c>
      <c r="AP1" s="16" t="s">
        <v>559</v>
      </c>
      <c r="AQ1" s="15" t="s">
        <v>561</v>
      </c>
      <c r="AR1" s="15" t="s">
        <v>562</v>
      </c>
      <c r="AS1" s="15" t="s">
        <v>563</v>
      </c>
      <c r="AT1" s="15" t="s">
        <v>543</v>
      </c>
      <c r="AU1" s="15" t="s">
        <v>544</v>
      </c>
      <c r="AV1" s="16" t="s">
        <v>571</v>
      </c>
      <c r="AW1" s="15" t="s">
        <v>326</v>
      </c>
      <c r="AX1" s="15" t="s">
        <v>327</v>
      </c>
      <c r="AY1" s="15" t="s">
        <v>328</v>
      </c>
      <c r="AZ1" s="15" t="s">
        <v>329</v>
      </c>
    </row>
    <row r="2" spans="1:52" s="3" customFormat="1" ht="409" customHeight="1" x14ac:dyDescent="0.2">
      <c r="A2" s="18"/>
      <c r="B2" s="13"/>
      <c r="T2" s="17"/>
      <c r="V2" s="4"/>
      <c r="W2" s="4"/>
      <c r="AV2" s="5"/>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8410-DE0A-2D4F-A8FA-57B8B72B657E}">
  <dimension ref="A1:AZ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4.33203125" style="1" bestFit="1" customWidth="1"/>
    <col min="17" max="17" width="18.6640625" style="1" bestFit="1" customWidth="1"/>
    <col min="18" max="18" width="28.83203125" style="1" bestFit="1" customWidth="1"/>
    <col min="19" max="19" width="24.83203125" style="1" bestFit="1" customWidth="1"/>
    <col min="20" max="20" width="8.66406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2" s="14" customFormat="1" ht="17" customHeight="1" x14ac:dyDescent="0.2">
      <c r="A1" s="14" t="s">
        <v>307</v>
      </c>
      <c r="B1" s="14" t="s">
        <v>533</v>
      </c>
      <c r="C1" s="15" t="s">
        <v>310</v>
      </c>
      <c r="D1" s="15" t="s">
        <v>9</v>
      </c>
      <c r="E1" s="15" t="s">
        <v>311</v>
      </c>
      <c r="F1" s="15" t="s">
        <v>0</v>
      </c>
      <c r="G1" s="15" t="s">
        <v>312</v>
      </c>
      <c r="H1" s="15" t="s">
        <v>313</v>
      </c>
      <c r="I1" s="15" t="s">
        <v>7</v>
      </c>
      <c r="J1" s="15" t="s">
        <v>314</v>
      </c>
      <c r="K1" s="15" t="s">
        <v>999</v>
      </c>
      <c r="L1" s="15" t="s">
        <v>537</v>
      </c>
      <c r="M1" s="15" t="s">
        <v>595</v>
      </c>
      <c r="N1" s="15" t="s">
        <v>581</v>
      </c>
      <c r="O1" s="15" t="s">
        <v>596</v>
      </c>
      <c r="P1" s="15" t="s">
        <v>566</v>
      </c>
      <c r="Q1" s="15" t="s">
        <v>570</v>
      </c>
      <c r="R1" s="14" t="s">
        <v>567</v>
      </c>
      <c r="S1" s="15" t="s">
        <v>569</v>
      </c>
      <c r="T1" s="15" t="s">
        <v>575</v>
      </c>
      <c r="U1" s="15" t="s">
        <v>316</v>
      </c>
      <c r="V1" s="15" t="s">
        <v>317</v>
      </c>
      <c r="W1" s="15" t="s">
        <v>548</v>
      </c>
      <c r="X1" s="15" t="s">
        <v>547</v>
      </c>
      <c r="Y1" s="15" t="s">
        <v>318</v>
      </c>
      <c r="Z1" s="16" t="s">
        <v>554</v>
      </c>
      <c r="AA1" s="15" t="s">
        <v>553</v>
      </c>
      <c r="AB1" s="16" t="s">
        <v>319</v>
      </c>
      <c r="AC1" s="15" t="s">
        <v>568</v>
      </c>
      <c r="AD1" s="15" t="s">
        <v>320</v>
      </c>
      <c r="AE1" s="15" t="s">
        <v>579</v>
      </c>
      <c r="AF1" s="16" t="s">
        <v>565</v>
      </c>
      <c r="AG1" s="16" t="s">
        <v>564</v>
      </c>
      <c r="AH1" s="16" t="s">
        <v>542</v>
      </c>
      <c r="AI1" s="16" t="s">
        <v>541</v>
      </c>
      <c r="AJ1" s="15" t="s">
        <v>322</v>
      </c>
      <c r="AK1" s="16" t="s">
        <v>323</v>
      </c>
      <c r="AL1" s="15" t="s">
        <v>324</v>
      </c>
      <c r="AM1" s="16" t="s">
        <v>557</v>
      </c>
      <c r="AN1" s="16" t="s">
        <v>558</v>
      </c>
      <c r="AO1" s="16" t="s">
        <v>560</v>
      </c>
      <c r="AP1" s="16" t="s">
        <v>559</v>
      </c>
      <c r="AQ1" s="15" t="s">
        <v>561</v>
      </c>
      <c r="AR1" s="15" t="s">
        <v>562</v>
      </c>
      <c r="AS1" s="15" t="s">
        <v>563</v>
      </c>
      <c r="AT1" s="15" t="s">
        <v>543</v>
      </c>
      <c r="AU1" s="15" t="s">
        <v>544</v>
      </c>
      <c r="AV1" s="16" t="s">
        <v>571</v>
      </c>
      <c r="AW1" s="15" t="s">
        <v>326</v>
      </c>
      <c r="AX1" s="15" t="s">
        <v>327</v>
      </c>
      <c r="AY1" s="15" t="s">
        <v>328</v>
      </c>
      <c r="AZ1" s="15" t="s">
        <v>329</v>
      </c>
    </row>
    <row r="2" spans="1:52" s="3" customFormat="1" ht="409" customHeight="1" x14ac:dyDescent="0.2">
      <c r="A2" s="18"/>
      <c r="B2" s="13"/>
      <c r="T2" s="17"/>
      <c r="V2" s="4"/>
      <c r="W2" s="4"/>
      <c r="AV2" s="5"/>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4D8B-4133-484F-ABD6-81FC95802664}">
  <dimension ref="A1:AZ2"/>
  <sheetViews>
    <sheetView zoomScale="101" workbookViewId="0"/>
  </sheetViews>
  <sheetFormatPr baseColWidth="10" defaultColWidth="10.83203125" defaultRowHeight="16" x14ac:dyDescent="0.2"/>
  <cols>
    <col min="1" max="1" width="2.832031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3" width="15.5" style="1" customWidth="1"/>
    <col min="14" max="14" width="16.6640625" style="1" bestFit="1" customWidth="1"/>
    <col min="15" max="15" width="16.6640625" style="1" customWidth="1"/>
    <col min="16" max="16" width="11.83203125" style="1" bestFit="1" customWidth="1"/>
    <col min="17" max="17" width="19.5" style="1" bestFit="1" customWidth="1"/>
    <col min="18" max="18" width="21.83203125" style="1" bestFit="1" customWidth="1"/>
    <col min="19" max="19" width="16" style="1" bestFit="1" customWidth="1"/>
    <col min="20" max="20" width="11.83203125" style="1" bestFit="1" customWidth="1"/>
    <col min="21" max="21" width="18.6640625" style="1" bestFit="1" customWidth="1"/>
    <col min="22" max="22" width="28.83203125" style="1" bestFit="1" customWidth="1"/>
    <col min="23" max="23" width="24.83203125" style="1" bestFit="1" customWidth="1"/>
    <col min="24" max="24" width="8.6640625" style="1" bestFit="1" customWidth="1"/>
    <col min="25" max="25" width="38.6640625" style="1" bestFit="1" customWidth="1"/>
    <col min="26" max="26" width="36.33203125" style="1" bestFit="1" customWidth="1"/>
    <col min="27" max="28" width="23.33203125" style="1" bestFit="1" customWidth="1"/>
    <col min="29" max="29" width="13.1640625" style="1" bestFit="1" customWidth="1"/>
    <col min="30" max="30" width="14" style="1" bestFit="1" customWidth="1"/>
    <col min="31" max="31" width="13" style="1" bestFit="1" customWidth="1"/>
    <col min="32" max="32" width="31.5" style="1" bestFit="1" customWidth="1"/>
    <col min="33" max="34" width="31.5" style="1" customWidth="1"/>
    <col min="35" max="35" width="20.83203125" style="1" bestFit="1" customWidth="1"/>
    <col min="36" max="37" width="23.83203125" style="1" bestFit="1" customWidth="1"/>
    <col min="38" max="38" width="13.5" style="1" customWidth="1"/>
    <col min="39" max="39" width="11.83203125" style="1" bestFit="1" customWidth="1"/>
    <col min="40" max="40" width="11.83203125" style="1" customWidth="1"/>
    <col min="41" max="41" width="18" style="1" bestFit="1" customWidth="1"/>
    <col min="42" max="42" width="19.83203125" style="1" bestFit="1" customWidth="1"/>
    <col min="43" max="43" width="19.83203125" style="1" customWidth="1"/>
    <col min="44" max="44" width="25.83203125" style="1" bestFit="1" customWidth="1"/>
    <col min="45" max="45" width="50.33203125" style="1" customWidth="1"/>
    <col min="46" max="46" width="35.5" style="1" customWidth="1"/>
    <col min="47" max="47" width="34.5" style="1" customWidth="1"/>
    <col min="48" max="48" width="40" style="1" customWidth="1"/>
    <col min="49" max="49" width="21.1640625" style="1" bestFit="1" customWidth="1"/>
    <col min="50" max="16384" width="10.83203125" style="1"/>
  </cols>
  <sheetData>
    <row r="1" spans="1:52" s="14" customFormat="1" ht="17" customHeight="1" x14ac:dyDescent="0.2">
      <c r="A1" s="14" t="s">
        <v>307</v>
      </c>
      <c r="B1" s="14" t="s">
        <v>533</v>
      </c>
      <c r="C1" s="15" t="s">
        <v>310</v>
      </c>
      <c r="D1" s="15" t="s">
        <v>9</v>
      </c>
      <c r="E1" s="15" t="s">
        <v>311</v>
      </c>
      <c r="F1" s="15" t="s">
        <v>0</v>
      </c>
      <c r="G1" s="15" t="s">
        <v>312</v>
      </c>
      <c r="H1" s="15" t="s">
        <v>313</v>
      </c>
      <c r="I1" s="15" t="s">
        <v>7</v>
      </c>
      <c r="J1" s="15" t="s">
        <v>314</v>
      </c>
      <c r="K1" s="15" t="s">
        <v>999</v>
      </c>
      <c r="L1" s="15" t="s">
        <v>537</v>
      </c>
      <c r="M1" s="15" t="s">
        <v>595</v>
      </c>
      <c r="N1" s="15" t="s">
        <v>581</v>
      </c>
      <c r="O1" s="15" t="s">
        <v>596</v>
      </c>
      <c r="P1" s="15" t="s">
        <v>566</v>
      </c>
      <c r="Q1" s="15" t="s">
        <v>570</v>
      </c>
      <c r="R1" s="14" t="s">
        <v>567</v>
      </c>
      <c r="S1" s="15" t="s">
        <v>569</v>
      </c>
      <c r="T1" s="15" t="s">
        <v>575</v>
      </c>
      <c r="U1" s="15" t="s">
        <v>316</v>
      </c>
      <c r="V1" s="15" t="s">
        <v>317</v>
      </c>
      <c r="W1" s="15" t="s">
        <v>548</v>
      </c>
      <c r="X1" s="15" t="s">
        <v>547</v>
      </c>
      <c r="Y1" s="15" t="s">
        <v>318</v>
      </c>
      <c r="Z1" s="16" t="s">
        <v>554</v>
      </c>
      <c r="AA1" s="15" t="s">
        <v>553</v>
      </c>
      <c r="AB1" s="16" t="s">
        <v>319</v>
      </c>
      <c r="AC1" s="15" t="s">
        <v>568</v>
      </c>
      <c r="AD1" s="15" t="s">
        <v>320</v>
      </c>
      <c r="AE1" s="15" t="s">
        <v>579</v>
      </c>
      <c r="AF1" s="16" t="s">
        <v>565</v>
      </c>
      <c r="AG1" s="16" t="s">
        <v>564</v>
      </c>
      <c r="AH1" s="16" t="s">
        <v>542</v>
      </c>
      <c r="AI1" s="16" t="s">
        <v>541</v>
      </c>
      <c r="AJ1" s="15" t="s">
        <v>322</v>
      </c>
      <c r="AK1" s="16" t="s">
        <v>323</v>
      </c>
      <c r="AL1" s="15" t="s">
        <v>324</v>
      </c>
      <c r="AM1" s="16" t="s">
        <v>557</v>
      </c>
      <c r="AN1" s="16" t="s">
        <v>558</v>
      </c>
      <c r="AO1" s="16" t="s">
        <v>560</v>
      </c>
      <c r="AP1" s="16" t="s">
        <v>559</v>
      </c>
      <c r="AQ1" s="15" t="s">
        <v>561</v>
      </c>
      <c r="AR1" s="15" t="s">
        <v>562</v>
      </c>
      <c r="AS1" s="15" t="s">
        <v>563</v>
      </c>
      <c r="AT1" s="15" t="s">
        <v>543</v>
      </c>
      <c r="AU1" s="15" t="s">
        <v>544</v>
      </c>
      <c r="AV1" s="16" t="s">
        <v>571</v>
      </c>
      <c r="AW1" s="15" t="s">
        <v>326</v>
      </c>
      <c r="AX1" s="15" t="s">
        <v>327</v>
      </c>
      <c r="AY1" s="15" t="s">
        <v>328</v>
      </c>
      <c r="AZ1" s="15" t="s">
        <v>329</v>
      </c>
    </row>
    <row r="2" spans="1:52" s="3" customFormat="1" ht="409" customHeight="1" x14ac:dyDescent="0.2">
      <c r="A2" s="18">
        <v>2</v>
      </c>
      <c r="B2" s="13">
        <v>44911</v>
      </c>
      <c r="C2" s="3" t="s">
        <v>536</v>
      </c>
      <c r="D2" s="20" t="s">
        <v>13</v>
      </c>
      <c r="E2" s="3">
        <v>2013</v>
      </c>
      <c r="F2" s="3" t="s">
        <v>293</v>
      </c>
      <c r="G2" s="3" t="s">
        <v>295</v>
      </c>
      <c r="H2" s="3" t="s">
        <v>294</v>
      </c>
      <c r="I2" s="3" t="s">
        <v>297</v>
      </c>
      <c r="J2" s="3" t="s">
        <v>546</v>
      </c>
      <c r="K2" s="3" t="s">
        <v>584</v>
      </c>
      <c r="L2" s="3" t="s">
        <v>415</v>
      </c>
      <c r="M2" s="3">
        <v>1</v>
      </c>
      <c r="N2" s="3" t="s">
        <v>386</v>
      </c>
      <c r="O2" s="3">
        <v>6</v>
      </c>
      <c r="P2" s="3" t="s">
        <v>539</v>
      </c>
      <c r="Q2" s="3" t="s">
        <v>576</v>
      </c>
      <c r="R2" s="3" t="s">
        <v>540</v>
      </c>
      <c r="S2" s="3" t="s">
        <v>582</v>
      </c>
      <c r="T2" s="3" t="s">
        <v>574</v>
      </c>
      <c r="U2" s="3" t="s">
        <v>536</v>
      </c>
      <c r="V2" s="3" t="s">
        <v>513</v>
      </c>
      <c r="W2" s="3" t="s">
        <v>549</v>
      </c>
      <c r="X2" s="17" t="s">
        <v>588</v>
      </c>
      <c r="Y2" s="3" t="s">
        <v>555</v>
      </c>
      <c r="Z2" s="4">
        <v>300000</v>
      </c>
      <c r="AA2" s="4" t="s">
        <v>577</v>
      </c>
      <c r="AB2" s="3" t="s">
        <v>583</v>
      </c>
      <c r="AC2" s="3" t="s">
        <v>584</v>
      </c>
      <c r="AD2" s="3" t="s">
        <v>584</v>
      </c>
      <c r="AE2" s="3" t="s">
        <v>580</v>
      </c>
      <c r="AF2" s="3" t="s">
        <v>538</v>
      </c>
      <c r="AG2" s="3" t="s">
        <v>585</v>
      </c>
      <c r="AH2" s="3" t="s">
        <v>487</v>
      </c>
      <c r="AI2" s="3" t="s">
        <v>541</v>
      </c>
      <c r="AJ2" s="3" t="s">
        <v>584</v>
      </c>
      <c r="AK2" s="3" t="s">
        <v>578</v>
      </c>
      <c r="AL2" s="3" t="s">
        <v>556</v>
      </c>
      <c r="AM2" s="3" t="s">
        <v>572</v>
      </c>
      <c r="AN2" s="3" t="s">
        <v>573</v>
      </c>
      <c r="AO2" s="3" t="s">
        <v>586</v>
      </c>
      <c r="AP2" s="3" t="s">
        <v>586</v>
      </c>
      <c r="AQ2" s="3" t="s">
        <v>552</v>
      </c>
      <c r="AR2" s="3" t="s">
        <v>551</v>
      </c>
      <c r="AS2" s="3" t="s">
        <v>584</v>
      </c>
      <c r="AT2" s="3" t="s">
        <v>587</v>
      </c>
      <c r="AU2" s="3" t="s">
        <v>586</v>
      </c>
      <c r="AV2" s="3" t="s">
        <v>586</v>
      </c>
      <c r="AW2" s="5" t="s">
        <v>589</v>
      </c>
      <c r="AX2" s="3" t="s">
        <v>590</v>
      </c>
      <c r="AY2" s="3" t="s">
        <v>550</v>
      </c>
      <c r="AZ2" s="3" t="s">
        <v>545</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F589-8DD5-CA4E-83FA-C9D3C63259AF}">
  <dimension ref="A1:H63"/>
  <sheetViews>
    <sheetView topLeftCell="A7" zoomScale="136" workbookViewId="0">
      <selection activeCell="A27" sqref="A27"/>
    </sheetView>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330</v>
      </c>
      <c r="B1" t="s">
        <v>331</v>
      </c>
      <c r="C1" t="s">
        <v>332</v>
      </c>
      <c r="D1" t="s">
        <v>333</v>
      </c>
      <c r="E1" t="s">
        <v>334</v>
      </c>
      <c r="F1" t="s">
        <v>335</v>
      </c>
      <c r="H1" t="s">
        <v>336</v>
      </c>
    </row>
    <row r="2" spans="1:8" x14ac:dyDescent="0.2">
      <c r="A2" t="s">
        <v>337</v>
      </c>
      <c r="B2" t="s">
        <v>338</v>
      </c>
      <c r="C2" t="s">
        <v>339</v>
      </c>
      <c r="D2" t="s">
        <v>340</v>
      </c>
      <c r="E2" t="s">
        <v>341</v>
      </c>
      <c r="H2" t="str">
        <f>_xlfn.CONCAT(C2," &amp; ",D2," &amp; ",E2," &amp; ",F2," \\ ")</f>
        <v xml:space="preserve">Average rate &amp; AR &amp; Scheduling algorithm that supply the minimum power of the EVSE capacity. &amp;  \\ </v>
      </c>
    </row>
    <row r="3" spans="1:8" x14ac:dyDescent="0.2">
      <c r="A3" t="s">
        <v>337</v>
      </c>
      <c r="B3" t="s">
        <v>342</v>
      </c>
      <c r="C3" s="2" t="s">
        <v>343</v>
      </c>
      <c r="D3" t="s">
        <v>344</v>
      </c>
      <c r="E3" t="s">
        <v>345</v>
      </c>
      <c r="H3" t="str">
        <f t="shared" ref="H3:H59" si="0">_xlfn.CONCAT(C3," &amp; ",D3," &amp; ",E3," &amp; ",F3," \\ ")</f>
        <v xml:space="preserve">Backward-forward sweep &amp; BFS &amp; Algorithm to compute the power flow in a network &amp;  \\ </v>
      </c>
    </row>
    <row r="4" spans="1:8" x14ac:dyDescent="0.2">
      <c r="A4" t="s">
        <v>337</v>
      </c>
      <c r="B4" t="s">
        <v>338</v>
      </c>
      <c r="C4" t="s">
        <v>346</v>
      </c>
      <c r="D4" t="s">
        <v>347</v>
      </c>
      <c r="E4" t="s">
        <v>348</v>
      </c>
      <c r="H4" t="str">
        <f t="shared" si="0"/>
        <v xml:space="preserve">Earliest deadline first &amp; EDF &amp; Scheduling algorithm that schedules the charge of the vehicle with earliest departure time first. &amp;  \\ </v>
      </c>
    </row>
    <row r="5" spans="1:8" x14ac:dyDescent="0.2">
      <c r="A5" t="s">
        <v>337</v>
      </c>
      <c r="B5" t="s">
        <v>338</v>
      </c>
      <c r="C5" t="s">
        <v>349</v>
      </c>
      <c r="D5" t="s">
        <v>350</v>
      </c>
      <c r="E5" t="s">
        <v>351</v>
      </c>
      <c r="H5" t="str">
        <f t="shared" si="0"/>
        <v xml:space="preserve">Earliest start time &amp; EST &amp; Scheduling algorithm that dispatches the EVSE firsly available with no spatial consideration. &amp;  \\ </v>
      </c>
    </row>
    <row r="6" spans="1:8" x14ac:dyDescent="0.2">
      <c r="A6" t="s">
        <v>337</v>
      </c>
      <c r="B6" t="s">
        <v>338</v>
      </c>
      <c r="C6" t="s">
        <v>352</v>
      </c>
      <c r="D6" t="s">
        <v>353</v>
      </c>
      <c r="E6" t="s">
        <v>354</v>
      </c>
      <c r="F6" t="s">
        <v>355</v>
      </c>
      <c r="H6" t="str">
        <f t="shared" si="0"/>
        <v xml:space="preserve">First-in First-served &amp; FIFS &amp; Scheduling algorithm that dispatches EVs according to their arrival times. &amp; First-come first-served (FCFS) \\ </v>
      </c>
    </row>
    <row r="7" spans="1:8" x14ac:dyDescent="0.2">
      <c r="A7" t="s">
        <v>337</v>
      </c>
      <c r="B7" t="s">
        <v>338</v>
      </c>
      <c r="C7" t="s">
        <v>356</v>
      </c>
      <c r="D7" t="s">
        <v>357</v>
      </c>
      <c r="E7" t="s">
        <v>358</v>
      </c>
      <c r="F7" t="s">
        <v>359</v>
      </c>
      <c r="H7" t="str">
        <f t="shared" si="0"/>
        <v xml:space="preserve">Least slack time &amp; LST &amp; Scheduling algorithm that prioritizes those vehicle with shortest remaining time to achieve the desired SoC. &amp; Least laxity first (LLF) \\ </v>
      </c>
    </row>
    <row r="8" spans="1:8" x14ac:dyDescent="0.2">
      <c r="A8" t="s">
        <v>337</v>
      </c>
      <c r="B8" t="s">
        <v>338</v>
      </c>
      <c r="C8" t="s">
        <v>360</v>
      </c>
      <c r="D8" t="s">
        <v>361</v>
      </c>
      <c r="E8" t="s">
        <v>362</v>
      </c>
      <c r="H8" t="str">
        <f t="shared" si="0"/>
        <v xml:space="preserve">Lowest state-of-charge first &amp; LSF &amp; Scheduling algorithm that charges the vehicle with the lowest SoC first &amp;  \\ </v>
      </c>
    </row>
    <row r="9" spans="1:8" x14ac:dyDescent="0.2">
      <c r="A9" t="s">
        <v>337</v>
      </c>
      <c r="B9" t="s">
        <v>338</v>
      </c>
      <c r="C9" t="s">
        <v>363</v>
      </c>
      <c r="D9" t="s">
        <v>364</v>
      </c>
      <c r="E9" t="s">
        <v>365</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337</v>
      </c>
      <c r="B10" t="s">
        <v>342</v>
      </c>
      <c r="C10" t="s">
        <v>366</v>
      </c>
      <c r="E10" t="s">
        <v>345</v>
      </c>
      <c r="H10" t="str">
        <f t="shared" si="0"/>
        <v xml:space="preserve">Newton-Raphson &amp;  &amp; Algorithm to compute the power flow in a network &amp;  \\ </v>
      </c>
    </row>
    <row r="11" spans="1:8" x14ac:dyDescent="0.2">
      <c r="A11" t="s">
        <v>337</v>
      </c>
      <c r="B11" t="s">
        <v>338</v>
      </c>
      <c r="C11" t="s">
        <v>367</v>
      </c>
      <c r="D11" t="s">
        <v>368</v>
      </c>
      <c r="E11" t="s">
        <v>369</v>
      </c>
      <c r="F11" t="s">
        <v>370</v>
      </c>
      <c r="H11" t="str">
        <f t="shared" si="0"/>
        <v xml:space="preserve">Price oriented scheduling &amp; POS &amp; Scheduling algorithm that supplies more energy during cheaper windows &amp; ToU scheduling \\ </v>
      </c>
    </row>
    <row r="12" spans="1:8" x14ac:dyDescent="0.2">
      <c r="A12" t="s">
        <v>337</v>
      </c>
      <c r="B12" t="s">
        <v>338</v>
      </c>
      <c r="C12" t="s">
        <v>371</v>
      </c>
      <c r="D12" t="s">
        <v>372</v>
      </c>
      <c r="E12" t="s">
        <v>373</v>
      </c>
      <c r="H12" t="str">
        <f t="shared" si="0"/>
        <v xml:space="preserve">Randomly delayed charging &amp; RND &amp; Scheduling algorithm that starts to supplying power after a random amount of time. &amp;  \\ </v>
      </c>
    </row>
    <row r="13" spans="1:8" x14ac:dyDescent="0.2">
      <c r="A13" t="s">
        <v>337</v>
      </c>
      <c r="B13" t="s">
        <v>338</v>
      </c>
      <c r="C13" t="s">
        <v>374</v>
      </c>
      <c r="D13" t="s">
        <v>375</v>
      </c>
      <c r="E13" t="s">
        <v>376</v>
      </c>
      <c r="H13" t="str">
        <f t="shared" si="0"/>
        <v xml:space="preserve">Shortest job first &amp; SJF &amp; Scheduling algorithm that charges the vehicle with less required energy first. &amp;  \\ </v>
      </c>
    </row>
    <row r="14" spans="1:8" x14ac:dyDescent="0.2">
      <c r="A14" t="s">
        <v>337</v>
      </c>
      <c r="B14" t="s">
        <v>338</v>
      </c>
      <c r="C14" t="s">
        <v>377</v>
      </c>
      <c r="D14" t="s">
        <v>378</v>
      </c>
      <c r="E14" t="s">
        <v>379</v>
      </c>
      <c r="H14" t="str">
        <f t="shared" si="0"/>
        <v xml:space="preserve">Smart charging system with cooperation &amp; SCSC &amp; Scheduling algorithm that supplies energy according to maximizing the utilization of the available power. &amp;  \\ </v>
      </c>
    </row>
    <row r="15" spans="1:8" x14ac:dyDescent="0.2">
      <c r="A15" t="s">
        <v>337</v>
      </c>
      <c r="B15" t="s">
        <v>338</v>
      </c>
      <c r="C15" t="s">
        <v>380</v>
      </c>
      <c r="D15" t="s">
        <v>381</v>
      </c>
      <c r="E15" t="s">
        <v>382</v>
      </c>
      <c r="H15" t="str">
        <f t="shared" si="0"/>
        <v xml:space="preserve">Without chargers assignment scheduling &amp; WCAS &amp; Scheduling algorithm that dispatches EV to charging stations but not to EVSE. &amp;  \\ </v>
      </c>
    </row>
    <row r="16" spans="1:8" x14ac:dyDescent="0.2">
      <c r="A16" t="s">
        <v>383</v>
      </c>
      <c r="B16" t="s">
        <v>384</v>
      </c>
      <c r="C16" t="s">
        <v>385</v>
      </c>
      <c r="D16" t="s">
        <v>386</v>
      </c>
      <c r="E16" t="s">
        <v>387</v>
      </c>
      <c r="F16" t="s">
        <v>388</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383</v>
      </c>
      <c r="B17" t="s">
        <v>389</v>
      </c>
      <c r="C17" t="s">
        <v>390</v>
      </c>
      <c r="E17" t="s">
        <v>391</v>
      </c>
      <c r="F17" t="s">
        <v>392</v>
      </c>
      <c r="H17" t="str">
        <f t="shared" si="0"/>
        <v xml:space="preserve">Battery capacity (kWh) &amp;  &amp; It is the maximum energy the battery can save &amp; Battery health, state of the battery. \\ </v>
      </c>
    </row>
    <row r="18" spans="1:8" x14ac:dyDescent="0.2">
      <c r="A18" t="s">
        <v>383</v>
      </c>
      <c r="B18" t="s">
        <v>389</v>
      </c>
      <c r="C18" t="s">
        <v>393</v>
      </c>
      <c r="E18" t="s">
        <v>394</v>
      </c>
      <c r="H18" t="str">
        <f t="shared" si="0"/>
        <v xml:space="preserve">Blackout &amp;  &amp; It is the loss of the electrical power network supply to an end user (a.k.a. power outage, powercut, a power out, a power blackout, a power failure or a power loss). &amp;  \\ </v>
      </c>
    </row>
    <row r="19" spans="1:8" x14ac:dyDescent="0.2">
      <c r="A19" t="s">
        <v>383</v>
      </c>
      <c r="B19" t="s">
        <v>389</v>
      </c>
      <c r="C19" t="s">
        <v>395</v>
      </c>
      <c r="E19" t="s">
        <v>396</v>
      </c>
      <c r="H19" t="str">
        <f t="shared" si="0"/>
        <v xml:space="preserve">Brownout &amp;  &amp; Phemonenon when there is an intentional or unintentional drop in the voltage. &amp;  \\ </v>
      </c>
    </row>
    <row r="20" spans="1:8" x14ac:dyDescent="0.2">
      <c r="A20" t="s">
        <v>383</v>
      </c>
      <c r="B20" t="s">
        <v>389</v>
      </c>
      <c r="C20" t="s">
        <v>397</v>
      </c>
      <c r="E20" t="s">
        <v>398</v>
      </c>
      <c r="H20" t="str">
        <f t="shared" si="0"/>
        <v xml:space="preserve">Charging capacity (kW) &amp;  &amp; It is the maximum power the battery stands &amp;  \\ </v>
      </c>
    </row>
    <row r="21" spans="1:8" x14ac:dyDescent="0.2">
      <c r="A21" t="s">
        <v>383</v>
      </c>
      <c r="B21" t="s">
        <v>389</v>
      </c>
      <c r="C21" t="s">
        <v>399</v>
      </c>
      <c r="H21" t="str">
        <f t="shared" si="0"/>
        <v xml:space="preserve">Charging efficiency &amp;  &amp;  &amp;  \\ </v>
      </c>
    </row>
    <row r="22" spans="1:8" x14ac:dyDescent="0.2">
      <c r="A22" t="s">
        <v>383</v>
      </c>
      <c r="B22" t="s">
        <v>384</v>
      </c>
      <c r="C22" t="s">
        <v>325</v>
      </c>
      <c r="E22" t="s">
        <v>400</v>
      </c>
      <c r="H22" t="str">
        <f t="shared" si="0"/>
        <v xml:space="preserve">Charging facility &amp;  &amp; Place where there is an EVSE. It can be either a station, a home, a parking and a workplace. &amp;  \\ </v>
      </c>
    </row>
    <row r="23" spans="1:8" x14ac:dyDescent="0.2">
      <c r="A23" t="s">
        <v>383</v>
      </c>
      <c r="B23" t="s">
        <v>384</v>
      </c>
      <c r="C23" t="s">
        <v>401</v>
      </c>
      <c r="E23" t="s">
        <v>402</v>
      </c>
      <c r="F23" t="s">
        <v>403</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 </v>
      </c>
    </row>
    <row r="24" spans="1:8" x14ac:dyDescent="0.2">
      <c r="A24" t="s">
        <v>383</v>
      </c>
      <c r="B24" t="s">
        <v>389</v>
      </c>
      <c r="C24" t="s">
        <v>404</v>
      </c>
      <c r="E24" t="s">
        <v>405</v>
      </c>
      <c r="H24" t="str">
        <f t="shared" si="0"/>
        <v xml:space="preserve">Charging power modulation &amp;  &amp; It is the capability of the AU to control the power supplied. &amp;  \\ </v>
      </c>
    </row>
    <row r="25" spans="1:8" x14ac:dyDescent="0.2">
      <c r="A25" t="s">
        <v>383</v>
      </c>
      <c r="B25" t="s">
        <v>406</v>
      </c>
      <c r="C25" t="s">
        <v>407</v>
      </c>
      <c r="E25" t="s">
        <v>408</v>
      </c>
      <c r="F25" t="s">
        <v>1001</v>
      </c>
      <c r="H25" t="str">
        <f t="shared" si="0"/>
        <v xml:space="preserve">Coordinated charging &amp;  &amp; Energy supplied is controled under power availability and/or power grid constraints. &amp; Controlled charging, smart charging, charge management (CM), Optimized charging (OC), EV charging scheduling (EVCS) \\ </v>
      </c>
    </row>
    <row r="26" spans="1:8" x14ac:dyDescent="0.2">
      <c r="A26" t="s">
        <v>383</v>
      </c>
      <c r="B26" t="s">
        <v>409</v>
      </c>
      <c r="C26" t="s">
        <v>410</v>
      </c>
      <c r="D26" t="s">
        <v>411</v>
      </c>
      <c r="E26" t="s">
        <v>412</v>
      </c>
      <c r="F26" t="s">
        <v>413</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383</v>
      </c>
      <c r="B27" t="s">
        <v>384</v>
      </c>
      <c r="C27" t="s">
        <v>414</v>
      </c>
      <c r="D27" t="s">
        <v>415</v>
      </c>
      <c r="E27" t="s">
        <v>416</v>
      </c>
      <c r="F27" t="s">
        <v>1010</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Charging network operator (CNO) \\ </v>
      </c>
    </row>
    <row r="28" spans="1:8" x14ac:dyDescent="0.2">
      <c r="A28" t="s">
        <v>383</v>
      </c>
      <c r="B28" t="s">
        <v>417</v>
      </c>
      <c r="C28" t="s">
        <v>418</v>
      </c>
      <c r="D28" t="s">
        <v>419</v>
      </c>
      <c r="E28" t="s">
        <v>420</v>
      </c>
      <c r="F28" t="s">
        <v>421</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383</v>
      </c>
      <c r="B29" t="s">
        <v>384</v>
      </c>
      <c r="C29" t="s">
        <v>422</v>
      </c>
      <c r="D29" t="s">
        <v>319</v>
      </c>
      <c r="E29" t="s">
        <v>423</v>
      </c>
      <c r="F29" t="s">
        <v>424</v>
      </c>
      <c r="H29" t="str">
        <f t="shared" si="0"/>
        <v xml:space="preserve">Electric vehicle supply equiment &amp; EVSE &amp; It is the cable to connect the EV to the charging pile where the power energy flows through. &amp; Charging equipment, Connector \\ </v>
      </c>
    </row>
    <row r="30" spans="1:8" x14ac:dyDescent="0.2">
      <c r="A30" t="s">
        <v>383</v>
      </c>
      <c r="B30" t="s">
        <v>384</v>
      </c>
      <c r="C30" t="s">
        <v>425</v>
      </c>
      <c r="D30" t="s">
        <v>426</v>
      </c>
      <c r="E30" t="s">
        <v>427</v>
      </c>
      <c r="F30" t="s">
        <v>428</v>
      </c>
      <c r="H30" t="str">
        <f t="shared" si="0"/>
        <v xml:space="preserve">Electric vehicle supply equipement port &amp; EVSE port &amp; It the plug where the EVSE is plugged-in. &amp; Charging port \\ </v>
      </c>
    </row>
    <row r="31" spans="1:8" x14ac:dyDescent="0.2">
      <c r="A31" t="s">
        <v>383</v>
      </c>
      <c r="B31" t="s">
        <v>389</v>
      </c>
      <c r="C31" t="s">
        <v>429</v>
      </c>
      <c r="E31" t="s">
        <v>430</v>
      </c>
      <c r="H31" t="str">
        <f t="shared" si="0"/>
        <v xml:space="preserve">EV load &amp;  &amp; It is the power or energy consumed at EVSEs over time. &amp;  \\ </v>
      </c>
    </row>
    <row r="32" spans="1:8" x14ac:dyDescent="0.2">
      <c r="A32" t="s">
        <v>383</v>
      </c>
      <c r="B32" t="s">
        <v>417</v>
      </c>
      <c r="C32" t="s">
        <v>431</v>
      </c>
      <c r="D32" t="s">
        <v>432</v>
      </c>
      <c r="E32" t="s">
        <v>433</v>
      </c>
      <c r="H32" t="str">
        <f t="shared" si="0"/>
        <v xml:space="preserve">Fuel cell electric vehicle &amp; FCEV &amp; Vehicles that work with hydrogen fuel. &amp;  \\ </v>
      </c>
    </row>
    <row r="33" spans="1:8" x14ac:dyDescent="0.2">
      <c r="A33" t="s">
        <v>383</v>
      </c>
      <c r="B33" t="s">
        <v>315</v>
      </c>
      <c r="C33" t="s">
        <v>434</v>
      </c>
      <c r="D33" t="s">
        <v>435</v>
      </c>
      <c r="E33" t="s">
        <v>436</v>
      </c>
      <c r="F33" t="s">
        <v>437</v>
      </c>
      <c r="H33" t="str">
        <f t="shared" si="0"/>
        <v xml:space="preserve">Grid-to-vehicle &amp; G2V &amp; The power grid supplies energy to EVs. &amp; Unidirectional, Unidirectional V2G, V1G. \\ </v>
      </c>
    </row>
    <row r="34" spans="1:8" x14ac:dyDescent="0.2">
      <c r="A34" t="s">
        <v>383</v>
      </c>
      <c r="B34" t="s">
        <v>417</v>
      </c>
      <c r="C34" t="s">
        <v>438</v>
      </c>
      <c r="D34" t="s">
        <v>439</v>
      </c>
      <c r="E34" t="s">
        <v>440</v>
      </c>
      <c r="F34" t="s">
        <v>441</v>
      </c>
      <c r="H34" t="str">
        <f t="shared" si="0"/>
        <v xml:space="preserve">Hybrid electric vehicle &amp; HEV &amp; Vehicles that use gasoline and electricity. &amp; Plug-in hybrid electric vehicle (PHEV), Hybrid electric cars (HEC). \\ </v>
      </c>
    </row>
    <row r="35" spans="1:8" x14ac:dyDescent="0.2">
      <c r="A35" t="s">
        <v>383</v>
      </c>
      <c r="B35" t="s">
        <v>417</v>
      </c>
      <c r="C35" t="s">
        <v>442</v>
      </c>
      <c r="D35" t="s">
        <v>443</v>
      </c>
      <c r="E35" t="s">
        <v>444</v>
      </c>
      <c r="F35" t="s">
        <v>445</v>
      </c>
      <c r="H35" t="str">
        <f t="shared" si="0"/>
        <v xml:space="preserve">Internal combustion engine vehicle &amp; ICEV &amp; Vehicles that use gasoline only. &amp; Internal combustion vehicles (ICVs), Conventional vehicle (CV). \\ </v>
      </c>
    </row>
    <row r="36" spans="1:8" x14ac:dyDescent="0.2">
      <c r="A36" t="s">
        <v>383</v>
      </c>
      <c r="B36" t="s">
        <v>409</v>
      </c>
      <c r="C36" t="s">
        <v>162</v>
      </c>
      <c r="D36" t="s">
        <v>322</v>
      </c>
      <c r="E36" t="s">
        <v>446</v>
      </c>
      <c r="F36" t="s">
        <v>447</v>
      </c>
      <c r="H36" t="str">
        <f t="shared" si="0"/>
        <v xml:space="preserve">Model predictive control &amp; MPC &amp; It aims to repeatedly solve an optimization problem using forecast of costs and demand, among others. &amp; Receding horizon control (RHC) \\ </v>
      </c>
    </row>
    <row r="37" spans="1:8" x14ac:dyDescent="0.2">
      <c r="A37" t="s">
        <v>383</v>
      </c>
      <c r="B37" t="s">
        <v>448</v>
      </c>
      <c r="C37" t="s">
        <v>449</v>
      </c>
      <c r="E37" t="s">
        <v>450</v>
      </c>
      <c r="H37" t="str">
        <f t="shared" si="0"/>
        <v xml:space="preserve">Price control &amp;  &amp; Coordination method in which the AU sets the price over the day as an incentive or disincentive mechanism to plug-in EV when needed. &amp;  \\ </v>
      </c>
    </row>
    <row r="38" spans="1:8" x14ac:dyDescent="0.2">
      <c r="A38" t="s">
        <v>383</v>
      </c>
      <c r="B38" t="s">
        <v>389</v>
      </c>
      <c r="C38" t="s">
        <v>451</v>
      </c>
      <c r="E38" t="s">
        <v>452</v>
      </c>
      <c r="F38" t="s">
        <v>453</v>
      </c>
      <c r="H38" t="str">
        <f t="shared" si="0"/>
        <v xml:space="preserve">Sliding windows &amp;  &amp; It is the time between the arrival of the EV and the lattest charging time before departure (to get the desired SoC) &amp; Sojourn time, dwell time. \\ </v>
      </c>
    </row>
    <row r="39" spans="1:8" x14ac:dyDescent="0.2">
      <c r="A39" t="s">
        <v>383</v>
      </c>
      <c r="B39" t="s">
        <v>454</v>
      </c>
      <c r="C39" t="s">
        <v>455</v>
      </c>
      <c r="D39" t="s">
        <v>456</v>
      </c>
      <c r="E39" t="s">
        <v>457</v>
      </c>
      <c r="F39" t="s">
        <v>458</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383</v>
      </c>
      <c r="B40" t="s">
        <v>384</v>
      </c>
      <c r="C40" t="s">
        <v>459</v>
      </c>
      <c r="D40" t="s">
        <v>460</v>
      </c>
      <c r="E40" t="s">
        <v>461</v>
      </c>
      <c r="F40" t="s">
        <v>462</v>
      </c>
      <c r="H40" t="str">
        <f t="shared" si="0"/>
        <v xml:space="preserve">Transmission system operator &amp; TSO &amp; The network that transports the enery at high voltage from the generation source to cities. &amp; Transmission system \\ </v>
      </c>
    </row>
    <row r="41" spans="1:8" x14ac:dyDescent="0.2">
      <c r="A41" t="s">
        <v>383</v>
      </c>
      <c r="B41" t="s">
        <v>406</v>
      </c>
      <c r="C41" t="s">
        <v>463</v>
      </c>
      <c r="E41" t="s">
        <v>464</v>
      </c>
      <c r="F41" t="s">
        <v>594</v>
      </c>
      <c r="H41" t="str">
        <f t="shared" si="0"/>
        <v xml:space="preserve">Uncoordinated charging &amp;  &amp; When energy is supplied with no control nor constraint until desired SoC is reached. In other words, charge whenever possible (obviously). &amp; Uncontrolled charging, unregulated charging, direct charging, simple charging, dumb charging, immediate charging (IMM), Expedient charging, Naïve charging, As fast as possible (AFAP) \\ </v>
      </c>
    </row>
    <row r="42" spans="1:8" x14ac:dyDescent="0.2">
      <c r="A42" t="s">
        <v>383</v>
      </c>
      <c r="B42" t="s">
        <v>315</v>
      </c>
      <c r="C42" t="s">
        <v>165</v>
      </c>
      <c r="D42" t="s">
        <v>316</v>
      </c>
      <c r="E42" t="s">
        <v>465</v>
      </c>
      <c r="F42" t="s">
        <v>466</v>
      </c>
      <c r="H42" t="str">
        <f t="shared" si="0"/>
        <v xml:space="preserve">Vehicle-to-grid &amp; V2G &amp; EVs are also energy sources since they can provide energy to the grid by discharging their batteries. &amp; Bi-directional V2G, Bi-directional charging. \\ </v>
      </c>
    </row>
    <row r="43" spans="1:8" x14ac:dyDescent="0.2">
      <c r="A43" t="s">
        <v>467</v>
      </c>
      <c r="B43" t="s">
        <v>389</v>
      </c>
      <c r="C43" t="s">
        <v>468</v>
      </c>
      <c r="D43" t="s">
        <v>469</v>
      </c>
      <c r="E43" t="s">
        <v>470</v>
      </c>
      <c r="H43" t="str">
        <f t="shared" si="0"/>
        <v xml:space="preserve">Aging acceleration factor &amp; AAF &amp; Is a metric for determining how much a charging load impacts transformer life &amp;  \\ </v>
      </c>
    </row>
    <row r="44" spans="1:8" x14ac:dyDescent="0.2">
      <c r="A44" t="s">
        <v>467</v>
      </c>
      <c r="B44" t="s">
        <v>389</v>
      </c>
      <c r="C44" t="s">
        <v>471</v>
      </c>
      <c r="E44" t="s">
        <v>472</v>
      </c>
      <c r="H44" t="str">
        <f t="shared" si="0"/>
        <v xml:space="preserve">Bottleneck &amp;  &amp; Line limits and transformer capacities across different voltage levels. &amp;  \\ </v>
      </c>
    </row>
    <row r="45" spans="1:8" x14ac:dyDescent="0.2">
      <c r="A45" t="s">
        <v>467</v>
      </c>
      <c r="B45" t="s">
        <v>389</v>
      </c>
      <c r="C45" t="s">
        <v>473</v>
      </c>
      <c r="E45" t="s">
        <v>474</v>
      </c>
      <c r="H45" t="str">
        <f t="shared" si="0"/>
        <v xml:space="preserve">Equivalent aging factor &amp;  &amp; It is the aggregation of the AAF product of computing it at each time interval. &amp;  \\ </v>
      </c>
    </row>
    <row r="46" spans="1:8" x14ac:dyDescent="0.2">
      <c r="A46" t="s">
        <v>467</v>
      </c>
      <c r="B46" t="s">
        <v>389</v>
      </c>
      <c r="C46" t="s">
        <v>475</v>
      </c>
      <c r="D46" t="s">
        <v>476</v>
      </c>
      <c r="E46" t="s">
        <v>477</v>
      </c>
      <c r="H46" t="str">
        <f t="shared" si="0"/>
        <v xml:space="preserve">Loss of life percentage &amp; LOL &amp; It is the wear of the transformer throughout time. It is computed by mutiplying the EAF by the total operation time dived by 180,000. &amp;  \\ </v>
      </c>
    </row>
    <row r="47" spans="1:8" x14ac:dyDescent="0.2">
      <c r="A47" t="s">
        <v>467</v>
      </c>
      <c r="B47" t="s">
        <v>406</v>
      </c>
      <c r="C47" t="s">
        <v>478</v>
      </c>
      <c r="E47" t="s">
        <v>479</v>
      </c>
      <c r="H47" t="str">
        <f t="shared" si="0"/>
        <v xml:space="preserve">Power generation system &amp;  &amp; Encompasses the production of electricity and the allocation of required demand between producers. &amp;  \\ </v>
      </c>
    </row>
    <row r="48" spans="1:8" x14ac:dyDescent="0.2">
      <c r="A48" t="s">
        <v>467</v>
      </c>
      <c r="B48" t="s">
        <v>406</v>
      </c>
      <c r="C48" t="s">
        <v>480</v>
      </c>
      <c r="D48" t="s">
        <v>481</v>
      </c>
      <c r="E48" t="s">
        <v>482</v>
      </c>
      <c r="H48" t="str">
        <f t="shared" si="0"/>
        <v xml:space="preserve">Unit commitment &amp; UC &amp; It is the problem that schedules the energy production at minimum cost. &amp;  \\ </v>
      </c>
    </row>
    <row r="49" spans="1:8" x14ac:dyDescent="0.2">
      <c r="A49" t="s">
        <v>321</v>
      </c>
      <c r="B49" t="s">
        <v>389</v>
      </c>
      <c r="C49" t="s">
        <v>483</v>
      </c>
      <c r="E49" t="s">
        <v>484</v>
      </c>
      <c r="F49" t="s">
        <v>485</v>
      </c>
      <c r="H49" t="str">
        <f t="shared" si="0"/>
        <v xml:space="preserve">Non-preemptive charging &amp;  &amp; Once charging starts, it is not allowed to stop supplying energy. &amp; Non-stop charging \\ </v>
      </c>
    </row>
    <row r="50" spans="1:8" x14ac:dyDescent="0.2">
      <c r="A50" t="s">
        <v>321</v>
      </c>
      <c r="B50" t="s">
        <v>389</v>
      </c>
      <c r="C50" t="s">
        <v>486</v>
      </c>
      <c r="D50" t="s">
        <v>487</v>
      </c>
      <c r="E50" t="s">
        <v>488</v>
      </c>
      <c r="F50" t="s">
        <v>489</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321</v>
      </c>
      <c r="B51" t="s">
        <v>389</v>
      </c>
      <c r="C51" t="s">
        <v>490</v>
      </c>
      <c r="E51" t="s">
        <v>491</v>
      </c>
      <c r="F51" t="s">
        <v>492</v>
      </c>
      <c r="H51" t="str">
        <f t="shared" si="0"/>
        <v xml:space="preserve">Preemptive charging &amp;  &amp; Once charging starts, it is allowed to stop supplying energy. &amp; Free charging \\ </v>
      </c>
    </row>
    <row r="52" spans="1:8" x14ac:dyDescent="0.2">
      <c r="A52" t="s">
        <v>321</v>
      </c>
      <c r="B52" t="s">
        <v>389</v>
      </c>
      <c r="C52" t="s">
        <v>493</v>
      </c>
      <c r="D52" t="s">
        <v>494</v>
      </c>
      <c r="E52" t="s">
        <v>495</v>
      </c>
      <c r="F52" t="s">
        <v>496</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497</v>
      </c>
      <c r="B53" t="s">
        <v>406</v>
      </c>
      <c r="C53" t="s">
        <v>498</v>
      </c>
      <c r="D53" t="s">
        <v>499</v>
      </c>
      <c r="E53" t="s">
        <v>500</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497</v>
      </c>
      <c r="B54" t="s">
        <v>406</v>
      </c>
      <c r="C54" t="s">
        <v>501</v>
      </c>
      <c r="E54" t="s">
        <v>502</v>
      </c>
      <c r="F54" t="s">
        <v>503</v>
      </c>
      <c r="H54" t="str">
        <f t="shared" si="0"/>
        <v xml:space="preserve">Centralized charging &amp;  &amp; The AU decides when and how much to charge each EV by gathering the information of all EVs that demand energy. &amp; Centralized control, Direct control. \\ </v>
      </c>
    </row>
    <row r="55" spans="1:8" x14ac:dyDescent="0.2">
      <c r="A55" t="s">
        <v>497</v>
      </c>
      <c r="B55" t="s">
        <v>406</v>
      </c>
      <c r="C55" t="s">
        <v>504</v>
      </c>
      <c r="E55" t="s">
        <v>505</v>
      </c>
      <c r="F55" t="s">
        <v>506</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497</v>
      </c>
      <c r="B56" t="s">
        <v>406</v>
      </c>
      <c r="C56" t="s">
        <v>507</v>
      </c>
      <c r="E56" t="s">
        <v>508</v>
      </c>
      <c r="F56" t="s">
        <v>509</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448</v>
      </c>
      <c r="B57" t="s">
        <v>448</v>
      </c>
      <c r="C57" t="s">
        <v>510</v>
      </c>
      <c r="D57" t="s">
        <v>511</v>
      </c>
      <c r="H57" t="str">
        <f t="shared" si="0"/>
        <v xml:space="preserve">Locational marginal pricing &amp; LMP &amp;  &amp;  \\ </v>
      </c>
    </row>
    <row r="58" spans="1:8" x14ac:dyDescent="0.2">
      <c r="A58" t="s">
        <v>448</v>
      </c>
      <c r="B58" t="s">
        <v>448</v>
      </c>
      <c r="C58" t="s">
        <v>512</v>
      </c>
      <c r="D58" t="s">
        <v>513</v>
      </c>
      <c r="E58" t="s">
        <v>514</v>
      </c>
      <c r="F58" t="s">
        <v>515</v>
      </c>
      <c r="H58" t="str">
        <f t="shared" si="0"/>
        <v xml:space="preserve">Real-time pricing &amp; RTP &amp; Pricing scheme that is adjusted according to a function that varies over the time. &amp; Dynamic pricing, time-varying price/tariff. \\ </v>
      </c>
    </row>
    <row r="59" spans="1:8" x14ac:dyDescent="0.2">
      <c r="A59" t="s">
        <v>448</v>
      </c>
      <c r="B59" t="s">
        <v>448</v>
      </c>
      <c r="C59" t="s">
        <v>516</v>
      </c>
      <c r="D59" t="s">
        <v>517</v>
      </c>
      <c r="E59" t="s">
        <v>518</v>
      </c>
      <c r="F59" t="s">
        <v>519</v>
      </c>
      <c r="H59" t="str">
        <f t="shared" si="0"/>
        <v xml:space="preserve">Time-of-use &amp; ToU &amp; Pricing scheme that is constant by time frame (static price), commonly three frame: off-peak, shoulder and peak. &amp; Piece-wise constant, White tariff. \\ </v>
      </c>
    </row>
    <row r="60" spans="1:8" x14ac:dyDescent="0.2">
      <c r="A60" t="s">
        <v>383</v>
      </c>
      <c r="B60" t="s">
        <v>389</v>
      </c>
      <c r="C60" t="s">
        <v>520</v>
      </c>
      <c r="D60" t="s">
        <v>521</v>
      </c>
      <c r="E60" t="s">
        <v>522</v>
      </c>
    </row>
    <row r="61" spans="1:8" x14ac:dyDescent="0.2">
      <c r="A61" t="s">
        <v>383</v>
      </c>
      <c r="B61" t="s">
        <v>406</v>
      </c>
      <c r="C61" t="s">
        <v>1002</v>
      </c>
      <c r="E61" t="s">
        <v>1003</v>
      </c>
    </row>
    <row r="62" spans="1:8" x14ac:dyDescent="0.2">
      <c r="A62" t="s">
        <v>383</v>
      </c>
      <c r="B62" t="s">
        <v>406</v>
      </c>
      <c r="C62" t="s">
        <v>1004</v>
      </c>
      <c r="E62" t="s">
        <v>1005</v>
      </c>
    </row>
    <row r="63" spans="1:8" x14ac:dyDescent="0.2">
      <c r="A63" t="s">
        <v>383</v>
      </c>
      <c r="B63" t="s">
        <v>406</v>
      </c>
      <c r="C63" t="s">
        <v>1008</v>
      </c>
      <c r="E63" t="s">
        <v>1009</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ReadingList</vt:lpstr>
      <vt:lpstr>Dashboard</vt:lpstr>
      <vt:lpstr>Draft</vt:lpstr>
      <vt:lpstr>Single_Facility</vt:lpstr>
      <vt:lpstr>Multi_Facility</vt:lpstr>
      <vt:lpstr>Distribution_Network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Rojo González</cp:lastModifiedBy>
  <dcterms:created xsi:type="dcterms:W3CDTF">2022-12-16T06:39:18Z</dcterms:created>
  <dcterms:modified xsi:type="dcterms:W3CDTF">2022-12-18T01:07:45Z</dcterms:modified>
</cp:coreProperties>
</file>