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4.xml" ContentType="application/vnd.openxmlformats-officedocument.spreadsheetml.comment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media/image2.png" ContentType="image/png"/>
  <Override PartName="/xl/media/image9.jpeg" ContentType="image/jpeg"/>
  <Override PartName="/xl/media/image3.png" ContentType="image/png"/>
  <Override PartName="/xl/media/image4.png" ContentType="image/png"/>
  <Override PartName="/xl/media/image5.png" ContentType="image/png"/>
  <Override PartName="/xl/media/image10.png" ContentType="image/png"/>
  <Override PartName="/xl/media/image6.png" ContentType="image/png"/>
  <Override PartName="/xl/media/image11.png" ContentType="image/png"/>
  <Override PartName="/xl/media/image7.png" ContentType="image/png"/>
  <Override PartName="/xl/media/image12.png" ContentType="image/png"/>
  <Override PartName="/xl/media/image8.png" ContentType="image/png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_rels/drawing5.xml.rels" ContentType="application/vnd.openxmlformats-package.relationships+xml"/>
  <Override PartName="/xl/drawings/_rels/drawing2.xml.rels" ContentType="application/vnd.openxmlformats-package.relationships+xml"/>
  <Override PartName="/xl/drawings/_rels/drawing4.xml.rels" ContentType="application/vnd.openxmlformats-package.relationships+xml"/>
  <Override PartName="/xl/drawings/_rels/drawing1.xml.rels" ContentType="application/vnd.openxmlformats-package.relationships+xml"/>
  <Override PartName="/xl/drawings/_rels/drawing3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vmlDrawing1.vml" ContentType="application/vnd.openxmlformats-officedocument.vmlDrawing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CAIDA DEL PARACAIDISTA" sheetId="1" state="visible" r:id="rId2"/>
    <sheet name="PROYECTIL" sheetId="2" state="visible" r:id="rId3"/>
    <sheet name="DIBUJO y GIRO UNA ELIPSE" sheetId="3" state="visible" r:id="rId4"/>
    <sheet name="ANGULO DE GIRO" sheetId="4" state="visible" r:id="rId5"/>
    <sheet name="LANZAMIENTO DE UN BALON" sheetId="5" state="visible" r:id="rId6"/>
  </sheets>
  <definedNames>
    <definedName function="false" hidden="false" localSheetId="3" name="_xlnm.Print_Area" vbProcedure="false">'ANGULO DE GIRO'!$A$1:$Q$91</definedName>
    <definedName function="false" hidden="false" localSheetId="0" name="_xlnm.Print_Area" vbProcedure="false">'CAIDA DEL PARACAIDISTA'!$A$1:$Q$127</definedName>
    <definedName function="false" hidden="false" localSheetId="2" name="_xlnm.Print_Area" vbProcedure="false">'DIBUJO y GIRO UNA ELIPSE'!$A$1:$Q$87</definedName>
    <definedName function="false" hidden="false" localSheetId="1" name="_xlnm.Print_Area" vbProcedure="false">PROYECTIL!$A$1:$Q$129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4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33" authorId="0">
      <text>
        <r>
          <rPr>
            <sz val="11"/>
            <color rgb="FF000000"/>
            <rFont val="Calibri"/>
            <family val="2"/>
          </rPr>
          <t xml:space="preserve">Hilario : ojo no olvidar viene solo varia despues del impacto (mecanica de impacto).
</t>
        </r>
        <r>
          <rPr>
            <sz val="9"/>
            <color rgb="FF000000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<sst xmlns="http://schemas.openxmlformats.org/spreadsheetml/2006/main" count="128" uniqueCount="51">
  <si>
    <t xml:space="preserve">Ejemplo 1.- </t>
  </si>
  <si>
    <t xml:space="preserve">Un paracaidista  con una masa de 68.1 kg salta de un globo aerostatico fijo. Calcular velocidad antes de que se abra el paracaidas. Considere que el coeficiente de arrastre es igual a 12.5kg/s</t>
  </si>
  <si>
    <t xml:space="preserve">Solucion:</t>
  </si>
  <si>
    <t xml:space="preserve">Aplicar la segunda ley de Newton</t>
  </si>
  <si>
    <t xml:space="preserve">Nota: </t>
  </si>
  <si>
    <t xml:space="preserve">La fuerza es la fuerza neta aplicada en el centro de masa</t>
  </si>
  <si>
    <t xml:space="preserve">Suponiendo velocidad cero en el tiempo cero tendriamos</t>
  </si>
  <si>
    <t xml:space="preserve">m=</t>
  </si>
  <si>
    <t xml:space="preserve">kg</t>
  </si>
  <si>
    <t xml:space="preserve">t</t>
  </si>
  <si>
    <t xml:space="preserve">v</t>
  </si>
  <si>
    <t xml:space="preserve">g=</t>
  </si>
  <si>
    <t xml:space="preserve">m/s2</t>
  </si>
  <si>
    <t xml:space="preserve">(s)</t>
  </si>
  <si>
    <t xml:space="preserve">(m/s)</t>
  </si>
  <si>
    <t xml:space="preserve">c=</t>
  </si>
  <si>
    <t xml:space="preserve">kg/s</t>
  </si>
  <si>
    <t xml:space="preserve">Ahora es importante dar la solución numerica:</t>
  </si>
  <si>
    <t xml:space="preserve">METODO DE EULER</t>
  </si>
  <si>
    <t xml:space="preserve">(v)</t>
  </si>
  <si>
    <t xml:space="preserve">METODO DE RUNGE - KUTTA DE CUARTO ORDEN</t>
  </si>
  <si>
    <t xml:space="preserve">h=</t>
  </si>
  <si>
    <t xml:space="preserve">m</t>
  </si>
  <si>
    <t xml:space="preserve">g</t>
  </si>
  <si>
    <t xml:space="preserve">c</t>
  </si>
  <si>
    <t xml:space="preserve">k1</t>
  </si>
  <si>
    <t xml:space="preserve">k2</t>
  </si>
  <si>
    <t xml:space="preserve">k3</t>
  </si>
  <si>
    <t xml:space="preserve">k4</t>
  </si>
  <si>
    <t xml:space="preserve">m/seg</t>
  </si>
  <si>
    <t xml:space="preserve">Problema 11.7</t>
  </si>
  <si>
    <t xml:space="preserve">Un  proyectil se lanza desde el borde de un acantilado de 150m con una velocidad inicial de 180m/seg a un angulo de 30° con la horizontal. Si se ignora la resistencia del aire, encuentre.</t>
  </si>
  <si>
    <t xml:space="preserve">a) La distancia horizontal desde el cañon hasta el punto en el que el proyectil golpea el suelo.</t>
  </si>
  <si>
    <t xml:space="preserve">b) La elevación máxima sobre el suelo que alcanza el proyectil.</t>
  </si>
  <si>
    <t xml:space="preserve">Solución:</t>
  </si>
  <si>
    <t xml:space="preserve">Movimiento Vertical y horizontal analitico.</t>
  </si>
  <si>
    <t xml:space="preserve">V(x,y)=</t>
  </si>
  <si>
    <t xml:space="preserve">Movimiento Vertical y horizontal R-K 4.</t>
  </si>
  <si>
    <t xml:space="preserve">a=</t>
  </si>
  <si>
    <t xml:space="preserve">b=</t>
  </si>
  <si>
    <t xml:space="preserve"> (°)</t>
  </si>
  <si>
    <t xml:space="preserve">t(rad)</t>
  </si>
  <si>
    <t xml:space="preserve">x</t>
  </si>
  <si>
    <t xml:space="preserve">y</t>
  </si>
  <si>
    <t xml:space="preserve">Problema rotar elipse.</t>
  </si>
  <si>
    <t xml:space="preserve">Momento resultante de las fuerzas externas respecto al centro de masas.</t>
  </si>
  <si>
    <t xml:space="preserve">Momento de inercia de masa centroidal.</t>
  </si>
  <si>
    <t xml:space="preserve">Aceleración angular.</t>
  </si>
  <si>
    <t xml:space="preserve">Velocidad Angular</t>
  </si>
  <si>
    <t xml:space="preserve">X</t>
  </si>
  <si>
    <t xml:space="preserve">Y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</si>
</sst>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General"/>
    <numFmt numFmtId="166" formatCode="0.00"/>
    <numFmt numFmtId="167" formatCode="0.0"/>
    <numFmt numFmtId="168" formatCode="0.00&quot; °&quot;"/>
    <numFmt numFmtId="169" formatCode="0.000"/>
  </numFmts>
  <fonts count="19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mbria"/>
      <family val="1"/>
    </font>
    <font>
      <sz val="11"/>
      <color rgb="FF0070C0"/>
      <name val="Calibri"/>
      <family val="2"/>
    </font>
    <font>
      <b val="true"/>
      <sz val="11"/>
      <color rgb="FF0070C0"/>
      <name val="Cambria"/>
      <family val="1"/>
    </font>
    <font>
      <sz val="11"/>
      <color rgb="FF000000"/>
      <name val="Cambria Math"/>
      <family val="1"/>
    </font>
    <font>
      <sz val="11"/>
      <color rgb="FF000000"/>
      <name val="Calibri"/>
      <family val="0"/>
    </font>
    <font>
      <sz val="9"/>
      <color rgb="FF595959"/>
      <name val="Calibri"/>
      <family val="2"/>
    </font>
    <font>
      <sz val="10"/>
      <color rgb="FF595959"/>
      <name val="Calibri"/>
      <family val="2"/>
    </font>
    <font>
      <b val="true"/>
      <sz val="11"/>
      <color rgb="FFFFFFFF"/>
      <name val="Cambria"/>
      <family val="1"/>
    </font>
    <font>
      <sz val="11"/>
      <color rgb="FF0070C0"/>
      <name val="Cambria"/>
      <family val="1"/>
    </font>
    <font>
      <sz val="11"/>
      <color rgb="FFFF0000"/>
      <name val="Calibri"/>
      <family val="2"/>
    </font>
    <font>
      <sz val="11"/>
      <color rgb="FF000000"/>
      <name val="DejaVu Sans"/>
      <family val="2"/>
    </font>
    <font>
      <sz val="11"/>
      <color rgb="FF000000"/>
      <name val="Times New Roman"/>
      <family val="1"/>
    </font>
    <font>
      <i val="true"/>
      <sz val="11"/>
      <color rgb="FF000000"/>
      <name val="Times New Roman"/>
      <family val="1"/>
    </font>
    <font>
      <sz val="9"/>
      <color rgb="FF000000"/>
      <name val="Tahoma"/>
      <family val="2"/>
    </font>
    <font>
      <sz val="11"/>
      <color rgb="FF000000"/>
      <name val="Cambria Math"/>
      <family val="3"/>
    </font>
  </fonts>
  <fills count="4">
    <fill>
      <patternFill patternType="none"/>
    </fill>
    <fill>
      <patternFill patternType="gray125"/>
    </fill>
    <fill>
      <patternFill patternType="solid">
        <fgColor rgb="FFA9D18E"/>
        <bgColor rgb="FFBFBFBF"/>
      </patternFill>
    </fill>
    <fill>
      <patternFill patternType="solid">
        <fgColor rgb="FFC55A11"/>
        <bgColor rgb="FF9E480E"/>
      </patternFill>
    </fill>
  </fills>
  <borders count="30">
    <border diagonalUp="false" diagonalDown="false">
      <left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hair"/>
      <top style="thin"/>
      <bottom/>
      <diagonal/>
    </border>
    <border diagonalUp="false" diagonalDown="false">
      <left style="hair"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hair"/>
      <top/>
      <bottom style="thin"/>
      <diagonal/>
    </border>
    <border diagonalUp="false" diagonalDown="false">
      <left style="hair"/>
      <right style="thin"/>
      <top/>
      <bottom style="thin"/>
      <diagonal/>
    </border>
    <border diagonalUp="false" diagonalDown="false">
      <left/>
      <right style="hair"/>
      <top/>
      <bottom style="hair"/>
      <diagonal/>
    </border>
    <border diagonalUp="false" diagonalDown="false">
      <left style="hair"/>
      <right style="thin"/>
      <top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thin"/>
      <right style="hair"/>
      <top style="hair"/>
      <bottom style="thin"/>
      <diagonal/>
    </border>
    <border diagonalUp="false" diagonalDown="false">
      <left style="hair"/>
      <right style="thin"/>
      <top style="hair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hair"/>
      <right style="thin"/>
      <top style="thin"/>
      <bottom style="hair"/>
      <diagonal/>
    </border>
    <border diagonalUp="false" diagonalDown="false">
      <left/>
      <right style="hair"/>
      <top style="hair"/>
      <bottom style="thin"/>
      <diagonal/>
    </border>
    <border diagonalUp="false" diagonalDown="false">
      <left style="thin"/>
      <right style="hair"/>
      <top style="thin"/>
      <bottom/>
      <diagonal/>
    </border>
    <border diagonalUp="false" diagonalDown="false">
      <left style="hair"/>
      <right style="hair"/>
      <top style="thin"/>
      <bottom/>
      <diagonal/>
    </border>
    <border diagonalUp="false" diagonalDown="false">
      <left style="hair"/>
      <right style="hair"/>
      <top style="thin"/>
      <bottom style="thin"/>
      <diagonal/>
    </border>
    <border diagonalUp="false" diagonalDown="false">
      <left style="hair"/>
      <right style="hair"/>
      <top/>
      <bottom style="thin"/>
      <diagonal/>
    </border>
    <border diagonalUp="false" diagonalDown="false">
      <left style="thin"/>
      <right style="hair"/>
      <top/>
      <bottom style="hair"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thin"/>
      <right style="hair"/>
      <top style="hair"/>
      <bottom style="hair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thin"/>
      <top style="hair"/>
      <bottom style="hair"/>
      <diagonal/>
    </border>
    <border diagonalUp="false" diagonalDown="false">
      <left style="hair"/>
      <right style="hair"/>
      <top style="hair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hair"/>
      <top style="thin"/>
      <bottom style="thin"/>
      <diagonal/>
    </border>
    <border diagonalUp="false" diagonalDown="false">
      <left style="hair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4" fillId="0" borderId="2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2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4" fillId="0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9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43682B"/>
      <rgbColor rgb="FF000080"/>
      <rgbColor rgb="FF997300"/>
      <rgbColor rgb="FF800080"/>
      <rgbColor rgb="FF255E91"/>
      <rgbColor rgb="FFBFBFBF"/>
      <rgbColor rgb="FF698ED0"/>
      <rgbColor rgb="FF5B9BD5"/>
      <rgbColor rgb="FFC55A11"/>
      <rgbColor rgb="FFFFFFCC"/>
      <rgbColor rgb="FFCCFFFF"/>
      <rgbColor rgb="FF660066"/>
      <rgbColor rgb="FFF1975A"/>
      <rgbColor rgb="FF0070C0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9D18E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636363"/>
      <rgbColor rgb="FFA5A5A5"/>
      <rgbColor rgb="FF003366"/>
      <rgbColor rgb="FF70AD47"/>
      <rgbColor rgb="FF003300"/>
      <rgbColor rgb="FF333300"/>
      <rgbColor rgb="FF9E480E"/>
      <rgbColor rgb="FF993366"/>
      <rgbColor rgb="FF264478"/>
      <rgbColor rgb="FF595959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"ANALITICO"</c:f>
              <c:strCache>
                <c:ptCount val="1"/>
                <c:pt idx="0">
                  <c:v>ANALITICO</c:v>
                </c:pt>
              </c:strCache>
            </c:strRef>
          </c:tx>
          <c:spPr>
            <a:solidFill>
              <a:srgbClr val="4472c4"/>
            </a:solidFill>
            <a:ln cap="rnd"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'CAIDA DEL PARACAIDISTA'!$M$19:$M$33</c:f>
              <c:numCache>
                <c:formatCode>General</c:formatCode>
                <c:ptCount val="15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</c:numCache>
            </c:numRef>
          </c:xVal>
          <c:yVal>
            <c:numRef>
              <c:f>'CAIDA DEL PARACAIDISTA'!$N$19:$N$33</c:f>
              <c:numCache>
                <c:formatCode>General</c:formatCode>
                <c:ptCount val="15"/>
                <c:pt idx="0">
                  <c:v>0</c:v>
                </c:pt>
                <c:pt idx="1">
                  <c:v>16.4049808028704</c:v>
                </c:pt>
                <c:pt idx="2">
                  <c:v>27.7692914638698</c:v>
                </c:pt>
                <c:pt idx="3">
                  <c:v>35.6417515631288</c:v>
                </c:pt>
                <c:pt idx="4">
                  <c:v>41.0952832258203</c:v>
                </c:pt>
                <c:pt idx="5">
                  <c:v>44.8731375713481</c:v>
                </c:pt>
                <c:pt idx="6">
                  <c:v>47.4901909486415</c:v>
                </c:pt>
                <c:pt idx="7">
                  <c:v>49.303116422518</c:v>
                </c:pt>
                <c:pt idx="8">
                  <c:v>50.5589940451708</c:v>
                </c:pt>
                <c:pt idx="9">
                  <c:v>51.4289849112086</c:v>
                </c:pt>
                <c:pt idx="10">
                  <c:v>52.0316583670749</c:v>
                </c:pt>
                <c:pt idx="11">
                  <c:v>52.4491515944004</c:v>
                </c:pt>
                <c:pt idx="12">
                  <c:v>52.7383639251676</c:v>
                </c:pt>
                <c:pt idx="13">
                  <c:v>52.9387115399149</c:v>
                </c:pt>
                <c:pt idx="14">
                  <c:v>53.0774994215673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"EULER"</c:f>
              <c:strCache>
                <c:ptCount val="1"/>
                <c:pt idx="0">
                  <c:v>EULER</c:v>
                </c:pt>
              </c:strCache>
            </c:strRef>
          </c:tx>
          <c:spPr>
            <a:solidFill>
              <a:srgbClr val="ed7d31"/>
            </a:solidFill>
            <a:ln cap="rnd"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'CAIDA DEL PARACAIDISTA'!$E$57:$E$71</c:f>
              <c:numCache>
                <c:formatCode>General</c:formatCode>
                <c:ptCount val="15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</c:numCache>
            </c:numRef>
          </c:xVal>
          <c:yVal>
            <c:numRef>
              <c:f>'CAIDA DEL PARACAIDISTA'!$F$57:$F$71</c:f>
              <c:numCache>
                <c:formatCode>General</c:formatCode>
                <c:ptCount val="15"/>
                <c:pt idx="0">
                  <c:v>0</c:v>
                </c:pt>
                <c:pt idx="1">
                  <c:v>19.6</c:v>
                </c:pt>
                <c:pt idx="2">
                  <c:v>32.0046989720999</c:v>
                </c:pt>
                <c:pt idx="3">
                  <c:v>39.8555436959986</c:v>
                </c:pt>
                <c:pt idx="4">
                  <c:v>44.824286832563</c:v>
                </c:pt>
                <c:pt idx="5">
                  <c:v>47.968968612092</c:v>
                </c:pt>
                <c:pt idx="6">
                  <c:v>49.9592150834239</c:v>
                </c:pt>
                <c:pt idx="7">
                  <c:v>51.2188277547073</c:v>
                </c:pt>
                <c:pt idx="8">
                  <c:v>52.0160275510703</c:v>
                </c:pt>
                <c:pt idx="9">
                  <c:v>52.5205695660959</c:v>
                </c:pt>
                <c:pt idx="10">
                  <c:v>52.8398905770739</c:v>
                </c:pt>
                <c:pt idx="11">
                  <c:v>53.0419865473111</c:v>
                </c:pt>
                <c:pt idx="12">
                  <c:v>53.1698916327329</c:v>
                </c:pt>
                <c:pt idx="13">
                  <c:v>53.2508418409807</c:v>
                </c:pt>
                <c:pt idx="14">
                  <c:v>53.3020746453197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"RUNGE-KUTTA"</c:f>
              <c:strCache>
                <c:ptCount val="1"/>
                <c:pt idx="0">
                  <c:v>RUNGE-KUTTA</c:v>
                </c:pt>
              </c:strCache>
            </c:strRef>
          </c:tx>
          <c:spPr>
            <a:solidFill>
              <a:srgbClr val="a5a5a5"/>
            </a:solidFill>
            <a:ln cap="rnd" w="1908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'CAIDA DEL PARACAIDISTA'!$C$89:$C$103</c:f>
              <c:numCache>
                <c:formatCode>General</c:formatCode>
                <c:ptCount val="15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</c:numCache>
            </c:numRef>
          </c:xVal>
          <c:yVal>
            <c:numRef>
              <c:f>'CAIDA DEL PARACAIDISTA'!$K$89:$K$103</c:f>
              <c:numCache>
                <c:formatCode>General</c:formatCode>
                <c:ptCount val="15"/>
                <c:pt idx="0">
                  <c:v>0</c:v>
                </c:pt>
                <c:pt idx="1">
                  <c:v>16.4021866943818</c:v>
                </c:pt>
                <c:pt idx="2">
                  <c:v>27.7654201620157</c:v>
                </c:pt>
                <c:pt idx="3">
                  <c:v>35.6377287295183</c:v>
                </c:pt>
                <c:pt idx="4">
                  <c:v>41.0915674065544</c:v>
                </c:pt>
                <c:pt idx="5">
                  <c:v>44.8699198504515</c:v>
                </c:pt>
                <c:pt idx="6">
                  <c:v>47.4875160126579</c:v>
                </c:pt>
                <c:pt idx="7">
                  <c:v>49.3009544809155</c:v>
                </c:pt>
                <c:pt idx="8">
                  <c:v>50.5572823765771</c:v>
                </c:pt>
                <c:pt idx="9">
                  <c:v>51.4276509107429</c:v>
                </c:pt>
                <c:pt idx="10">
                  <c:v>52.0306315401486</c:v>
                </c:pt>
                <c:pt idx="11">
                  <c:v>52.4483691135628</c:v>
                </c:pt>
                <c:pt idx="12">
                  <c:v>52.7377725731963</c:v>
                </c:pt>
                <c:pt idx="13">
                  <c:v>52.9382677351788</c:v>
                </c:pt>
                <c:pt idx="14">
                  <c:v>53.0771683206427</c:v>
                </c:pt>
              </c:numCache>
            </c:numRef>
          </c:yVal>
          <c:smooth val="1"/>
        </c:ser>
        <c:axId val="61019334"/>
        <c:axId val="60041678"/>
      </c:scatterChart>
      <c:valAx>
        <c:axId val="61019334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lang="e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s" sz="1000" spc="-1" strike="noStrike">
                    <a:solidFill>
                      <a:srgbClr val="595959"/>
                    </a:solidFill>
                    <a:latin typeface="Calibri"/>
                  </a:rPr>
                  <a:t>t (seg)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0041678"/>
        <c:crosses val="autoZero"/>
        <c:crossBetween val="midCat"/>
      </c:valAx>
      <c:valAx>
        <c:axId val="6004167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s" sz="1000" spc="-1" strike="noStrike">
                    <a:solidFill>
                      <a:srgbClr val="595959"/>
                    </a:solidFill>
                    <a:latin typeface="Calibri"/>
                  </a:rPr>
                  <a:t>v (m/s)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1019334"/>
        <c:crosses val="autoZero"/>
        <c:crossBetween val="midCat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12600">
      <a:solidFill>
        <a:srgbClr val="000000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"ANALITICO"</c:f>
              <c:strCache>
                <c:ptCount val="1"/>
                <c:pt idx="0">
                  <c:v>ANALITICO</c:v>
                </c:pt>
              </c:strCache>
            </c:strRef>
          </c:tx>
          <c:spPr>
            <a:solidFill>
              <a:srgbClr val="4472c4"/>
            </a:solidFill>
            <a:ln cap="rnd"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PROYECTIL!$O$15:$O$35</c:f>
              <c:numCache>
                <c:formatCode>General</c:formatCode>
                <c:ptCount val="21"/>
                <c:pt idx="0">
                  <c:v>0</c:v>
                </c:pt>
                <c:pt idx="1">
                  <c:v>155.884462484929</c:v>
                </c:pt>
                <c:pt idx="2">
                  <c:v>311.768924969858</c:v>
                </c:pt>
                <c:pt idx="3">
                  <c:v>467.653387454787</c:v>
                </c:pt>
                <c:pt idx="4">
                  <c:v>623.537849939716</c:v>
                </c:pt>
                <c:pt idx="5">
                  <c:v>779.422312424645</c:v>
                </c:pt>
                <c:pt idx="6">
                  <c:v>935.306774909574</c:v>
                </c:pt>
                <c:pt idx="7">
                  <c:v>1091.1912373945</c:v>
                </c:pt>
                <c:pt idx="8">
                  <c:v>1247.07569987943</c:v>
                </c:pt>
                <c:pt idx="9">
                  <c:v>1402.96016236436</c:v>
                </c:pt>
                <c:pt idx="10">
                  <c:v>1558.84462484929</c:v>
                </c:pt>
                <c:pt idx="11">
                  <c:v>1714.72908733422</c:v>
                </c:pt>
                <c:pt idx="12">
                  <c:v>1870.61354981915</c:v>
                </c:pt>
                <c:pt idx="13">
                  <c:v>2026.49801230408</c:v>
                </c:pt>
                <c:pt idx="14">
                  <c:v>2182.38247478901</c:v>
                </c:pt>
                <c:pt idx="15">
                  <c:v>2338.26693727394</c:v>
                </c:pt>
                <c:pt idx="16">
                  <c:v>2494.15139975886</c:v>
                </c:pt>
                <c:pt idx="17">
                  <c:v>2650.03586224379</c:v>
                </c:pt>
                <c:pt idx="18">
                  <c:v>2805.92032472872</c:v>
                </c:pt>
                <c:pt idx="19">
                  <c:v>2961.80478721365</c:v>
                </c:pt>
                <c:pt idx="20">
                  <c:v>3117.68924969858</c:v>
                </c:pt>
              </c:numCache>
            </c:numRef>
          </c:xVal>
          <c:yVal>
            <c:numRef>
              <c:f>PROYECTIL!$L$15:$L$35</c:f>
              <c:numCache>
                <c:formatCode>General</c:formatCode>
                <c:ptCount val="21"/>
                <c:pt idx="0">
                  <c:v>0</c:v>
                </c:pt>
                <c:pt idx="1">
                  <c:v>85.0951908652685</c:v>
                </c:pt>
                <c:pt idx="2">
                  <c:v>160.380381730537</c:v>
                </c:pt>
                <c:pt idx="3">
                  <c:v>225.855572595806</c:v>
                </c:pt>
                <c:pt idx="4">
                  <c:v>281.520763461074</c:v>
                </c:pt>
                <c:pt idx="5">
                  <c:v>327.375954326343</c:v>
                </c:pt>
                <c:pt idx="6">
                  <c:v>363.421145191611</c:v>
                </c:pt>
                <c:pt idx="7">
                  <c:v>389.65633605688</c:v>
                </c:pt>
                <c:pt idx="8">
                  <c:v>406.081526922148</c:v>
                </c:pt>
                <c:pt idx="9">
                  <c:v>412.696717787417</c:v>
                </c:pt>
                <c:pt idx="10">
                  <c:v>409.501908652685</c:v>
                </c:pt>
                <c:pt idx="11">
                  <c:v>396.497099517954</c:v>
                </c:pt>
                <c:pt idx="12">
                  <c:v>373.682290383222</c:v>
                </c:pt>
                <c:pt idx="13">
                  <c:v>341.05748124849</c:v>
                </c:pt>
                <c:pt idx="14">
                  <c:v>298.622672113759</c:v>
                </c:pt>
                <c:pt idx="15">
                  <c:v>246.377862979028</c:v>
                </c:pt>
                <c:pt idx="16">
                  <c:v>184.323053844296</c:v>
                </c:pt>
                <c:pt idx="17">
                  <c:v>112.458244709565</c:v>
                </c:pt>
                <c:pt idx="18">
                  <c:v>30.783435574833</c:v>
                </c:pt>
                <c:pt idx="19">
                  <c:v>-60.7013735598985</c:v>
                </c:pt>
                <c:pt idx="20">
                  <c:v>-161.99618269463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"NUMERICO"</c:f>
              <c:strCache>
                <c:ptCount val="1"/>
                <c:pt idx="0">
                  <c:v>NUMERICO</c:v>
                </c:pt>
              </c:strCache>
            </c:strRef>
          </c:tx>
          <c:spPr>
            <a:solidFill>
              <a:srgbClr val="ed7d31"/>
            </a:solidFill>
            <a:ln cap="rnd"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PROYECTIL!$P$15:$P$35</c:f>
              <c:numCache>
                <c:formatCode>General</c:formatCode>
                <c:ptCount val="21"/>
                <c:pt idx="0">
                  <c:v>0</c:v>
                </c:pt>
                <c:pt idx="1">
                  <c:v>155.884462484929</c:v>
                </c:pt>
                <c:pt idx="2">
                  <c:v>311.768924969858</c:v>
                </c:pt>
                <c:pt idx="3">
                  <c:v>467.653387454787</c:v>
                </c:pt>
                <c:pt idx="4">
                  <c:v>623.537849939716</c:v>
                </c:pt>
                <c:pt idx="5">
                  <c:v>779.422312424645</c:v>
                </c:pt>
                <c:pt idx="6">
                  <c:v>935.306774909574</c:v>
                </c:pt>
                <c:pt idx="7">
                  <c:v>1091.1912373945</c:v>
                </c:pt>
                <c:pt idx="8">
                  <c:v>1247.07569987943</c:v>
                </c:pt>
                <c:pt idx="9">
                  <c:v>1402.96016236436</c:v>
                </c:pt>
                <c:pt idx="10">
                  <c:v>1558.84462484929</c:v>
                </c:pt>
                <c:pt idx="11">
                  <c:v>1714.72908733422</c:v>
                </c:pt>
                <c:pt idx="12">
                  <c:v>1870.61354981915</c:v>
                </c:pt>
                <c:pt idx="13">
                  <c:v>2026.49801230408</c:v>
                </c:pt>
                <c:pt idx="14">
                  <c:v>2182.38247478901</c:v>
                </c:pt>
                <c:pt idx="15">
                  <c:v>2338.26693727393</c:v>
                </c:pt>
                <c:pt idx="16">
                  <c:v>2494.15139975886</c:v>
                </c:pt>
                <c:pt idx="17">
                  <c:v>2650.03586224379</c:v>
                </c:pt>
                <c:pt idx="18">
                  <c:v>2805.92032472872</c:v>
                </c:pt>
                <c:pt idx="19">
                  <c:v>2961.80478721365</c:v>
                </c:pt>
                <c:pt idx="20">
                  <c:v>3117.68924969858</c:v>
                </c:pt>
              </c:numCache>
            </c:numRef>
          </c:xVal>
          <c:yVal>
            <c:numRef>
              <c:f>PROYECTIL!$M$15:$M$35</c:f>
              <c:numCache>
                <c:formatCode>General</c:formatCode>
                <c:ptCount val="21"/>
                <c:pt idx="0">
                  <c:v>0</c:v>
                </c:pt>
                <c:pt idx="1">
                  <c:v>85.0951908652685</c:v>
                </c:pt>
                <c:pt idx="2">
                  <c:v>160.380381730537</c:v>
                </c:pt>
                <c:pt idx="3">
                  <c:v>225.855572595805</c:v>
                </c:pt>
                <c:pt idx="4">
                  <c:v>281.520763461074</c:v>
                </c:pt>
                <c:pt idx="5">
                  <c:v>327.375954326343</c:v>
                </c:pt>
                <c:pt idx="6">
                  <c:v>363.421145191611</c:v>
                </c:pt>
                <c:pt idx="7">
                  <c:v>389.65633605688</c:v>
                </c:pt>
                <c:pt idx="8">
                  <c:v>406.081526922148</c:v>
                </c:pt>
                <c:pt idx="9">
                  <c:v>412.696717787417</c:v>
                </c:pt>
                <c:pt idx="10">
                  <c:v>409.501908652685</c:v>
                </c:pt>
                <c:pt idx="11">
                  <c:v>396.497099517954</c:v>
                </c:pt>
                <c:pt idx="12">
                  <c:v>373.682290383222</c:v>
                </c:pt>
                <c:pt idx="13">
                  <c:v>341.057481248491</c:v>
                </c:pt>
                <c:pt idx="14">
                  <c:v>298.622672113759</c:v>
                </c:pt>
                <c:pt idx="15">
                  <c:v>246.377862979028</c:v>
                </c:pt>
                <c:pt idx="16">
                  <c:v>184.323053844296</c:v>
                </c:pt>
                <c:pt idx="17">
                  <c:v>112.458244709565</c:v>
                </c:pt>
                <c:pt idx="18">
                  <c:v>30.7834355748332</c:v>
                </c:pt>
                <c:pt idx="19">
                  <c:v>-60.7013735598983</c:v>
                </c:pt>
                <c:pt idx="20">
                  <c:v>-161.99618269463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"R-K-4"</c:f>
              <c:strCache>
                <c:ptCount val="1"/>
                <c:pt idx="0">
                  <c:v>R-K-4</c:v>
                </c:pt>
              </c:strCache>
            </c:strRef>
          </c:tx>
          <c:spPr>
            <a:solidFill>
              <a:srgbClr val="a5a5a5"/>
            </a:solidFill>
            <a:ln cap="rnd" w="1908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PROYECTIL!$P$62:$P$82</c:f>
              <c:numCache>
                <c:formatCode>General</c:formatCode>
                <c:ptCount val="21"/>
                <c:pt idx="0">
                  <c:v>0</c:v>
                </c:pt>
                <c:pt idx="1">
                  <c:v>155.884462484929</c:v>
                </c:pt>
                <c:pt idx="2">
                  <c:v>311.768924969858</c:v>
                </c:pt>
                <c:pt idx="3">
                  <c:v>467.653387454787</c:v>
                </c:pt>
                <c:pt idx="4">
                  <c:v>623.537849939716</c:v>
                </c:pt>
                <c:pt idx="5">
                  <c:v>779.422312424645</c:v>
                </c:pt>
                <c:pt idx="6">
                  <c:v>935.306774909574</c:v>
                </c:pt>
                <c:pt idx="7">
                  <c:v>1091.1912373945</c:v>
                </c:pt>
                <c:pt idx="8">
                  <c:v>1247.07569987943</c:v>
                </c:pt>
                <c:pt idx="9">
                  <c:v>1402.96016236436</c:v>
                </c:pt>
                <c:pt idx="10">
                  <c:v>1558.84462484929</c:v>
                </c:pt>
                <c:pt idx="11">
                  <c:v>1714.72908733422</c:v>
                </c:pt>
                <c:pt idx="12">
                  <c:v>1870.61354981915</c:v>
                </c:pt>
                <c:pt idx="13">
                  <c:v>2026.49801230408</c:v>
                </c:pt>
                <c:pt idx="14">
                  <c:v>2182.38247478901</c:v>
                </c:pt>
                <c:pt idx="15">
                  <c:v>2338.26693727393</c:v>
                </c:pt>
                <c:pt idx="16">
                  <c:v>2494.15139975886</c:v>
                </c:pt>
                <c:pt idx="17">
                  <c:v>2650.03586224379</c:v>
                </c:pt>
                <c:pt idx="18">
                  <c:v>2805.92032472872</c:v>
                </c:pt>
                <c:pt idx="19">
                  <c:v>2961.80478721365</c:v>
                </c:pt>
                <c:pt idx="20">
                  <c:v>3117.68924969858</c:v>
                </c:pt>
              </c:numCache>
            </c:numRef>
          </c:xVal>
          <c:yVal>
            <c:numRef>
              <c:f>PROYECTIL!$P$107:$P$127</c:f>
              <c:numCache>
                <c:formatCode>General</c:formatCode>
                <c:ptCount val="21"/>
                <c:pt idx="0">
                  <c:v>0</c:v>
                </c:pt>
                <c:pt idx="1">
                  <c:v>85.095</c:v>
                </c:pt>
                <c:pt idx="2">
                  <c:v>160.38</c:v>
                </c:pt>
                <c:pt idx="3">
                  <c:v>225.855</c:v>
                </c:pt>
                <c:pt idx="4">
                  <c:v>281.52</c:v>
                </c:pt>
                <c:pt idx="5">
                  <c:v>327.375</c:v>
                </c:pt>
                <c:pt idx="6">
                  <c:v>363.42</c:v>
                </c:pt>
                <c:pt idx="7">
                  <c:v>389.655</c:v>
                </c:pt>
                <c:pt idx="8">
                  <c:v>406.08</c:v>
                </c:pt>
                <c:pt idx="9">
                  <c:v>412.695</c:v>
                </c:pt>
                <c:pt idx="10">
                  <c:v>409.5</c:v>
                </c:pt>
                <c:pt idx="11">
                  <c:v>396.495</c:v>
                </c:pt>
                <c:pt idx="12">
                  <c:v>373.68</c:v>
                </c:pt>
                <c:pt idx="13">
                  <c:v>341.055</c:v>
                </c:pt>
                <c:pt idx="14">
                  <c:v>298.62</c:v>
                </c:pt>
                <c:pt idx="15">
                  <c:v>246.375</c:v>
                </c:pt>
                <c:pt idx="16">
                  <c:v>184.32</c:v>
                </c:pt>
                <c:pt idx="17">
                  <c:v>112.455</c:v>
                </c:pt>
                <c:pt idx="18">
                  <c:v>30.78</c:v>
                </c:pt>
                <c:pt idx="19">
                  <c:v>-60.705</c:v>
                </c:pt>
                <c:pt idx="20">
                  <c:v>-162</c:v>
                </c:pt>
              </c:numCache>
            </c:numRef>
          </c:yVal>
          <c:smooth val="1"/>
        </c:ser>
        <c:axId val="81145369"/>
        <c:axId val="24428882"/>
      </c:scatterChart>
      <c:valAx>
        <c:axId val="81145369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4428882"/>
        <c:crosses val="autoZero"/>
        <c:crossBetween val="midCat"/>
      </c:valAx>
      <c:valAx>
        <c:axId val="2442888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1145369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0240075890251022"/>
          <c:y val="0.167616875712657"/>
          <c:w val="0.92221249270286"/>
          <c:h val="0.724173318129989"/>
        </c:manualLayout>
      </c:layout>
      <c:scatterChart>
        <c:scatterStyle val="lineMarker"/>
        <c:varyColors val="0"/>
        <c:ser>
          <c:idx val="0"/>
          <c:order val="0"/>
          <c:tx>
            <c:strRef>
              <c:f>'DIBUJO y GIRO UNA ELIPSE'!$E$14:$F$14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4472c4"/>
            </a:solidFill>
            <a:ln cap="rnd"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'DIBUJO y GIRO UNA ELIPSE'!$E$16:$E$34</c:f>
              <c:numCache>
                <c:formatCode>General</c:formatCode>
                <c:ptCount val="19"/>
                <c:pt idx="0">
                  <c:v>20</c:v>
                </c:pt>
                <c:pt idx="1">
                  <c:v>18.7938468321113</c:v>
                </c:pt>
                <c:pt idx="2">
                  <c:v>15.320867874886</c:v>
                </c:pt>
                <c:pt idx="3">
                  <c:v>9.99995758545091</c:v>
                </c:pt>
                <c:pt idx="4">
                  <c:v>3.4728992439714</c:v>
                </c:pt>
                <c:pt idx="5">
                  <c:v>-3.47304393999555</c:v>
                </c:pt>
                <c:pt idx="6">
                  <c:v>-10.0000848289183</c:v>
                </c:pt>
                <c:pt idx="7">
                  <c:v>-15.3209623182855</c:v>
                </c:pt>
                <c:pt idx="8">
                  <c:v>-18.7938970841223</c:v>
                </c:pt>
                <c:pt idx="9">
                  <c:v>-19.9999999994603</c:v>
                </c:pt>
                <c:pt idx="10">
                  <c:v>-18.793796579086</c:v>
                </c:pt>
                <c:pt idx="11">
                  <c:v>-15.3207734306597</c:v>
                </c:pt>
                <c:pt idx="12">
                  <c:v>-9.99983034144385</c:v>
                </c:pt>
                <c:pt idx="13">
                  <c:v>-3.47275454775981</c:v>
                </c:pt>
                <c:pt idx="14">
                  <c:v>3.47318863583227</c:v>
                </c:pt>
                <c:pt idx="15">
                  <c:v>10.0002120718459</c:v>
                </c:pt>
                <c:pt idx="16">
                  <c:v>15.321056760858</c:v>
                </c:pt>
                <c:pt idx="17">
                  <c:v>18.793947335119</c:v>
                </c:pt>
                <c:pt idx="18">
                  <c:v>19.9999999978412</c:v>
                </c:pt>
              </c:numCache>
            </c:numRef>
          </c:xVal>
          <c:yVal>
            <c:numRef>
              <c:f>'DIBUJO y GIRO UNA ELIPSE'!$F$16:$F$34</c:f>
              <c:numCache>
                <c:formatCode>General</c:formatCode>
                <c:ptCount val="19"/>
                <c:pt idx="0">
                  <c:v>0</c:v>
                </c:pt>
                <c:pt idx="1">
                  <c:v>5.13031365549576</c:v>
                </c:pt>
                <c:pt idx="2">
                  <c:v>9.64183290420763</c:v>
                </c:pt>
                <c:pt idx="3">
                  <c:v>12.9903994227531</c:v>
                </c:pt>
                <c:pt idx="4">
                  <c:v>14.7721247997093</c:v>
                </c:pt>
                <c:pt idx="5">
                  <c:v>14.7721056643039</c:v>
                </c:pt>
                <c:pt idx="6">
                  <c:v>12.9903443245597</c:v>
                </c:pt>
                <c:pt idx="7">
                  <c:v>9.64174848891235</c:v>
                </c:pt>
                <c:pt idx="8">
                  <c:v>5.13021010487617</c:v>
                </c:pt>
                <c:pt idx="9">
                  <c:v>-0.000110196153092992</c:v>
                </c:pt>
                <c:pt idx="10">
                  <c:v>-5.13041720583845</c:v>
                </c:pt>
                <c:pt idx="11">
                  <c:v>-9.64191731898255</c:v>
                </c:pt>
                <c:pt idx="12">
                  <c:v>-12.9904545202455</c:v>
                </c:pt>
                <c:pt idx="13">
                  <c:v>-14.7721439343176</c:v>
                </c:pt>
                <c:pt idx="14">
                  <c:v>-14.7720865281012</c:v>
                </c:pt>
                <c:pt idx="15">
                  <c:v>-12.9902892256653</c:v>
                </c:pt>
                <c:pt idx="16">
                  <c:v>-9.6416640730967</c:v>
                </c:pt>
                <c:pt idx="17">
                  <c:v>-5.13010655397971</c:v>
                </c:pt>
                <c:pt idx="18">
                  <c:v>0.000220392306180038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'DIBUJO y GIRO UNA ELIPSE'!$G$14:$H$14</c:f>
              <c:strCache>
                <c:ptCount val="1"/>
                <c:pt idx="0">
                  <c:v>30</c:v>
                </c:pt>
              </c:strCache>
            </c:strRef>
          </c:tx>
          <c:spPr>
            <a:solidFill>
              <a:srgbClr val="ed7d31"/>
            </a:solidFill>
            <a:ln cap="rnd"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'DIBUJO y GIRO UNA ELIPSE'!$G$16:$G$34</c:f>
              <c:numCache>
                <c:formatCode>General</c:formatCode>
                <c:ptCount val="19"/>
                <c:pt idx="0">
                  <c:v>17.3204958316588</c:v>
                </c:pt>
                <c:pt idx="1">
                  <c:v>13.7107750180802</c:v>
                </c:pt>
                <c:pt idx="2">
                  <c:v>8.44732473227505</c:v>
                </c:pt>
                <c:pt idx="3">
                  <c:v>2.16499769786804</c:v>
                </c:pt>
                <c:pt idx="4">
                  <c:v>-4.3784612197145</c:v>
                </c:pt>
                <c:pt idx="5">
                  <c:v>-10.3938106502334</c:v>
                </c:pt>
                <c:pt idx="6">
                  <c:v>-15.1555073165309</c:v>
                </c:pt>
                <c:pt idx="7">
                  <c:v>-18.0892176667489</c:v>
                </c:pt>
                <c:pt idx="8">
                  <c:v>-18.8410912976292</c:v>
                </c:pt>
                <c:pt idx="9">
                  <c:v>-17.320440732998</c:v>
                </c:pt>
                <c:pt idx="10">
                  <c:v>-13.7106797224334</c:v>
                </c:pt>
                <c:pt idx="11">
                  <c:v>-8.44720073375667</c:v>
                </c:pt>
                <c:pt idx="12">
                  <c:v>-2.16485995259876</c:v>
                </c:pt>
                <c:pt idx="13">
                  <c:v>4.37859609754538</c:v>
                </c:pt>
                <c:pt idx="14">
                  <c:v>10.3939263922936</c:v>
                </c:pt>
                <c:pt idx="15">
                  <c:v>15.1555899625551</c:v>
                </c:pt>
                <c:pt idx="16">
                  <c:v>18.0892572483608</c:v>
                </c:pt>
                <c:pt idx="17">
                  <c:v>18.8410830406801</c:v>
                </c:pt>
                <c:pt idx="18">
                  <c:v>17.3203856334024</c:v>
                </c:pt>
              </c:numCache>
            </c:numRef>
          </c:xVal>
          <c:yVal>
            <c:numRef>
              <c:f>'DIBUJO y GIRO UNA ELIPSE'!$H$16:$H$34</c:f>
              <c:numCache>
                <c:formatCode>General</c:formatCode>
                <c:ptCount val="19"/>
                <c:pt idx="0">
                  <c:v>10.0000212072521</c:v>
                </c:pt>
                <c:pt idx="1">
                  <c:v>13.7180041082814</c:v>
                </c:pt>
                <c:pt idx="2">
                  <c:v>15.7813855980794</c:v>
                </c:pt>
                <c:pt idx="3">
                  <c:v>15.9412902645977</c:v>
                </c:pt>
                <c:pt idx="4">
                  <c:v>14.1784311558283</c:v>
                </c:pt>
                <c:pt idx="5">
                  <c:v>10.7054360816294</c:v>
                </c:pt>
                <c:pt idx="6">
                  <c:v>5.9412014430818</c:v>
                </c:pt>
                <c:pt idx="7">
                  <c:v>0.460366910370421</c:v>
                </c:pt>
                <c:pt idx="8">
                  <c:v>-5.07599492307442</c:v>
                </c:pt>
                <c:pt idx="9">
                  <c:v>-10.0001140208539</c:v>
                </c:pt>
                <c:pt idx="10">
                  <c:v>-13.7180661980833</c:v>
                </c:pt>
                <c:pt idx="11">
                  <c:v>-15.7814094751002</c:v>
                </c:pt>
                <c:pt idx="12">
                  <c:v>-15.941273048903</c:v>
                </c:pt>
                <c:pt idx="13">
                  <c:v>-14.1783749238945</c:v>
                </c:pt>
                <c:pt idx="14">
                  <c:v>-10.7053476158891</c:v>
                </c:pt>
                <c:pt idx="15">
                  <c:v>-5.94109141385828</c:v>
                </c:pt>
                <c:pt idx="16">
                  <c:v>-0.46024858887328</c:v>
                </c:pt>
                <c:pt idx="17">
                  <c:v>5.07610726546029</c:v>
                </c:pt>
                <c:pt idx="18">
                  <c:v>10.0002068339161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'DIBUJO y GIRO UNA ELIPSE'!$I$14:$J$14</c:f>
              <c:strCache>
                <c:ptCount val="1"/>
                <c:pt idx="0">
                  <c:v>60</c:v>
                </c:pt>
              </c:strCache>
            </c:strRef>
          </c:tx>
          <c:spPr>
            <a:solidFill>
              <a:srgbClr val="a5a5a5"/>
            </a:solidFill>
            <a:ln cap="rnd" w="1908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'DIBUJO y GIRO UNA ELIPSE'!$I$16:$I$34</c:f>
              <c:numCache>
                <c:formatCode>General</c:formatCode>
                <c:ptCount val="19"/>
                <c:pt idx="0">
                  <c:v>9.99995758545091</c:v>
                </c:pt>
                <c:pt idx="1">
                  <c:v>4.95389532283572</c:v>
                </c:pt>
                <c:pt idx="2">
                  <c:v>-0.689682593482201</c:v>
                </c:pt>
                <c:pt idx="3">
                  <c:v>-6.25007422530349</c:v>
                </c:pt>
                <c:pt idx="4">
                  <c:v>-11.0566111744859</c:v>
                </c:pt>
                <c:pt idx="5">
                  <c:v>-14.5295514642463</c:v>
                </c:pt>
                <c:pt idx="6">
                  <c:v>-16.2500053013464</c:v>
                </c:pt>
                <c:pt idx="7">
                  <c:v>-16.0104596012038</c:v>
                </c:pt>
                <c:pt idx="8">
                  <c:v>-13.8398072443267</c:v>
                </c:pt>
                <c:pt idx="9">
                  <c:v>-9.99986215237816</c:v>
                </c:pt>
                <c:pt idx="10">
                  <c:v>-4.95378051907552</c:v>
                </c:pt>
                <c:pt idx="11">
                  <c:v>0.689802920837958</c:v>
                </c:pt>
                <c:pt idx="12">
                  <c:v>6.25018556293267</c:v>
                </c:pt>
                <c:pt idx="13">
                  <c:v>11.056700093365</c:v>
                </c:pt>
                <c:pt idx="14">
                  <c:v>14.5296072393966</c:v>
                </c:pt>
                <c:pt idx="15">
                  <c:v>16.2500212054306</c:v>
                </c:pt>
                <c:pt idx="16">
                  <c:v>16.0104337159457</c:v>
                </c:pt>
                <c:pt idx="17">
                  <c:v>13.8397426918847</c:v>
                </c:pt>
                <c:pt idx="18">
                  <c:v>9.99976671876572</c:v>
                </c:pt>
              </c:numCache>
            </c:numRef>
          </c:xVal>
          <c:yVal>
            <c:numRef>
              <c:f>'DIBUJO y GIRO UNA ELIPSE'!$J$16:$J$34</c:f>
              <c:numCache>
                <c:formatCode>General</c:formatCode>
                <c:ptCount val="19"/>
                <c:pt idx="0">
                  <c:v>17.3205325636709</c:v>
                </c:pt>
                <c:pt idx="1">
                  <c:v>18.4245761156508</c:v>
                </c:pt>
                <c:pt idx="2">
                  <c:v>17.3063335827408</c:v>
                </c:pt>
                <c:pt idx="3">
                  <c:v>14.1006821422948</c:v>
                </c:pt>
                <c:pt idx="4">
                  <c:v>9.19427245831663</c:v>
                </c:pt>
                <c:pt idx="5">
                  <c:v>3.17889268913546</c:v>
                </c:pt>
                <c:pt idx="6">
                  <c:v>-3.2199102287836</c:v>
                </c:pt>
                <c:pt idx="7">
                  <c:v>-9.23034265442621</c:v>
                </c:pt>
                <c:pt idx="8">
                  <c:v>-14.1274543767354</c:v>
                </c:pt>
                <c:pt idx="9">
                  <c:v>-17.3205787139743</c:v>
                </c:pt>
                <c:pt idx="10">
                  <c:v>-18.4245759626607</c:v>
                </c:pt>
                <c:pt idx="11">
                  <c:v>-17.3062871449101</c:v>
                </c:pt>
                <c:pt idx="12">
                  <c:v>-14.1005950207371</c:v>
                </c:pt>
                <c:pt idx="13">
                  <c:v>-9.19415516122631</c:v>
                </c:pt>
                <c:pt idx="14">
                  <c:v>-3.17875936433818</c:v>
                </c:pt>
                <c:pt idx="15">
                  <c:v>3.22004350027517</c:v>
                </c:pt>
                <c:pt idx="16">
                  <c:v>9.23045979802891</c:v>
                </c:pt>
                <c:pt idx="17">
                  <c:v>14.1275412631365</c:v>
                </c:pt>
                <c:pt idx="18">
                  <c:v>17.320624863343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'DIBUJO y GIRO UNA ELIPSE'!$K$14:$L$14</c:f>
              <c:strCache>
                <c:ptCount val="1"/>
                <c:pt idx="0">
                  <c:v>90</c:v>
                </c:pt>
              </c:strCache>
            </c:strRef>
          </c:tx>
          <c:spPr>
            <a:solidFill>
              <a:srgbClr val="ffc000"/>
            </a:solidFill>
            <a:ln cap="rnd" w="19080">
              <a:solidFill>
                <a:srgbClr val="ffc000"/>
              </a:solidFill>
              <a:round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'DIBUJO y GIRO UNA ELIPSE'!$K$16:$K$34</c:f>
              <c:numCache>
                <c:formatCode>General</c:formatCode>
                <c:ptCount val="19"/>
                <c:pt idx="0">
                  <c:v>-7.34641020624901E-005</c:v>
                </c:pt>
                <c:pt idx="1">
                  <c:v>-5.13038268911524</c:v>
                </c:pt>
                <c:pt idx="2">
                  <c:v>-9.64188918083264</c:v>
                </c:pt>
                <c:pt idx="3">
                  <c:v>-12.9904361545607</c:v>
                </c:pt>
                <c:pt idx="4">
                  <c:v>-14.7721375562809</c:v>
                </c:pt>
                <c:pt idx="5">
                  <c:v>-14.7720929070015</c:v>
                </c:pt>
                <c:pt idx="6">
                  <c:v>-12.9903075921095</c:v>
                </c:pt>
                <c:pt idx="7">
                  <c:v>-9.64169221181033</c:v>
                </c:pt>
                <c:pt idx="8">
                  <c:v>-5.13014107100288</c:v>
                </c:pt>
                <c:pt idx="9">
                  <c:v>0.000183660255152757</c:v>
                </c:pt>
                <c:pt idx="10">
                  <c:v>5.13048623927334</c:v>
                </c:pt>
                <c:pt idx="11">
                  <c:v>9.64197359526065</c:v>
                </c:pt>
                <c:pt idx="12">
                  <c:v>12.9904912515857</c:v>
                </c:pt>
                <c:pt idx="13">
                  <c:v>14.7721566903576</c:v>
                </c:pt>
                <c:pt idx="14">
                  <c:v>14.7720737702673</c:v>
                </c:pt>
                <c:pt idx="15">
                  <c:v>12.9902524927476</c:v>
                </c:pt>
                <c:pt idx="16">
                  <c:v>9.64160779564777</c:v>
                </c:pt>
                <c:pt idx="17">
                  <c:v>5.13003751992184</c:v>
                </c:pt>
                <c:pt idx="18">
                  <c:v>-0.000293856408233112</c:v>
                </c:pt>
              </c:numCache>
            </c:numRef>
          </c:xVal>
          <c:yVal>
            <c:numRef>
              <c:f>'DIBUJO y GIRO UNA ELIPSE'!$L$16:$L$34</c:f>
              <c:numCache>
                <c:formatCode>General</c:formatCode>
                <c:ptCount val="19"/>
                <c:pt idx="0">
                  <c:v>19.9999999998651</c:v>
                </c:pt>
                <c:pt idx="1">
                  <c:v>18.0921553377437</c:v>
                </c:pt>
                <c:pt idx="2">
                  <c:v>14.002119628167</c:v>
                </c:pt>
                <c:pt idx="3">
                  <c:v>8.22321382392327</c:v>
                </c:pt>
                <c:pt idx="4">
                  <c:v>1.45246247928441</c:v>
                </c:pt>
                <c:pt idx="5">
                  <c:v>-5.49347808741729</c:v>
                </c:pt>
                <c:pt idx="6">
                  <c:v>-11.7768210543324</c:v>
                </c:pt>
                <c:pt idx="7">
                  <c:v>-16.6396990190135</c:v>
                </c:pt>
                <c:pt idx="8">
                  <c:v>-19.4955744152447</c:v>
                </c:pt>
                <c:pt idx="9">
                  <c:v>-19.9999849274002</c:v>
                </c:pt>
                <c:pt idx="10">
                  <c:v>-18.0920909217648</c:v>
                </c:pt>
                <c:pt idx="11">
                  <c:v>-14.0020136382276</c:v>
                </c:pt>
                <c:pt idx="12">
                  <c:v>-8.22307904403355</c:v>
                </c:pt>
                <c:pt idx="13">
                  <c:v>-1.45231516596347</c:v>
                </c:pt>
                <c:pt idx="14">
                  <c:v>5.49362016592657</c:v>
                </c:pt>
                <c:pt idx="15">
                  <c:v>11.7769407611857</c:v>
                </c:pt>
                <c:pt idx="16">
                  <c:v>16.6397819157306</c:v>
                </c:pt>
                <c:pt idx="17">
                  <c:v>19.495610503212</c:v>
                </c:pt>
                <c:pt idx="18">
                  <c:v>19.999969853856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'DIBUJO y GIRO UNA ELIPSE'!$M$14:$N$14</c:f>
              <c:strCache>
                <c:ptCount val="1"/>
                <c:pt idx="0">
                  <c:v>120</c:v>
                </c:pt>
              </c:strCache>
            </c:strRef>
          </c:tx>
          <c:spPr>
            <a:solidFill>
              <a:srgbClr val="5b9bd5"/>
            </a:solidFill>
            <a:ln cap="rnd"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'DIBUJO y GIRO UNA ELIPSE'!$M$16:$M$34</c:f>
              <c:numCache>
                <c:formatCode>General</c:formatCode>
                <c:ptCount val="19"/>
                <c:pt idx="0">
                  <c:v>-10.0000848289183</c:v>
                </c:pt>
                <c:pt idx="1">
                  <c:v>-13.8399725209992</c:v>
                </c:pt>
                <c:pt idx="2">
                  <c:v>-16.0105475431106</c:v>
                </c:pt>
                <c:pt idx="3">
                  <c:v>-16.2500053013464</c:v>
                </c:pt>
                <c:pt idx="4">
                  <c:v>-14.5294635223395</c:v>
                </c:pt>
                <c:pt idx="5">
                  <c:v>-11.0564458978133</c:v>
                </c:pt>
                <c:pt idx="6">
                  <c:v>-6.24985154876336</c:v>
                </c:pt>
                <c:pt idx="7">
                  <c:v>-0.689429375275917</c:v>
                </c:pt>
                <c:pt idx="8">
                  <c:v>4.954148540714</c:v>
                </c:pt>
                <c:pt idx="9">
                  <c:v>10.0001802610466</c:v>
                </c:pt>
                <c:pt idx="10">
                  <c:v>13.8400370712472</c:v>
                </c:pt>
                <c:pt idx="11">
                  <c:v>16.0105734257297</c:v>
                </c:pt>
                <c:pt idx="12">
                  <c:v>16.2499893944963</c:v>
                </c:pt>
                <c:pt idx="13">
                  <c:v>14.5294077446299</c:v>
                </c:pt>
                <c:pt idx="14">
                  <c:v>11.0563569768904</c:v>
                </c:pt>
                <c:pt idx="15">
                  <c:v>6.24974020985243</c:v>
                </c:pt>
                <c:pt idx="16">
                  <c:v>0.689309047554937</c:v>
                </c:pt>
                <c:pt idx="17">
                  <c:v>-4.95426334387882</c:v>
                </c:pt>
                <c:pt idx="18">
                  <c:v>-10.0002756926351</c:v>
                </c:pt>
              </c:numCache>
            </c:numRef>
          </c:xVal>
          <c:yVal>
            <c:numRef>
              <c:f>'DIBUJO y GIRO UNA ELIPSE'!$N$16:$N$34</c:f>
              <c:numCache>
                <c:formatCode>General</c:formatCode>
                <c:ptCount val="19"/>
                <c:pt idx="0">
                  <c:v>17.320459099413</c:v>
                </c:pt>
                <c:pt idx="1">
                  <c:v>12.9452843382128</c:v>
                </c:pt>
                <c:pt idx="2">
                  <c:v>7.00871000563715</c:v>
                </c:pt>
                <c:pt idx="3">
                  <c:v>0.226777895450216</c:v>
                </c:pt>
                <c:pt idx="4">
                  <c:v>-6.58250710243716</c:v>
                </c:pt>
                <c:pt idx="5">
                  <c:v>-12.5978409208991</c:v>
                </c:pt>
                <c:pt idx="6">
                  <c:v>-17.093682165831</c:v>
                </c:pt>
                <c:pt idx="7">
                  <c:v>-19.5277635212429</c:v>
                </c:pt>
                <c:pt idx="8">
                  <c:v>-19.606497493362</c:v>
                </c:pt>
                <c:pt idx="9">
                  <c:v>-17.3203875591991</c:v>
                </c:pt>
                <c:pt idx="10">
                  <c:v>-12.9451735926773</c:v>
                </c:pt>
                <c:pt idx="11">
                  <c:v>-7.00857341238789</c:v>
                </c:pt>
                <c:pt idx="12">
                  <c:v>-0.22663192972524</c:v>
                </c:pt>
                <c:pt idx="13">
                  <c:v>6.58264483493569</c:v>
                </c:pt>
                <c:pt idx="14">
                  <c:v>12.5979538075222</c:v>
                </c:pt>
                <c:pt idx="15">
                  <c:v>17.0937565907229</c:v>
                </c:pt>
                <c:pt idx="16">
                  <c:v>19.5277905076218</c:v>
                </c:pt>
                <c:pt idx="17">
                  <c:v>19.6064737862571</c:v>
                </c:pt>
                <c:pt idx="18">
                  <c:v>17.3203160180504</c:v>
                </c:pt>
              </c:numCache>
            </c:numRef>
          </c:yVal>
          <c:smooth val="1"/>
        </c:ser>
        <c:axId val="76990299"/>
        <c:axId val="18370373"/>
      </c:scatterChart>
      <c:valAx>
        <c:axId val="76990299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8370373"/>
        <c:crosses val="autoZero"/>
        <c:crossBetween val="midCat"/>
      </c:valAx>
      <c:valAx>
        <c:axId val="1837037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6990299"/>
        <c:crosses val="autoZero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"ANALITICO"</c:f>
              <c:strCache>
                <c:ptCount val="1"/>
                <c:pt idx="0">
                  <c:v>ANALITICO</c:v>
                </c:pt>
              </c:strCache>
            </c:strRef>
          </c:tx>
          <c:spPr>
            <a:solidFill>
              <a:srgbClr val="4472c4"/>
            </a:solidFill>
            <a:ln cap="rnd"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PROYECTIL!$O$15:$O$35</c:f>
              <c:numCache>
                <c:formatCode>General</c:formatCode>
                <c:ptCount val="21"/>
                <c:pt idx="0">
                  <c:v>0</c:v>
                </c:pt>
                <c:pt idx="1">
                  <c:v>155.884462484929</c:v>
                </c:pt>
                <c:pt idx="2">
                  <c:v>311.768924969858</c:v>
                </c:pt>
                <c:pt idx="3">
                  <c:v>467.653387454787</c:v>
                </c:pt>
                <c:pt idx="4">
                  <c:v>623.537849939716</c:v>
                </c:pt>
                <c:pt idx="5">
                  <c:v>779.422312424645</c:v>
                </c:pt>
                <c:pt idx="6">
                  <c:v>935.306774909574</c:v>
                </c:pt>
                <c:pt idx="7">
                  <c:v>1091.1912373945</c:v>
                </c:pt>
                <c:pt idx="8">
                  <c:v>1247.07569987943</c:v>
                </c:pt>
                <c:pt idx="9">
                  <c:v>1402.96016236436</c:v>
                </c:pt>
                <c:pt idx="10">
                  <c:v>1558.84462484929</c:v>
                </c:pt>
                <c:pt idx="11">
                  <c:v>1714.72908733422</c:v>
                </c:pt>
                <c:pt idx="12">
                  <c:v>1870.61354981915</c:v>
                </c:pt>
                <c:pt idx="13">
                  <c:v>2026.49801230408</c:v>
                </c:pt>
                <c:pt idx="14">
                  <c:v>2182.38247478901</c:v>
                </c:pt>
                <c:pt idx="15">
                  <c:v>2338.26693727394</c:v>
                </c:pt>
                <c:pt idx="16">
                  <c:v>2494.15139975886</c:v>
                </c:pt>
                <c:pt idx="17">
                  <c:v>2650.03586224379</c:v>
                </c:pt>
                <c:pt idx="18">
                  <c:v>2805.92032472872</c:v>
                </c:pt>
                <c:pt idx="19">
                  <c:v>2961.80478721365</c:v>
                </c:pt>
                <c:pt idx="20">
                  <c:v>3117.68924969858</c:v>
                </c:pt>
              </c:numCache>
            </c:numRef>
          </c:xVal>
          <c:yVal>
            <c:numRef>
              <c:f>PROYECTIL!$L$15:$L$35</c:f>
              <c:numCache>
                <c:formatCode>General</c:formatCode>
                <c:ptCount val="21"/>
                <c:pt idx="0">
                  <c:v>0</c:v>
                </c:pt>
                <c:pt idx="1">
                  <c:v>85.0951908652685</c:v>
                </c:pt>
                <c:pt idx="2">
                  <c:v>160.380381730537</c:v>
                </c:pt>
                <c:pt idx="3">
                  <c:v>225.855572595806</c:v>
                </c:pt>
                <c:pt idx="4">
                  <c:v>281.520763461074</c:v>
                </c:pt>
                <c:pt idx="5">
                  <c:v>327.375954326343</c:v>
                </c:pt>
                <c:pt idx="6">
                  <c:v>363.421145191611</c:v>
                </c:pt>
                <c:pt idx="7">
                  <c:v>389.65633605688</c:v>
                </c:pt>
                <c:pt idx="8">
                  <c:v>406.081526922148</c:v>
                </c:pt>
                <c:pt idx="9">
                  <c:v>412.696717787417</c:v>
                </c:pt>
                <c:pt idx="10">
                  <c:v>409.501908652685</c:v>
                </c:pt>
                <c:pt idx="11">
                  <c:v>396.497099517954</c:v>
                </c:pt>
                <c:pt idx="12">
                  <c:v>373.682290383222</c:v>
                </c:pt>
                <c:pt idx="13">
                  <c:v>341.05748124849</c:v>
                </c:pt>
                <c:pt idx="14">
                  <c:v>298.622672113759</c:v>
                </c:pt>
                <c:pt idx="15">
                  <c:v>246.377862979028</c:v>
                </c:pt>
                <c:pt idx="16">
                  <c:v>184.323053844296</c:v>
                </c:pt>
                <c:pt idx="17">
                  <c:v>112.458244709565</c:v>
                </c:pt>
                <c:pt idx="18">
                  <c:v>30.783435574833</c:v>
                </c:pt>
                <c:pt idx="19">
                  <c:v>-60.7013735598985</c:v>
                </c:pt>
                <c:pt idx="20">
                  <c:v>-161.99618269463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"NUMERICO"</c:f>
              <c:strCache>
                <c:ptCount val="1"/>
                <c:pt idx="0">
                  <c:v>NUMERICO</c:v>
                </c:pt>
              </c:strCache>
            </c:strRef>
          </c:tx>
          <c:spPr>
            <a:solidFill>
              <a:srgbClr val="ed7d31"/>
            </a:solidFill>
            <a:ln cap="rnd"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PROYECTIL!$P$15:$P$35</c:f>
              <c:numCache>
                <c:formatCode>General</c:formatCode>
                <c:ptCount val="21"/>
                <c:pt idx="0">
                  <c:v>0</c:v>
                </c:pt>
                <c:pt idx="1">
                  <c:v>155.884462484929</c:v>
                </c:pt>
                <c:pt idx="2">
                  <c:v>311.768924969858</c:v>
                </c:pt>
                <c:pt idx="3">
                  <c:v>467.653387454787</c:v>
                </c:pt>
                <c:pt idx="4">
                  <c:v>623.537849939716</c:v>
                </c:pt>
                <c:pt idx="5">
                  <c:v>779.422312424645</c:v>
                </c:pt>
                <c:pt idx="6">
                  <c:v>935.306774909574</c:v>
                </c:pt>
                <c:pt idx="7">
                  <c:v>1091.1912373945</c:v>
                </c:pt>
                <c:pt idx="8">
                  <c:v>1247.07569987943</c:v>
                </c:pt>
                <c:pt idx="9">
                  <c:v>1402.96016236436</c:v>
                </c:pt>
                <c:pt idx="10">
                  <c:v>1558.84462484929</c:v>
                </c:pt>
                <c:pt idx="11">
                  <c:v>1714.72908733422</c:v>
                </c:pt>
                <c:pt idx="12">
                  <c:v>1870.61354981915</c:v>
                </c:pt>
                <c:pt idx="13">
                  <c:v>2026.49801230408</c:v>
                </c:pt>
                <c:pt idx="14">
                  <c:v>2182.38247478901</c:v>
                </c:pt>
                <c:pt idx="15">
                  <c:v>2338.26693727393</c:v>
                </c:pt>
                <c:pt idx="16">
                  <c:v>2494.15139975886</c:v>
                </c:pt>
                <c:pt idx="17">
                  <c:v>2650.03586224379</c:v>
                </c:pt>
                <c:pt idx="18">
                  <c:v>2805.92032472872</c:v>
                </c:pt>
                <c:pt idx="19">
                  <c:v>2961.80478721365</c:v>
                </c:pt>
                <c:pt idx="20">
                  <c:v>3117.68924969858</c:v>
                </c:pt>
              </c:numCache>
            </c:numRef>
          </c:xVal>
          <c:yVal>
            <c:numRef>
              <c:f>PROYECTIL!$M$15:$M$35</c:f>
              <c:numCache>
                <c:formatCode>General</c:formatCode>
                <c:ptCount val="21"/>
                <c:pt idx="0">
                  <c:v>0</c:v>
                </c:pt>
                <c:pt idx="1">
                  <c:v>85.0951908652685</c:v>
                </c:pt>
                <c:pt idx="2">
                  <c:v>160.380381730537</c:v>
                </c:pt>
                <c:pt idx="3">
                  <c:v>225.855572595805</c:v>
                </c:pt>
                <c:pt idx="4">
                  <c:v>281.520763461074</c:v>
                </c:pt>
                <c:pt idx="5">
                  <c:v>327.375954326343</c:v>
                </c:pt>
                <c:pt idx="6">
                  <c:v>363.421145191611</c:v>
                </c:pt>
                <c:pt idx="7">
                  <c:v>389.65633605688</c:v>
                </c:pt>
                <c:pt idx="8">
                  <c:v>406.081526922148</c:v>
                </c:pt>
                <c:pt idx="9">
                  <c:v>412.696717787417</c:v>
                </c:pt>
                <c:pt idx="10">
                  <c:v>409.501908652685</c:v>
                </c:pt>
                <c:pt idx="11">
                  <c:v>396.497099517954</c:v>
                </c:pt>
                <c:pt idx="12">
                  <c:v>373.682290383222</c:v>
                </c:pt>
                <c:pt idx="13">
                  <c:v>341.057481248491</c:v>
                </c:pt>
                <c:pt idx="14">
                  <c:v>298.622672113759</c:v>
                </c:pt>
                <c:pt idx="15">
                  <c:v>246.377862979028</c:v>
                </c:pt>
                <c:pt idx="16">
                  <c:v>184.323053844296</c:v>
                </c:pt>
                <c:pt idx="17">
                  <c:v>112.458244709565</c:v>
                </c:pt>
                <c:pt idx="18">
                  <c:v>30.7834355748332</c:v>
                </c:pt>
                <c:pt idx="19">
                  <c:v>-60.7013735598983</c:v>
                </c:pt>
                <c:pt idx="20">
                  <c:v>-161.99618269463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"R-K-4"</c:f>
              <c:strCache>
                <c:ptCount val="1"/>
                <c:pt idx="0">
                  <c:v>R-K-4</c:v>
                </c:pt>
              </c:strCache>
            </c:strRef>
          </c:tx>
          <c:spPr>
            <a:solidFill>
              <a:srgbClr val="a5a5a5"/>
            </a:solidFill>
            <a:ln cap="rnd" w="1908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PROYECTIL!$P$62:$P$82</c:f>
              <c:numCache>
                <c:formatCode>General</c:formatCode>
                <c:ptCount val="21"/>
                <c:pt idx="0">
                  <c:v>0</c:v>
                </c:pt>
                <c:pt idx="1">
                  <c:v>155.884462484929</c:v>
                </c:pt>
                <c:pt idx="2">
                  <c:v>311.768924969858</c:v>
                </c:pt>
                <c:pt idx="3">
                  <c:v>467.653387454787</c:v>
                </c:pt>
                <c:pt idx="4">
                  <c:v>623.537849939716</c:v>
                </c:pt>
                <c:pt idx="5">
                  <c:v>779.422312424645</c:v>
                </c:pt>
                <c:pt idx="6">
                  <c:v>935.306774909574</c:v>
                </c:pt>
                <c:pt idx="7">
                  <c:v>1091.1912373945</c:v>
                </c:pt>
                <c:pt idx="8">
                  <c:v>1247.07569987943</c:v>
                </c:pt>
                <c:pt idx="9">
                  <c:v>1402.96016236436</c:v>
                </c:pt>
                <c:pt idx="10">
                  <c:v>1558.84462484929</c:v>
                </c:pt>
                <c:pt idx="11">
                  <c:v>1714.72908733422</c:v>
                </c:pt>
                <c:pt idx="12">
                  <c:v>1870.61354981915</c:v>
                </c:pt>
                <c:pt idx="13">
                  <c:v>2026.49801230408</c:v>
                </c:pt>
                <c:pt idx="14">
                  <c:v>2182.38247478901</c:v>
                </c:pt>
                <c:pt idx="15">
                  <c:v>2338.26693727393</c:v>
                </c:pt>
                <c:pt idx="16">
                  <c:v>2494.15139975886</c:v>
                </c:pt>
                <c:pt idx="17">
                  <c:v>2650.03586224379</c:v>
                </c:pt>
                <c:pt idx="18">
                  <c:v>2805.92032472872</c:v>
                </c:pt>
                <c:pt idx="19">
                  <c:v>2961.80478721365</c:v>
                </c:pt>
                <c:pt idx="20">
                  <c:v>3117.68924969858</c:v>
                </c:pt>
              </c:numCache>
            </c:numRef>
          </c:xVal>
          <c:yVal>
            <c:numRef>
              <c:f>PROYECTIL!$P$107:$P$127</c:f>
              <c:numCache>
                <c:formatCode>General</c:formatCode>
                <c:ptCount val="21"/>
                <c:pt idx="0">
                  <c:v>0</c:v>
                </c:pt>
                <c:pt idx="1">
                  <c:v>85.095</c:v>
                </c:pt>
                <c:pt idx="2">
                  <c:v>160.38</c:v>
                </c:pt>
                <c:pt idx="3">
                  <c:v>225.855</c:v>
                </c:pt>
                <c:pt idx="4">
                  <c:v>281.52</c:v>
                </c:pt>
                <c:pt idx="5">
                  <c:v>327.375</c:v>
                </c:pt>
                <c:pt idx="6">
                  <c:v>363.42</c:v>
                </c:pt>
                <c:pt idx="7">
                  <c:v>389.655</c:v>
                </c:pt>
                <c:pt idx="8">
                  <c:v>406.08</c:v>
                </c:pt>
                <c:pt idx="9">
                  <c:v>412.695</c:v>
                </c:pt>
                <c:pt idx="10">
                  <c:v>409.5</c:v>
                </c:pt>
                <c:pt idx="11">
                  <c:v>396.495</c:v>
                </c:pt>
                <c:pt idx="12">
                  <c:v>373.68</c:v>
                </c:pt>
                <c:pt idx="13">
                  <c:v>341.055</c:v>
                </c:pt>
                <c:pt idx="14">
                  <c:v>298.62</c:v>
                </c:pt>
                <c:pt idx="15">
                  <c:v>246.375</c:v>
                </c:pt>
                <c:pt idx="16">
                  <c:v>184.32</c:v>
                </c:pt>
                <c:pt idx="17">
                  <c:v>112.455</c:v>
                </c:pt>
                <c:pt idx="18">
                  <c:v>30.78</c:v>
                </c:pt>
                <c:pt idx="19">
                  <c:v>-60.705</c:v>
                </c:pt>
                <c:pt idx="20">
                  <c:v>-162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"0"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ffc000"/>
            </a:solidFill>
            <a:ln cap="rnd" w="9360">
              <a:solidFill>
                <a:srgbClr val="ffc000"/>
              </a:solidFill>
              <a:round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'LANZAMIENTO DE UN BALON'!$G$3:$X$3</c:f>
              <c:numCache>
                <c:formatCode>General</c:formatCode>
                <c:ptCount val="18"/>
                <c:pt idx="0">
                  <c:v>20</c:v>
                </c:pt>
                <c:pt idx="1">
                  <c:v>18.7938468321113</c:v>
                </c:pt>
                <c:pt idx="2">
                  <c:v>15.320867874886</c:v>
                </c:pt>
                <c:pt idx="3">
                  <c:v>9.99995758545091</c:v>
                </c:pt>
                <c:pt idx="4">
                  <c:v>3.4728992439714</c:v>
                </c:pt>
                <c:pt idx="5">
                  <c:v>-3.47304393999555</c:v>
                </c:pt>
                <c:pt idx="6">
                  <c:v>-10.0000848289183</c:v>
                </c:pt>
                <c:pt idx="7">
                  <c:v>-15.3209623182855</c:v>
                </c:pt>
                <c:pt idx="8">
                  <c:v>-18.7938970841223</c:v>
                </c:pt>
                <c:pt idx="9">
                  <c:v>-19.9999999994603</c:v>
                </c:pt>
                <c:pt idx="10">
                  <c:v>-18.793796579086</c:v>
                </c:pt>
                <c:pt idx="11">
                  <c:v>-15.3207734306597</c:v>
                </c:pt>
                <c:pt idx="12">
                  <c:v>-9.99983034144385</c:v>
                </c:pt>
                <c:pt idx="13">
                  <c:v>-3.47275454775981</c:v>
                </c:pt>
                <c:pt idx="14">
                  <c:v>3.47318863583227</c:v>
                </c:pt>
                <c:pt idx="15">
                  <c:v>10.0002120718459</c:v>
                </c:pt>
                <c:pt idx="16">
                  <c:v>15.321056760858</c:v>
                </c:pt>
                <c:pt idx="17">
                  <c:v>18.793947335119</c:v>
                </c:pt>
              </c:numCache>
            </c:numRef>
          </c:xVal>
          <c:yVal>
            <c:numRef>
              <c:f>'LANZAMIENTO DE UN BALON'!$G$4:$X$4</c:f>
              <c:numCache>
                <c:formatCode>General</c:formatCode>
                <c:ptCount val="18"/>
                <c:pt idx="0">
                  <c:v>0</c:v>
                </c:pt>
                <c:pt idx="1">
                  <c:v>5.13031365549576</c:v>
                </c:pt>
                <c:pt idx="2">
                  <c:v>9.64183290420763</c:v>
                </c:pt>
                <c:pt idx="3">
                  <c:v>12.9903994227531</c:v>
                </c:pt>
                <c:pt idx="4">
                  <c:v>14.7721247997093</c:v>
                </c:pt>
                <c:pt idx="5">
                  <c:v>14.7721056643039</c:v>
                </c:pt>
                <c:pt idx="6">
                  <c:v>12.9903443245597</c:v>
                </c:pt>
                <c:pt idx="7">
                  <c:v>9.64174848891235</c:v>
                </c:pt>
                <c:pt idx="8">
                  <c:v>5.13021010487617</c:v>
                </c:pt>
                <c:pt idx="9">
                  <c:v>-0.000110196153092992</c:v>
                </c:pt>
                <c:pt idx="10">
                  <c:v>-5.13041720583845</c:v>
                </c:pt>
                <c:pt idx="11">
                  <c:v>-9.64191731898255</c:v>
                </c:pt>
                <c:pt idx="12">
                  <c:v>-12.9904545202455</c:v>
                </c:pt>
                <c:pt idx="13">
                  <c:v>-14.7721439343176</c:v>
                </c:pt>
                <c:pt idx="14">
                  <c:v>-14.7720865281012</c:v>
                </c:pt>
                <c:pt idx="15">
                  <c:v>-12.9902892256653</c:v>
                </c:pt>
                <c:pt idx="16">
                  <c:v>-9.6416640730967</c:v>
                </c:pt>
                <c:pt idx="17">
                  <c:v>-5.13010655397971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'LANZAMIENTO DE UN BALON'!$E$6</c:f>
              <c:strCache>
                <c:ptCount val="1"/>
                <c:pt idx="0">
                  <c:v>0,2</c:v>
                </c:pt>
              </c:strCache>
            </c:strRef>
          </c:tx>
          <c:spPr>
            <a:solidFill>
              <a:srgbClr val="5b9bd5"/>
            </a:solidFill>
            <a:ln cap="rnd"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'LANZAMIENTO DE UN BALON'!$G$6:$Y$6</c:f>
              <c:numCache>
                <c:formatCode>General</c:formatCode>
                <c:ptCount val="19"/>
                <c:pt idx="0">
                  <c:v>175.485794041754</c:v>
                </c:pt>
                <c:pt idx="1">
                  <c:v>173.284447653443</c:v>
                </c:pt>
                <c:pt idx="2">
                  <c:v>168.98439654191</c:v>
                </c:pt>
                <c:pt idx="3">
                  <c:v>163.104292734181</c:v>
                </c:pt>
                <c:pt idx="4">
                  <c:v>156.353366813776</c:v>
                </c:pt>
                <c:pt idx="5">
                  <c:v>149.545883849204</c:v>
                </c:pt>
                <c:pt idx="6">
                  <c:v>143.502930554771</c:v>
                </c:pt>
                <c:pt idx="7">
                  <c:v>138.953379656426</c:v>
                </c:pt>
                <c:pt idx="8">
                  <c:v>136.445976677019</c:v>
                </c:pt>
                <c:pt idx="9">
                  <c:v>136.283152821229</c:v>
                </c:pt>
                <c:pt idx="10">
                  <c:v>138.484547140003</c:v>
                </c:pt>
                <c:pt idx="11">
                  <c:v>142.784637760205</c:v>
                </c:pt>
                <c:pt idx="12">
                  <c:v>148.664767889458</c:v>
                </c:pt>
                <c:pt idx="13">
                  <c:v>155.415703769463</c:v>
                </c:pt>
                <c:pt idx="14">
                  <c:v>162.223179130431</c:v>
                </c:pt>
                <c:pt idx="15">
                  <c:v>168.266108175167</c:v>
                </c:pt>
                <c:pt idx="16">
                  <c:v>172.815621102607</c:v>
                </c:pt>
                <c:pt idx="17">
                  <c:v>175.322976969774</c:v>
                </c:pt>
                <c:pt idx="18">
                  <c:v>175.485750254446</c:v>
                </c:pt>
              </c:numCache>
            </c:numRef>
          </c:xVal>
          <c:yVal>
            <c:numRef>
              <c:f>'LANZAMIENTO DE UN BALON'!$G$7:$Y$7</c:f>
              <c:numCache>
                <c:formatCode>General</c:formatCode>
                <c:ptCount val="19"/>
                <c:pt idx="0">
                  <c:v>89.0683866159012</c:v>
                </c:pt>
                <c:pt idx="1">
                  <c:v>93.8568099207943</c:v>
                </c:pt>
                <c:pt idx="2">
                  <c:v>97.588424746447</c:v>
                </c:pt>
                <c:pt idx="3">
                  <c:v>99.813141188529</c:v>
                </c:pt>
                <c:pt idx="4">
                  <c:v>100.262624368613</c:v>
                </c:pt>
                <c:pt idx="5">
                  <c:v>98.8826597305428</c:v>
                </c:pt>
                <c:pt idx="6">
                  <c:v>95.8396921462956</c:v>
                </c:pt>
                <c:pt idx="7">
                  <c:v>91.5007501150242</c:v>
                </c:pt>
                <c:pt idx="8">
                  <c:v>86.3891765043587</c:v>
                </c:pt>
                <c:pt idx="9">
                  <c:v>81.1215053846393</c:v>
                </c:pt>
                <c:pt idx="10">
                  <c:v>76.3330985767106</c:v>
                </c:pt>
                <c:pt idx="11">
                  <c:v>72.6015112846247</c:v>
                </c:pt>
                <c:pt idx="12">
                  <c:v>70.3768300917419</c:v>
                </c:pt>
                <c:pt idx="13">
                  <c:v>69.9273856248962</c:v>
                </c:pt>
                <c:pt idx="14">
                  <c:v>71.307387770835</c:v>
                </c:pt>
                <c:pt idx="15">
                  <c:v>74.3503871335566</c:v>
                </c:pt>
                <c:pt idx="16">
                  <c:v>78.6893513809381</c:v>
                </c:pt>
                <c:pt idx="17">
                  <c:v>83.8009349657459</c:v>
                </c:pt>
                <c:pt idx="18">
                  <c:v>89.0686026146056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'LANZAMIENTO DE UN BALON'!$E$36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70ad47"/>
            </a:solidFill>
            <a:ln cap="rnd" w="19080">
              <a:solidFill>
                <a:srgbClr val="70ad47"/>
              </a:solidFill>
              <a:round/>
            </a:ln>
          </c:spPr>
          <c:marker>
            <c:symbol val="circle"/>
            <c:size val="5"/>
            <c:spPr>
              <a:solidFill>
                <a:srgbClr val="70ad47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'LANZAMIENTO DE UN BALON'!$G$36:$Y$36</c:f>
              <c:numCache>
                <c:formatCode>General</c:formatCode>
                <c:ptCount val="19"/>
                <c:pt idx="0">
                  <c:v>3104.61637728131</c:v>
                </c:pt>
                <c:pt idx="1">
                  <c:v>3109.28740578147</c:v>
                </c:pt>
                <c:pt idx="2">
                  <c:v>3114.97182534731</c:v>
                </c:pt>
                <c:pt idx="3">
                  <c:v>3120.98400791213</c:v>
                </c:pt>
                <c:pt idx="4">
                  <c:v>3126.59879217128</c:v>
                </c:pt>
                <c:pt idx="5">
                  <c:v>3131.13894914263</c:v>
                </c:pt>
                <c:pt idx="6">
                  <c:v>3134.05686635483</c:v>
                </c:pt>
                <c:pt idx="7">
                  <c:v>3135.00059829896</c:v>
                </c:pt>
                <c:pt idx="8">
                  <c:v>3133.85631644761</c:v>
                </c:pt>
                <c:pt idx="9">
                  <c:v>3130.76203871878</c:v>
                </c:pt>
                <c:pt idx="10">
                  <c:v>3126.09098240096</c:v>
                </c:pt>
                <c:pt idx="11">
                  <c:v>3120.40654843167</c:v>
                </c:pt>
                <c:pt idx="12">
                  <c:v>3114.39436661488</c:v>
                </c:pt>
                <c:pt idx="13">
                  <c:v>3108.77959816501</c:v>
                </c:pt>
                <c:pt idx="14">
                  <c:v>3104.23947015734</c:v>
                </c:pt>
                <c:pt idx="15">
                  <c:v>3101.32159156978</c:v>
                </c:pt>
                <c:pt idx="16">
                  <c:v>3100.37790325252</c:v>
                </c:pt>
                <c:pt idx="17">
                  <c:v>3101.52222847089</c:v>
                </c:pt>
                <c:pt idx="18">
                  <c:v>3104.61654407617</c:v>
                </c:pt>
              </c:numCache>
            </c:numRef>
          </c:xVal>
          <c:yVal>
            <c:numRef>
              <c:f>'LANZAMIENTO DE UN BALON'!$G$37:$Y$37</c:f>
              <c:numCache>
                <c:formatCode>General</c:formatCode>
                <c:ptCount val="19"/>
                <c:pt idx="0">
                  <c:v>-177.136049906159</c:v>
                </c:pt>
                <c:pt idx="1">
                  <c:v>-179.576626972921</c:v>
                </c:pt>
                <c:pt idx="2">
                  <c:v>-179.897193609265</c:v>
                </c:pt>
                <c:pt idx="3">
                  <c:v>-178.059084568796</c:v>
                </c:pt>
                <c:pt idx="4">
                  <c:v>-174.284003955722</c:v>
                </c:pt>
                <c:pt idx="5">
                  <c:v>-169.027284314093</c:v>
                </c:pt>
                <c:pt idx="6">
                  <c:v>-162.922966548754</c:v>
                </c:pt>
                <c:pt idx="7">
                  <c:v>-156.707324880752</c:v>
                </c:pt>
                <c:pt idx="8">
                  <c:v>-151.130060898918</c:v>
                </c:pt>
                <c:pt idx="9">
                  <c:v>-146.863878065237</c:v>
                </c:pt>
                <c:pt idx="10">
                  <c:v>-144.423343373673</c:v>
                </c:pt>
                <c:pt idx="11">
                  <c:v>-144.102822689182</c:v>
                </c:pt>
                <c:pt idx="12">
                  <c:v>-145.940975715662</c:v>
                </c:pt>
                <c:pt idx="13">
                  <c:v>-149.716093043518</c:v>
                </c:pt>
                <c:pt idx="14">
                  <c:v>-154.972837700334</c:v>
                </c:pt>
                <c:pt idx="15">
                  <c:v>-161.077165764052</c:v>
                </c:pt>
                <c:pt idx="16">
                  <c:v>-167.292801771482</c:v>
                </c:pt>
                <c:pt idx="17">
                  <c:v>-172.870044816544</c:v>
                </c:pt>
                <c:pt idx="18">
                  <c:v>-177.13619396255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'LANZAMIENTO DE UN BALON'!$E$26</c:f>
              <c:strCache>
                <c:ptCount val="1"/>
                <c:pt idx="0">
                  <c:v>2,2</c:v>
                </c:pt>
              </c:strCache>
            </c:strRef>
          </c:tx>
          <c:spPr>
            <a:solidFill>
              <a:srgbClr val="264478"/>
            </a:solidFill>
            <a:ln cap="rnd" w="19080">
              <a:solidFill>
                <a:srgbClr val="264478"/>
              </a:solidFill>
              <a:round/>
            </a:ln>
          </c:spPr>
          <c:marker>
            <c:symbol val="circle"/>
            <c:size val="5"/>
            <c:spPr>
              <a:solidFill>
                <a:srgbClr val="264478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'LANZAMIENTO DE UN BALON'!$G$26:$Y$26</c:f>
              <c:numCache>
                <c:formatCode>General</c:formatCode>
                <c:ptCount val="19"/>
                <c:pt idx="0">
                  <c:v>1702.95906498911</c:v>
                </c:pt>
                <c:pt idx="1">
                  <c:v>1699.52104733506</c:v>
                </c:pt>
                <c:pt idx="2">
                  <c:v>1697.91735224325</c:v>
                </c:pt>
                <c:pt idx="3">
                  <c:v>1698.3414099052</c:v>
                </c:pt>
                <c:pt idx="4">
                  <c:v>1700.74207247169</c:v>
                </c:pt>
                <c:pt idx="5">
                  <c:v>1704.82978326675</c:v>
                </c:pt>
                <c:pt idx="6">
                  <c:v>1710.1115017579</c:v>
                </c:pt>
                <c:pt idx="7">
                  <c:v>1715.95017179614</c:v>
                </c:pt>
                <c:pt idx="8">
                  <c:v>1721.64156034518</c:v>
                </c:pt>
                <c:pt idx="9">
                  <c:v>1726.4991987722</c:v>
                </c:pt>
                <c:pt idx="10">
                  <c:v>1729.9371814795</c:v>
                </c:pt>
                <c:pt idx="11">
                  <c:v>1731.5408350937</c:v>
                </c:pt>
                <c:pt idx="12">
                  <c:v>1731.11673442612</c:v>
                </c:pt>
                <c:pt idx="13">
                  <c:v>1728.71603251313</c:v>
                </c:pt>
                <c:pt idx="14">
                  <c:v>1724.62829077648</c:v>
                </c:pt>
                <c:pt idx="15">
                  <c:v>1719.34655348067</c:v>
                </c:pt>
                <c:pt idx="16">
                  <c:v>1713.50787904286</c:v>
                </c:pt>
                <c:pt idx="17">
                  <c:v>1707.81650102997</c:v>
                </c:pt>
                <c:pt idx="18">
                  <c:v>1702.958886804</c:v>
                </c:pt>
              </c:numCache>
            </c:numRef>
          </c:xVal>
          <c:yVal>
            <c:numRef>
              <c:f>'LANZAMIENTO DE UN BALON'!$G$27:$Y$27</c:f>
              <c:numCache>
                <c:formatCode>General</c:formatCode>
                <c:ptCount val="19"/>
                <c:pt idx="0">
                  <c:v>412.664928076392</c:v>
                </c:pt>
                <c:pt idx="1">
                  <c:v>408.670562259569</c:v>
                </c:pt>
                <c:pt idx="2">
                  <c:v>403.207637143725</c:v>
                </c:pt>
                <c:pt idx="3">
                  <c:v>396.935065172302</c:v>
                </c:pt>
                <c:pt idx="4">
                  <c:v>390.609414600714</c:v>
                </c:pt>
                <c:pt idx="5">
                  <c:v>384.993655776549</c:v>
                </c:pt>
                <c:pt idx="6">
                  <c:v>380.765135229394</c:v>
                </c:pt>
                <c:pt idx="7">
                  <c:v>378.433877304591</c:v>
                </c:pt>
                <c:pt idx="8">
                  <c:v>378.281067415257</c:v>
                </c:pt>
                <c:pt idx="9">
                  <c:v>380.325136774604</c:v>
                </c:pt>
                <c:pt idx="10">
                  <c:v>384.319539309314</c:v>
                </c:pt>
                <c:pt idx="11">
                  <c:v>389.782488892282</c:v>
                </c:pt>
                <c:pt idx="12">
                  <c:v>396.055070128956</c:v>
                </c:pt>
                <c:pt idx="13">
                  <c:v>402.380713646391</c:v>
                </c:pt>
                <c:pt idx="14">
                  <c:v>407.996449947838</c:v>
                </c:pt>
                <c:pt idx="15">
                  <c:v>412.224935220295</c:v>
                </c:pt>
                <c:pt idx="16">
                  <c:v>414.556149373088</c:v>
                </c:pt>
                <c:pt idx="17">
                  <c:v>414.708912272675</c:v>
                </c:pt>
                <c:pt idx="18">
                  <c:v>412.664798373528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'LANZAMIENTO DE UN BALON'!$E$18</c:f>
              <c:strCache>
                <c:ptCount val="1"/>
                <c:pt idx="0">
                  <c:v>1,4</c:v>
                </c:pt>
              </c:strCache>
            </c:strRef>
          </c:tx>
          <c:spPr>
            <a:solidFill>
              <a:srgbClr val="9e480e"/>
            </a:solidFill>
            <a:ln cap="rnd" w="19080">
              <a:solidFill>
                <a:srgbClr val="9e480e"/>
              </a:solidFill>
              <a:round/>
            </a:ln>
          </c:spPr>
          <c:marker>
            <c:symbol val="circle"/>
            <c:size val="5"/>
            <c:spPr>
              <a:solidFill>
                <a:srgbClr val="9e480e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'LANZAMIENTO DE UN BALON'!$G$18:$Y$18</c:f>
              <c:numCache>
                <c:formatCode>General</c:formatCode>
                <c:ptCount val="19"/>
                <c:pt idx="0">
                  <c:v>1094.5905802525</c:v>
                </c:pt>
                <c:pt idx="1">
                  <c:v>1089.32990763809</c:v>
                </c:pt>
                <c:pt idx="2">
                  <c:v>1084.2937399019</c:v>
                </c:pt>
                <c:pt idx="3">
                  <c:v>1080.08951601083</c:v>
                </c:pt>
                <c:pt idx="4">
                  <c:v>1077.22432976135</c:v>
                </c:pt>
                <c:pt idx="5">
                  <c:v>1076.0437665006</c:v>
                </c:pt>
                <c:pt idx="6">
                  <c:v>1076.69022024027</c:v>
                </c:pt>
                <c:pt idx="7">
                  <c:v>1079.08571875776</c:v>
                </c:pt>
                <c:pt idx="8">
                  <c:v>1082.94132824052</c:v>
                </c:pt>
                <c:pt idx="9">
                  <c:v>1087.79200312936</c:v>
                </c:pt>
                <c:pt idx="10">
                  <c:v>1093.05267773593</c:v>
                </c:pt>
                <c:pt idx="11">
                  <c:v>1098.08883412603</c:v>
                </c:pt>
                <c:pt idx="12">
                  <c:v>1102.29303470128</c:v>
                </c:pt>
                <c:pt idx="13">
                  <c:v>1105.15818847745</c:v>
                </c:pt>
                <c:pt idx="14">
                  <c:v>1106.33871402417</c:v>
                </c:pt>
                <c:pt idx="15">
                  <c:v>1105.69222187865</c:v>
                </c:pt>
                <c:pt idx="16">
                  <c:v>1103.29668889583</c:v>
                </c:pt>
                <c:pt idx="17">
                  <c:v>1099.4410530453</c:v>
                </c:pt>
                <c:pt idx="18">
                  <c:v>1094.5903630666</c:v>
                </c:pt>
              </c:numCache>
            </c:numRef>
          </c:xVal>
          <c:yVal>
            <c:numRef>
              <c:f>'LANZAMIENTO DE UN BALON'!$G$19:$Y$19</c:f>
              <c:numCache>
                <c:formatCode>General</c:formatCode>
                <c:ptCount val="19"/>
                <c:pt idx="0">
                  <c:v>409.363994599769</c:v>
                </c:pt>
                <c:pt idx="1">
                  <c:v>409.047376040355</c:v>
                </c:pt>
                <c:pt idx="2">
                  <c:v>406.391739901545</c:v>
                </c:pt>
                <c:pt idx="3">
                  <c:v>401.717396577497</c:v>
                </c:pt>
                <c:pt idx="4">
                  <c:v>395.588143469021</c:v>
                </c:pt>
                <c:pt idx="5">
                  <c:v>388.743262381475</c:v>
                </c:pt>
                <c:pt idx="6">
                  <c:v>382.008350815616</c:v>
                </c:pt>
                <c:pt idx="7">
                  <c:v>376.195742263505</c:v>
                </c:pt>
                <c:pt idx="8">
                  <c:v>372.006526347024</c:v>
                </c:pt>
                <c:pt idx="9">
                  <c:v>369.945986671037</c:v>
                </c:pt>
                <c:pt idx="10">
                  <c:v>370.262655881319</c:v>
                </c:pt>
                <c:pt idx="11">
                  <c:v>372.918338820754</c:v>
                </c:pt>
                <c:pt idx="12">
                  <c:v>377.592719450312</c:v>
                </c:pt>
                <c:pt idx="13">
                  <c:v>383.721995869567</c:v>
                </c:pt>
                <c:pt idx="14">
                  <c:v>390.566883461523</c:v>
                </c:pt>
                <c:pt idx="15">
                  <c:v>397.301783940894</c:v>
                </c:pt>
                <c:pt idx="16">
                  <c:v>403.114365152817</c:v>
                </c:pt>
                <c:pt idx="17">
                  <c:v>407.303540773057</c:v>
                </c:pt>
                <c:pt idx="18">
                  <c:v>409.364032057092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'LANZAMIENTO DE UN BALON'!$E$8</c:f>
              <c:strCache>
                <c:ptCount val="1"/>
                <c:pt idx="0">
                  <c:v>0,4</c:v>
                </c:pt>
              </c:strCache>
            </c:strRef>
          </c:tx>
          <c:spPr>
            <a:solidFill>
              <a:srgbClr val="636363"/>
            </a:solidFill>
            <a:ln cap="rnd" w="19080">
              <a:solidFill>
                <a:srgbClr val="636363"/>
              </a:solidFill>
              <a:round/>
            </a:ln>
          </c:spPr>
          <c:marker>
            <c:symbol val="circle"/>
            <c:size val="5"/>
            <c:spPr>
              <a:solidFill>
                <a:srgbClr val="636363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'LANZAMIENTO DE UN BALON'!$G$8:$Y$8</c:f>
              <c:numCache>
                <c:formatCode>General</c:formatCode>
                <c:ptCount val="19"/>
                <c:pt idx="0">
                  <c:v>330.190144849916</c:v>
                </c:pt>
                <c:pt idx="1">
                  <c:v>327.081365974934</c:v>
                </c:pt>
                <c:pt idx="2">
                  <c:v>322.125672177314</c:v>
                </c:pt>
                <c:pt idx="3">
                  <c:v>315.920796034364</c:v>
                </c:pt>
                <c:pt idx="4">
                  <c:v>309.215140647703</c:v>
                </c:pt>
                <c:pt idx="5">
                  <c:v>302.817510766069</c:v>
                </c:pt>
                <c:pt idx="6">
                  <c:v>297.499558544333</c:v>
                </c:pt>
                <c:pt idx="7">
                  <c:v>293.902710474388</c:v>
                </c:pt>
                <c:pt idx="8">
                  <c:v>292.460801525632</c:v>
                </c:pt>
                <c:pt idx="9">
                  <c:v>293.347748002701</c:v>
                </c:pt>
                <c:pt idx="10">
                  <c:v>296.456570575286</c:v>
                </c:pt>
                <c:pt idx="11">
                  <c:v>301.412297623957</c:v>
                </c:pt>
                <c:pt idx="12">
                  <c:v>307.617192560817</c:v>
                </c:pt>
                <c:pt idx="13">
                  <c:v>314.322850017417</c:v>
                </c:pt>
                <c:pt idx="14">
                  <c:v>320.72046499535</c:v>
                </c:pt>
                <c:pt idx="15">
                  <c:v>326.038387137361</c:v>
                </c:pt>
                <c:pt idx="16">
                  <c:v>329.635193579631</c:v>
                </c:pt>
                <c:pt idx="17">
                  <c:v>331.077054373698</c:v>
                </c:pt>
                <c:pt idx="18">
                  <c:v>330.190059023121</c:v>
                </c:pt>
              </c:numCache>
            </c:numRef>
          </c:xVal>
          <c:yVal>
            <c:numRef>
              <c:f>'LANZAMIENTO DE UN BALON'!$G$9:$Y$9</c:f>
              <c:numCache>
                <c:formatCode>General</c:formatCode>
                <c:ptCount val="19"/>
                <c:pt idx="0">
                  <c:v>168.168366846173</c:v>
                </c:pt>
                <c:pt idx="1">
                  <c:v>172.424000474041</c:v>
                </c:pt>
                <c:pt idx="2">
                  <c:v>175.226943169327</c:v>
                </c:pt>
                <c:pt idx="3">
                  <c:v>176.239117110899</c:v>
                </c:pt>
                <c:pt idx="4">
                  <c:v>175.338438618147</c:v>
                </c:pt>
                <c:pt idx="5">
                  <c:v>172.633543312801</c:v>
                </c:pt>
                <c:pt idx="6">
                  <c:v>168.450682998995</c:v>
                </c:pt>
                <c:pt idx="7">
                  <c:v>163.294374698563</c:v>
                </c:pt>
                <c:pt idx="8">
                  <c:v>157.786548170623</c:v>
                </c:pt>
                <c:pt idx="9">
                  <c:v>152.591531656659</c:v>
                </c:pt>
                <c:pt idx="10">
                  <c:v>148.335923719227</c:v>
                </c:pt>
                <c:pt idx="11">
                  <c:v>145.53301585783</c:v>
                </c:pt>
                <c:pt idx="12">
                  <c:v>144.520881692101</c:v>
                </c:pt>
                <c:pt idx="13">
                  <c:v>145.42160010507</c:v>
                </c:pt>
                <c:pt idx="14">
                  <c:v>148.126530660022</c:v>
                </c:pt>
                <c:pt idx="15">
                  <c:v>152.309417301177</c:v>
                </c:pt>
                <c:pt idx="16">
                  <c:v>157.465739831222</c:v>
                </c:pt>
                <c:pt idx="17">
                  <c:v>162.973566774729</c:v>
                </c:pt>
                <c:pt idx="18">
                  <c:v>168.168569840089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'LANZAMIENTO DE UN BALON'!$E$10</c:f>
              <c:strCache>
                <c:ptCount val="1"/>
                <c:pt idx="0">
                  <c:v>0,6</c:v>
                </c:pt>
              </c:strCache>
            </c:strRef>
          </c:tx>
          <c:spPr>
            <a:solidFill>
              <a:srgbClr val="997300"/>
            </a:solidFill>
            <a:ln cap="rnd" w="19080">
              <a:solidFill>
                <a:srgbClr val="997300"/>
              </a:solidFill>
              <a:round/>
            </a:ln>
          </c:spPr>
          <c:marker>
            <c:symbol val="circle"/>
            <c:size val="5"/>
            <c:spPr>
              <a:solidFill>
                <a:srgbClr val="997300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'LANZAMIENTO DE UN BALON'!$G$10:$Y$10</c:f>
              <c:numCache>
                <c:formatCode>General</c:formatCode>
                <c:ptCount val="19"/>
                <c:pt idx="0">
                  <c:v>484.160099752981</c:v>
                </c:pt>
                <c:pt idx="1">
                  <c:v>480.267825594754</c:v>
                </c:pt>
                <c:pt idx="2">
                  <c:v>474.854056984163</c:v>
                </c:pt>
                <c:pt idx="3">
                  <c:v>468.571777337193</c:v>
                </c:pt>
                <c:pt idx="4">
                  <c:v>462.178725803622</c:v>
                </c:pt>
                <c:pt idx="5">
                  <c:v>456.446002319417</c:v>
                </c:pt>
                <c:pt idx="6">
                  <c:v>452.06506114369</c:v>
                </c:pt>
                <c:pt idx="7">
                  <c:v>449.564310884184</c:v>
                </c:pt>
                <c:pt idx="8">
                  <c:v>449.24538032566</c:v>
                </c:pt>
                <c:pt idx="9">
                  <c:v>451.146737378467</c:v>
                </c:pt>
                <c:pt idx="10">
                  <c:v>455.039049259353</c:v>
                </c:pt>
                <c:pt idx="11">
                  <c:v>460.452843537762</c:v>
                </c:pt>
                <c:pt idx="12">
                  <c:v>466.735133701776</c:v>
                </c:pt>
                <c:pt idx="13">
                  <c:v>473.128179333102</c:v>
                </c:pt>
                <c:pt idx="14">
                  <c:v>478.860881207671</c:v>
                </c:pt>
                <c:pt idx="15">
                  <c:v>483.241787672828</c:v>
                </c:pt>
                <c:pt idx="16">
                  <c:v>485.742494307453</c:v>
                </c:pt>
                <c:pt idx="17">
                  <c:v>486.061377588617</c:v>
                </c:pt>
                <c:pt idx="18">
                  <c:v>484.159975308342</c:v>
                </c:pt>
              </c:numCache>
            </c:numRef>
          </c:xVal>
          <c:yVal>
            <c:numRef>
              <c:f>'LANZAMIENTO DE UN BALON'!$G$11:$Y$11</c:f>
              <c:numCache>
                <c:formatCode>General</c:formatCode>
                <c:ptCount val="19"/>
                <c:pt idx="0">
                  <c:v>237.147849467901</c:v>
                </c:pt>
                <c:pt idx="1">
                  <c:v>240.701034735429</c:v>
                </c:pt>
                <c:pt idx="2">
                  <c:v>242.463560820285</c:v>
                </c:pt>
                <c:pt idx="3">
                  <c:v>242.222840080395</c:v>
                </c:pt>
                <c:pt idx="4">
                  <c:v>240.007907124058</c:v>
                </c:pt>
                <c:pt idx="5">
                  <c:v>236.08591679147</c:v>
                </c:pt>
                <c:pt idx="6">
                  <c:v>230.929921189038</c:v>
                </c:pt>
                <c:pt idx="7">
                  <c:v>225.161812359712</c:v>
                </c:pt>
                <c:pt idx="8">
                  <c:v>219.477312577213</c:v>
                </c:pt>
                <c:pt idx="9">
                  <c:v>214.562059583594</c:v>
                </c:pt>
                <c:pt idx="10">
                  <c:v>211.008908175778</c:v>
                </c:pt>
                <c:pt idx="11">
                  <c:v>209.246422836417</c:v>
                </c:pt>
                <c:pt idx="12">
                  <c:v>209.487186293053</c:v>
                </c:pt>
                <c:pt idx="13">
                  <c:v>211.702158785095</c:v>
                </c:pt>
                <c:pt idx="14">
                  <c:v>215.624180703734</c:v>
                </c:pt>
                <c:pt idx="15">
                  <c:v>220.780196132803</c:v>
                </c:pt>
                <c:pt idx="16">
                  <c:v>226.548310637955</c:v>
                </c:pt>
                <c:pt idx="17">
                  <c:v>232.232801260877</c:v>
                </c:pt>
                <c:pt idx="18">
                  <c:v>237.148031364301</c:v>
                </c:pt>
              </c:numCache>
            </c:numRef>
          </c:yVal>
          <c:smooth val="1"/>
        </c:ser>
        <c:ser>
          <c:idx val="10"/>
          <c:order val="10"/>
          <c:tx>
            <c:strRef>
              <c:f>'LANZAMIENTO DE UN BALON'!$E$12</c:f>
              <c:strCache>
                <c:ptCount val="1"/>
                <c:pt idx="0">
                  <c:v>0,8</c:v>
                </c:pt>
              </c:strCache>
            </c:strRef>
          </c:tx>
          <c:spPr>
            <a:solidFill>
              <a:srgbClr val="255e91"/>
            </a:solidFill>
            <a:ln cap="rnd" w="19080">
              <a:solidFill>
                <a:srgbClr val="255e91"/>
              </a:solidFill>
              <a:round/>
            </a:ln>
          </c:spPr>
          <c:marker>
            <c:symbol val="circle"/>
            <c:size val="5"/>
            <c:spPr>
              <a:solidFill>
                <a:srgbClr val="255e91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'LANZAMIENTO DE UN BALON'!$G$12:$Y$12</c:f>
              <c:numCache>
                <c:formatCode>General</c:formatCode>
                <c:ptCount val="19"/>
                <c:pt idx="0">
                  <c:v>637.471984126659</c:v>
                </c:pt>
                <c:pt idx="1">
                  <c:v>632.951387373096</c:v>
                </c:pt>
                <c:pt idx="2">
                  <c:v>627.295373819902</c:v>
                </c:pt>
                <c:pt idx="3">
                  <c:v>621.186145333557</c:v>
                </c:pt>
                <c:pt idx="4">
                  <c:v>615.360568443278</c:v>
                </c:pt>
                <c:pt idx="5">
                  <c:v>610.521296951164</c:v>
                </c:pt>
                <c:pt idx="6">
                  <c:v>607.252021121263</c:v>
                </c:pt>
                <c:pt idx="7">
                  <c:v>605.947065693469</c:v>
                </c:pt>
                <c:pt idx="8">
                  <c:v>606.763828280101</c:v>
                </c:pt>
                <c:pt idx="9">
                  <c:v>609.60379480303</c:v>
                </c:pt>
                <c:pt idx="10">
                  <c:v>614.124421800425</c:v>
                </c:pt>
                <c:pt idx="11">
                  <c:v>619.780452414909</c:v>
                </c:pt>
                <c:pt idx="12">
                  <c:v>625.88968272215</c:v>
                </c:pt>
                <c:pt idx="13">
                  <c:v>631.715245973303</c:v>
                </c:pt>
                <c:pt idx="14">
                  <c:v>636.554490011357</c:v>
                </c:pt>
                <c:pt idx="15">
                  <c:v>639.823727883643</c:v>
                </c:pt>
                <c:pt idx="16">
                  <c:v>641.128639428538</c:v>
                </c:pt>
                <c:pt idx="17">
                  <c:v>640.311832326672</c:v>
                </c:pt>
                <c:pt idx="18">
                  <c:v>637.471826025392</c:v>
                </c:pt>
              </c:numCache>
            </c:numRef>
          </c:xVal>
          <c:yVal>
            <c:numRef>
              <c:f>'LANZAMIENTO DE UN BALON'!$G$13:$Y$13</c:f>
              <c:numCache>
                <c:formatCode>General</c:formatCode>
                <c:ptCount val="19"/>
                <c:pt idx="0">
                  <c:v>295.86712181799</c:v>
                </c:pt>
                <c:pt idx="1">
                  <c:v>298.576204441287</c:v>
                </c:pt>
                <c:pt idx="2">
                  <c:v>299.228047562682</c:v>
                </c:pt>
                <c:pt idx="3">
                  <c:v>297.744028917592</c:v>
                </c:pt>
                <c:pt idx="4">
                  <c:v>294.303143885014</c:v>
                </c:pt>
                <c:pt idx="5">
                  <c:v>289.320415903188</c:v>
                </c:pt>
                <c:pt idx="6">
                  <c:v>283.396838286114</c:v>
                </c:pt>
                <c:pt idx="7">
                  <c:v>277.246885224599</c:v>
                </c:pt>
                <c:pt idx="8">
                  <c:v>271.612335255394</c:v>
                </c:pt>
                <c:pt idx="9">
                  <c:v>267.172801407997</c:v>
                </c:pt>
                <c:pt idx="10">
                  <c:v>264.463759463808</c:v>
                </c:pt>
                <c:pt idx="11">
                  <c:v>263.811961375119</c:v>
                </c:pt>
                <c:pt idx="12">
                  <c:v>265.296023974879</c:v>
                </c:pt>
                <c:pt idx="13">
                  <c:v>268.736946582484</c:v>
                </c:pt>
                <c:pt idx="14">
                  <c:v>273.719701227572</c:v>
                </c:pt>
                <c:pt idx="15">
                  <c:v>279.643291380144</c:v>
                </c:pt>
                <c:pt idx="16">
                  <c:v>285.793241337421</c:v>
                </c:pt>
                <c:pt idx="17">
                  <c:v>291.427772937069</c:v>
                </c:pt>
                <c:pt idx="18">
                  <c:v>295.86727536524</c:v>
                </c:pt>
              </c:numCache>
            </c:numRef>
          </c:yVal>
          <c:smooth val="1"/>
        </c:ser>
        <c:ser>
          <c:idx val="11"/>
          <c:order val="11"/>
          <c:tx>
            <c:strRef>
              <c:f>'LANZAMIENTO DE UN BALON'!$E$14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rgbClr val="43682b"/>
            </a:solidFill>
            <a:ln cap="rnd" w="19080">
              <a:solidFill>
                <a:srgbClr val="43682b"/>
              </a:solidFill>
              <a:round/>
            </a:ln>
          </c:spPr>
          <c:marker>
            <c:symbol val="circle"/>
            <c:size val="5"/>
            <c:spPr>
              <a:solidFill>
                <a:srgbClr val="43682b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'LANZAMIENTO DE UN BALON'!$G$14:$Y$14</c:f>
              <c:numCache>
                <c:formatCode>General</c:formatCode>
                <c:ptCount val="19"/>
                <c:pt idx="0">
                  <c:v>790.228358542008</c:v>
                </c:pt>
                <c:pt idx="1">
                  <c:v>785.259661120104</c:v>
                </c:pt>
                <c:pt idx="2">
                  <c:v>779.58689003609</c:v>
                </c:pt>
                <c:pt idx="3">
                  <c:v>773.894268371336</c:v>
                </c:pt>
                <c:pt idx="4">
                  <c:v>768.868413491294</c:v>
                </c:pt>
                <c:pt idx="5">
                  <c:v>765.115520474456</c:v>
                </c:pt>
                <c:pt idx="6">
                  <c:v>763.088245700923</c:v>
                </c:pt>
                <c:pt idx="7">
                  <c:v>763.031109559721</c:v>
                </c:pt>
                <c:pt idx="8">
                  <c:v>764.951003544624</c:v>
                </c:pt>
                <c:pt idx="9">
                  <c:v>768.616359034439</c:v>
                </c:pt>
                <c:pt idx="10">
                  <c:v>773.58507801562</c:v>
                </c:pt>
                <c:pt idx="11">
                  <c:v>779.257856874217</c:v>
                </c:pt>
                <c:pt idx="12">
                  <c:v>784.950471591126</c:v>
                </c:pt>
                <c:pt idx="13">
                  <c:v>789.976305638911</c:v>
                </c:pt>
                <c:pt idx="14">
                  <c:v>793.729166451769</c:v>
                </c:pt>
                <c:pt idx="15">
                  <c:v>795.756401533894</c:v>
                </c:pt>
                <c:pt idx="16">
                  <c:v>795.813495283649</c:v>
                </c:pt>
                <c:pt idx="17">
                  <c:v>793.893561320321</c:v>
                </c:pt>
                <c:pt idx="18">
                  <c:v>790.22817308711</c:v>
                </c:pt>
              </c:numCache>
            </c:numRef>
          </c:xVal>
          <c:yVal>
            <c:numRef>
              <c:f>'LANZAMIENTO DE UN BALON'!$G$15:$Y$15</c:f>
              <c:numCache>
                <c:formatCode>General</c:formatCode>
                <c:ptCount val="19"/>
                <c:pt idx="0">
                  <c:v>344.204419696158</c:v>
                </c:pt>
                <c:pt idx="1">
                  <c:v>345.961397100037</c:v>
                </c:pt>
                <c:pt idx="2">
                  <c:v>345.476570329731</c:v>
                </c:pt>
                <c:pt idx="3">
                  <c:v>342.808416919728</c:v>
                </c:pt>
                <c:pt idx="4">
                  <c:v>338.278757038818</c:v>
                </c:pt>
                <c:pt idx="5">
                  <c:v>332.433937048482</c:v>
                </c:pt>
                <c:pt idx="6">
                  <c:v>325.978931763428</c:v>
                </c:pt>
                <c:pt idx="7">
                  <c:v>319.692313690988</c:v>
                </c:pt>
                <c:pt idx="8">
                  <c:v>314.332345261498</c:v>
                </c:pt>
                <c:pt idx="9">
                  <c:v>310.545520765061</c:v>
                </c:pt>
                <c:pt idx="10">
                  <c:v>308.788589237937</c:v>
                </c:pt>
                <c:pt idx="11">
                  <c:v>309.273463532848</c:v>
                </c:pt>
                <c:pt idx="12">
                  <c:v>311.941660383109</c:v>
                </c:pt>
                <c:pt idx="13">
                  <c:v>316.471354380373</c:v>
                </c:pt>
                <c:pt idx="14">
                  <c:v>322.316195048201</c:v>
                </c:pt>
                <c:pt idx="15">
                  <c:v>328.771205077863</c:v>
                </c:pt>
                <c:pt idx="16">
                  <c:v>335.057811389757</c:v>
                </c:pt>
                <c:pt idx="17">
                  <c:v>340.417752972046</c:v>
                </c:pt>
                <c:pt idx="18">
                  <c:v>344.204538772813</c:v>
                </c:pt>
              </c:numCache>
            </c:numRef>
          </c:yVal>
          <c:smooth val="1"/>
        </c:ser>
        <c:ser>
          <c:idx val="12"/>
          <c:order val="12"/>
          <c:tx>
            <c:strRef>
              <c:f>'LANZAMIENTO DE UN BALON'!$E$16</c:f>
              <c:strCache>
                <c:ptCount val="1"/>
                <c:pt idx="0">
                  <c:v>1,2</c:v>
                </c:pt>
              </c:strCache>
            </c:strRef>
          </c:tx>
          <c:spPr>
            <a:solidFill>
              <a:srgbClr val="698ed0"/>
            </a:solidFill>
            <a:ln cap="rnd" w="19080">
              <a:solidFill>
                <a:srgbClr val="698ed0"/>
              </a:solidFill>
              <a:round/>
            </a:ln>
          </c:spPr>
          <c:marker>
            <c:symbol val="circle"/>
            <c:size val="5"/>
            <c:spPr>
              <a:solidFill>
                <a:srgbClr val="698ed0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'LANZAMIENTO DE UN BALON'!$G$16:$Y$16</c:f>
              <c:numCache>
                <c:formatCode>General</c:formatCode>
                <c:ptCount val="19"/>
                <c:pt idx="0">
                  <c:v>942.553929999107</c:v>
                </c:pt>
                <c:pt idx="1">
                  <c:v>937.335218195443</c:v>
                </c:pt>
                <c:pt idx="2">
                  <c:v>931.871845062265</c:v>
                </c:pt>
                <c:pt idx="3">
                  <c:v>926.822777080768</c:v>
                </c:pt>
                <c:pt idx="4">
                  <c:v>922.797009185028</c:v>
                </c:pt>
                <c:pt idx="5">
                  <c:v>920.280110645109</c:v>
                </c:pt>
                <c:pt idx="6">
                  <c:v>919.575657975729</c:v>
                </c:pt>
                <c:pt idx="7">
                  <c:v>920.768618958767</c:v>
                </c:pt>
                <c:pt idx="8">
                  <c:v>923.715104227337</c:v>
                </c:pt>
                <c:pt idx="9">
                  <c:v>928.059722527358</c:v>
                </c:pt>
                <c:pt idx="10">
                  <c:v>933.278446346245</c:v>
                </c:pt>
                <c:pt idx="11">
                  <c:v>938.74181765735</c:v>
                </c:pt>
                <c:pt idx="12">
                  <c:v>943.790870199249</c:v>
                </c:pt>
                <c:pt idx="13">
                  <c:v>947.816610900117</c:v>
                </c:pt>
                <c:pt idx="14">
                  <c:v>950.333473770008</c:v>
                </c:pt>
                <c:pt idx="15">
                  <c:v>951.037886596558</c:v>
                </c:pt>
                <c:pt idx="16">
                  <c:v>949.84488640354</c:v>
                </c:pt>
                <c:pt idx="17">
                  <c:v>946.898367287166</c:v>
                </c:pt>
                <c:pt idx="18">
                  <c:v>942.553724584082</c:v>
                </c:pt>
              </c:numCache>
            </c:numRef>
          </c:xVal>
          <c:yVal>
            <c:numRef>
              <c:f>'LANZAMIENTO DE UN BALON'!$G$17:$Y$17</c:f>
              <c:numCache>
                <c:formatCode>General</c:formatCode>
                <c:ptCount val="19"/>
                <c:pt idx="0">
                  <c:v>382.060781719345</c:v>
                </c:pt>
                <c:pt idx="1">
                  <c:v>382.795608759176</c:v>
                </c:pt>
                <c:pt idx="2">
                  <c:v>381.193440610541</c:v>
                </c:pt>
                <c:pt idx="3">
                  <c:v>377.447523292239</c:v>
                </c:pt>
                <c:pt idx="4">
                  <c:v>372.009671808279</c:v>
                </c:pt>
                <c:pt idx="5">
                  <c:v>365.535774338052</c:v>
                </c:pt>
                <c:pt idx="6">
                  <c:v>358.806682075787</c:v>
                </c:pt>
                <c:pt idx="7">
                  <c:v>352.634026616398</c:v>
                </c:pt>
                <c:pt idx="8">
                  <c:v>347.762324753549</c:v>
                </c:pt>
                <c:pt idx="9">
                  <c:v>344.779178350728</c:v>
                </c:pt>
                <c:pt idx="10">
                  <c:v>344.044400556339</c:v>
                </c:pt>
                <c:pt idx="11">
                  <c:v>345.646616826821</c:v>
                </c:pt>
                <c:pt idx="12">
                  <c:v>349.392575339146</c:v>
                </c:pt>
                <c:pt idx="13">
                  <c:v>354.830456120672</c:v>
                </c:pt>
                <c:pt idx="14">
                  <c:v>361.304367458275</c:v>
                </c:pt>
                <c:pt idx="15">
                  <c:v>368.033456485107</c:v>
                </c:pt>
                <c:pt idx="16">
                  <c:v>374.206091996496</c:v>
                </c:pt>
                <c:pt idx="17">
                  <c:v>379.077759604814</c:v>
                </c:pt>
                <c:pt idx="18">
                  <c:v>382.060861578194</c:v>
                </c:pt>
              </c:numCache>
            </c:numRef>
          </c:yVal>
          <c:smooth val="1"/>
        </c:ser>
        <c:ser>
          <c:idx val="13"/>
          <c:order val="13"/>
          <c:tx>
            <c:strRef>
              <c:f>'LANZAMIENTO DE UN BALON'!$E$20</c:f>
              <c:strCache>
                <c:ptCount val="1"/>
                <c:pt idx="0">
                  <c:v>1,6</c:v>
                </c:pt>
              </c:strCache>
            </c:strRef>
          </c:tx>
          <c:spPr>
            <a:solidFill>
              <a:srgbClr val="f1975a"/>
            </a:solidFill>
            <a:ln cap="rnd" w="19080">
              <a:solidFill>
                <a:srgbClr val="f1975a"/>
              </a:solidFill>
              <a:round/>
            </a:ln>
          </c:spPr>
          <c:marker>
            <c:symbol val="circle"/>
            <c:size val="5"/>
            <c:spPr>
              <a:solidFill>
                <a:srgbClr val="f1975a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'LANZAMIENTO DE UN BALON'!$G$20:$Y$20</c:f>
              <c:numCache>
                <c:formatCode>General</c:formatCode>
                <c:ptCount val="19"/>
                <c:pt idx="0">
                  <c:v>1246.4917094334</c:v>
                </c:pt>
                <c:pt idx="1">
                  <c:v>1241.39880242437</c:v>
                </c:pt>
                <c:pt idx="2">
                  <c:v>1236.99061620026</c:v>
                </c:pt>
                <c:pt idx="3">
                  <c:v>1233.79884553895</c:v>
                </c:pt>
                <c:pt idx="4">
                  <c:v>1232.20846686988</c:v>
                </c:pt>
                <c:pt idx="5">
                  <c:v>1232.41130422003</c:v>
                </c:pt>
                <c:pt idx="6">
                  <c:v>1234.38289229816</c:v>
                </c:pt>
                <c:pt idx="7">
                  <c:v>1237.88542738364</c:v>
                </c:pt>
                <c:pt idx="8">
                  <c:v>1242.49645009758</c:v>
                </c:pt>
                <c:pt idx="9">
                  <c:v>1247.65980047461</c:v>
                </c:pt>
                <c:pt idx="10">
                  <c:v>1252.75269937331</c:v>
                </c:pt>
                <c:pt idx="11">
                  <c:v>1257.16086517966</c:v>
                </c:pt>
                <c:pt idx="12">
                  <c:v>1260.35260557844</c:v>
                </c:pt>
                <c:pt idx="13">
                  <c:v>1261.94294779037</c:v>
                </c:pt>
                <c:pt idx="14">
                  <c:v>1261.74007218574</c:v>
                </c:pt>
                <c:pt idx="15">
                  <c:v>1259.76844866987</c:v>
                </c:pt>
                <c:pt idx="16">
                  <c:v>1256.26588523772</c:v>
                </c:pt>
                <c:pt idx="17">
                  <c:v>1251.65484468724</c:v>
                </c:pt>
                <c:pt idx="18">
                  <c:v>1246.49148913514</c:v>
                </c:pt>
              </c:numCache>
            </c:numRef>
          </c:xVal>
          <c:yVal>
            <c:numRef>
              <c:f>'LANZAMIENTO DE UN BALON'!$G$21:$Y$21</c:f>
              <c:numCache>
                <c:formatCode>General</c:formatCode>
                <c:ptCount val="19"/>
                <c:pt idx="0">
                  <c:v>426.07147206083</c:v>
                </c:pt>
                <c:pt idx="1">
                  <c:v>424.716030484987</c:v>
                </c:pt>
                <c:pt idx="2">
                  <c:v>421.112798188511</c:v>
                </c:pt>
                <c:pt idx="3">
                  <c:v>415.696380176304</c:v>
                </c:pt>
                <c:pt idx="4">
                  <c:v>409.12007942277</c:v>
                </c:pt>
                <c:pt idx="5">
                  <c:v>402.177098526595</c:v>
                </c:pt>
                <c:pt idx="6">
                  <c:v>395.704867328031</c:v>
                </c:pt>
                <c:pt idx="7">
                  <c:v>390.484036043423</c:v>
                </c:pt>
                <c:pt idx="8">
                  <c:v>387.144316892065</c:v>
                </c:pt>
                <c:pt idx="9">
                  <c:v>386.088531157384</c:v>
                </c:pt>
                <c:pt idx="10">
                  <c:v>387.444022770231</c:v>
                </c:pt>
                <c:pt idx="11">
                  <c:v>391.047298680316</c:v>
                </c:pt>
                <c:pt idx="12">
                  <c:v>396.463748622267</c:v>
                </c:pt>
                <c:pt idx="13">
                  <c:v>403.040065770465</c:v>
                </c:pt>
                <c:pt idx="14">
                  <c:v>409.983045548776</c:v>
                </c:pt>
                <c:pt idx="15">
                  <c:v>416.455258251779</c:v>
                </c:pt>
                <c:pt idx="16">
                  <c:v>421.676055893978</c:v>
                </c:pt>
                <c:pt idx="17">
                  <c:v>425.015730313868</c:v>
                </c:pt>
                <c:pt idx="18">
                  <c:v>426.071465623322</c:v>
                </c:pt>
              </c:numCache>
            </c:numRef>
          </c:yVal>
          <c:smooth val="1"/>
        </c:ser>
        <c:axId val="2039045"/>
        <c:axId val="68123355"/>
      </c:scatterChart>
      <c:valAx>
        <c:axId val="2039045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8123355"/>
        <c:crosses val="autoZero"/>
        <c:crossBetween val="midCat"/>
      </c:valAx>
      <c:valAx>
        <c:axId val="6812335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039045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4.png"/><Relationship Id="rId2" Type="http://schemas.openxmlformats.org/officeDocument/2006/relationships/chart" Target="../charts/chart2.xml"/><Relationship Id="rId3" Type="http://schemas.openxmlformats.org/officeDocument/2006/relationships/image" Target="../media/image5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6.png"/><Relationship Id="rId2" Type="http://schemas.openxmlformats.org/officeDocument/2006/relationships/chart" Target="../charts/chart3.xml"/><Relationship Id="rId3" Type="http://schemas.openxmlformats.org/officeDocument/2006/relationships/image" Target="../media/image7.pn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8.png"/><Relationship Id="rId2" Type="http://schemas.openxmlformats.org/officeDocument/2006/relationships/image" Target="../media/image9.jpeg"/><Relationship Id="rId3" Type="http://schemas.openxmlformats.org/officeDocument/2006/relationships/image" Target="../media/image10.png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image" Target="../media/image11.png"/><Relationship Id="rId3" Type="http://schemas.openxmlformats.org/officeDocument/2006/relationships/image" Target="../media/image12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34200</xdr:colOff>
      <xdr:row>4</xdr:row>
      <xdr:rowOff>26640</xdr:rowOff>
    </xdr:from>
    <xdr:to>
      <xdr:col>4</xdr:col>
      <xdr:colOff>18720</xdr:colOff>
      <xdr:row>16</xdr:row>
      <xdr:rowOff>21600</xdr:rowOff>
    </xdr:to>
    <xdr:pic>
      <xdr:nvPicPr>
        <xdr:cNvPr id="0" name="Imagen 1" descr=""/>
        <xdr:cNvPicPr/>
      </xdr:nvPicPr>
      <xdr:blipFill>
        <a:blip r:embed="rId1"/>
        <a:srcRect l="62355" t="16744" r="30591" b="44514"/>
        <a:stretch/>
      </xdr:blipFill>
      <xdr:spPr>
        <a:xfrm>
          <a:off x="63360" y="615240"/>
          <a:ext cx="1525680" cy="21038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6</xdr:col>
      <xdr:colOff>207720</xdr:colOff>
      <xdr:row>6</xdr:row>
      <xdr:rowOff>15120</xdr:rowOff>
    </xdr:from>
    <xdr:to>
      <xdr:col>7</xdr:col>
      <xdr:colOff>90360</xdr:colOff>
      <xdr:row>6</xdr:row>
      <xdr:rowOff>155160</xdr:rowOff>
    </xdr:to>
    <xdr:sp>
      <xdr:nvSpPr>
        <xdr:cNvPr id="1" name="CuadroTexto 2"/>
        <xdr:cNvSpPr/>
      </xdr:nvSpPr>
      <xdr:spPr>
        <a:xfrm>
          <a:off x="2805480" y="954360"/>
          <a:ext cx="396360" cy="1400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t">
          <a:spAutoFit/>
        </a:bodyPr>
        <a:p>
          <a:pPr>
            <a:lnSpc>
              <a:spcPct val="100000"/>
            </a:lnSpc>
          </a:pPr>
          <a:r>
            <a:rPr b="0" lang="es-ES" sz="1100" spc="-1" strike="noStrike">
              <a:solidFill>
                <a:srgbClr val="000000"/>
              </a:solidFill>
              <a:latin typeface="Cambria Math"/>
            </a:rPr>
            <a:t>𝐹</a:t>
          </a:r>
          <a:r>
            <a:rPr b="0" lang="es-ES" sz="1100" spc="-1" strike="noStrike">
              <a:solidFill>
                <a:srgbClr val="000000"/>
              </a:solidFill>
              <a:latin typeface="Cambria Math"/>
            </a:rPr>
            <a:t>=𝑚𝑎</a:t>
          </a:r>
          <a:endParaRPr b="0" lang="es-ES" sz="1100" spc="-1" strike="noStrike">
            <a:latin typeface="Times New Roman"/>
          </a:endParaRPr>
        </a:p>
      </xdr:txBody>
    </xdr:sp>
    <xdr:clientData/>
  </xdr:twoCellAnchor>
  <xdr:twoCellAnchor editAs="oneCell">
    <xdr:from>
      <xdr:col>7</xdr:col>
      <xdr:colOff>171720</xdr:colOff>
      <xdr:row>10</xdr:row>
      <xdr:rowOff>10800</xdr:rowOff>
    </xdr:from>
    <xdr:to>
      <xdr:col>11</xdr:col>
      <xdr:colOff>510480</xdr:colOff>
      <xdr:row>10</xdr:row>
      <xdr:rowOff>150840</xdr:rowOff>
    </xdr:to>
    <xdr:sp>
      <xdr:nvSpPr>
        <xdr:cNvPr id="2" name="CuadroTexto 3"/>
        <xdr:cNvSpPr/>
      </xdr:nvSpPr>
      <xdr:spPr>
        <a:xfrm>
          <a:off x="3283200" y="1656720"/>
          <a:ext cx="2393640" cy="1400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t">
          <a:spAutoFit/>
        </a:bodyPr>
        <a:p>
          <a:pPr>
            <a:lnSpc>
              <a:spcPct val="100000"/>
            </a:lnSpc>
          </a:pPr>
          <a:r>
            <a:rPr b="0" lang="es-ES" sz="1100" spc="-1" strike="noStrike">
              <a:solidFill>
                <a:srgbClr val="000000"/>
              </a:solidFill>
              <a:latin typeface="Cambria Math"/>
            </a:rPr>
            <a:t>𝑎</a:t>
          </a:r>
          <a:r>
            <a:rPr b="0" lang="es-ES" sz="1100" spc="-1" strike="noStrike">
              <a:solidFill>
                <a:srgbClr val="000000"/>
              </a:solidFill>
              <a:latin typeface="Cambria Math"/>
            </a:rPr>
            <a:t>=𝑑𝑣/𝑑𝑡=𝐹/𝑚=(𝑚𝑔−𝑐𝑣)/𝑚=𝑔−𝑐/𝑚 𝑣</a:t>
          </a:r>
          <a:endParaRPr b="0" lang="es-ES" sz="1100" spc="-1" strike="noStrike">
            <a:latin typeface="Times New Roman"/>
          </a:endParaRPr>
        </a:p>
      </xdr:txBody>
    </xdr:sp>
    <xdr:clientData/>
  </xdr:twoCellAnchor>
  <xdr:twoCellAnchor editAs="oneCell">
    <xdr:from>
      <xdr:col>8</xdr:col>
      <xdr:colOff>145440</xdr:colOff>
      <xdr:row>14</xdr:row>
      <xdr:rowOff>91440</xdr:rowOff>
    </xdr:from>
    <xdr:to>
      <xdr:col>11</xdr:col>
      <xdr:colOff>348840</xdr:colOff>
      <xdr:row>15</xdr:row>
      <xdr:rowOff>56160</xdr:rowOff>
    </xdr:to>
    <xdr:sp>
      <xdr:nvSpPr>
        <xdr:cNvPr id="3" name="CuadroTexto 4"/>
        <xdr:cNvSpPr/>
      </xdr:nvSpPr>
      <xdr:spPr>
        <a:xfrm>
          <a:off x="3770640" y="2438280"/>
          <a:ext cx="1744560" cy="1400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t">
          <a:spAutoFit/>
        </a:bodyPr>
        <a:p>
          <a:pPr>
            <a:lnSpc>
              <a:spcPct val="100000"/>
            </a:lnSpc>
          </a:pPr>
          <a:r>
            <a:rPr b="0" lang="es-ES" sz="1100" spc="-1" strike="noStrike">
              <a:solidFill>
                <a:srgbClr val="000000"/>
              </a:solidFill>
              <a:latin typeface="Cambria Math"/>
            </a:rPr>
            <a:t>𝑣</a:t>
          </a:r>
          <a:r>
            <a:rPr b="0" lang="es-ES" sz="1100" spc="-1" strike="noStrike">
              <a:solidFill>
                <a:srgbClr val="000000"/>
              </a:solidFill>
              <a:latin typeface="Cambria Math"/>
            </a:rPr>
            <a:t>(𝑡)=𝑔𝑚/𝑐 (1−𝑒^(−𝑐/𝑚 𝑡) )</a:t>
          </a:r>
          <a:endParaRPr b="0" lang="es-ES" sz="1100" spc="-1" strike="noStrike">
            <a:latin typeface="Times New Roman"/>
          </a:endParaRPr>
        </a:p>
      </xdr:txBody>
    </xdr:sp>
    <xdr:clientData/>
  </xdr:twoCellAnchor>
  <xdr:twoCellAnchor editAs="oneCell">
    <xdr:from>
      <xdr:col>13</xdr:col>
      <xdr:colOff>183600</xdr:colOff>
      <xdr:row>13</xdr:row>
      <xdr:rowOff>23040</xdr:rowOff>
    </xdr:from>
    <xdr:to>
      <xdr:col>14</xdr:col>
      <xdr:colOff>114840</xdr:colOff>
      <xdr:row>14</xdr:row>
      <xdr:rowOff>11160</xdr:rowOff>
    </xdr:to>
    <xdr:sp>
      <xdr:nvSpPr>
        <xdr:cNvPr id="4" name="CuadroTexto 5"/>
        <xdr:cNvSpPr/>
      </xdr:nvSpPr>
      <xdr:spPr>
        <a:xfrm>
          <a:off x="6377400" y="2194920"/>
          <a:ext cx="444960" cy="1630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t">
          <a:spAutoFit/>
        </a:bodyPr>
        <a:p>
          <a:pPr>
            <a:lnSpc>
              <a:spcPct val="100000"/>
            </a:lnSpc>
          </a:pPr>
          <a:r>
            <a:rPr b="0" lang="es-ES" sz="1100" spc="-1" strike="noStrike">
              <a:solidFill>
                <a:srgbClr val="000000"/>
              </a:solidFill>
              <a:latin typeface="Cambria Math"/>
            </a:rPr>
            <a:t>𝑣</a:t>
          </a:r>
          <a:r>
            <a:rPr b="0" lang="es-ES" sz="1100" spc="-1" strike="noStrike">
              <a:solidFill>
                <a:srgbClr val="000000"/>
              </a:solidFill>
              <a:latin typeface="Cambria Math"/>
            </a:rPr>
            <a:t>(0)=</a:t>
          </a:r>
          <a:r>
            <a:rPr b="0" lang="es" sz="1100" spc="-1" strike="noStrike">
              <a:solidFill>
                <a:srgbClr val="000000"/>
              </a:solidFill>
              <a:latin typeface="Calibri"/>
            </a:rPr>
            <a:t>0</a:t>
          </a:r>
          <a:endParaRPr b="0" lang="es-ES" sz="1100" spc="-1" strike="noStrike">
            <a:latin typeface="Times New Roman"/>
          </a:endParaRPr>
        </a:p>
      </xdr:txBody>
    </xdr:sp>
    <xdr:clientData/>
  </xdr:twoCellAnchor>
  <xdr:twoCellAnchor editAs="oneCell">
    <xdr:from>
      <xdr:col>7</xdr:col>
      <xdr:colOff>209160</xdr:colOff>
      <xdr:row>35</xdr:row>
      <xdr:rowOff>-360</xdr:rowOff>
    </xdr:from>
    <xdr:to>
      <xdr:col>15</xdr:col>
      <xdr:colOff>351360</xdr:colOff>
      <xdr:row>51</xdr:row>
      <xdr:rowOff>41760</xdr:rowOff>
    </xdr:to>
    <xdr:pic>
      <xdr:nvPicPr>
        <xdr:cNvPr id="5" name="Imagen 6" descr=""/>
        <xdr:cNvPicPr/>
      </xdr:nvPicPr>
      <xdr:blipFill>
        <a:blip r:embed="rId2"/>
        <a:srcRect l="64288" t="24787" r="20580" b="35022"/>
        <a:stretch/>
      </xdr:blipFill>
      <xdr:spPr>
        <a:xfrm>
          <a:off x="3320640" y="6027120"/>
          <a:ext cx="4251960" cy="28461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38</xdr:row>
      <xdr:rowOff>104760</xdr:rowOff>
    </xdr:from>
    <xdr:to>
      <xdr:col>7</xdr:col>
      <xdr:colOff>173880</xdr:colOff>
      <xdr:row>39</xdr:row>
      <xdr:rowOff>69480</xdr:rowOff>
    </xdr:to>
    <xdr:sp>
      <xdr:nvSpPr>
        <xdr:cNvPr id="6" name="CuadroTexto 7"/>
        <xdr:cNvSpPr/>
      </xdr:nvSpPr>
      <xdr:spPr>
        <a:xfrm>
          <a:off x="0" y="6657840"/>
          <a:ext cx="3285360" cy="1400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t">
          <a:spAutoFit/>
        </a:bodyPr>
        <a:p>
          <a:pPr>
            <a:lnSpc>
              <a:spcPct val="100000"/>
            </a:lnSpc>
          </a:pPr>
          <a:r>
            <a:rPr b="0" lang="es-ES" sz="1100" spc="-1" strike="noStrike">
              <a:solidFill>
                <a:srgbClr val="000000"/>
              </a:solidFill>
              <a:latin typeface="Cambria Math"/>
              <a:ea typeface="Cambria Math"/>
            </a:rPr>
            <a:t>∆𝑣</a:t>
          </a:r>
          <a:r>
            <a:rPr b="0" lang="es-ES" sz="1100" spc="-1" strike="noStrike">
              <a:solidFill>
                <a:srgbClr val="000000"/>
              </a:solidFill>
              <a:latin typeface="Cambria Math"/>
              <a:ea typeface="Cambria Math"/>
            </a:rPr>
            <a:t>/∆𝑡=(𝑣(𝑡_(𝑖+1) )−𝑣(𝑡_𝑖))/(𝑡_(𝑖+1)−𝑡_𝑖 )=𝑔−𝑐/𝑚 𝑣</a:t>
          </a:r>
          <a:endParaRPr b="0" lang="es-ES" sz="1100" spc="-1" strike="noStrike">
            <a:latin typeface="Times New Roman"/>
          </a:endParaRPr>
        </a:p>
      </xdr:txBody>
    </xdr:sp>
    <xdr:clientData/>
  </xdr:twoCellAnchor>
  <xdr:twoCellAnchor editAs="oneCell">
    <xdr:from>
      <xdr:col>0</xdr:col>
      <xdr:colOff>8640</xdr:colOff>
      <xdr:row>41</xdr:row>
      <xdr:rowOff>36000</xdr:rowOff>
    </xdr:from>
    <xdr:to>
      <xdr:col>6</xdr:col>
      <xdr:colOff>360000</xdr:colOff>
      <xdr:row>42</xdr:row>
      <xdr:rowOff>23760</xdr:rowOff>
    </xdr:to>
    <xdr:sp>
      <xdr:nvSpPr>
        <xdr:cNvPr id="7" name="CuadroTexto 8"/>
        <xdr:cNvSpPr/>
      </xdr:nvSpPr>
      <xdr:spPr>
        <a:xfrm>
          <a:off x="8640" y="7115040"/>
          <a:ext cx="2949120" cy="1630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t">
          <a:spAutoFit/>
        </a:bodyPr>
        <a:p>
          <a:pPr>
            <a:lnSpc>
              <a:spcPct val="100000"/>
            </a:lnSpc>
          </a:pPr>
          <a:r>
            <a:rPr b="0" lang="es-ES" sz="1100" spc="-1" strike="noStrike">
              <a:solidFill>
                <a:srgbClr val="000000"/>
              </a:solidFill>
              <a:latin typeface="Calibri"/>
            </a:rPr>
            <a:t>𝑣</a:t>
          </a:r>
          <a:r>
            <a:rPr b="0" lang="es-ES" sz="1100" spc="-1" strike="noStrike">
              <a:solidFill>
                <a:srgbClr val="000000"/>
              </a:solidFill>
              <a:latin typeface="Calibri"/>
            </a:rPr>
            <a:t>(𝑡_(𝑖+1) )</a:t>
          </a:r>
          <a:r>
            <a:rPr b="0" lang="es-ES" sz="1100" spc="-1" strike="noStrike">
              <a:solidFill>
                <a:srgbClr val="000000"/>
              </a:solidFill>
              <a:latin typeface="Cambria Math"/>
            </a:rPr>
            <a:t>=𝑣(𝑡_𝑖 )+[</a:t>
          </a:r>
          <a:r>
            <a:rPr b="0" lang="es-ES" sz="1100" spc="-1" strike="noStrike">
              <a:solidFill>
                <a:srgbClr val="000000"/>
              </a:solidFill>
              <a:latin typeface="Calibri"/>
            </a:rPr>
            <a:t>𝑔−𝑐/𝑔 𝑣</a:t>
          </a:r>
          <a:r>
            <a:rPr b="0" lang="es-ES" sz="1100" spc="-1" strike="noStrike">
              <a:solidFill>
                <a:srgbClr val="000000"/>
              </a:solidFill>
              <a:latin typeface="Cambria Math"/>
            </a:rPr>
            <a:t>(𝑡_𝑖)](</a:t>
          </a:r>
          <a:r>
            <a:rPr b="0" lang="es-ES" sz="1100" spc="-1" strike="noStrike">
              <a:solidFill>
                <a:srgbClr val="000000"/>
              </a:solidFill>
              <a:latin typeface="Calibri"/>
            </a:rPr>
            <a:t>𝑡_(𝑖+1)−𝑡_𝑖</a:t>
          </a:r>
          <a:r>
            <a:rPr b="0" lang="es-ES" sz="1100" spc="-1" strike="noStrike">
              <a:solidFill>
                <a:srgbClr val="000000"/>
              </a:solidFill>
              <a:latin typeface="Cambria Math"/>
            </a:rPr>
            <a:t> )</a:t>
          </a:r>
          <a:endParaRPr b="0" lang="es-ES" sz="1100" spc="-1" strike="noStrike">
            <a:latin typeface="Times New Roman"/>
          </a:endParaRPr>
        </a:p>
      </xdr:txBody>
    </xdr:sp>
    <xdr:clientData/>
  </xdr:twoCellAnchor>
  <xdr:twoCellAnchor editAs="oneCell">
    <xdr:from>
      <xdr:col>2</xdr:col>
      <xdr:colOff>350280</xdr:colOff>
      <xdr:row>52</xdr:row>
      <xdr:rowOff>81360</xdr:rowOff>
    </xdr:from>
    <xdr:to>
      <xdr:col>9</xdr:col>
      <xdr:colOff>272880</xdr:colOff>
      <xdr:row>53</xdr:row>
      <xdr:rowOff>46080</xdr:rowOff>
    </xdr:to>
    <xdr:sp>
      <xdr:nvSpPr>
        <xdr:cNvPr id="8" name="CuadroTexto 9"/>
        <xdr:cNvSpPr/>
      </xdr:nvSpPr>
      <xdr:spPr>
        <a:xfrm>
          <a:off x="893160" y="9088200"/>
          <a:ext cx="3518640" cy="1400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t">
          <a:spAutoFit/>
        </a:bodyPr>
        <a:p>
          <a:pPr>
            <a:lnSpc>
              <a:spcPct val="100000"/>
            </a:lnSpc>
          </a:pPr>
          <a:r>
            <a:rPr b="0" lang="es-ES" sz="1100" spc="-1" strike="noStrike">
              <a:solidFill>
                <a:srgbClr val="000000"/>
              </a:solidFill>
              <a:latin typeface="Cambria Math"/>
            </a:rPr>
            <a:t>𝑣𝑎𝑙𝑜𝑟 𝑛𝑢𝑒𝑣𝑜</a:t>
          </a:r>
          <a:r>
            <a:rPr b="0" lang="es-ES" sz="1100" spc="-1" strike="noStrike">
              <a:solidFill>
                <a:srgbClr val="000000"/>
              </a:solidFill>
              <a:latin typeface="Cambria Math"/>
            </a:rPr>
            <a:t>=𝑣𝑎𝑙𝑜𝑟 𝑎𝑛𝑡𝑒𝑟𝑖𝑜𝑟+𝑝𝑒𝑛𝑑𝑖𝑒𝑛𝑡𝑒𝑥𝑡𝑎𝑚𝑎ñ𝑜 𝑑𝑒𝑙 𝑝𝑎𝑠𝑜</a:t>
          </a:r>
          <a:endParaRPr b="0" lang="es-ES" sz="1100" spc="-1" strike="noStrike">
            <a:latin typeface="Times New Roman"/>
          </a:endParaRPr>
        </a:p>
      </xdr:txBody>
    </xdr:sp>
    <xdr:clientData/>
  </xdr:twoCellAnchor>
  <xdr:twoCellAnchor editAs="oneCell">
    <xdr:from>
      <xdr:col>1</xdr:col>
      <xdr:colOff>153360</xdr:colOff>
      <xdr:row>73</xdr:row>
      <xdr:rowOff>72000</xdr:rowOff>
    </xdr:from>
    <xdr:to>
      <xdr:col>9</xdr:col>
      <xdr:colOff>248400</xdr:colOff>
      <xdr:row>85</xdr:row>
      <xdr:rowOff>105480</xdr:rowOff>
    </xdr:to>
    <xdr:pic>
      <xdr:nvPicPr>
        <xdr:cNvPr id="9" name="Imagen 11" descr=""/>
        <xdr:cNvPicPr/>
      </xdr:nvPicPr>
      <xdr:blipFill>
        <a:blip r:embed="rId3"/>
        <a:srcRect l="76303" t="15124" r="1180" b="37339"/>
        <a:stretch/>
      </xdr:blipFill>
      <xdr:spPr>
        <a:xfrm>
          <a:off x="182520" y="12759480"/>
          <a:ext cx="4204800" cy="21366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112680</xdr:colOff>
      <xdr:row>78</xdr:row>
      <xdr:rowOff>7560</xdr:rowOff>
    </xdr:from>
    <xdr:to>
      <xdr:col>11</xdr:col>
      <xdr:colOff>389160</xdr:colOff>
      <xdr:row>78</xdr:row>
      <xdr:rowOff>147600</xdr:rowOff>
    </xdr:to>
    <xdr:sp>
      <xdr:nvSpPr>
        <xdr:cNvPr id="10" name="CuadroTexto 13"/>
        <xdr:cNvSpPr/>
      </xdr:nvSpPr>
      <xdr:spPr>
        <a:xfrm>
          <a:off x="5279040" y="13571280"/>
          <a:ext cx="276480" cy="1400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t">
          <a:spAutoFit/>
        </a:bodyPr>
        <a:p>
          <a:pPr>
            <a:lnSpc>
              <a:spcPct val="100000"/>
            </a:lnSpc>
          </a:pPr>
          <a:r>
            <a:rPr b="0" lang="es" sz="1100" spc="-1" strike="noStrike">
              <a:solidFill>
                <a:srgbClr val="000000"/>
              </a:solidFill>
              <a:latin typeface="Cambria Math"/>
              <a:ea typeface="Cambria Math"/>
            </a:rPr>
            <a:t>∆</a:t>
          </a:r>
          <a:r>
            <a:rPr b="0" lang="es-ES" sz="1100" spc="-1" strike="noStrike">
              <a:solidFill>
                <a:srgbClr val="000000"/>
              </a:solidFill>
              <a:latin typeface="Cambria Math"/>
              <a:ea typeface="Cambria Math"/>
            </a:rPr>
            <a:t>𝑡</a:t>
          </a:r>
          <a:r>
            <a:rPr b="0" lang="es-ES" sz="1100" spc="-1" strike="noStrike">
              <a:solidFill>
                <a:srgbClr val="000000"/>
              </a:solidFill>
              <a:latin typeface="Cambria Math"/>
              <a:ea typeface="Cambria Math"/>
            </a:rPr>
            <a:t>=</a:t>
          </a:r>
          <a:endParaRPr b="0" lang="es-ES" sz="1100" spc="-1" strike="noStrike">
            <a:latin typeface="Times New Roman"/>
          </a:endParaRPr>
        </a:p>
      </xdr:txBody>
    </xdr:sp>
    <xdr:clientData/>
  </xdr:twoCellAnchor>
  <xdr:twoCellAnchor editAs="oneCell">
    <xdr:from>
      <xdr:col>10</xdr:col>
      <xdr:colOff>300240</xdr:colOff>
      <xdr:row>79</xdr:row>
      <xdr:rowOff>91440</xdr:rowOff>
    </xdr:from>
    <xdr:to>
      <xdr:col>13</xdr:col>
      <xdr:colOff>187560</xdr:colOff>
      <xdr:row>80</xdr:row>
      <xdr:rowOff>56520</xdr:rowOff>
    </xdr:to>
    <xdr:sp>
      <xdr:nvSpPr>
        <xdr:cNvPr id="11" name="CuadroTexto 14"/>
        <xdr:cNvSpPr/>
      </xdr:nvSpPr>
      <xdr:spPr>
        <a:xfrm>
          <a:off x="4952880" y="13830480"/>
          <a:ext cx="1428480" cy="1400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t">
          <a:spAutoFit/>
        </a:bodyPr>
        <a:p>
          <a:pPr>
            <a:lnSpc>
              <a:spcPct val="100000"/>
            </a:lnSpc>
          </a:pPr>
          <a:r>
            <a:rPr b="0" lang="es-ES" sz="1100" spc="-1" strike="noStrike">
              <a:solidFill>
                <a:srgbClr val="000000"/>
              </a:solidFill>
              <a:latin typeface="Cambria Math"/>
            </a:rPr>
            <a:t>𝑑𝑣</a:t>
          </a:r>
          <a:r>
            <a:rPr b="0" lang="es-ES" sz="1100" spc="-1" strike="noStrike">
              <a:solidFill>
                <a:srgbClr val="000000"/>
              </a:solidFill>
              <a:latin typeface="Cambria Math"/>
            </a:rPr>
            <a:t>/𝑑𝑡=𝑓(𝑡,𝑣)=𝑔−𝑐/𝑚 𝑣</a:t>
          </a:r>
          <a:endParaRPr b="0" lang="es-ES" sz="1100" spc="-1" strike="noStrike">
            <a:latin typeface="Times New Roman"/>
          </a:endParaRPr>
        </a:p>
      </xdr:txBody>
    </xdr:sp>
    <xdr:clientData/>
  </xdr:twoCellAnchor>
  <xdr:twoCellAnchor editAs="oneCell">
    <xdr:from>
      <xdr:col>11</xdr:col>
      <xdr:colOff>137160</xdr:colOff>
      <xdr:row>82</xdr:row>
      <xdr:rowOff>0</xdr:rowOff>
    </xdr:from>
    <xdr:to>
      <xdr:col>12</xdr:col>
      <xdr:colOff>441000</xdr:colOff>
      <xdr:row>82</xdr:row>
      <xdr:rowOff>140040</xdr:rowOff>
    </xdr:to>
    <xdr:sp>
      <xdr:nvSpPr>
        <xdr:cNvPr id="12" name="CuadroTexto 15"/>
        <xdr:cNvSpPr/>
      </xdr:nvSpPr>
      <xdr:spPr>
        <a:xfrm>
          <a:off x="5303520" y="14264640"/>
          <a:ext cx="817560" cy="1400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t">
          <a:spAutoFit/>
        </a:bodyPr>
        <a:p>
          <a:pPr>
            <a:lnSpc>
              <a:spcPct val="100000"/>
            </a:lnSpc>
          </a:pPr>
          <a:r>
            <a:rPr b="0" lang="es-ES" sz="1100" spc="-1" strike="noStrike">
              <a:solidFill>
                <a:srgbClr val="000000"/>
              </a:solidFill>
              <a:latin typeface="Cambria Math"/>
            </a:rPr>
            <a:t>𝑥 𝑠𝑒𝑟𝑖𝑎 →┬ 𝑡</a:t>
          </a:r>
          <a:endParaRPr b="0" lang="es-ES" sz="1100" spc="-1" strike="noStrike">
            <a:latin typeface="Times New Roman"/>
          </a:endParaRPr>
        </a:p>
      </xdr:txBody>
    </xdr:sp>
    <xdr:clientData/>
  </xdr:twoCellAnchor>
  <xdr:twoCellAnchor editAs="oneCell">
    <xdr:from>
      <xdr:col>11</xdr:col>
      <xdr:colOff>85320</xdr:colOff>
      <xdr:row>83</xdr:row>
      <xdr:rowOff>7560</xdr:rowOff>
    </xdr:from>
    <xdr:to>
      <xdr:col>12</xdr:col>
      <xdr:colOff>441360</xdr:colOff>
      <xdr:row>83</xdr:row>
      <xdr:rowOff>147600</xdr:rowOff>
    </xdr:to>
    <xdr:sp>
      <xdr:nvSpPr>
        <xdr:cNvPr id="13" name="CuadroTexto 16"/>
        <xdr:cNvSpPr/>
      </xdr:nvSpPr>
      <xdr:spPr>
        <a:xfrm>
          <a:off x="5251680" y="14447520"/>
          <a:ext cx="869760" cy="1400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t">
          <a:spAutoFit/>
        </a:bodyPr>
        <a:p>
          <a:pPr>
            <a:lnSpc>
              <a:spcPct val="100000"/>
            </a:lnSpc>
          </a:pPr>
          <a:r>
            <a:rPr b="0" lang="es-ES" sz="1100" spc="-1" strike="noStrike">
              <a:solidFill>
                <a:srgbClr val="000000"/>
              </a:solidFill>
              <a:latin typeface="Cambria Math"/>
            </a:rPr>
            <a:t> 𝑦 𝑠𝑒𝑟𝑖𝑎 →┬ 𝑣</a:t>
          </a:r>
          <a:endParaRPr b="0" lang="es-ES" sz="1100" spc="-1" strike="noStrike">
            <a:latin typeface="Times New Roman"/>
          </a:endParaRPr>
        </a:p>
      </xdr:txBody>
    </xdr:sp>
    <xdr:clientData/>
  </xdr:twoCellAnchor>
  <xdr:twoCellAnchor editAs="oneCell">
    <xdr:from>
      <xdr:col>1</xdr:col>
      <xdr:colOff>213480</xdr:colOff>
      <xdr:row>103</xdr:row>
      <xdr:rowOff>91440</xdr:rowOff>
    </xdr:from>
    <xdr:to>
      <xdr:col>13</xdr:col>
      <xdr:colOff>30240</xdr:colOff>
      <xdr:row>118</xdr:row>
      <xdr:rowOff>91080</xdr:rowOff>
    </xdr:to>
    <xdr:graphicFrame>
      <xdr:nvGraphicFramePr>
        <xdr:cNvPr id="14" name="Gráfico 20"/>
        <xdr:cNvGraphicFramePr/>
      </xdr:nvGraphicFramePr>
      <xdr:xfrm>
        <a:off x="242640" y="18036720"/>
        <a:ext cx="5981400" cy="2628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twoCell">
    <xdr:from>
      <xdr:col>8</xdr:col>
      <xdr:colOff>137160</xdr:colOff>
      <xdr:row>22</xdr:row>
      <xdr:rowOff>7560</xdr:rowOff>
    </xdr:from>
    <xdr:to>
      <xdr:col>10</xdr:col>
      <xdr:colOff>159840</xdr:colOff>
      <xdr:row>25</xdr:row>
      <xdr:rowOff>5400</xdr:rowOff>
    </xdr:to>
    <xdr:sp>
      <xdr:nvSpPr>
        <xdr:cNvPr id="15" name="Bocadillo: rectángulo con esquinas redondeadas 21"/>
        <xdr:cNvSpPr/>
      </xdr:nvSpPr>
      <xdr:spPr>
        <a:xfrm>
          <a:off x="3762360" y="3756600"/>
          <a:ext cx="1050120" cy="523800"/>
        </a:xfrm>
        <a:prstGeom prst="wedgeRoundRectCallout">
          <a:avLst>
            <a:gd name="adj1" fmla="val 140553"/>
            <a:gd name="adj2" fmla="val 37500"/>
            <a:gd name="adj3" fmla="val 16667"/>
          </a:avLst>
        </a:prstGeom>
        <a:solidFill>
          <a:srgbClr val="ed7d31"/>
        </a:solidFill>
        <a:ln w="1908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1" lang="es" sz="1100" spc="-1" strike="noStrike">
              <a:solidFill>
                <a:srgbClr val="ffffff"/>
              </a:solidFill>
              <a:latin typeface="Cambria"/>
              <a:ea typeface="Cambria"/>
            </a:rPr>
            <a:t>Solución analítica</a:t>
          </a:r>
          <a:endParaRPr b="0" lang="es-ES" sz="1100" spc="-1" strike="noStrike">
            <a:latin typeface="Times New Roman"/>
          </a:endParaRPr>
        </a:p>
      </xdr:txBody>
    </xdr:sp>
    <xdr:clientData/>
  </xdr:twoCellAnchor>
  <xdr:twoCellAnchor editAs="twoCell">
    <xdr:from>
      <xdr:col>2</xdr:col>
      <xdr:colOff>375120</xdr:colOff>
      <xdr:row>49</xdr:row>
      <xdr:rowOff>2880</xdr:rowOff>
    </xdr:from>
    <xdr:to>
      <xdr:col>5</xdr:col>
      <xdr:colOff>481320</xdr:colOff>
      <xdr:row>51</xdr:row>
      <xdr:rowOff>170280</xdr:rowOff>
    </xdr:to>
    <xdr:sp>
      <xdr:nvSpPr>
        <xdr:cNvPr id="16" name="Bocadillo: rectángulo con esquinas redondeadas 22"/>
        <xdr:cNvSpPr/>
      </xdr:nvSpPr>
      <xdr:spPr>
        <a:xfrm>
          <a:off x="918000" y="8484120"/>
          <a:ext cx="1647360" cy="517680"/>
        </a:xfrm>
        <a:prstGeom prst="wedgeRoundRectCallout">
          <a:avLst>
            <a:gd name="adj1" fmla="val -83719"/>
            <a:gd name="adj2" fmla="val 55810"/>
            <a:gd name="adj3" fmla="val 16667"/>
          </a:avLst>
        </a:prstGeom>
        <a:solidFill>
          <a:srgbClr val="ed7d31"/>
        </a:solidFill>
        <a:ln w="1908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1" lang="es" sz="1100" spc="-1" strike="noStrike">
              <a:solidFill>
                <a:srgbClr val="ffffff"/>
              </a:solidFill>
              <a:latin typeface="Cambria"/>
              <a:ea typeface="Cambria"/>
            </a:rPr>
            <a:t>Solución metodo Euler</a:t>
          </a:r>
          <a:endParaRPr b="0" lang="es-ES" sz="1100" spc="-1" strike="noStrike">
            <a:latin typeface="Times New Roman"/>
          </a:endParaRPr>
        </a:p>
      </xdr:txBody>
    </xdr:sp>
    <xdr:clientData/>
  </xdr:twoCellAnchor>
  <xdr:twoCellAnchor editAs="twoCell">
    <xdr:from>
      <xdr:col>12</xdr:col>
      <xdr:colOff>83880</xdr:colOff>
      <xdr:row>90</xdr:row>
      <xdr:rowOff>45720</xdr:rowOff>
    </xdr:from>
    <xdr:to>
      <xdr:col>15</xdr:col>
      <xdr:colOff>190080</xdr:colOff>
      <xdr:row>93</xdr:row>
      <xdr:rowOff>37800</xdr:rowOff>
    </xdr:to>
    <xdr:sp>
      <xdr:nvSpPr>
        <xdr:cNvPr id="17" name="Bocadillo: rectángulo con esquinas redondeadas 23"/>
        <xdr:cNvSpPr/>
      </xdr:nvSpPr>
      <xdr:spPr>
        <a:xfrm>
          <a:off x="5763960" y="15712560"/>
          <a:ext cx="1647360" cy="517680"/>
        </a:xfrm>
        <a:prstGeom prst="wedgeRoundRectCallout">
          <a:avLst>
            <a:gd name="adj1" fmla="val -83719"/>
            <a:gd name="adj2" fmla="val 55810"/>
            <a:gd name="adj3" fmla="val 16667"/>
          </a:avLst>
        </a:prstGeom>
        <a:solidFill>
          <a:srgbClr val="ed7d31"/>
        </a:solidFill>
        <a:ln w="1908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1" lang="es" sz="1100" spc="-1" strike="noStrike">
              <a:solidFill>
                <a:srgbClr val="ffffff"/>
              </a:solidFill>
              <a:latin typeface="Cambria"/>
              <a:ea typeface="Cambria"/>
            </a:rPr>
            <a:t>Solución metodo R-K 4</a:t>
          </a:r>
          <a:endParaRPr b="0" lang="es-ES" sz="1100" spc="-1" strike="noStrike">
            <a:latin typeface="Times New Roman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17640</xdr:colOff>
      <xdr:row>9</xdr:row>
      <xdr:rowOff>18000</xdr:rowOff>
    </xdr:from>
    <xdr:to>
      <xdr:col>5</xdr:col>
      <xdr:colOff>384120</xdr:colOff>
      <xdr:row>16</xdr:row>
      <xdr:rowOff>98640</xdr:rowOff>
    </xdr:to>
    <xdr:pic>
      <xdr:nvPicPr>
        <xdr:cNvPr id="18" name="Imagen 1" descr=""/>
        <xdr:cNvPicPr/>
      </xdr:nvPicPr>
      <xdr:blipFill>
        <a:blip r:embed="rId1"/>
        <a:srcRect l="16044" t="16965" r="27179" b="19369"/>
        <a:stretch/>
      </xdr:blipFill>
      <xdr:spPr>
        <a:xfrm>
          <a:off x="76680" y="1454400"/>
          <a:ext cx="2599200" cy="13075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8</xdr:col>
      <xdr:colOff>100800</xdr:colOff>
      <xdr:row>10</xdr:row>
      <xdr:rowOff>13320</xdr:rowOff>
    </xdr:from>
    <xdr:to>
      <xdr:col>8</xdr:col>
      <xdr:colOff>377280</xdr:colOff>
      <xdr:row>10</xdr:row>
      <xdr:rowOff>153360</xdr:rowOff>
    </xdr:to>
    <xdr:sp>
      <xdr:nvSpPr>
        <xdr:cNvPr id="19" name="CuadroTexto 2"/>
        <xdr:cNvSpPr/>
      </xdr:nvSpPr>
      <xdr:spPr>
        <a:xfrm>
          <a:off x="3933720" y="1625040"/>
          <a:ext cx="276480" cy="1400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t">
          <a:spAutoFit/>
        </a:bodyPr>
        <a:p>
          <a:pPr>
            <a:lnSpc>
              <a:spcPct val="100000"/>
            </a:lnSpc>
          </a:pPr>
          <a:r>
            <a:rPr b="0" lang="es" sz="1100" spc="-1" strike="noStrike">
              <a:solidFill>
                <a:srgbClr val="000000"/>
              </a:solidFill>
              <a:latin typeface="Cambria Math"/>
              <a:ea typeface="Cambria Math"/>
            </a:rPr>
            <a:t>∆</a:t>
          </a:r>
          <a:r>
            <a:rPr b="0" lang="es-ES" sz="1100" spc="-1" strike="noStrike">
              <a:solidFill>
                <a:srgbClr val="000000"/>
              </a:solidFill>
              <a:latin typeface="Cambria Math"/>
              <a:ea typeface="Cambria Math"/>
            </a:rPr>
            <a:t>𝑡</a:t>
          </a:r>
          <a:r>
            <a:rPr b="0" lang="es-ES" sz="1100" spc="-1" strike="noStrike">
              <a:solidFill>
                <a:srgbClr val="000000"/>
              </a:solidFill>
              <a:latin typeface="Cambria Math"/>
              <a:ea typeface="Cambria Math"/>
            </a:rPr>
            <a:t>=</a:t>
          </a:r>
          <a:endParaRPr b="0" lang="es-ES" sz="1100" spc="-1" strike="noStrike">
            <a:latin typeface="Times New Roman"/>
          </a:endParaRPr>
        </a:p>
      </xdr:txBody>
    </xdr:sp>
    <xdr:clientData/>
  </xdr:twoCellAnchor>
  <xdr:twoCellAnchor editAs="oneCell">
    <xdr:from>
      <xdr:col>9</xdr:col>
      <xdr:colOff>114840</xdr:colOff>
      <xdr:row>13</xdr:row>
      <xdr:rowOff>3600</xdr:rowOff>
    </xdr:from>
    <xdr:to>
      <xdr:col>9</xdr:col>
      <xdr:colOff>297000</xdr:colOff>
      <xdr:row>13</xdr:row>
      <xdr:rowOff>143640</xdr:rowOff>
    </xdr:to>
    <xdr:sp>
      <xdr:nvSpPr>
        <xdr:cNvPr id="20" name="CuadroTexto 3"/>
        <xdr:cNvSpPr/>
      </xdr:nvSpPr>
      <xdr:spPr>
        <a:xfrm>
          <a:off x="4461480" y="2140920"/>
          <a:ext cx="182160" cy="1400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t">
          <a:spAutoFit/>
        </a:bodyPr>
        <a:p>
          <a:pPr>
            <a:lnSpc>
              <a:spcPct val="100000"/>
            </a:lnSpc>
          </a:pPr>
          <a:r>
            <a:rPr b="0" lang="es-ES" sz="1100" spc="-1" strike="noStrike">
              <a:solidFill>
                <a:srgbClr val="000000"/>
              </a:solidFill>
              <a:latin typeface="Cambria Math"/>
            </a:rPr>
            <a:t>𝑣</a:t>
          </a:r>
          <a:r>
            <a:rPr b="0" lang="es" sz="1100" spc="-1" strike="noStrike">
              <a:solidFill>
                <a:srgbClr val="000000"/>
              </a:solidFill>
              <a:latin typeface="Cambria Math"/>
            </a:rPr>
            <a:t>_</a:t>
          </a:r>
          <a:r>
            <a:rPr b="0" lang="es-ES" sz="1100" spc="-1" strike="noStrike">
              <a:solidFill>
                <a:srgbClr val="000000"/>
              </a:solidFill>
              <a:latin typeface="Cambria Math"/>
            </a:rPr>
            <a:t>𝑦</a:t>
          </a:r>
          <a:endParaRPr b="0" lang="es-ES" sz="1100" spc="-1" strike="noStrike">
            <a:latin typeface="Times New Roman"/>
          </a:endParaRPr>
        </a:p>
      </xdr:txBody>
    </xdr:sp>
    <xdr:clientData/>
  </xdr:twoCellAnchor>
  <xdr:twoCellAnchor editAs="oneCell">
    <xdr:from>
      <xdr:col>8</xdr:col>
      <xdr:colOff>180000</xdr:colOff>
      <xdr:row>11</xdr:row>
      <xdr:rowOff>8640</xdr:rowOff>
    </xdr:from>
    <xdr:to>
      <xdr:col>8</xdr:col>
      <xdr:colOff>355320</xdr:colOff>
      <xdr:row>11</xdr:row>
      <xdr:rowOff>148680</xdr:rowOff>
    </xdr:to>
    <xdr:sp>
      <xdr:nvSpPr>
        <xdr:cNvPr id="21" name="CuadroTexto 4"/>
        <xdr:cNvSpPr/>
      </xdr:nvSpPr>
      <xdr:spPr>
        <a:xfrm>
          <a:off x="4012920" y="1795680"/>
          <a:ext cx="175320" cy="1400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t">
          <a:spAutoFit/>
        </a:bodyPr>
        <a:p>
          <a:pPr>
            <a:lnSpc>
              <a:spcPct val="100000"/>
            </a:lnSpc>
          </a:pPr>
          <a:r>
            <a:rPr b="0" lang="es" sz="1100" spc="-1" strike="noStrike">
              <a:solidFill>
                <a:srgbClr val="000000"/>
              </a:solidFill>
              <a:latin typeface="Cambria Math"/>
              <a:ea typeface="Cambria Math"/>
            </a:rPr>
            <a:t>𝜃</a:t>
          </a:r>
          <a:r>
            <a:rPr b="0" lang="es-ES" sz="1100" spc="-1" strike="noStrike">
              <a:solidFill>
                <a:srgbClr val="000000"/>
              </a:solidFill>
              <a:latin typeface="Cambria Math"/>
              <a:ea typeface="Cambria Math"/>
            </a:rPr>
            <a:t>=</a:t>
          </a:r>
          <a:endParaRPr b="0" lang="es-ES" sz="1100" spc="-1" strike="noStrike">
            <a:latin typeface="Times New Roman"/>
          </a:endParaRPr>
        </a:p>
      </xdr:txBody>
    </xdr:sp>
    <xdr:clientData/>
  </xdr:twoCellAnchor>
  <xdr:twoCellAnchor editAs="oneCell">
    <xdr:from>
      <xdr:col>10</xdr:col>
      <xdr:colOff>110880</xdr:colOff>
      <xdr:row>12</xdr:row>
      <xdr:rowOff>173880</xdr:rowOff>
    </xdr:from>
    <xdr:to>
      <xdr:col>10</xdr:col>
      <xdr:colOff>293040</xdr:colOff>
      <xdr:row>13</xdr:row>
      <xdr:rowOff>138600</xdr:rowOff>
    </xdr:to>
    <xdr:sp>
      <xdr:nvSpPr>
        <xdr:cNvPr id="22" name="CuadroTexto 5"/>
        <xdr:cNvSpPr/>
      </xdr:nvSpPr>
      <xdr:spPr>
        <a:xfrm>
          <a:off x="4971240" y="2135880"/>
          <a:ext cx="182160" cy="1400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t">
          <a:spAutoFit/>
        </a:bodyPr>
        <a:p>
          <a:pPr>
            <a:lnSpc>
              <a:spcPct val="100000"/>
            </a:lnSpc>
          </a:pPr>
          <a:r>
            <a:rPr b="0" lang="es-ES" sz="1100" spc="-1" strike="noStrike">
              <a:solidFill>
                <a:srgbClr val="000000"/>
              </a:solidFill>
              <a:latin typeface="Cambria Math"/>
            </a:rPr>
            <a:t>𝑣</a:t>
          </a:r>
          <a:r>
            <a:rPr b="0" lang="es" sz="1100" spc="-1" strike="noStrike">
              <a:solidFill>
                <a:srgbClr val="000000"/>
              </a:solidFill>
              <a:latin typeface="Cambria Math"/>
            </a:rPr>
            <a:t>_</a:t>
          </a:r>
          <a:r>
            <a:rPr b="0" lang="es-ES" sz="1100" spc="-1" strike="noStrike">
              <a:solidFill>
                <a:srgbClr val="000000"/>
              </a:solidFill>
              <a:latin typeface="Cambria Math"/>
            </a:rPr>
            <a:t>𝑦</a:t>
          </a:r>
          <a:endParaRPr b="0" lang="es-ES" sz="1100" spc="-1" strike="noStrike">
            <a:latin typeface="Times New Roman"/>
          </a:endParaRPr>
        </a:p>
      </xdr:txBody>
    </xdr:sp>
    <xdr:clientData/>
  </xdr:twoCellAnchor>
  <xdr:twoCellAnchor editAs="oneCell">
    <xdr:from>
      <xdr:col>11</xdr:col>
      <xdr:colOff>178200</xdr:colOff>
      <xdr:row>12</xdr:row>
      <xdr:rowOff>170280</xdr:rowOff>
    </xdr:from>
    <xdr:to>
      <xdr:col>11</xdr:col>
      <xdr:colOff>247680</xdr:colOff>
      <xdr:row>13</xdr:row>
      <xdr:rowOff>135000</xdr:rowOff>
    </xdr:to>
    <xdr:sp>
      <xdr:nvSpPr>
        <xdr:cNvPr id="23" name="CuadroTexto 6"/>
        <xdr:cNvSpPr/>
      </xdr:nvSpPr>
      <xdr:spPr>
        <a:xfrm>
          <a:off x="5552280" y="2132280"/>
          <a:ext cx="69480" cy="1400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t">
          <a:spAutoFit/>
        </a:bodyPr>
        <a:p>
          <a:pPr>
            <a:lnSpc>
              <a:spcPct val="100000"/>
            </a:lnSpc>
          </a:pPr>
          <a:r>
            <a:rPr b="0" lang="es-ES" sz="1100" spc="-1" strike="noStrike">
              <a:solidFill>
                <a:srgbClr val="000000"/>
              </a:solidFill>
              <a:latin typeface="Cambria Math"/>
            </a:rPr>
            <a:t>𝑦</a:t>
          </a:r>
          <a:endParaRPr b="0" lang="es-ES" sz="1100" spc="-1" strike="noStrike">
            <a:latin typeface="Times New Roman"/>
          </a:endParaRPr>
        </a:p>
      </xdr:txBody>
    </xdr:sp>
    <xdr:clientData/>
  </xdr:twoCellAnchor>
  <xdr:twoCellAnchor editAs="oneCell">
    <xdr:from>
      <xdr:col>12</xdr:col>
      <xdr:colOff>155520</xdr:colOff>
      <xdr:row>13</xdr:row>
      <xdr:rowOff>1080</xdr:rowOff>
    </xdr:from>
    <xdr:to>
      <xdr:col>12</xdr:col>
      <xdr:colOff>225000</xdr:colOff>
      <xdr:row>13</xdr:row>
      <xdr:rowOff>141120</xdr:rowOff>
    </xdr:to>
    <xdr:sp>
      <xdr:nvSpPr>
        <xdr:cNvPr id="24" name="CuadroTexto 7"/>
        <xdr:cNvSpPr/>
      </xdr:nvSpPr>
      <xdr:spPr>
        <a:xfrm>
          <a:off x="6043320" y="2138400"/>
          <a:ext cx="69480" cy="1400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t">
          <a:spAutoFit/>
        </a:bodyPr>
        <a:p>
          <a:pPr>
            <a:lnSpc>
              <a:spcPct val="100000"/>
            </a:lnSpc>
          </a:pPr>
          <a:r>
            <a:rPr b="0" lang="es-ES" sz="1100" spc="-1" strike="noStrike">
              <a:solidFill>
                <a:srgbClr val="000000"/>
              </a:solidFill>
              <a:latin typeface="Cambria Math"/>
            </a:rPr>
            <a:t>𝑦</a:t>
          </a:r>
          <a:endParaRPr b="0" lang="es-ES" sz="1100" spc="-1" strike="noStrike">
            <a:latin typeface="Times New Roman"/>
          </a:endParaRPr>
        </a:p>
      </xdr:txBody>
    </xdr:sp>
    <xdr:clientData/>
  </xdr:twoCellAnchor>
  <xdr:twoCellAnchor editAs="oneCell">
    <xdr:from>
      <xdr:col>13</xdr:col>
      <xdr:colOff>92160</xdr:colOff>
      <xdr:row>12</xdr:row>
      <xdr:rowOff>172080</xdr:rowOff>
    </xdr:from>
    <xdr:to>
      <xdr:col>13</xdr:col>
      <xdr:colOff>285840</xdr:colOff>
      <xdr:row>13</xdr:row>
      <xdr:rowOff>136800</xdr:rowOff>
    </xdr:to>
    <xdr:sp>
      <xdr:nvSpPr>
        <xdr:cNvPr id="25" name="CuadroTexto 8"/>
        <xdr:cNvSpPr/>
      </xdr:nvSpPr>
      <xdr:spPr>
        <a:xfrm>
          <a:off x="6493680" y="2134080"/>
          <a:ext cx="193680" cy="1400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t">
          <a:spAutoFit/>
        </a:bodyPr>
        <a:p>
          <a:pPr>
            <a:lnSpc>
              <a:spcPct val="100000"/>
            </a:lnSpc>
          </a:pPr>
          <a:r>
            <a:rPr b="0" lang="es-ES" sz="1100" spc="-1" strike="noStrike">
              <a:solidFill>
                <a:srgbClr val="000000"/>
              </a:solidFill>
              <a:latin typeface="Cambria Math"/>
            </a:rPr>
            <a:t>𝑣</a:t>
          </a:r>
          <a:r>
            <a:rPr b="0" lang="es" sz="1100" spc="-1" strike="noStrike">
              <a:solidFill>
                <a:srgbClr val="000000"/>
              </a:solidFill>
              <a:latin typeface="Cambria Math"/>
            </a:rPr>
            <a:t>_</a:t>
          </a:r>
          <a:r>
            <a:rPr b="0" lang="es-ES" sz="1100" spc="-1" strike="noStrike">
              <a:solidFill>
                <a:srgbClr val="000000"/>
              </a:solidFill>
              <a:latin typeface="Cambria Math"/>
            </a:rPr>
            <a:t>𝑥</a:t>
          </a:r>
          <a:endParaRPr b="0" lang="es-ES" sz="1100" spc="-1" strike="noStrike">
            <a:latin typeface="Times New Roman"/>
          </a:endParaRPr>
        </a:p>
      </xdr:txBody>
    </xdr:sp>
    <xdr:clientData/>
  </xdr:twoCellAnchor>
  <xdr:twoCellAnchor editAs="oneCell">
    <xdr:from>
      <xdr:col>14</xdr:col>
      <xdr:colOff>158760</xdr:colOff>
      <xdr:row>13</xdr:row>
      <xdr:rowOff>2520</xdr:rowOff>
    </xdr:from>
    <xdr:to>
      <xdr:col>14</xdr:col>
      <xdr:colOff>239760</xdr:colOff>
      <xdr:row>13</xdr:row>
      <xdr:rowOff>142560</xdr:rowOff>
    </xdr:to>
    <xdr:sp>
      <xdr:nvSpPr>
        <xdr:cNvPr id="26" name="CuadroTexto 9"/>
        <xdr:cNvSpPr/>
      </xdr:nvSpPr>
      <xdr:spPr>
        <a:xfrm>
          <a:off x="7074000" y="2139840"/>
          <a:ext cx="81000" cy="1400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t">
          <a:spAutoFit/>
        </a:bodyPr>
        <a:p>
          <a:pPr>
            <a:lnSpc>
              <a:spcPct val="100000"/>
            </a:lnSpc>
          </a:pPr>
          <a:r>
            <a:rPr b="0" lang="es-ES" sz="1100" spc="-1" strike="noStrike">
              <a:solidFill>
                <a:srgbClr val="000000"/>
              </a:solidFill>
              <a:latin typeface="Cambria Math"/>
            </a:rPr>
            <a:t>𝑥</a:t>
          </a:r>
          <a:endParaRPr b="0" lang="es-ES" sz="1100" spc="-1" strike="noStrike">
            <a:latin typeface="Times New Roman"/>
          </a:endParaRPr>
        </a:p>
      </xdr:txBody>
    </xdr:sp>
    <xdr:clientData/>
  </xdr:twoCellAnchor>
  <xdr:twoCellAnchor editAs="oneCell">
    <xdr:from>
      <xdr:col>15</xdr:col>
      <xdr:colOff>132120</xdr:colOff>
      <xdr:row>13</xdr:row>
      <xdr:rowOff>2520</xdr:rowOff>
    </xdr:from>
    <xdr:to>
      <xdr:col>15</xdr:col>
      <xdr:colOff>213120</xdr:colOff>
      <xdr:row>13</xdr:row>
      <xdr:rowOff>142560</xdr:rowOff>
    </xdr:to>
    <xdr:sp>
      <xdr:nvSpPr>
        <xdr:cNvPr id="27" name="CuadroTexto 10"/>
        <xdr:cNvSpPr/>
      </xdr:nvSpPr>
      <xdr:spPr>
        <a:xfrm>
          <a:off x="7561080" y="2139840"/>
          <a:ext cx="81000" cy="1400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t">
          <a:spAutoFit/>
        </a:bodyPr>
        <a:p>
          <a:pPr>
            <a:lnSpc>
              <a:spcPct val="100000"/>
            </a:lnSpc>
          </a:pPr>
          <a:r>
            <a:rPr b="0" lang="es-ES" sz="1100" spc="-1" strike="noStrike">
              <a:solidFill>
                <a:srgbClr val="000000"/>
              </a:solidFill>
              <a:latin typeface="Cambria Math"/>
            </a:rPr>
            <a:t>𝑥</a:t>
          </a:r>
          <a:endParaRPr b="0" lang="es-ES" sz="1100" spc="-1" strike="noStrike">
            <a:latin typeface="Times New Roman"/>
          </a:endParaRPr>
        </a:p>
      </xdr:txBody>
    </xdr:sp>
    <xdr:clientData/>
  </xdr:twoCellAnchor>
  <xdr:twoCellAnchor editAs="oneCell">
    <xdr:from>
      <xdr:col>17</xdr:col>
      <xdr:colOff>232200</xdr:colOff>
      <xdr:row>3</xdr:row>
      <xdr:rowOff>123840</xdr:rowOff>
    </xdr:from>
    <xdr:to>
      <xdr:col>22</xdr:col>
      <xdr:colOff>640440</xdr:colOff>
      <xdr:row>14</xdr:row>
      <xdr:rowOff>171360</xdr:rowOff>
    </xdr:to>
    <xdr:graphicFrame>
      <xdr:nvGraphicFramePr>
        <xdr:cNvPr id="28" name="Gráfico 11"/>
        <xdr:cNvGraphicFramePr/>
      </xdr:nvGraphicFramePr>
      <xdr:xfrm>
        <a:off x="8253360" y="508680"/>
        <a:ext cx="4245840" cy="1975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17</xdr:col>
      <xdr:colOff>63000</xdr:colOff>
      <xdr:row>81</xdr:row>
      <xdr:rowOff>131760</xdr:rowOff>
    </xdr:from>
    <xdr:to>
      <xdr:col>23</xdr:col>
      <xdr:colOff>410040</xdr:colOff>
      <xdr:row>97</xdr:row>
      <xdr:rowOff>96840</xdr:rowOff>
    </xdr:to>
    <xdr:pic>
      <xdr:nvPicPr>
        <xdr:cNvPr id="29" name="Imagen 12" descr=""/>
        <xdr:cNvPicPr/>
      </xdr:nvPicPr>
      <xdr:blipFill>
        <a:blip r:embed="rId3"/>
        <a:srcRect l="76303" t="15124" r="1180" b="37339"/>
        <a:stretch/>
      </xdr:blipFill>
      <xdr:spPr>
        <a:xfrm>
          <a:off x="8084160" y="14506920"/>
          <a:ext cx="5121000" cy="27691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26280</xdr:colOff>
      <xdr:row>51</xdr:row>
      <xdr:rowOff>98280</xdr:rowOff>
    </xdr:from>
    <xdr:to>
      <xdr:col>3</xdr:col>
      <xdr:colOff>301680</xdr:colOff>
      <xdr:row>52</xdr:row>
      <xdr:rowOff>63000</xdr:rowOff>
    </xdr:to>
    <xdr:sp>
      <xdr:nvSpPr>
        <xdr:cNvPr id="30" name="CuadroTexto 13"/>
        <xdr:cNvSpPr/>
      </xdr:nvSpPr>
      <xdr:spPr>
        <a:xfrm>
          <a:off x="85320" y="8895600"/>
          <a:ext cx="1480680" cy="1400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t">
          <a:spAutoFit/>
        </a:bodyPr>
        <a:p>
          <a:pPr>
            <a:lnSpc>
              <a:spcPct val="100000"/>
            </a:lnSpc>
          </a:pPr>
          <a:r>
            <a:rPr b="0" lang="es-ES" sz="1100" spc="-1" strike="noStrike">
              <a:solidFill>
                <a:srgbClr val="000000"/>
              </a:solidFill>
              <a:latin typeface="Cambria Math"/>
            </a:rPr>
            <a:t>(𝑑𝑣_𝑥)/𝑑𝑡=(∑▒𝐹_𝑥 )/𝑚</a:t>
          </a:r>
          <a:endParaRPr b="0" lang="es-ES" sz="1100" spc="-1" strike="noStrike">
            <a:latin typeface="Times New Roman"/>
          </a:endParaRPr>
        </a:p>
      </xdr:txBody>
    </xdr:sp>
    <xdr:clientData/>
  </xdr:twoCellAnchor>
  <xdr:twoCellAnchor editAs="oneCell">
    <xdr:from>
      <xdr:col>3</xdr:col>
      <xdr:colOff>503280</xdr:colOff>
      <xdr:row>51</xdr:row>
      <xdr:rowOff>44280</xdr:rowOff>
    </xdr:from>
    <xdr:to>
      <xdr:col>10</xdr:col>
      <xdr:colOff>421920</xdr:colOff>
      <xdr:row>52</xdr:row>
      <xdr:rowOff>32040</xdr:rowOff>
    </xdr:to>
    <xdr:sp>
      <xdr:nvSpPr>
        <xdr:cNvPr id="31" name="CuadroTexto 14"/>
        <xdr:cNvSpPr/>
      </xdr:nvSpPr>
      <xdr:spPr>
        <a:xfrm>
          <a:off x="1767600" y="8841600"/>
          <a:ext cx="3514680" cy="1630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t">
          <a:spAutoFit/>
        </a:bodyPr>
        <a:p>
          <a:pPr>
            <a:lnSpc>
              <a:spcPct val="100000"/>
            </a:lnSpc>
          </a:pPr>
          <a:r>
            <a:rPr b="0" lang="es-ES" sz="1100" spc="-1" strike="noStrike">
              <a:solidFill>
                <a:srgbClr val="000000"/>
              </a:solidFill>
              <a:latin typeface="Cambria Math"/>
            </a:rPr>
            <a:t>𝑣</a:t>
          </a:r>
          <a:r>
            <a:rPr b="0" lang="es-ES" sz="1100" spc="-1" strike="noStrike">
              <a:solidFill>
                <a:srgbClr val="000000"/>
              </a:solidFill>
              <a:latin typeface="Cambria Math"/>
            </a:rPr>
            <a:t>_(𝑥(𝑖+1))=𝑣_(𝑥(𝑖))+1/6 (𝑘_1+</a:t>
          </a:r>
          <a:r>
            <a:rPr b="0" lang="zh-CN" sz="1100" spc="-1" strike="noStrike">
              <a:solidFill>
                <a:srgbClr val="000000"/>
              </a:solidFill>
              <a:latin typeface="Cambria Math"/>
            </a:rPr>
            <a:t>〖</a:t>
          </a:r>
          <a:r>
            <a:rPr b="0" lang="es-ES" sz="1100" spc="-1" strike="noStrike">
              <a:solidFill>
                <a:srgbClr val="000000"/>
              </a:solidFill>
              <a:latin typeface="Cambria Math"/>
            </a:rPr>
            <a:t>2𝑘</a:t>
          </a:r>
          <a:r>
            <a:rPr b="0" lang="zh-CN" sz="1100" spc="-1" strike="noStrike">
              <a:solidFill>
                <a:srgbClr val="000000"/>
              </a:solidFill>
              <a:latin typeface="Cambria Math"/>
            </a:rPr>
            <a:t>〗</a:t>
          </a:r>
          <a:r>
            <a:rPr b="0" lang="es-ES" sz="1100" spc="-1" strike="noStrike">
              <a:solidFill>
                <a:srgbClr val="000000"/>
              </a:solidFill>
              <a:latin typeface="Cambria Math"/>
            </a:rPr>
            <a:t>_2+2𝑘_3+𝑘_4 )</a:t>
          </a:r>
          <a:r>
            <a:rPr b="0" lang="es-ES" sz="1100" spc="-1" strike="noStrike">
              <a:solidFill>
                <a:srgbClr val="000000"/>
              </a:solidFill>
              <a:latin typeface="Cambria Math"/>
              <a:ea typeface="Cambria Math"/>
            </a:rPr>
            <a:t>∆𝑡</a:t>
          </a:r>
          <a:endParaRPr b="0" lang="es-ES" sz="1100" spc="-1" strike="noStrike">
            <a:latin typeface="Times New Roman"/>
          </a:endParaRPr>
        </a:p>
      </xdr:txBody>
    </xdr:sp>
    <xdr:clientData/>
  </xdr:twoCellAnchor>
  <xdr:twoCellAnchor editAs="oneCell">
    <xdr:from>
      <xdr:col>3</xdr:col>
      <xdr:colOff>172440</xdr:colOff>
      <xdr:row>55</xdr:row>
      <xdr:rowOff>122400</xdr:rowOff>
    </xdr:from>
    <xdr:to>
      <xdr:col>10</xdr:col>
      <xdr:colOff>166320</xdr:colOff>
      <xdr:row>56</xdr:row>
      <xdr:rowOff>110160</xdr:rowOff>
    </xdr:to>
    <xdr:sp>
      <xdr:nvSpPr>
        <xdr:cNvPr id="32" name="CuadroTexto 15"/>
        <xdr:cNvSpPr/>
      </xdr:nvSpPr>
      <xdr:spPr>
        <a:xfrm>
          <a:off x="1436760" y="9620640"/>
          <a:ext cx="3589920" cy="1630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t">
          <a:spAutoFit/>
        </a:bodyPr>
        <a:p>
          <a:pPr>
            <a:lnSpc>
              <a:spcPct val="100000"/>
            </a:lnSpc>
          </a:pPr>
          <a:r>
            <a:rPr b="0" lang="es-ES" sz="1100" spc="-1" strike="noStrike">
              <a:solidFill>
                <a:srgbClr val="000000"/>
              </a:solidFill>
              <a:latin typeface="Cambria Math"/>
            </a:rPr>
            <a:t>𝑥</a:t>
          </a:r>
          <a:r>
            <a:rPr b="0" lang="es-ES" sz="1100" spc="-1" strike="noStrike">
              <a:solidFill>
                <a:srgbClr val="000000"/>
              </a:solidFill>
              <a:latin typeface="Cambria Math"/>
            </a:rPr>
            <a:t>_((𝑖+1))=𝑥_((𝑖))+</a:t>
          </a:r>
          <a:r>
            <a:rPr b="0" lang="es-ES" sz="1100" spc="-1" strike="noStrike">
              <a:solidFill>
                <a:srgbClr val="000000"/>
              </a:solidFill>
              <a:latin typeface="Calibri"/>
            </a:rPr>
            <a:t>1/6 (𝑘_1+</a:t>
          </a:r>
          <a:r>
            <a:rPr b="0" lang="zh-CN" sz="1100" spc="-1" strike="noStrike">
              <a:solidFill>
                <a:srgbClr val="000000"/>
              </a:solidFill>
              <a:latin typeface="Calibri"/>
            </a:rPr>
            <a:t>〖</a:t>
          </a:r>
          <a:r>
            <a:rPr b="0" lang="es-ES" sz="1100" spc="-1" strike="noStrike">
              <a:solidFill>
                <a:srgbClr val="000000"/>
              </a:solidFill>
              <a:latin typeface="Calibri"/>
            </a:rPr>
            <a:t>2𝑘</a:t>
          </a:r>
          <a:r>
            <a:rPr b="0" lang="zh-CN" sz="1100" spc="-1" strike="noStrike">
              <a:solidFill>
                <a:srgbClr val="000000"/>
              </a:solidFill>
              <a:latin typeface="Calibri"/>
            </a:rPr>
            <a:t>〗</a:t>
          </a:r>
          <a:r>
            <a:rPr b="0" lang="es-ES" sz="1100" spc="-1" strike="noStrike">
              <a:solidFill>
                <a:srgbClr val="000000"/>
              </a:solidFill>
              <a:latin typeface="Calibri"/>
            </a:rPr>
            <a:t>_2+2𝑘_3+𝑘_4 )</a:t>
          </a:r>
          <a:r>
            <a:rPr b="0" lang="es-ES" sz="1100" spc="-1" strike="noStrike">
              <a:solidFill>
                <a:srgbClr val="000000"/>
              </a:solidFill>
              <a:latin typeface="Cambria Math"/>
              <a:ea typeface="Cambria Math"/>
            </a:rPr>
            <a:t>∆𝑡</a:t>
          </a:r>
          <a:endParaRPr b="0" lang="es-ES" sz="1100" spc="-1" strike="noStrike">
            <a:latin typeface="Times New Roman"/>
          </a:endParaRPr>
        </a:p>
      </xdr:txBody>
    </xdr:sp>
    <xdr:clientData/>
  </xdr:twoCellAnchor>
  <xdr:twoCellAnchor editAs="oneCell">
    <xdr:from>
      <xdr:col>11</xdr:col>
      <xdr:colOff>258840</xdr:colOff>
      <xdr:row>51</xdr:row>
      <xdr:rowOff>33840</xdr:rowOff>
    </xdr:from>
    <xdr:to>
      <xdr:col>13</xdr:col>
      <xdr:colOff>287640</xdr:colOff>
      <xdr:row>52</xdr:row>
      <xdr:rowOff>21600</xdr:rowOff>
    </xdr:to>
    <xdr:sp>
      <xdr:nvSpPr>
        <xdr:cNvPr id="33" name="CuadroTexto 16"/>
        <xdr:cNvSpPr/>
      </xdr:nvSpPr>
      <xdr:spPr>
        <a:xfrm>
          <a:off x="5632920" y="8831160"/>
          <a:ext cx="1056240" cy="1630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t">
          <a:spAutoFit/>
        </a:bodyPr>
        <a:p>
          <a:pPr>
            <a:lnSpc>
              <a:spcPct val="100000"/>
            </a:lnSpc>
          </a:pPr>
          <a:r>
            <a:rPr b="0" lang="es-ES" sz="1100" spc="-1" strike="noStrike">
              <a:solidFill>
                <a:srgbClr val="000000"/>
              </a:solidFill>
              <a:latin typeface="Cambria Math"/>
            </a:rPr>
            <a:t>𝑓</a:t>
          </a:r>
          <a:r>
            <a:rPr b="0" lang="es-ES" sz="1100" spc="-1" strike="noStrike">
              <a:solidFill>
                <a:srgbClr val="000000"/>
              </a:solidFill>
              <a:latin typeface="Cambria Math"/>
            </a:rPr>
            <a:t>(𝑡)=</a:t>
          </a:r>
          <a:r>
            <a:rPr b="0" lang="es-ES" sz="1100" spc="-1" strike="noStrike">
              <a:solidFill>
                <a:srgbClr val="000000"/>
              </a:solidFill>
              <a:latin typeface="Calibri"/>
            </a:rPr>
            <a:t>(∑▒𝐹_𝑥 )/𝑚</a:t>
          </a:r>
          <a:endParaRPr b="0" lang="es-ES" sz="1100" spc="-1" strike="noStrike">
            <a:latin typeface="Times New Roman"/>
          </a:endParaRPr>
        </a:p>
      </xdr:txBody>
    </xdr:sp>
    <xdr:clientData/>
  </xdr:twoCellAnchor>
  <xdr:twoCellAnchor editAs="oneCell">
    <xdr:from>
      <xdr:col>10</xdr:col>
      <xdr:colOff>262080</xdr:colOff>
      <xdr:row>57</xdr:row>
      <xdr:rowOff>139680</xdr:rowOff>
    </xdr:from>
    <xdr:to>
      <xdr:col>13</xdr:col>
      <xdr:colOff>438840</xdr:colOff>
      <xdr:row>58</xdr:row>
      <xdr:rowOff>127440</xdr:rowOff>
    </xdr:to>
    <xdr:sp>
      <xdr:nvSpPr>
        <xdr:cNvPr id="34" name="CuadroTexto 17"/>
        <xdr:cNvSpPr/>
      </xdr:nvSpPr>
      <xdr:spPr>
        <a:xfrm>
          <a:off x="5122440" y="9988560"/>
          <a:ext cx="1717920" cy="1630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t">
          <a:spAutoFit/>
        </a:bodyPr>
        <a:p>
          <a:pPr>
            <a:lnSpc>
              <a:spcPct val="100000"/>
            </a:lnSpc>
          </a:pPr>
          <a:r>
            <a:rPr b="0" lang="es-ES" sz="1100" spc="-1" strike="noStrike">
              <a:solidFill>
                <a:srgbClr val="000000"/>
              </a:solidFill>
              <a:latin typeface="Cambria Math"/>
            </a:rPr>
            <a:t>𝑓</a:t>
          </a:r>
          <a:r>
            <a:rPr b="0" lang="es-ES" sz="1100" spc="-1" strike="noStrike">
              <a:solidFill>
                <a:srgbClr val="000000"/>
              </a:solidFill>
              <a:latin typeface="Cambria Math"/>
            </a:rPr>
            <a:t>(𝑡)=</a:t>
          </a:r>
          <a:r>
            <a:rPr b="0" lang="es-ES" sz="1100" spc="-1" strike="noStrike">
              <a:solidFill>
                <a:srgbClr val="000000"/>
              </a:solidFill>
              <a:latin typeface="Calibri"/>
            </a:rPr>
            <a:t>𝑣_(𝑥𝑜+)  (∑▒𝐹_𝑥 )/𝑚 𝑡</a:t>
          </a:r>
          <a:endParaRPr b="0" lang="es-ES" sz="1100" spc="-1" strike="noStrike">
            <a:latin typeface="Times New Roman"/>
          </a:endParaRPr>
        </a:p>
      </xdr:txBody>
    </xdr:sp>
    <xdr:clientData/>
  </xdr:twoCellAnchor>
  <xdr:twoCellAnchor editAs="oneCell">
    <xdr:from>
      <xdr:col>1</xdr:col>
      <xdr:colOff>48240</xdr:colOff>
      <xdr:row>53</xdr:row>
      <xdr:rowOff>57960</xdr:rowOff>
    </xdr:from>
    <xdr:to>
      <xdr:col>4</xdr:col>
      <xdr:colOff>255960</xdr:colOff>
      <xdr:row>54</xdr:row>
      <xdr:rowOff>23040</xdr:rowOff>
    </xdr:to>
    <xdr:sp>
      <xdr:nvSpPr>
        <xdr:cNvPr id="35" name="CuadroTexto 18"/>
        <xdr:cNvSpPr/>
      </xdr:nvSpPr>
      <xdr:spPr>
        <a:xfrm>
          <a:off x="107280" y="9205920"/>
          <a:ext cx="1926720" cy="1400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t">
          <a:spAutoFit/>
        </a:bodyPr>
        <a:p>
          <a:pPr>
            <a:lnSpc>
              <a:spcPct val="100000"/>
            </a:lnSpc>
          </a:pPr>
          <a:r>
            <a:rPr b="0" lang="es-ES" sz="1100" spc="-1" strike="noStrike">
              <a:solidFill>
                <a:srgbClr val="000000"/>
              </a:solidFill>
              <a:latin typeface="Cambria Math"/>
            </a:rPr>
            <a:t>𝑑𝑥</a:t>
          </a:r>
          <a:r>
            <a:rPr b="0" lang="es-ES" sz="1100" spc="-1" strike="noStrike">
              <a:solidFill>
                <a:srgbClr val="000000"/>
              </a:solidFill>
              <a:latin typeface="Cambria Math"/>
            </a:rPr>
            <a:t>/𝑑𝑡=𝑣_(𝑥𝑜+)  (∑▒𝐹_𝑥 )/𝑚 𝑡</a:t>
          </a:r>
          <a:endParaRPr b="0" lang="es-ES" sz="1100" spc="-1" strike="noStrike">
            <a:latin typeface="Times New Roman"/>
          </a:endParaRPr>
        </a:p>
      </xdr:txBody>
    </xdr:sp>
    <xdr:clientData/>
  </xdr:twoCellAnchor>
  <xdr:twoCellAnchor editAs="oneCell">
    <xdr:from>
      <xdr:col>2</xdr:col>
      <xdr:colOff>466920</xdr:colOff>
      <xdr:row>60</xdr:row>
      <xdr:rowOff>133200</xdr:rowOff>
    </xdr:from>
    <xdr:to>
      <xdr:col>3</xdr:col>
      <xdr:colOff>455760</xdr:colOff>
      <xdr:row>60</xdr:row>
      <xdr:rowOff>273240</xdr:rowOff>
    </xdr:to>
    <xdr:sp>
      <xdr:nvSpPr>
        <xdr:cNvPr id="36" name="CuadroTexto 19"/>
        <xdr:cNvSpPr/>
      </xdr:nvSpPr>
      <xdr:spPr>
        <a:xfrm>
          <a:off x="1217520" y="10507680"/>
          <a:ext cx="502560" cy="1400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t">
          <a:spAutoFit/>
        </a:bodyPr>
        <a:p>
          <a:pPr>
            <a:lnSpc>
              <a:spcPct val="100000"/>
            </a:lnSpc>
          </a:pPr>
          <a:r>
            <a:rPr b="0" lang="es" sz="1100" spc="-1" strike="noStrike">
              <a:solidFill>
                <a:srgbClr val="000000"/>
              </a:solidFill>
              <a:latin typeface="Cambria Math"/>
            </a:rPr>
            <a:t>∑▒</a:t>
          </a:r>
          <a:r>
            <a:rPr b="0" lang="es-ES" sz="1100" spc="-1" strike="noStrike">
              <a:solidFill>
                <a:srgbClr val="000000"/>
              </a:solidFill>
              <a:latin typeface="Cambria Math"/>
            </a:rPr>
            <a:t>𝐹</a:t>
          </a:r>
          <a:r>
            <a:rPr b="0" lang="es" sz="1100" spc="-1" strike="noStrike">
              <a:solidFill>
                <a:srgbClr val="000000"/>
              </a:solidFill>
              <a:latin typeface="Cambria Math"/>
            </a:rPr>
            <a:t>_</a:t>
          </a:r>
          <a:r>
            <a:rPr b="0" lang="es-ES" sz="1100" spc="-1" strike="noStrike">
              <a:solidFill>
                <a:srgbClr val="000000"/>
              </a:solidFill>
              <a:latin typeface="Cambria Math"/>
            </a:rPr>
            <a:t>𝑥</a:t>
          </a:r>
          <a:r>
            <a:rPr b="0" lang="es" sz="1100" spc="-1" strike="noStrike">
              <a:solidFill>
                <a:srgbClr val="000000"/>
              </a:solidFill>
              <a:latin typeface="Cambria Math"/>
            </a:rPr>
            <a:t> </a:t>
          </a:r>
          <a:endParaRPr b="0" lang="es-ES" sz="1100" spc="-1" strike="noStrike">
            <a:latin typeface="Times New Roman"/>
          </a:endParaRPr>
        </a:p>
      </xdr:txBody>
    </xdr:sp>
    <xdr:clientData/>
  </xdr:twoCellAnchor>
  <xdr:twoCellAnchor editAs="oneCell">
    <xdr:from>
      <xdr:col>10</xdr:col>
      <xdr:colOff>79200</xdr:colOff>
      <xdr:row>60</xdr:row>
      <xdr:rowOff>197280</xdr:rowOff>
    </xdr:from>
    <xdr:to>
      <xdr:col>10</xdr:col>
      <xdr:colOff>272880</xdr:colOff>
      <xdr:row>60</xdr:row>
      <xdr:rowOff>337320</xdr:rowOff>
    </xdr:to>
    <xdr:sp>
      <xdr:nvSpPr>
        <xdr:cNvPr id="37" name="CuadroTexto 20"/>
        <xdr:cNvSpPr/>
      </xdr:nvSpPr>
      <xdr:spPr>
        <a:xfrm>
          <a:off x="4939560" y="10571760"/>
          <a:ext cx="193680" cy="1400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t">
          <a:spAutoFit/>
        </a:bodyPr>
        <a:p>
          <a:pPr>
            <a:lnSpc>
              <a:spcPct val="100000"/>
            </a:lnSpc>
          </a:pPr>
          <a:r>
            <a:rPr b="0" lang="es-ES" sz="1100" spc="-1" strike="noStrike">
              <a:solidFill>
                <a:srgbClr val="000000"/>
              </a:solidFill>
              <a:latin typeface="Cambria Math"/>
            </a:rPr>
            <a:t>𝑣</a:t>
          </a:r>
          <a:r>
            <a:rPr b="0" lang="es" sz="1100" spc="-1" strike="noStrike">
              <a:solidFill>
                <a:srgbClr val="000000"/>
              </a:solidFill>
              <a:latin typeface="Cambria Math"/>
            </a:rPr>
            <a:t>_</a:t>
          </a:r>
          <a:r>
            <a:rPr b="0" lang="es-ES" sz="1100" spc="-1" strike="noStrike">
              <a:solidFill>
                <a:srgbClr val="000000"/>
              </a:solidFill>
              <a:latin typeface="Cambria Math"/>
            </a:rPr>
            <a:t>𝑥</a:t>
          </a:r>
          <a:endParaRPr b="0" lang="es-ES" sz="1100" spc="-1" strike="noStrike">
            <a:latin typeface="Times New Roman"/>
          </a:endParaRPr>
        </a:p>
      </xdr:txBody>
    </xdr:sp>
    <xdr:clientData/>
  </xdr:twoCellAnchor>
  <xdr:twoCellAnchor editAs="oneCell">
    <xdr:from>
      <xdr:col>15</xdr:col>
      <xdr:colOff>109440</xdr:colOff>
      <xdr:row>60</xdr:row>
      <xdr:rowOff>192960</xdr:rowOff>
    </xdr:from>
    <xdr:to>
      <xdr:col>15</xdr:col>
      <xdr:colOff>190440</xdr:colOff>
      <xdr:row>60</xdr:row>
      <xdr:rowOff>333000</xdr:rowOff>
    </xdr:to>
    <xdr:sp>
      <xdr:nvSpPr>
        <xdr:cNvPr id="38" name="CuadroTexto 21"/>
        <xdr:cNvSpPr/>
      </xdr:nvSpPr>
      <xdr:spPr>
        <a:xfrm>
          <a:off x="7538400" y="10567440"/>
          <a:ext cx="81000" cy="1400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t">
          <a:spAutoFit/>
        </a:bodyPr>
        <a:p>
          <a:pPr>
            <a:lnSpc>
              <a:spcPct val="100000"/>
            </a:lnSpc>
          </a:pPr>
          <a:r>
            <a:rPr b="0" lang="es-ES" sz="1100" spc="-1" strike="noStrike">
              <a:solidFill>
                <a:srgbClr val="000000"/>
              </a:solidFill>
              <a:latin typeface="Cambria Math"/>
            </a:rPr>
            <a:t>𝑥</a:t>
          </a:r>
          <a:endParaRPr b="0" lang="es-ES" sz="1100" spc="-1" strike="noStrike">
            <a:latin typeface="Times New Roman"/>
          </a:endParaRPr>
        </a:p>
      </xdr:txBody>
    </xdr:sp>
    <xdr:clientData/>
  </xdr:twoCellAnchor>
  <xdr:twoCellAnchor editAs="oneCell">
    <xdr:from>
      <xdr:col>0</xdr:col>
      <xdr:colOff>-264600</xdr:colOff>
      <xdr:row>95</xdr:row>
      <xdr:rowOff>135000</xdr:rowOff>
    </xdr:from>
    <xdr:to>
      <xdr:col>2</xdr:col>
      <xdr:colOff>442440</xdr:colOff>
      <xdr:row>96</xdr:row>
      <xdr:rowOff>100080</xdr:rowOff>
    </xdr:to>
    <xdr:sp>
      <xdr:nvSpPr>
        <xdr:cNvPr id="39" name="CuadroTexto 43"/>
        <xdr:cNvSpPr/>
      </xdr:nvSpPr>
      <xdr:spPr>
        <a:xfrm>
          <a:off x="-264600" y="16963920"/>
          <a:ext cx="1457640" cy="1400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t">
          <a:spAutoFit/>
        </a:bodyPr>
        <a:p>
          <a:pPr>
            <a:lnSpc>
              <a:spcPct val="100000"/>
            </a:lnSpc>
          </a:pPr>
          <a:r>
            <a:rPr b="0" lang="es-ES" sz="1100" spc="-1" strike="noStrike">
              <a:solidFill>
                <a:srgbClr val="000000"/>
              </a:solidFill>
              <a:latin typeface="Cambria Math"/>
            </a:rPr>
            <a:t>(𝑑𝑣_𝑦)/𝑑𝑡=(∑▒𝐹_𝑦 )/𝑚</a:t>
          </a:r>
          <a:endParaRPr b="0" lang="es-ES" sz="1100" spc="-1" strike="noStrike">
            <a:latin typeface="Times New Roman"/>
          </a:endParaRPr>
        </a:p>
      </xdr:txBody>
    </xdr:sp>
    <xdr:clientData/>
  </xdr:twoCellAnchor>
  <xdr:twoCellAnchor editAs="oneCell">
    <xdr:from>
      <xdr:col>3</xdr:col>
      <xdr:colOff>262800</xdr:colOff>
      <xdr:row>95</xdr:row>
      <xdr:rowOff>132840</xdr:rowOff>
    </xdr:from>
    <xdr:to>
      <xdr:col>10</xdr:col>
      <xdr:colOff>158400</xdr:colOff>
      <xdr:row>96</xdr:row>
      <xdr:rowOff>120960</xdr:rowOff>
    </xdr:to>
    <xdr:sp>
      <xdr:nvSpPr>
        <xdr:cNvPr id="40" name="CuadroTexto 44"/>
        <xdr:cNvSpPr/>
      </xdr:nvSpPr>
      <xdr:spPr>
        <a:xfrm>
          <a:off x="1527120" y="16961760"/>
          <a:ext cx="3491640" cy="1630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t">
          <a:spAutoFit/>
        </a:bodyPr>
        <a:p>
          <a:pPr>
            <a:lnSpc>
              <a:spcPct val="100000"/>
            </a:lnSpc>
          </a:pPr>
          <a:r>
            <a:rPr b="0" lang="es-ES" sz="1100" spc="-1" strike="noStrike">
              <a:solidFill>
                <a:srgbClr val="000000"/>
              </a:solidFill>
              <a:latin typeface="Cambria Math"/>
            </a:rPr>
            <a:t>𝑣</a:t>
          </a:r>
          <a:r>
            <a:rPr b="0" lang="es-ES" sz="1100" spc="-1" strike="noStrike">
              <a:solidFill>
                <a:srgbClr val="000000"/>
              </a:solidFill>
              <a:latin typeface="Cambria Math"/>
            </a:rPr>
            <a:t>_(𝑦(𝑖+1))=𝑣_(𝑦(𝑖))+1/6 (𝑘_1+</a:t>
          </a:r>
          <a:r>
            <a:rPr b="0" lang="zh-CN" sz="1100" spc="-1" strike="noStrike">
              <a:solidFill>
                <a:srgbClr val="000000"/>
              </a:solidFill>
              <a:latin typeface="Cambria Math"/>
            </a:rPr>
            <a:t>〖</a:t>
          </a:r>
          <a:r>
            <a:rPr b="0" lang="es-ES" sz="1100" spc="-1" strike="noStrike">
              <a:solidFill>
                <a:srgbClr val="000000"/>
              </a:solidFill>
              <a:latin typeface="Cambria Math"/>
            </a:rPr>
            <a:t>2𝑘</a:t>
          </a:r>
          <a:r>
            <a:rPr b="0" lang="zh-CN" sz="1100" spc="-1" strike="noStrike">
              <a:solidFill>
                <a:srgbClr val="000000"/>
              </a:solidFill>
              <a:latin typeface="Cambria Math"/>
            </a:rPr>
            <a:t>〗</a:t>
          </a:r>
          <a:r>
            <a:rPr b="0" lang="es-ES" sz="1100" spc="-1" strike="noStrike">
              <a:solidFill>
                <a:srgbClr val="000000"/>
              </a:solidFill>
              <a:latin typeface="Cambria Math"/>
            </a:rPr>
            <a:t>_2+2𝑘_3+𝑘_4 )</a:t>
          </a:r>
          <a:r>
            <a:rPr b="0" lang="es-ES" sz="1100" spc="-1" strike="noStrike">
              <a:solidFill>
                <a:srgbClr val="000000"/>
              </a:solidFill>
              <a:latin typeface="Cambria Math"/>
              <a:ea typeface="Cambria Math"/>
            </a:rPr>
            <a:t>∆𝑡</a:t>
          </a:r>
          <a:endParaRPr b="0" lang="es-ES" sz="1100" spc="-1" strike="noStrike">
            <a:latin typeface="Times New Roman"/>
          </a:endParaRPr>
        </a:p>
      </xdr:txBody>
    </xdr:sp>
    <xdr:clientData/>
  </xdr:twoCellAnchor>
  <xdr:twoCellAnchor editAs="oneCell">
    <xdr:from>
      <xdr:col>13</xdr:col>
      <xdr:colOff>122040</xdr:colOff>
      <xdr:row>95</xdr:row>
      <xdr:rowOff>119520</xdr:rowOff>
    </xdr:from>
    <xdr:to>
      <xdr:col>15</xdr:col>
      <xdr:colOff>156960</xdr:colOff>
      <xdr:row>96</xdr:row>
      <xdr:rowOff>107640</xdr:rowOff>
    </xdr:to>
    <xdr:sp>
      <xdr:nvSpPr>
        <xdr:cNvPr id="41" name="CuadroTexto 45"/>
        <xdr:cNvSpPr/>
      </xdr:nvSpPr>
      <xdr:spPr>
        <a:xfrm>
          <a:off x="6523560" y="16948440"/>
          <a:ext cx="1062360" cy="1630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t">
          <a:spAutoFit/>
        </a:bodyPr>
        <a:p>
          <a:pPr>
            <a:lnSpc>
              <a:spcPct val="100000"/>
            </a:lnSpc>
          </a:pPr>
          <a:r>
            <a:rPr b="0" lang="es-ES" sz="1100" spc="-1" strike="noStrike">
              <a:solidFill>
                <a:srgbClr val="000000"/>
              </a:solidFill>
              <a:latin typeface="Cambria Math"/>
            </a:rPr>
            <a:t>𝑓</a:t>
          </a:r>
          <a:r>
            <a:rPr b="0" lang="es-ES" sz="1100" spc="-1" strike="noStrike">
              <a:solidFill>
                <a:srgbClr val="000000"/>
              </a:solidFill>
              <a:latin typeface="Cambria Math"/>
            </a:rPr>
            <a:t>(𝑡)=</a:t>
          </a:r>
          <a:r>
            <a:rPr b="0" lang="es-ES" sz="1100" spc="-1" strike="noStrike">
              <a:solidFill>
                <a:srgbClr val="000000"/>
              </a:solidFill>
              <a:latin typeface="Calibri"/>
            </a:rPr>
            <a:t>(∑▒𝐹_</a:t>
          </a:r>
          <a:r>
            <a:rPr b="0" lang="es-ES" sz="1100" spc="-1" strike="noStrike">
              <a:solidFill>
                <a:srgbClr val="000000"/>
              </a:solidFill>
              <a:latin typeface="Cambria Math"/>
            </a:rPr>
            <a:t>𝑦</a:t>
          </a:r>
          <a:r>
            <a:rPr b="0" lang="es-ES" sz="1100" spc="-1" strike="noStrike">
              <a:solidFill>
                <a:srgbClr val="000000"/>
              </a:solidFill>
              <a:latin typeface="Calibri"/>
            </a:rPr>
            <a:t> )/𝑚</a:t>
          </a:r>
          <a:endParaRPr b="0" lang="es-ES" sz="1100" spc="-1" strike="noStrike">
            <a:latin typeface="Times New Roman"/>
          </a:endParaRPr>
        </a:p>
      </xdr:txBody>
    </xdr:sp>
    <xdr:clientData/>
  </xdr:twoCellAnchor>
  <xdr:twoCellAnchor editAs="oneCell">
    <xdr:from>
      <xdr:col>6</xdr:col>
      <xdr:colOff>124560</xdr:colOff>
      <xdr:row>101</xdr:row>
      <xdr:rowOff>22680</xdr:rowOff>
    </xdr:from>
    <xdr:to>
      <xdr:col>13</xdr:col>
      <xdr:colOff>95760</xdr:colOff>
      <xdr:row>102</xdr:row>
      <xdr:rowOff>10800</xdr:rowOff>
    </xdr:to>
    <xdr:sp>
      <xdr:nvSpPr>
        <xdr:cNvPr id="42" name="CuadroTexto 46"/>
        <xdr:cNvSpPr/>
      </xdr:nvSpPr>
      <xdr:spPr>
        <a:xfrm>
          <a:off x="2930040" y="17903160"/>
          <a:ext cx="3567240" cy="1630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t">
          <a:spAutoFit/>
        </a:bodyPr>
        <a:p>
          <a:pPr>
            <a:lnSpc>
              <a:spcPct val="100000"/>
            </a:lnSpc>
          </a:pPr>
          <a:r>
            <a:rPr b="0" lang="es-ES" sz="1100" spc="-1" strike="noStrike">
              <a:solidFill>
                <a:srgbClr val="000000"/>
              </a:solidFill>
              <a:latin typeface="Cambria Math"/>
            </a:rPr>
            <a:t>𝑦</a:t>
          </a:r>
          <a:r>
            <a:rPr b="0" lang="es-ES" sz="1100" spc="-1" strike="noStrike">
              <a:solidFill>
                <a:srgbClr val="000000"/>
              </a:solidFill>
              <a:latin typeface="Cambria Math"/>
            </a:rPr>
            <a:t>_((𝑖+1))=𝑦_((𝑖))+</a:t>
          </a:r>
          <a:r>
            <a:rPr b="0" lang="es-ES" sz="1100" spc="-1" strike="noStrike">
              <a:solidFill>
                <a:srgbClr val="000000"/>
              </a:solidFill>
              <a:latin typeface="Calibri"/>
            </a:rPr>
            <a:t>1/6 (𝑘_1+</a:t>
          </a:r>
          <a:r>
            <a:rPr b="0" lang="zh-CN" sz="1100" spc="-1" strike="noStrike">
              <a:solidFill>
                <a:srgbClr val="000000"/>
              </a:solidFill>
              <a:latin typeface="Calibri"/>
            </a:rPr>
            <a:t>〖</a:t>
          </a:r>
          <a:r>
            <a:rPr b="0" lang="es-ES" sz="1100" spc="-1" strike="noStrike">
              <a:solidFill>
                <a:srgbClr val="000000"/>
              </a:solidFill>
              <a:latin typeface="Calibri"/>
            </a:rPr>
            <a:t>2𝑘</a:t>
          </a:r>
          <a:r>
            <a:rPr b="0" lang="zh-CN" sz="1100" spc="-1" strike="noStrike">
              <a:solidFill>
                <a:srgbClr val="000000"/>
              </a:solidFill>
              <a:latin typeface="Calibri"/>
            </a:rPr>
            <a:t>〗</a:t>
          </a:r>
          <a:r>
            <a:rPr b="0" lang="es-ES" sz="1100" spc="-1" strike="noStrike">
              <a:solidFill>
                <a:srgbClr val="000000"/>
              </a:solidFill>
              <a:latin typeface="Calibri"/>
            </a:rPr>
            <a:t>_2+2𝑘_3+𝑘_4 )</a:t>
          </a:r>
          <a:r>
            <a:rPr b="0" lang="es-ES" sz="1100" spc="-1" strike="noStrike">
              <a:solidFill>
                <a:srgbClr val="000000"/>
              </a:solidFill>
              <a:latin typeface="Cambria Math"/>
              <a:ea typeface="Cambria Math"/>
            </a:rPr>
            <a:t>∆𝑡</a:t>
          </a:r>
          <a:endParaRPr b="0" lang="es-ES" sz="1100" spc="-1" strike="noStrike">
            <a:latin typeface="Times New Roman"/>
          </a:endParaRPr>
        </a:p>
      </xdr:txBody>
    </xdr:sp>
    <xdr:clientData/>
  </xdr:twoCellAnchor>
  <xdr:twoCellAnchor editAs="oneCell">
    <xdr:from>
      <xdr:col>2</xdr:col>
      <xdr:colOff>500040</xdr:colOff>
      <xdr:row>100</xdr:row>
      <xdr:rowOff>31320</xdr:rowOff>
    </xdr:from>
    <xdr:to>
      <xdr:col>6</xdr:col>
      <xdr:colOff>176040</xdr:colOff>
      <xdr:row>101</xdr:row>
      <xdr:rowOff>19080</xdr:rowOff>
    </xdr:to>
    <xdr:sp>
      <xdr:nvSpPr>
        <xdr:cNvPr id="43" name="CuadroTexto 47"/>
        <xdr:cNvSpPr/>
      </xdr:nvSpPr>
      <xdr:spPr>
        <a:xfrm>
          <a:off x="1250640" y="17736480"/>
          <a:ext cx="1730880" cy="1630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t">
          <a:spAutoFit/>
        </a:bodyPr>
        <a:p>
          <a:pPr>
            <a:lnSpc>
              <a:spcPct val="100000"/>
            </a:lnSpc>
          </a:pPr>
          <a:r>
            <a:rPr b="0" lang="es-ES" sz="1100" spc="-1" strike="noStrike">
              <a:solidFill>
                <a:srgbClr val="000000"/>
              </a:solidFill>
              <a:latin typeface="Cambria Math"/>
            </a:rPr>
            <a:t>𝑓</a:t>
          </a:r>
          <a:r>
            <a:rPr b="0" lang="es-ES" sz="1100" spc="-1" strike="noStrike">
              <a:solidFill>
                <a:srgbClr val="000000"/>
              </a:solidFill>
              <a:latin typeface="Cambria Math"/>
            </a:rPr>
            <a:t>(𝑡)=</a:t>
          </a:r>
          <a:r>
            <a:rPr b="0" lang="es-ES" sz="1100" spc="-1" strike="noStrike">
              <a:solidFill>
                <a:srgbClr val="000000"/>
              </a:solidFill>
              <a:latin typeface="Calibri"/>
            </a:rPr>
            <a:t>𝑣_(</a:t>
          </a:r>
          <a:r>
            <a:rPr b="0" lang="es-ES" sz="1100" spc="-1" strike="noStrike">
              <a:solidFill>
                <a:srgbClr val="000000"/>
              </a:solidFill>
              <a:latin typeface="Cambria Math"/>
            </a:rPr>
            <a:t>𝑦</a:t>
          </a:r>
          <a:r>
            <a:rPr b="0" lang="es-ES" sz="1100" spc="-1" strike="noStrike">
              <a:solidFill>
                <a:srgbClr val="000000"/>
              </a:solidFill>
              <a:latin typeface="Calibri"/>
            </a:rPr>
            <a:t>𝑜+)  (∑▒𝐹_</a:t>
          </a:r>
          <a:r>
            <a:rPr b="0" lang="es-ES" sz="1100" spc="-1" strike="noStrike">
              <a:solidFill>
                <a:srgbClr val="000000"/>
              </a:solidFill>
              <a:latin typeface="Cambria Math"/>
            </a:rPr>
            <a:t>𝑦</a:t>
          </a:r>
          <a:r>
            <a:rPr b="0" lang="es-ES" sz="1100" spc="-1" strike="noStrike">
              <a:solidFill>
                <a:srgbClr val="000000"/>
              </a:solidFill>
              <a:latin typeface="Calibri"/>
            </a:rPr>
            <a:t> )/𝑚 𝑡</a:t>
          </a:r>
          <a:endParaRPr b="0" lang="es-ES" sz="1100" spc="-1" strike="noStrike">
            <a:latin typeface="Times New Roman"/>
          </a:endParaRPr>
        </a:p>
      </xdr:txBody>
    </xdr:sp>
    <xdr:clientData/>
  </xdr:twoCellAnchor>
  <xdr:twoCellAnchor editAs="oneCell">
    <xdr:from>
      <xdr:col>0</xdr:col>
      <xdr:colOff>-358560</xdr:colOff>
      <xdr:row>98</xdr:row>
      <xdr:rowOff>169920</xdr:rowOff>
    </xdr:from>
    <xdr:to>
      <xdr:col>3</xdr:col>
      <xdr:colOff>269280</xdr:colOff>
      <xdr:row>99</xdr:row>
      <xdr:rowOff>134640</xdr:rowOff>
    </xdr:to>
    <xdr:sp>
      <xdr:nvSpPr>
        <xdr:cNvPr id="44" name="CuadroTexto 48"/>
        <xdr:cNvSpPr/>
      </xdr:nvSpPr>
      <xdr:spPr>
        <a:xfrm>
          <a:off x="-358560" y="17524440"/>
          <a:ext cx="1892160" cy="1400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t">
          <a:spAutoFit/>
        </a:bodyPr>
        <a:p>
          <a:pPr>
            <a:lnSpc>
              <a:spcPct val="100000"/>
            </a:lnSpc>
          </a:pPr>
          <a:r>
            <a:rPr b="0" lang="es-ES" sz="1100" spc="-1" strike="noStrike">
              <a:solidFill>
                <a:srgbClr val="000000"/>
              </a:solidFill>
              <a:latin typeface="Cambria Math"/>
            </a:rPr>
            <a:t>𝑑𝑦</a:t>
          </a:r>
          <a:r>
            <a:rPr b="0" lang="es-ES" sz="1100" spc="-1" strike="noStrike">
              <a:solidFill>
                <a:srgbClr val="000000"/>
              </a:solidFill>
              <a:latin typeface="Cambria Math"/>
            </a:rPr>
            <a:t>/𝑑𝑡=𝑣_(𝑦𝑜+)  (∑▒𝐹_𝑦 )/𝑚 𝑡</a:t>
          </a:r>
          <a:endParaRPr b="0" lang="es-ES" sz="1100" spc="-1" strike="noStrike">
            <a:latin typeface="Times New Roman"/>
          </a:endParaRPr>
        </a:p>
      </xdr:txBody>
    </xdr:sp>
    <xdr:clientData/>
  </xdr:twoCellAnchor>
  <xdr:twoCellAnchor editAs="oneCell">
    <xdr:from>
      <xdr:col>2</xdr:col>
      <xdr:colOff>471600</xdr:colOff>
      <xdr:row>105</xdr:row>
      <xdr:rowOff>171360</xdr:rowOff>
    </xdr:from>
    <xdr:to>
      <xdr:col>3</xdr:col>
      <xdr:colOff>448920</xdr:colOff>
      <xdr:row>105</xdr:row>
      <xdr:rowOff>311400</xdr:rowOff>
    </xdr:to>
    <xdr:sp>
      <xdr:nvSpPr>
        <xdr:cNvPr id="45" name="CuadroTexto 49"/>
        <xdr:cNvSpPr/>
      </xdr:nvSpPr>
      <xdr:spPr>
        <a:xfrm>
          <a:off x="1222200" y="18752760"/>
          <a:ext cx="491040" cy="1400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t">
          <a:spAutoFit/>
        </a:bodyPr>
        <a:p>
          <a:pPr>
            <a:lnSpc>
              <a:spcPct val="100000"/>
            </a:lnSpc>
          </a:pPr>
          <a:r>
            <a:rPr b="0" lang="es" sz="1100" spc="-1" strike="noStrike">
              <a:solidFill>
                <a:srgbClr val="000000"/>
              </a:solidFill>
              <a:latin typeface="Cambria Math"/>
            </a:rPr>
            <a:t>∑▒</a:t>
          </a:r>
          <a:r>
            <a:rPr b="0" lang="es-ES" sz="1100" spc="-1" strike="noStrike">
              <a:solidFill>
                <a:srgbClr val="000000"/>
              </a:solidFill>
              <a:latin typeface="Cambria Math"/>
            </a:rPr>
            <a:t>𝐹</a:t>
          </a:r>
          <a:r>
            <a:rPr b="0" lang="es" sz="1100" spc="-1" strike="noStrike">
              <a:solidFill>
                <a:srgbClr val="000000"/>
              </a:solidFill>
              <a:latin typeface="Cambria Math"/>
            </a:rPr>
            <a:t>_</a:t>
          </a:r>
          <a:r>
            <a:rPr b="0" lang="es-ES" sz="1100" spc="-1" strike="noStrike">
              <a:solidFill>
                <a:srgbClr val="000000"/>
              </a:solidFill>
              <a:latin typeface="Cambria Math"/>
            </a:rPr>
            <a:t>𝑦</a:t>
          </a:r>
          <a:r>
            <a:rPr b="0" lang="es" sz="1100" spc="-1" strike="noStrike">
              <a:solidFill>
                <a:srgbClr val="000000"/>
              </a:solidFill>
              <a:latin typeface="Cambria Math"/>
            </a:rPr>
            <a:t> </a:t>
          </a:r>
          <a:endParaRPr b="0" lang="es-ES" sz="1100" spc="-1" strike="noStrike">
            <a:latin typeface="Times New Roman"/>
          </a:endParaRPr>
        </a:p>
      </xdr:txBody>
    </xdr:sp>
    <xdr:clientData/>
  </xdr:twoCellAnchor>
  <xdr:twoCellAnchor editAs="oneCell">
    <xdr:from>
      <xdr:col>10</xdr:col>
      <xdr:colOff>94320</xdr:colOff>
      <xdr:row>105</xdr:row>
      <xdr:rowOff>201240</xdr:rowOff>
    </xdr:from>
    <xdr:to>
      <xdr:col>10</xdr:col>
      <xdr:colOff>276480</xdr:colOff>
      <xdr:row>105</xdr:row>
      <xdr:rowOff>341280</xdr:rowOff>
    </xdr:to>
    <xdr:sp>
      <xdr:nvSpPr>
        <xdr:cNvPr id="46" name="CuadroTexto 50"/>
        <xdr:cNvSpPr/>
      </xdr:nvSpPr>
      <xdr:spPr>
        <a:xfrm>
          <a:off x="4954680" y="18782640"/>
          <a:ext cx="182160" cy="1400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t">
          <a:spAutoFit/>
        </a:bodyPr>
        <a:p>
          <a:pPr>
            <a:lnSpc>
              <a:spcPct val="100000"/>
            </a:lnSpc>
          </a:pPr>
          <a:r>
            <a:rPr b="0" lang="es-ES" sz="1100" spc="-1" strike="noStrike">
              <a:solidFill>
                <a:srgbClr val="000000"/>
              </a:solidFill>
              <a:latin typeface="Cambria Math"/>
            </a:rPr>
            <a:t>𝑣</a:t>
          </a:r>
          <a:r>
            <a:rPr b="0" lang="es" sz="1100" spc="-1" strike="noStrike">
              <a:solidFill>
                <a:srgbClr val="000000"/>
              </a:solidFill>
              <a:latin typeface="Cambria Math"/>
            </a:rPr>
            <a:t>_</a:t>
          </a:r>
          <a:r>
            <a:rPr b="0" lang="es-ES" sz="1100" spc="-1" strike="noStrike">
              <a:solidFill>
                <a:srgbClr val="000000"/>
              </a:solidFill>
              <a:latin typeface="Cambria Math"/>
            </a:rPr>
            <a:t>𝑦</a:t>
          </a:r>
          <a:endParaRPr b="0" lang="es-ES" sz="1100" spc="-1" strike="noStrike">
            <a:latin typeface="Times New Roman"/>
          </a:endParaRPr>
        </a:p>
      </xdr:txBody>
    </xdr:sp>
    <xdr:clientData/>
  </xdr:twoCellAnchor>
  <xdr:twoCellAnchor editAs="oneCell">
    <xdr:from>
      <xdr:col>15</xdr:col>
      <xdr:colOff>119880</xdr:colOff>
      <xdr:row>105</xdr:row>
      <xdr:rowOff>192960</xdr:rowOff>
    </xdr:from>
    <xdr:to>
      <xdr:col>15</xdr:col>
      <xdr:colOff>189360</xdr:colOff>
      <xdr:row>105</xdr:row>
      <xdr:rowOff>333000</xdr:rowOff>
    </xdr:to>
    <xdr:sp>
      <xdr:nvSpPr>
        <xdr:cNvPr id="47" name="CuadroTexto 51"/>
        <xdr:cNvSpPr/>
      </xdr:nvSpPr>
      <xdr:spPr>
        <a:xfrm>
          <a:off x="7548840" y="18774360"/>
          <a:ext cx="69480" cy="1400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t">
          <a:spAutoFit/>
        </a:bodyPr>
        <a:p>
          <a:pPr>
            <a:lnSpc>
              <a:spcPct val="100000"/>
            </a:lnSpc>
          </a:pPr>
          <a:r>
            <a:rPr b="0" lang="es-ES" sz="1100" spc="-1" strike="noStrike">
              <a:solidFill>
                <a:srgbClr val="000000"/>
              </a:solidFill>
              <a:latin typeface="Cambria Math"/>
            </a:rPr>
            <a:t>𝑦</a:t>
          </a:r>
          <a:endParaRPr b="0" lang="es-ES" sz="1100" spc="-1" strike="noStrike">
            <a:latin typeface="Times New Roman"/>
          </a:endParaRPr>
        </a:p>
      </xdr:txBody>
    </xdr:sp>
    <xdr:clientData/>
  </xdr:twoCellAnchor>
  <xdr:twoCellAnchor editAs="twoCell">
    <xdr:from>
      <xdr:col>17</xdr:col>
      <xdr:colOff>365760</xdr:colOff>
      <xdr:row>18</xdr:row>
      <xdr:rowOff>122040</xdr:rowOff>
    </xdr:from>
    <xdr:to>
      <xdr:col>20</xdr:col>
      <xdr:colOff>82800</xdr:colOff>
      <xdr:row>21</xdr:row>
      <xdr:rowOff>110520</xdr:rowOff>
    </xdr:to>
    <xdr:sp>
      <xdr:nvSpPr>
        <xdr:cNvPr id="48" name="Bocadillo: rectángulo con esquinas redondeadas 52"/>
        <xdr:cNvSpPr/>
      </xdr:nvSpPr>
      <xdr:spPr>
        <a:xfrm>
          <a:off x="8386920" y="3135600"/>
          <a:ext cx="1681200" cy="514440"/>
        </a:xfrm>
        <a:prstGeom prst="wedgeRoundRectCallout">
          <a:avLst>
            <a:gd name="adj1" fmla="val -83719"/>
            <a:gd name="adj2" fmla="val 55810"/>
            <a:gd name="adj3" fmla="val 16667"/>
          </a:avLst>
        </a:prstGeom>
        <a:solidFill>
          <a:srgbClr val="ed7d31"/>
        </a:solidFill>
        <a:ln w="1908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1" lang="es" sz="1100" spc="-1" strike="noStrike">
              <a:solidFill>
                <a:srgbClr val="ffffff"/>
              </a:solidFill>
              <a:latin typeface="Cambria"/>
              <a:ea typeface="Cambria"/>
            </a:rPr>
            <a:t>ANALITICA DEL LIBRO</a:t>
          </a:r>
          <a:endParaRPr b="0" lang="es-ES" sz="1100" spc="-1" strike="noStrike">
            <a:latin typeface="Times New Roman"/>
          </a:endParaRPr>
        </a:p>
      </xdr:txBody>
    </xdr:sp>
    <xdr:clientData/>
  </xdr:twoCellAnchor>
  <xdr:twoCellAnchor editAs="twoCell">
    <xdr:from>
      <xdr:col>17</xdr:col>
      <xdr:colOff>388800</xdr:colOff>
      <xdr:row>66</xdr:row>
      <xdr:rowOff>27000</xdr:rowOff>
    </xdr:from>
    <xdr:to>
      <xdr:col>20</xdr:col>
      <xdr:colOff>105840</xdr:colOff>
      <xdr:row>69</xdr:row>
      <xdr:rowOff>15120</xdr:rowOff>
    </xdr:to>
    <xdr:sp>
      <xdr:nvSpPr>
        <xdr:cNvPr id="49" name="Bocadillo: rectángulo con esquinas redondeadas 53"/>
        <xdr:cNvSpPr/>
      </xdr:nvSpPr>
      <xdr:spPr>
        <a:xfrm>
          <a:off x="8409960" y="11773080"/>
          <a:ext cx="1681200" cy="514080"/>
        </a:xfrm>
        <a:prstGeom prst="wedgeRoundRectCallout">
          <a:avLst>
            <a:gd name="adj1" fmla="val -83719"/>
            <a:gd name="adj2" fmla="val 55810"/>
            <a:gd name="adj3" fmla="val 16667"/>
          </a:avLst>
        </a:prstGeom>
        <a:solidFill>
          <a:srgbClr val="ed7d31"/>
        </a:solidFill>
        <a:ln w="1908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1" lang="es" sz="1100" spc="-1" strike="noStrike">
              <a:solidFill>
                <a:srgbClr val="ffffff"/>
              </a:solidFill>
              <a:latin typeface="Cambria"/>
              <a:ea typeface="Cambria"/>
            </a:rPr>
            <a:t>RUNGE-KUTA-4</a:t>
          </a:r>
          <a:endParaRPr b="0" lang="es-ES" sz="1100" spc="-1" strike="noStrike">
            <a:latin typeface="Times New Roman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263520</xdr:colOff>
      <xdr:row>1</xdr:row>
      <xdr:rowOff>59760</xdr:rowOff>
    </xdr:from>
    <xdr:to>
      <xdr:col>6</xdr:col>
      <xdr:colOff>125280</xdr:colOff>
      <xdr:row>11</xdr:row>
      <xdr:rowOff>134640</xdr:rowOff>
    </xdr:to>
    <xdr:pic>
      <xdr:nvPicPr>
        <xdr:cNvPr id="50" name="Imagen 1" descr=""/>
        <xdr:cNvPicPr/>
      </xdr:nvPicPr>
      <xdr:blipFill>
        <a:blip r:embed="rId1"/>
        <a:stretch/>
      </xdr:blipFill>
      <xdr:spPr>
        <a:xfrm>
          <a:off x="283320" y="97920"/>
          <a:ext cx="2469600" cy="1827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7</xdr:col>
      <xdr:colOff>328320</xdr:colOff>
      <xdr:row>4</xdr:row>
      <xdr:rowOff>93960</xdr:rowOff>
    </xdr:from>
    <xdr:to>
      <xdr:col>10</xdr:col>
      <xdr:colOff>178920</xdr:colOff>
      <xdr:row>5</xdr:row>
      <xdr:rowOff>58680</xdr:rowOff>
    </xdr:to>
    <xdr:sp>
      <xdr:nvSpPr>
        <xdr:cNvPr id="51" name="CuadroTexto 21"/>
        <xdr:cNvSpPr/>
      </xdr:nvSpPr>
      <xdr:spPr>
        <a:xfrm>
          <a:off x="3469680" y="657720"/>
          <a:ext cx="1391760" cy="1400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t">
          <a:spAutoFit/>
        </a:bodyPr>
        <a:p>
          <a:pPr>
            <a:lnSpc>
              <a:spcPct val="100000"/>
            </a:lnSpc>
          </a:pPr>
          <a:r>
            <a:rPr b="0" lang="es-ES" sz="1100" spc="-1" strike="noStrike">
              <a:solidFill>
                <a:srgbClr val="000000"/>
              </a:solidFill>
              <a:latin typeface="Cambria Math"/>
            </a:rPr>
            <a:t>𝑥</a:t>
          </a:r>
          <a:r>
            <a:rPr b="0" lang="es" sz="1100" spc="-1" strike="noStrike">
              <a:solidFill>
                <a:srgbClr val="000000"/>
              </a:solidFill>
              <a:latin typeface="Cambria Math"/>
            </a:rPr>
            <a:t>^</a:t>
          </a:r>
          <a:r>
            <a:rPr b="0" lang="es-ES" sz="1100" spc="-1" strike="noStrike">
              <a:solidFill>
                <a:srgbClr val="000000"/>
              </a:solidFill>
              <a:latin typeface="Cambria Math"/>
            </a:rPr>
            <a:t>2</a:t>
          </a:r>
          <a:r>
            <a:rPr b="0" lang="es" sz="1100" spc="-1" strike="noStrike">
              <a:solidFill>
                <a:srgbClr val="000000"/>
              </a:solidFill>
              <a:latin typeface="Cambria Math"/>
            </a:rPr>
            <a:t>/</a:t>
          </a:r>
          <a:r>
            <a:rPr b="0" lang="es-ES" sz="1100" spc="-1" strike="noStrike">
              <a:solidFill>
                <a:srgbClr val="000000"/>
              </a:solidFill>
              <a:latin typeface="Cambria Math"/>
            </a:rPr>
            <a:t>𝑎</a:t>
          </a:r>
          <a:r>
            <a:rPr b="0" lang="es" sz="1100" spc="-1" strike="noStrike">
              <a:solidFill>
                <a:srgbClr val="000000"/>
              </a:solidFill>
              <a:latin typeface="Cambria Math"/>
            </a:rPr>
            <a:t>^</a:t>
          </a:r>
          <a:r>
            <a:rPr b="0" lang="es-ES" sz="1100" spc="-1" strike="noStrike">
              <a:solidFill>
                <a:srgbClr val="000000"/>
              </a:solidFill>
              <a:latin typeface="Cambria Math"/>
            </a:rPr>
            <a:t>2</a:t>
          </a:r>
          <a:r>
            <a:rPr b="0" lang="es" sz="1100" spc="-1" strike="noStrike">
              <a:solidFill>
                <a:srgbClr val="000000"/>
              </a:solidFill>
              <a:latin typeface="Cambria Math"/>
            </a:rPr>
            <a:t> </a:t>
          </a:r>
          <a:r>
            <a:rPr b="0" lang="es-ES" sz="1100" spc="-1" strike="noStrike">
              <a:solidFill>
                <a:srgbClr val="000000"/>
              </a:solidFill>
              <a:latin typeface="Cambria Math"/>
            </a:rPr>
            <a:t>+𝑦^2/𝑏^2 =1</a:t>
          </a:r>
          <a:endParaRPr b="0" lang="es-ES" sz="1100" spc="-1" strike="noStrike">
            <a:latin typeface="Times New Roman"/>
          </a:endParaRPr>
        </a:p>
      </xdr:txBody>
    </xdr:sp>
    <xdr:clientData/>
  </xdr:twoCellAnchor>
  <xdr:twoCellAnchor editAs="oneCell">
    <xdr:from>
      <xdr:col>8</xdr:col>
      <xdr:colOff>132120</xdr:colOff>
      <xdr:row>7</xdr:row>
      <xdr:rowOff>4320</xdr:rowOff>
    </xdr:from>
    <xdr:to>
      <xdr:col>9</xdr:col>
      <xdr:colOff>317160</xdr:colOff>
      <xdr:row>7</xdr:row>
      <xdr:rowOff>144360</xdr:rowOff>
    </xdr:to>
    <xdr:sp>
      <xdr:nvSpPr>
        <xdr:cNvPr id="52" name="CuadroTexto 22"/>
        <xdr:cNvSpPr/>
      </xdr:nvSpPr>
      <xdr:spPr>
        <a:xfrm>
          <a:off x="3787200" y="1094040"/>
          <a:ext cx="698760" cy="1400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t">
          <a:spAutoFit/>
        </a:bodyPr>
        <a:p>
          <a:pPr>
            <a:lnSpc>
              <a:spcPct val="100000"/>
            </a:lnSpc>
          </a:pPr>
          <a:r>
            <a:rPr b="0" lang="es-ES" sz="1100" spc="-1" strike="noStrike">
              <a:solidFill>
                <a:srgbClr val="000000"/>
              </a:solidFill>
              <a:latin typeface="Cambria Math"/>
            </a:rPr>
            <a:t>𝑥</a:t>
          </a:r>
          <a:r>
            <a:rPr b="0" lang="es-ES" sz="1100" spc="-1" strike="noStrike">
              <a:solidFill>
                <a:srgbClr val="000000"/>
              </a:solidFill>
              <a:latin typeface="Cambria Math"/>
            </a:rPr>
            <a:t>=𝑎</a:t>
          </a:r>
          <a:r>
            <a:rPr b="0" lang="es-ES" sz="1100" spc="-1" strike="noStrike">
              <a:solidFill>
                <a:srgbClr val="000000"/>
              </a:solidFill>
              <a:latin typeface="Cambria Math"/>
              <a:ea typeface="Cambria Math"/>
            </a:rPr>
            <a:t>∙cos⁡(∅)</a:t>
          </a:r>
          <a:endParaRPr b="0" lang="es-ES" sz="1100" spc="-1" strike="noStrike">
            <a:latin typeface="Times New Roman"/>
          </a:endParaRPr>
        </a:p>
      </xdr:txBody>
    </xdr:sp>
    <xdr:clientData/>
  </xdr:twoCellAnchor>
  <xdr:twoCellAnchor editAs="oneCell">
    <xdr:from>
      <xdr:col>8</xdr:col>
      <xdr:colOff>145800</xdr:colOff>
      <xdr:row>8</xdr:row>
      <xdr:rowOff>13320</xdr:rowOff>
    </xdr:from>
    <xdr:to>
      <xdr:col>9</xdr:col>
      <xdr:colOff>313200</xdr:colOff>
      <xdr:row>8</xdr:row>
      <xdr:rowOff>153360</xdr:rowOff>
    </xdr:to>
    <xdr:sp>
      <xdr:nvSpPr>
        <xdr:cNvPr id="53" name="CuadroTexto 23"/>
        <xdr:cNvSpPr/>
      </xdr:nvSpPr>
      <xdr:spPr>
        <a:xfrm>
          <a:off x="3800880" y="1278360"/>
          <a:ext cx="681120" cy="1400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t">
          <a:spAutoFit/>
        </a:bodyPr>
        <a:p>
          <a:pPr>
            <a:lnSpc>
              <a:spcPct val="100000"/>
            </a:lnSpc>
          </a:pPr>
          <a:r>
            <a:rPr b="0" lang="es-ES" sz="1100" spc="-1" strike="noStrike">
              <a:solidFill>
                <a:srgbClr val="000000"/>
              </a:solidFill>
              <a:latin typeface="Cambria Math"/>
            </a:rPr>
            <a:t>𝑦</a:t>
          </a:r>
          <a:r>
            <a:rPr b="0" lang="es-ES" sz="1100" spc="-1" strike="noStrike">
              <a:solidFill>
                <a:srgbClr val="000000"/>
              </a:solidFill>
              <a:latin typeface="Cambria Math"/>
            </a:rPr>
            <a:t>=𝑏</a:t>
          </a:r>
          <a:r>
            <a:rPr b="0" lang="es-ES" sz="1100" spc="-1" strike="noStrike">
              <a:solidFill>
                <a:srgbClr val="000000"/>
              </a:solidFill>
              <a:latin typeface="Cambria Math"/>
              <a:ea typeface="Cambria Math"/>
            </a:rPr>
            <a:t>∙sen⁡(∅)</a:t>
          </a:r>
          <a:endParaRPr b="0" lang="es-ES" sz="1100" spc="-1" strike="noStrike">
            <a:latin typeface="Times New Roman"/>
          </a:endParaRPr>
        </a:p>
      </xdr:txBody>
    </xdr:sp>
    <xdr:clientData/>
  </xdr:twoCellAnchor>
  <xdr:twoCellAnchor editAs="oneCell">
    <xdr:from>
      <xdr:col>13</xdr:col>
      <xdr:colOff>103680</xdr:colOff>
      <xdr:row>37</xdr:row>
      <xdr:rowOff>171720</xdr:rowOff>
    </xdr:from>
    <xdr:to>
      <xdr:col>22</xdr:col>
      <xdr:colOff>265320</xdr:colOff>
      <xdr:row>55</xdr:row>
      <xdr:rowOff>70920</xdr:rowOff>
    </xdr:to>
    <xdr:graphicFrame>
      <xdr:nvGraphicFramePr>
        <xdr:cNvPr id="54" name="Gráfico 24"/>
        <xdr:cNvGraphicFramePr/>
      </xdr:nvGraphicFramePr>
      <xdr:xfrm>
        <a:off x="6327360" y="6519240"/>
        <a:ext cx="4933080" cy="3053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8</xdr:col>
      <xdr:colOff>329400</xdr:colOff>
      <xdr:row>9</xdr:row>
      <xdr:rowOff>165960</xdr:rowOff>
    </xdr:from>
    <xdr:to>
      <xdr:col>9</xdr:col>
      <xdr:colOff>393120</xdr:colOff>
      <xdr:row>10</xdr:row>
      <xdr:rowOff>131040</xdr:rowOff>
    </xdr:to>
    <xdr:sp>
      <xdr:nvSpPr>
        <xdr:cNvPr id="55" name="CuadroTexto 25"/>
        <xdr:cNvSpPr/>
      </xdr:nvSpPr>
      <xdr:spPr>
        <a:xfrm>
          <a:off x="3984480" y="1606320"/>
          <a:ext cx="577440" cy="1400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t">
          <a:spAutoFit/>
        </a:bodyPr>
        <a:p>
          <a:pPr>
            <a:lnSpc>
              <a:spcPct val="100000"/>
            </a:lnSpc>
          </a:pPr>
          <a:r>
            <a:rPr b="0" lang="es-ES" sz="1100" spc="-1" strike="noStrike">
              <a:solidFill>
                <a:srgbClr val="000000"/>
              </a:solidFill>
              <a:latin typeface="Cambria Math"/>
            </a:rPr>
            <a:t>0</a:t>
          </a:r>
          <a:r>
            <a:rPr b="0" lang="es-ES" sz="1100" spc="-1" strike="noStrike">
              <a:solidFill>
                <a:srgbClr val="000000"/>
              </a:solidFill>
              <a:latin typeface="Cambria Math"/>
              <a:ea typeface="Cambria Math"/>
            </a:rPr>
            <a:t>&lt;∅&lt;2∙𝜋</a:t>
          </a:r>
          <a:endParaRPr b="0" lang="es-ES" sz="1100" spc="-1" strike="noStrike">
            <a:latin typeface="Times New Roman"/>
          </a:endParaRPr>
        </a:p>
      </xdr:txBody>
    </xdr:sp>
    <xdr:clientData/>
  </xdr:twoCellAnchor>
  <xdr:twoCellAnchor editAs="oneCell">
    <xdr:from>
      <xdr:col>2</xdr:col>
      <xdr:colOff>111960</xdr:colOff>
      <xdr:row>13</xdr:row>
      <xdr:rowOff>48600</xdr:rowOff>
    </xdr:from>
    <xdr:to>
      <xdr:col>2</xdr:col>
      <xdr:colOff>483480</xdr:colOff>
      <xdr:row>14</xdr:row>
      <xdr:rowOff>13320</xdr:rowOff>
    </xdr:to>
    <xdr:sp>
      <xdr:nvSpPr>
        <xdr:cNvPr id="56" name="CuadroTexto 26"/>
        <xdr:cNvSpPr/>
      </xdr:nvSpPr>
      <xdr:spPr>
        <a:xfrm flipV="1">
          <a:off x="645480" y="2189520"/>
          <a:ext cx="371520" cy="1400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lIns="0" rIns="0" tIns="0" bIns="0" anchor="t">
          <a:spAutoFit/>
        </a:bodyPr>
        <a:p>
          <a:pPr>
            <a:lnSpc>
              <a:spcPct val="100000"/>
            </a:lnSpc>
          </a:pPr>
          <a:r>
            <a:rPr b="0" lang="es-ES" sz="1100" spc="-1" strike="noStrike">
              <a:solidFill>
                <a:srgbClr val="000000"/>
              </a:solidFill>
              <a:latin typeface="Cambria Math"/>
              <a:ea typeface="Cambria Math"/>
            </a:rPr>
            <a:t>∅</a:t>
          </a:r>
          <a:endParaRPr b="0" lang="es-ES" sz="1100" spc="-1" strike="noStrike">
            <a:latin typeface="Times New Roman"/>
          </a:endParaRPr>
        </a:p>
      </xdr:txBody>
    </xdr:sp>
    <xdr:clientData/>
  </xdr:twoCellAnchor>
  <xdr:twoCellAnchor editAs="oneCell">
    <xdr:from>
      <xdr:col>9</xdr:col>
      <xdr:colOff>54720</xdr:colOff>
      <xdr:row>12</xdr:row>
      <xdr:rowOff>3240</xdr:rowOff>
    </xdr:from>
    <xdr:to>
      <xdr:col>9</xdr:col>
      <xdr:colOff>121320</xdr:colOff>
      <xdr:row>12</xdr:row>
      <xdr:rowOff>143280</xdr:rowOff>
    </xdr:to>
    <xdr:sp>
      <xdr:nvSpPr>
        <xdr:cNvPr id="57" name="CuadroTexto 28"/>
        <xdr:cNvSpPr/>
      </xdr:nvSpPr>
      <xdr:spPr>
        <a:xfrm>
          <a:off x="4223520" y="1969200"/>
          <a:ext cx="66600" cy="1400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t">
          <a:spAutoFit/>
        </a:bodyPr>
        <a:p>
          <a:pPr>
            <a:lnSpc>
              <a:spcPct val="100000"/>
            </a:lnSpc>
          </a:pPr>
          <a:r>
            <a:rPr b="0" lang="es" sz="1100" spc="-1" strike="noStrike">
              <a:solidFill>
                <a:srgbClr val="000000"/>
              </a:solidFill>
              <a:latin typeface="Cambria Math"/>
              <a:ea typeface="Cambria Math"/>
            </a:rPr>
            <a:t>𝜃</a:t>
          </a:r>
          <a:endParaRPr b="0" lang="es-ES" sz="1100" spc="-1" strike="noStrike">
            <a:latin typeface="Times New Roman"/>
          </a:endParaRPr>
        </a:p>
      </xdr:txBody>
    </xdr:sp>
    <xdr:clientData/>
  </xdr:twoCellAnchor>
  <xdr:twoCellAnchor editAs="oneCell">
    <xdr:from>
      <xdr:col>10</xdr:col>
      <xdr:colOff>52920</xdr:colOff>
      <xdr:row>5</xdr:row>
      <xdr:rowOff>153720</xdr:rowOff>
    </xdr:from>
    <xdr:to>
      <xdr:col>14</xdr:col>
      <xdr:colOff>29880</xdr:colOff>
      <xdr:row>10</xdr:row>
      <xdr:rowOff>77400</xdr:rowOff>
    </xdr:to>
    <xdr:pic>
      <xdr:nvPicPr>
        <xdr:cNvPr id="58" name="Imagen 29" descr=""/>
        <xdr:cNvPicPr/>
      </xdr:nvPicPr>
      <xdr:blipFill>
        <a:blip r:embed="rId3"/>
        <a:srcRect l="8936" t="34227" r="73747" b="38357"/>
        <a:stretch/>
      </xdr:blipFill>
      <xdr:spPr>
        <a:xfrm>
          <a:off x="4735440" y="892800"/>
          <a:ext cx="2031840" cy="79992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30600</xdr:colOff>
      <xdr:row>2</xdr:row>
      <xdr:rowOff>68760</xdr:rowOff>
    </xdr:from>
    <xdr:to>
      <xdr:col>7</xdr:col>
      <xdr:colOff>129240</xdr:colOff>
      <xdr:row>16</xdr:row>
      <xdr:rowOff>24840</xdr:rowOff>
    </xdr:to>
    <xdr:pic>
      <xdr:nvPicPr>
        <xdr:cNvPr id="59" name="Imagen 2" descr=""/>
        <xdr:cNvPicPr/>
      </xdr:nvPicPr>
      <xdr:blipFill>
        <a:blip r:embed="rId1"/>
        <a:stretch/>
      </xdr:blipFill>
      <xdr:spPr>
        <a:xfrm>
          <a:off x="50400" y="282240"/>
          <a:ext cx="3180960" cy="24094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-198000</xdr:colOff>
      <xdr:row>17</xdr:row>
      <xdr:rowOff>129600</xdr:rowOff>
    </xdr:from>
    <xdr:to>
      <xdr:col>3</xdr:col>
      <xdr:colOff>214920</xdr:colOff>
      <xdr:row>18</xdr:row>
      <xdr:rowOff>117360</xdr:rowOff>
    </xdr:to>
    <xdr:sp>
      <xdr:nvSpPr>
        <xdr:cNvPr id="60" name="CuadroTexto 3"/>
        <xdr:cNvSpPr/>
      </xdr:nvSpPr>
      <xdr:spPr>
        <a:xfrm>
          <a:off x="-198000" y="2971800"/>
          <a:ext cx="1460160" cy="1630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t">
          <a:spAutoFit/>
        </a:bodyPr>
        <a:p>
          <a:pPr>
            <a:lnSpc>
              <a:spcPct val="100000"/>
            </a:lnSpc>
          </a:pPr>
          <a:r>
            <a:rPr b="0" lang="es" sz="1100" spc="-1" strike="noStrike">
              <a:solidFill>
                <a:srgbClr val="000000"/>
              </a:solidFill>
              <a:latin typeface="Cambria Math"/>
            </a:rPr>
            <a:t>∑▒</a:t>
          </a:r>
          <a:r>
            <a:rPr b="0" lang="zh-CN" sz="1100" spc="-1" strike="noStrike">
              <a:solidFill>
                <a:srgbClr val="000000"/>
              </a:solidFill>
              <a:latin typeface="Cambria Math"/>
            </a:rPr>
            <a:t>〖</a:t>
          </a:r>
          <a:r>
            <a:rPr b="0" lang="es-ES" sz="1100" spc="-1" strike="noStrike">
              <a:solidFill>
                <a:srgbClr val="000000"/>
              </a:solidFill>
              <a:latin typeface="Cambria Math"/>
            </a:rPr>
            <a:t>𝑀</a:t>
          </a:r>
          <a:r>
            <a:rPr b="0" lang="es" sz="1100" spc="-1" strike="noStrike">
              <a:solidFill>
                <a:srgbClr val="000000"/>
              </a:solidFill>
              <a:latin typeface="Cambria Math"/>
            </a:rPr>
            <a:t>_</a:t>
          </a:r>
          <a:r>
            <a:rPr b="0" lang="es-ES" sz="1100" spc="-1" strike="noStrike">
              <a:solidFill>
                <a:srgbClr val="000000"/>
              </a:solidFill>
              <a:latin typeface="Cambria Math"/>
            </a:rPr>
            <a:t>𝐺=𝐼 ̅</a:t>
          </a:r>
          <a:r>
            <a:rPr b="0" lang="es" sz="1100" spc="-1" strike="noStrike">
              <a:solidFill>
                <a:srgbClr val="000000"/>
              </a:solidFill>
              <a:latin typeface="Cambria Math"/>
            </a:rPr>
            <a:t> 𝑑</a:t>
          </a:r>
          <a:r>
            <a:rPr b="0" lang="es" sz="1100" spc="-1" strike="noStrike">
              <a:solidFill>
                <a:srgbClr val="000000"/>
              </a:solidFill>
              <a:latin typeface="Cambria Math"/>
              <a:ea typeface="Cambria Math"/>
            </a:rPr>
            <a:t>𝜔/𝑑</a:t>
          </a:r>
          <a:r>
            <a:rPr b="0" lang="es-ES" sz="1100" spc="-1" strike="noStrike">
              <a:solidFill>
                <a:srgbClr val="000000"/>
              </a:solidFill>
              <a:latin typeface="Cambria Math"/>
              <a:ea typeface="Cambria Math"/>
            </a:rPr>
            <a:t>𝑡</a:t>
          </a:r>
          <a:r>
            <a:rPr b="0" lang="zh-CN" sz="1100" spc="-1" strike="noStrike">
              <a:solidFill>
                <a:srgbClr val="000000"/>
              </a:solidFill>
              <a:latin typeface="Cambria Math"/>
              <a:ea typeface="Cambria Math"/>
            </a:rPr>
            <a:t>〗</a:t>
          </a:r>
          <a:endParaRPr b="0" lang="es-ES" sz="1100" spc="-1" strike="noStrike">
            <a:latin typeface="Times New Roman"/>
          </a:endParaRPr>
        </a:p>
      </xdr:txBody>
    </xdr:sp>
    <xdr:clientData/>
  </xdr:twoCellAnchor>
  <xdr:twoCellAnchor editAs="oneCell">
    <xdr:from>
      <xdr:col>5</xdr:col>
      <xdr:colOff>20880</xdr:colOff>
      <xdr:row>17</xdr:row>
      <xdr:rowOff>7560</xdr:rowOff>
    </xdr:from>
    <xdr:to>
      <xdr:col>5</xdr:col>
      <xdr:colOff>420840</xdr:colOff>
      <xdr:row>17</xdr:row>
      <xdr:rowOff>147600</xdr:rowOff>
    </xdr:to>
    <xdr:sp>
      <xdr:nvSpPr>
        <xdr:cNvPr id="61" name="CuadroTexto 4"/>
        <xdr:cNvSpPr/>
      </xdr:nvSpPr>
      <xdr:spPr>
        <a:xfrm>
          <a:off x="2095560" y="2849760"/>
          <a:ext cx="399960" cy="1400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t">
          <a:spAutoFit/>
        </a:bodyPr>
        <a:p>
          <a:pPr>
            <a:lnSpc>
              <a:spcPct val="100000"/>
            </a:lnSpc>
          </a:pPr>
          <a:r>
            <a:rPr b="0" lang="es-ES" sz="1100" spc="-1" strike="noStrike">
              <a:solidFill>
                <a:srgbClr val="000000"/>
              </a:solidFill>
              <a:latin typeface="Cambria Math"/>
            </a:rPr>
            <a:t>𝑀</a:t>
          </a:r>
          <a:r>
            <a:rPr b="0" lang="es" sz="1100" spc="-1" strike="noStrike">
              <a:solidFill>
                <a:srgbClr val="000000"/>
              </a:solidFill>
              <a:latin typeface="Cambria Math"/>
            </a:rPr>
            <a:t>_</a:t>
          </a:r>
          <a:r>
            <a:rPr b="0" lang="es-ES" sz="1100" spc="-1" strike="noStrike">
              <a:solidFill>
                <a:srgbClr val="000000"/>
              </a:solidFill>
              <a:latin typeface="Cambria Math"/>
            </a:rPr>
            <a:t>𝐺=</a:t>
          </a:r>
          <a:endParaRPr b="0" lang="es-ES" sz="1100" spc="-1" strike="noStrike">
            <a:latin typeface="Times New Roman"/>
          </a:endParaRPr>
        </a:p>
      </xdr:txBody>
    </xdr:sp>
    <xdr:clientData/>
  </xdr:twoCellAnchor>
  <xdr:twoCellAnchor editAs="oneCell">
    <xdr:from>
      <xdr:col>7</xdr:col>
      <xdr:colOff>309240</xdr:colOff>
      <xdr:row>4</xdr:row>
      <xdr:rowOff>129600</xdr:rowOff>
    </xdr:from>
    <xdr:to>
      <xdr:col>15</xdr:col>
      <xdr:colOff>366120</xdr:colOff>
      <xdr:row>12</xdr:row>
      <xdr:rowOff>52920</xdr:rowOff>
    </xdr:to>
    <xdr:pic>
      <xdr:nvPicPr>
        <xdr:cNvPr id="62" name="Imagen 1" descr="Pin en resist de mat"/>
        <xdr:cNvPicPr/>
      </xdr:nvPicPr>
      <xdr:blipFill>
        <a:blip r:embed="rId2"/>
        <a:srcRect l="60404" t="56850" r="915" b="14883"/>
        <a:stretch/>
      </xdr:blipFill>
      <xdr:spPr>
        <a:xfrm>
          <a:off x="3411360" y="693360"/>
          <a:ext cx="4166280" cy="13255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5</xdr:col>
      <xdr:colOff>168120</xdr:colOff>
      <xdr:row>18</xdr:row>
      <xdr:rowOff>23040</xdr:rowOff>
    </xdr:from>
    <xdr:to>
      <xdr:col>5</xdr:col>
      <xdr:colOff>385920</xdr:colOff>
      <xdr:row>18</xdr:row>
      <xdr:rowOff>163080</xdr:rowOff>
    </xdr:to>
    <xdr:sp>
      <xdr:nvSpPr>
        <xdr:cNvPr id="63" name="CuadroTexto 5"/>
        <xdr:cNvSpPr/>
      </xdr:nvSpPr>
      <xdr:spPr>
        <a:xfrm>
          <a:off x="2242800" y="3040560"/>
          <a:ext cx="217800" cy="1400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t">
          <a:spAutoFit/>
        </a:bodyPr>
        <a:p>
          <a:pPr>
            <a:lnSpc>
              <a:spcPct val="100000"/>
            </a:lnSpc>
          </a:pPr>
          <a:r>
            <a:rPr b="0" lang="es-ES" sz="1100" spc="-1" strike="noStrike">
              <a:solidFill>
                <a:srgbClr val="000000"/>
              </a:solidFill>
              <a:latin typeface="Cambria Math"/>
            </a:rPr>
            <a:t>𝐼 ̅</a:t>
          </a:r>
          <a:r>
            <a:rPr b="0" lang="es-ES" sz="1100" spc="-1" strike="noStrike">
              <a:solidFill>
                <a:srgbClr val="000000"/>
              </a:solidFill>
              <a:latin typeface="Cambria Math"/>
            </a:rPr>
            <a:t>=</a:t>
          </a:r>
          <a:endParaRPr b="0" lang="es-ES" sz="1100" spc="-1" strike="noStrike">
            <a:latin typeface="Times New Roman"/>
          </a:endParaRPr>
        </a:p>
      </xdr:txBody>
    </xdr:sp>
    <xdr:clientData/>
  </xdr:twoCellAnchor>
  <xdr:twoCellAnchor editAs="oneCell">
    <xdr:from>
      <xdr:col>5</xdr:col>
      <xdr:colOff>164520</xdr:colOff>
      <xdr:row>21</xdr:row>
      <xdr:rowOff>23040</xdr:rowOff>
    </xdr:from>
    <xdr:to>
      <xdr:col>5</xdr:col>
      <xdr:colOff>361080</xdr:colOff>
      <xdr:row>21</xdr:row>
      <xdr:rowOff>163080</xdr:rowOff>
    </xdr:to>
    <xdr:sp>
      <xdr:nvSpPr>
        <xdr:cNvPr id="64" name="CuadroTexto 6"/>
        <xdr:cNvSpPr/>
      </xdr:nvSpPr>
      <xdr:spPr>
        <a:xfrm>
          <a:off x="2239200" y="3566520"/>
          <a:ext cx="196560" cy="1400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t">
          <a:spAutoFit/>
        </a:bodyPr>
        <a:p>
          <a:pPr>
            <a:lnSpc>
              <a:spcPct val="100000"/>
            </a:lnSpc>
          </a:pPr>
          <a:r>
            <a:rPr b="0" lang="es" sz="1100" spc="-1" strike="noStrike">
              <a:solidFill>
                <a:srgbClr val="000000"/>
              </a:solidFill>
              <a:latin typeface="Cambria Math"/>
              <a:ea typeface="Cambria Math"/>
            </a:rPr>
            <a:t>𝜔</a:t>
          </a:r>
          <a:r>
            <a:rPr b="0" lang="es-ES" sz="1100" spc="-1" strike="noStrike">
              <a:solidFill>
                <a:srgbClr val="000000"/>
              </a:solidFill>
              <a:latin typeface="Cambria Math"/>
              <a:ea typeface="Cambria Math"/>
            </a:rPr>
            <a:t>=</a:t>
          </a:r>
          <a:endParaRPr b="0" lang="es-ES" sz="1100" spc="-1" strike="noStrike">
            <a:latin typeface="Times New Roman"/>
          </a:endParaRPr>
        </a:p>
      </xdr:txBody>
    </xdr:sp>
    <xdr:clientData/>
  </xdr:twoCellAnchor>
  <xdr:twoCellAnchor editAs="oneCell">
    <xdr:from>
      <xdr:col>5</xdr:col>
      <xdr:colOff>139680</xdr:colOff>
      <xdr:row>19</xdr:row>
      <xdr:rowOff>15120</xdr:rowOff>
    </xdr:from>
    <xdr:to>
      <xdr:col>6</xdr:col>
      <xdr:colOff>256320</xdr:colOff>
      <xdr:row>20</xdr:row>
      <xdr:rowOff>2880</xdr:rowOff>
    </xdr:to>
    <xdr:sp>
      <xdr:nvSpPr>
        <xdr:cNvPr id="65" name="CuadroTexto 7"/>
        <xdr:cNvSpPr/>
      </xdr:nvSpPr>
      <xdr:spPr>
        <a:xfrm>
          <a:off x="2214360" y="3207960"/>
          <a:ext cx="630360" cy="1630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t">
          <a:spAutoFit/>
        </a:bodyPr>
        <a:p>
          <a:pPr>
            <a:lnSpc>
              <a:spcPct val="100000"/>
            </a:lnSpc>
          </a:pPr>
          <a:r>
            <a:rPr b="0" lang="es" sz="1100" spc="-1" strike="noStrike">
              <a:solidFill>
                <a:srgbClr val="000000"/>
              </a:solidFill>
              <a:latin typeface="Calibri"/>
            </a:rPr>
            <a:t>𝑑𝜔</a:t>
          </a:r>
          <a:r>
            <a:rPr b="0" lang="es" sz="1100" spc="-1" strike="noStrike">
              <a:solidFill>
                <a:srgbClr val="000000"/>
              </a:solidFill>
              <a:latin typeface="Calibri"/>
            </a:rPr>
            <a:t>/𝑑</a:t>
          </a:r>
          <a:r>
            <a:rPr b="0" lang="es-ES" sz="1100" spc="-1" strike="noStrike">
              <a:solidFill>
                <a:srgbClr val="000000"/>
              </a:solidFill>
              <a:latin typeface="Calibri"/>
            </a:rPr>
            <a:t>𝑡</a:t>
          </a:r>
          <a:r>
            <a:rPr b="0" lang="es-ES" sz="1100" spc="-1" strike="noStrike">
              <a:solidFill>
                <a:srgbClr val="000000"/>
              </a:solidFill>
              <a:latin typeface="Cambria Math"/>
            </a:rPr>
            <a:t>=</a:t>
          </a:r>
          <a:r>
            <a:rPr b="0" lang="es-ES" sz="1100" spc="-1" strike="noStrike">
              <a:solidFill>
                <a:srgbClr val="000000"/>
              </a:solidFill>
              <a:latin typeface="Cambria Math"/>
              <a:ea typeface="Cambria Math"/>
            </a:rPr>
            <a:t>𝛼=</a:t>
          </a:r>
          <a:endParaRPr b="0" lang="es-ES" sz="1100" spc="-1" strike="noStrike">
            <a:latin typeface="Times New Roman"/>
          </a:endParaRPr>
        </a:p>
      </xdr:txBody>
    </xdr:sp>
    <xdr:clientData/>
  </xdr:twoCellAnchor>
  <xdr:twoCellAnchor editAs="oneCell">
    <xdr:from>
      <xdr:col>0</xdr:col>
      <xdr:colOff>-244800</xdr:colOff>
      <xdr:row>23</xdr:row>
      <xdr:rowOff>95040</xdr:rowOff>
    </xdr:from>
    <xdr:to>
      <xdr:col>3</xdr:col>
      <xdr:colOff>63720</xdr:colOff>
      <xdr:row>24</xdr:row>
      <xdr:rowOff>82800</xdr:rowOff>
    </xdr:to>
    <xdr:sp>
      <xdr:nvSpPr>
        <xdr:cNvPr id="66" name="CuadroTexto 8"/>
        <xdr:cNvSpPr/>
      </xdr:nvSpPr>
      <xdr:spPr>
        <a:xfrm>
          <a:off x="-244800" y="3988800"/>
          <a:ext cx="1355760" cy="1630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t">
          <a:spAutoFit/>
        </a:bodyPr>
        <a:p>
          <a:pPr>
            <a:lnSpc>
              <a:spcPct val="100000"/>
            </a:lnSpc>
          </a:pPr>
          <a:r>
            <a:rPr b="0" lang="es-ES" sz="1100" spc="-1" strike="noStrike">
              <a:solidFill>
                <a:srgbClr val="000000"/>
              </a:solidFill>
              <a:latin typeface="Cambria Math"/>
            </a:rPr>
            <a:t>𝑑</a:t>
          </a:r>
          <a:r>
            <a:rPr b="0" lang="es-ES" sz="1100" spc="-1" strike="noStrike">
              <a:solidFill>
                <a:srgbClr val="000000"/>
              </a:solidFill>
              <a:latin typeface="Cambria Math"/>
              <a:ea typeface="Cambria Math"/>
            </a:rPr>
            <a:t>𝜔</a:t>
          </a:r>
          <a:r>
            <a:rPr b="0" lang="es-ES" sz="1100" spc="-1" strike="noStrike">
              <a:solidFill>
                <a:srgbClr val="000000"/>
              </a:solidFill>
              <a:latin typeface="Cambria Math"/>
              <a:ea typeface="Cambria Math"/>
            </a:rPr>
            <a:t>/𝑑𝑡=(∑▒𝑀_𝐺 )/</a:t>
          </a:r>
          <a:r>
            <a:rPr b="0" lang="es-ES" sz="1100" spc="-1" strike="noStrike">
              <a:solidFill>
                <a:srgbClr val="000000"/>
              </a:solidFill>
              <a:latin typeface="Calibri"/>
              <a:ea typeface="Cambria Math"/>
            </a:rPr>
            <a:t>𝐼 ̅</a:t>
          </a:r>
          <a:r>
            <a:rPr b="0" lang="es-ES" sz="1100" spc="-1" strike="noStrike">
              <a:solidFill>
                <a:srgbClr val="000000"/>
              </a:solidFill>
              <a:latin typeface="Cambria Math"/>
              <a:ea typeface="Cambria Math"/>
            </a:rPr>
            <a:t> </a:t>
          </a:r>
          <a:endParaRPr b="0" lang="es-ES" sz="1100" spc="-1" strike="noStrike">
            <a:latin typeface="Times New Roman"/>
          </a:endParaRPr>
        </a:p>
      </xdr:txBody>
    </xdr:sp>
    <xdr:clientData/>
  </xdr:twoCellAnchor>
  <xdr:twoCellAnchor editAs="oneCell">
    <xdr:from>
      <xdr:col>6</xdr:col>
      <xdr:colOff>493200</xdr:colOff>
      <xdr:row>23</xdr:row>
      <xdr:rowOff>77760</xdr:rowOff>
    </xdr:from>
    <xdr:to>
      <xdr:col>13</xdr:col>
      <xdr:colOff>291600</xdr:colOff>
      <xdr:row>24</xdr:row>
      <xdr:rowOff>65520</xdr:rowOff>
    </xdr:to>
    <xdr:sp>
      <xdr:nvSpPr>
        <xdr:cNvPr id="67" name="CuadroTexto 9"/>
        <xdr:cNvSpPr/>
      </xdr:nvSpPr>
      <xdr:spPr>
        <a:xfrm>
          <a:off x="3081600" y="3971520"/>
          <a:ext cx="3394440" cy="1630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t">
          <a:spAutoFit/>
        </a:bodyPr>
        <a:p>
          <a:pPr>
            <a:lnSpc>
              <a:spcPct val="100000"/>
            </a:lnSpc>
          </a:pPr>
          <a:r>
            <a:rPr b="0" lang="es-ES" sz="1100" spc="-1" strike="noStrike">
              <a:solidFill>
                <a:srgbClr val="000000"/>
              </a:solidFill>
              <a:latin typeface="Cambria Math"/>
              <a:ea typeface="Cambria Math"/>
            </a:rPr>
            <a:t>𝜔</a:t>
          </a:r>
          <a:r>
            <a:rPr b="0" lang="es-ES" sz="1100" spc="-1" strike="noStrike">
              <a:solidFill>
                <a:srgbClr val="000000"/>
              </a:solidFill>
              <a:latin typeface="Cambria Math"/>
              <a:ea typeface="Cambria Math"/>
            </a:rPr>
            <a:t>_((𝑖+1))=𝜔_((𝑖))+1/6 (𝑘_1+</a:t>
          </a:r>
          <a:r>
            <a:rPr b="0" lang="zh-CN" sz="1100" spc="-1" strike="noStrike">
              <a:solidFill>
                <a:srgbClr val="000000"/>
              </a:solidFill>
              <a:latin typeface="Cambria Math"/>
              <a:ea typeface="Cambria Math"/>
            </a:rPr>
            <a:t>〖</a:t>
          </a:r>
          <a:r>
            <a:rPr b="0" lang="es-ES" sz="1100" spc="-1" strike="noStrike">
              <a:solidFill>
                <a:srgbClr val="000000"/>
              </a:solidFill>
              <a:latin typeface="Cambria Math"/>
              <a:ea typeface="Cambria Math"/>
            </a:rPr>
            <a:t>2𝑘</a:t>
          </a:r>
          <a:r>
            <a:rPr b="0" lang="zh-CN" sz="1100" spc="-1" strike="noStrike">
              <a:solidFill>
                <a:srgbClr val="000000"/>
              </a:solidFill>
              <a:latin typeface="Cambria Math"/>
              <a:ea typeface="Cambria Math"/>
            </a:rPr>
            <a:t>〗</a:t>
          </a:r>
          <a:r>
            <a:rPr b="0" lang="es-ES" sz="1100" spc="-1" strike="noStrike">
              <a:solidFill>
                <a:srgbClr val="000000"/>
              </a:solidFill>
              <a:latin typeface="Cambria Math"/>
              <a:ea typeface="Cambria Math"/>
            </a:rPr>
            <a:t>_2+2𝑘_3+𝑘_4 )∆𝑡</a:t>
          </a:r>
          <a:endParaRPr b="0" lang="es-ES" sz="1100" spc="-1" strike="noStrike">
            <a:latin typeface="Times New Roman"/>
          </a:endParaRPr>
        </a:p>
      </xdr:txBody>
    </xdr:sp>
    <xdr:clientData/>
  </xdr:twoCellAnchor>
  <xdr:twoCellAnchor editAs="oneCell">
    <xdr:from>
      <xdr:col>3</xdr:col>
      <xdr:colOff>363600</xdr:colOff>
      <xdr:row>23</xdr:row>
      <xdr:rowOff>102600</xdr:rowOff>
    </xdr:from>
    <xdr:to>
      <xdr:col>5</xdr:col>
      <xdr:colOff>496800</xdr:colOff>
      <xdr:row>24</xdr:row>
      <xdr:rowOff>90360</xdr:rowOff>
    </xdr:to>
    <xdr:sp>
      <xdr:nvSpPr>
        <xdr:cNvPr id="68" name="CuadroTexto 10"/>
        <xdr:cNvSpPr/>
      </xdr:nvSpPr>
      <xdr:spPr>
        <a:xfrm>
          <a:off x="1410840" y="3996360"/>
          <a:ext cx="1160640" cy="1630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t">
          <a:spAutoFit/>
        </a:bodyPr>
        <a:p>
          <a:pPr>
            <a:lnSpc>
              <a:spcPct val="100000"/>
            </a:lnSpc>
          </a:pPr>
          <a:r>
            <a:rPr b="0" lang="es-ES" sz="1100" spc="-1" strike="noStrike">
              <a:solidFill>
                <a:srgbClr val="000000"/>
              </a:solidFill>
              <a:latin typeface="Cambria Math"/>
            </a:rPr>
            <a:t>𝑓</a:t>
          </a:r>
          <a:r>
            <a:rPr b="0" lang="es-ES" sz="1100" spc="-1" strike="noStrike">
              <a:solidFill>
                <a:srgbClr val="000000"/>
              </a:solidFill>
              <a:latin typeface="Cambria Math"/>
            </a:rPr>
            <a:t>(𝑡)=</a:t>
          </a:r>
          <a:r>
            <a:rPr b="0" lang="es-ES" sz="1100" spc="-1" strike="noStrike">
              <a:solidFill>
                <a:srgbClr val="000000"/>
              </a:solidFill>
              <a:latin typeface="Calibri"/>
            </a:rPr>
            <a:t>(∑▒𝑀_𝐺 )/𝐼 ̅ </a:t>
          </a:r>
          <a:endParaRPr b="0" lang="es-ES" sz="1100" spc="-1" strike="noStrike">
            <a:latin typeface="Times New Roman"/>
          </a:endParaRPr>
        </a:p>
      </xdr:txBody>
    </xdr:sp>
    <xdr:clientData/>
  </xdr:twoCellAnchor>
  <xdr:twoCellAnchor editAs="oneCell">
    <xdr:from>
      <xdr:col>7</xdr:col>
      <xdr:colOff>148320</xdr:colOff>
      <xdr:row>27</xdr:row>
      <xdr:rowOff>102240</xdr:rowOff>
    </xdr:from>
    <xdr:to>
      <xdr:col>13</xdr:col>
      <xdr:colOff>417960</xdr:colOff>
      <xdr:row>28</xdr:row>
      <xdr:rowOff>90360</xdr:rowOff>
    </xdr:to>
    <xdr:sp>
      <xdr:nvSpPr>
        <xdr:cNvPr id="69" name="CuadroTexto 11"/>
        <xdr:cNvSpPr/>
      </xdr:nvSpPr>
      <xdr:spPr>
        <a:xfrm>
          <a:off x="3250440" y="4697280"/>
          <a:ext cx="3351960" cy="1630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t">
          <a:spAutoFit/>
        </a:bodyPr>
        <a:p>
          <a:pPr>
            <a:lnSpc>
              <a:spcPct val="100000"/>
            </a:lnSpc>
          </a:pPr>
          <a:r>
            <a:rPr b="0" lang="es-ES" sz="1100" spc="-1" strike="noStrike">
              <a:solidFill>
                <a:srgbClr val="000000"/>
              </a:solidFill>
              <a:latin typeface="Cambria Math"/>
              <a:ea typeface="Cambria Math"/>
            </a:rPr>
            <a:t>𝜃</a:t>
          </a:r>
          <a:r>
            <a:rPr b="0" lang="es-ES" sz="1100" spc="-1" strike="noStrike">
              <a:solidFill>
                <a:srgbClr val="000000"/>
              </a:solidFill>
              <a:latin typeface="Cambria Math"/>
              <a:ea typeface="Cambria Math"/>
            </a:rPr>
            <a:t>_((𝑖+1))=𝜃_((𝑖))+1/6 (𝑘_1+</a:t>
          </a:r>
          <a:r>
            <a:rPr b="0" lang="zh-CN" sz="1100" spc="-1" strike="noStrike">
              <a:solidFill>
                <a:srgbClr val="000000"/>
              </a:solidFill>
              <a:latin typeface="Cambria Math"/>
              <a:ea typeface="Cambria Math"/>
            </a:rPr>
            <a:t>〖</a:t>
          </a:r>
          <a:r>
            <a:rPr b="0" lang="es-ES" sz="1100" spc="-1" strike="noStrike">
              <a:solidFill>
                <a:srgbClr val="000000"/>
              </a:solidFill>
              <a:latin typeface="Cambria Math"/>
              <a:ea typeface="Cambria Math"/>
            </a:rPr>
            <a:t>2𝑘</a:t>
          </a:r>
          <a:r>
            <a:rPr b="0" lang="zh-CN" sz="1100" spc="-1" strike="noStrike">
              <a:solidFill>
                <a:srgbClr val="000000"/>
              </a:solidFill>
              <a:latin typeface="Cambria Math"/>
              <a:ea typeface="Cambria Math"/>
            </a:rPr>
            <a:t>〗</a:t>
          </a:r>
          <a:r>
            <a:rPr b="0" lang="es-ES" sz="1100" spc="-1" strike="noStrike">
              <a:solidFill>
                <a:srgbClr val="000000"/>
              </a:solidFill>
              <a:latin typeface="Cambria Math"/>
              <a:ea typeface="Cambria Math"/>
            </a:rPr>
            <a:t>_2+2𝑘_3+𝑘_4 )∆𝑡</a:t>
          </a:r>
          <a:endParaRPr b="0" lang="es-ES" sz="1100" spc="-1" strike="noStrike">
            <a:latin typeface="Times New Roman"/>
          </a:endParaRPr>
        </a:p>
      </xdr:txBody>
    </xdr:sp>
    <xdr:clientData/>
  </xdr:twoCellAnchor>
  <xdr:twoCellAnchor editAs="oneCell">
    <xdr:from>
      <xdr:col>3</xdr:col>
      <xdr:colOff>284760</xdr:colOff>
      <xdr:row>26</xdr:row>
      <xdr:rowOff>134280</xdr:rowOff>
    </xdr:from>
    <xdr:to>
      <xdr:col>7</xdr:col>
      <xdr:colOff>84960</xdr:colOff>
      <xdr:row>27</xdr:row>
      <xdr:rowOff>99000</xdr:rowOff>
    </xdr:to>
    <xdr:sp>
      <xdr:nvSpPr>
        <xdr:cNvPr id="70" name="CuadroTexto 12"/>
        <xdr:cNvSpPr/>
      </xdr:nvSpPr>
      <xdr:spPr>
        <a:xfrm>
          <a:off x="1332000" y="4554000"/>
          <a:ext cx="1855080" cy="1400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t">
          <a:spAutoFit/>
        </a:bodyPr>
        <a:p>
          <a:pPr>
            <a:lnSpc>
              <a:spcPct val="100000"/>
            </a:lnSpc>
          </a:pPr>
          <a:r>
            <a:rPr b="0" lang="es-ES" sz="1100" spc="-1" strike="noStrike">
              <a:solidFill>
                <a:srgbClr val="000000"/>
              </a:solidFill>
              <a:latin typeface="Cambria Math"/>
            </a:rPr>
            <a:t>𝑓</a:t>
          </a:r>
          <a:r>
            <a:rPr b="0" lang="es-ES" sz="1100" spc="-1" strike="noStrike">
              <a:solidFill>
                <a:srgbClr val="000000"/>
              </a:solidFill>
              <a:latin typeface="Cambria Math"/>
            </a:rPr>
            <a:t>(𝑡)=</a:t>
          </a:r>
          <a:r>
            <a:rPr b="0" lang="es-ES" sz="1100" spc="-1" strike="noStrike">
              <a:solidFill>
                <a:srgbClr val="000000"/>
              </a:solidFill>
              <a:latin typeface="Cambria Math"/>
              <a:ea typeface="Cambria Math"/>
            </a:rPr>
            <a:t>𝜔_(𝑜+)  (∑▒𝑀_𝐺 )/𝐼 ̅  𝑡</a:t>
          </a:r>
          <a:endParaRPr b="0" lang="es-ES" sz="1100" spc="-1" strike="noStrike">
            <a:latin typeface="Times New Roman"/>
          </a:endParaRPr>
        </a:p>
      </xdr:txBody>
    </xdr:sp>
    <xdr:clientData/>
  </xdr:twoCellAnchor>
  <xdr:twoCellAnchor editAs="oneCell">
    <xdr:from>
      <xdr:col>0</xdr:col>
      <xdr:colOff>-398880</xdr:colOff>
      <xdr:row>26</xdr:row>
      <xdr:rowOff>129960</xdr:rowOff>
    </xdr:from>
    <xdr:to>
      <xdr:col>3</xdr:col>
      <xdr:colOff>496440</xdr:colOff>
      <xdr:row>27</xdr:row>
      <xdr:rowOff>117720</xdr:rowOff>
    </xdr:to>
    <xdr:sp>
      <xdr:nvSpPr>
        <xdr:cNvPr id="71" name="CuadroTexto 13"/>
        <xdr:cNvSpPr/>
      </xdr:nvSpPr>
      <xdr:spPr>
        <a:xfrm>
          <a:off x="-398880" y="4549680"/>
          <a:ext cx="1942560" cy="1630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t">
          <a:spAutoFit/>
        </a:bodyPr>
        <a:p>
          <a:pPr>
            <a:lnSpc>
              <a:spcPct val="100000"/>
            </a:lnSpc>
          </a:pPr>
          <a:r>
            <a:rPr b="0" lang="es-ES" sz="1100" spc="-1" strike="noStrike">
              <a:solidFill>
                <a:srgbClr val="000000"/>
              </a:solidFill>
              <a:latin typeface="Cambria Math"/>
            </a:rPr>
            <a:t>𝑑</a:t>
          </a:r>
          <a:r>
            <a:rPr b="0" lang="es-ES" sz="1100" spc="-1" strike="noStrike">
              <a:solidFill>
                <a:srgbClr val="000000"/>
              </a:solidFill>
              <a:latin typeface="Cambria Math"/>
              <a:ea typeface="Cambria Math"/>
            </a:rPr>
            <a:t>𝜃</a:t>
          </a:r>
          <a:r>
            <a:rPr b="0" lang="es-ES" sz="1100" spc="-1" strike="noStrike">
              <a:solidFill>
                <a:srgbClr val="000000"/>
              </a:solidFill>
              <a:latin typeface="Cambria Math"/>
              <a:ea typeface="Cambria Math"/>
            </a:rPr>
            <a:t>/𝑑𝑡=𝜔_(𝑜+)  (∑▒𝑀_𝐺 )/</a:t>
          </a:r>
          <a:r>
            <a:rPr b="0" lang="es-ES" sz="1100" spc="-1" strike="noStrike">
              <a:solidFill>
                <a:srgbClr val="000000"/>
              </a:solidFill>
              <a:latin typeface="Calibri"/>
              <a:ea typeface="Cambria Math"/>
            </a:rPr>
            <a:t>𝐼 ̅</a:t>
          </a:r>
          <a:r>
            <a:rPr b="0" lang="es-ES" sz="1100" spc="-1" strike="noStrike">
              <a:solidFill>
                <a:srgbClr val="000000"/>
              </a:solidFill>
              <a:latin typeface="Cambria Math"/>
              <a:ea typeface="Cambria Math"/>
            </a:rPr>
            <a:t>  𝑡</a:t>
          </a:r>
          <a:endParaRPr b="0" lang="es-ES" sz="1100" spc="-1" strike="noStrike">
            <a:latin typeface="Times New Roman"/>
          </a:endParaRPr>
        </a:p>
      </xdr:txBody>
    </xdr:sp>
    <xdr:clientData/>
  </xdr:twoCellAnchor>
  <xdr:twoCellAnchor editAs="oneCell">
    <xdr:from>
      <xdr:col>17</xdr:col>
      <xdr:colOff>181800</xdr:colOff>
      <xdr:row>18</xdr:row>
      <xdr:rowOff>156600</xdr:rowOff>
    </xdr:from>
    <xdr:to>
      <xdr:col>26</xdr:col>
      <xdr:colOff>496440</xdr:colOff>
      <xdr:row>32</xdr:row>
      <xdr:rowOff>64440</xdr:rowOff>
    </xdr:to>
    <xdr:pic>
      <xdr:nvPicPr>
        <xdr:cNvPr id="72" name="Imagen 14" descr=""/>
        <xdr:cNvPicPr/>
      </xdr:nvPicPr>
      <xdr:blipFill>
        <a:blip r:embed="rId3"/>
        <a:srcRect l="76303" t="15124" r="1180" b="37339"/>
        <a:stretch/>
      </xdr:blipFill>
      <xdr:spPr>
        <a:xfrm>
          <a:off x="8183520" y="3174120"/>
          <a:ext cx="5360760" cy="27673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316440</xdr:colOff>
      <xdr:row>31</xdr:row>
      <xdr:rowOff>131400</xdr:rowOff>
    </xdr:from>
    <xdr:to>
      <xdr:col>2</xdr:col>
      <xdr:colOff>380880</xdr:colOff>
      <xdr:row>31</xdr:row>
      <xdr:rowOff>271440</xdr:rowOff>
    </xdr:to>
    <xdr:sp>
      <xdr:nvSpPr>
        <xdr:cNvPr id="73" name="CuadroTexto 15"/>
        <xdr:cNvSpPr/>
      </xdr:nvSpPr>
      <xdr:spPr>
        <a:xfrm>
          <a:off x="336240" y="5427360"/>
          <a:ext cx="578160" cy="1400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t">
          <a:spAutoFit/>
        </a:bodyPr>
        <a:p>
          <a:pPr>
            <a:lnSpc>
              <a:spcPct val="100000"/>
            </a:lnSpc>
          </a:pPr>
          <a:r>
            <a:rPr b="0" lang="es" sz="1100" spc="-1" strike="noStrike">
              <a:solidFill>
                <a:srgbClr val="000000"/>
              </a:solidFill>
              <a:latin typeface="Cambria Math"/>
            </a:rPr>
            <a:t>∑</a:t>
          </a:r>
          <a:r>
            <a:rPr b="0" lang="es-ES" sz="1100" spc="-1" strike="noStrike">
              <a:solidFill>
                <a:srgbClr val="000000"/>
              </a:solidFill>
              <a:latin typeface="Cambria Math"/>
            </a:rPr>
            <a:t>▒𝑀</a:t>
          </a:r>
          <a:r>
            <a:rPr b="0" lang="es" sz="1100" spc="-1" strike="noStrike">
              <a:solidFill>
                <a:srgbClr val="000000"/>
              </a:solidFill>
              <a:latin typeface="Cambria Math"/>
            </a:rPr>
            <a:t>_</a:t>
          </a:r>
          <a:r>
            <a:rPr b="0" lang="es-ES" sz="1100" spc="-1" strike="noStrike">
              <a:solidFill>
                <a:srgbClr val="000000"/>
              </a:solidFill>
              <a:latin typeface="Cambria Math"/>
            </a:rPr>
            <a:t>𝐺 </a:t>
          </a:r>
          <a:endParaRPr b="0" lang="es-ES" sz="1100" spc="-1" strike="noStrike">
            <a:latin typeface="Times New Roman"/>
          </a:endParaRPr>
        </a:p>
      </xdr:txBody>
    </xdr:sp>
    <xdr:clientData/>
  </xdr:twoCellAnchor>
  <xdr:twoCellAnchor editAs="oneCell">
    <xdr:from>
      <xdr:col>9</xdr:col>
      <xdr:colOff>123120</xdr:colOff>
      <xdr:row>31</xdr:row>
      <xdr:rowOff>161280</xdr:rowOff>
    </xdr:from>
    <xdr:to>
      <xdr:col>9</xdr:col>
      <xdr:colOff>210960</xdr:colOff>
      <xdr:row>31</xdr:row>
      <xdr:rowOff>301320</xdr:rowOff>
    </xdr:to>
    <xdr:sp>
      <xdr:nvSpPr>
        <xdr:cNvPr id="74" name="CuadroTexto 16"/>
        <xdr:cNvSpPr/>
      </xdr:nvSpPr>
      <xdr:spPr>
        <a:xfrm>
          <a:off x="4252680" y="5457240"/>
          <a:ext cx="87840" cy="1400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t">
          <a:spAutoFit/>
        </a:bodyPr>
        <a:p>
          <a:pPr>
            <a:lnSpc>
              <a:spcPct val="100000"/>
            </a:lnSpc>
          </a:pPr>
          <a:r>
            <a:rPr b="0" lang="es" sz="1100" spc="-1" strike="noStrike">
              <a:solidFill>
                <a:srgbClr val="000000"/>
              </a:solidFill>
              <a:latin typeface="Cambria Math"/>
              <a:ea typeface="Cambria Math"/>
            </a:rPr>
            <a:t>𝜔</a:t>
          </a:r>
          <a:endParaRPr b="0" lang="es-ES" sz="1100" spc="-1" strike="noStrike">
            <a:latin typeface="Times New Roman"/>
          </a:endParaRPr>
        </a:p>
      </xdr:txBody>
    </xdr:sp>
    <xdr:clientData/>
  </xdr:twoCellAnchor>
  <xdr:twoCellAnchor editAs="oneCell">
    <xdr:from>
      <xdr:col>13</xdr:col>
      <xdr:colOff>319320</xdr:colOff>
      <xdr:row>31</xdr:row>
      <xdr:rowOff>229320</xdr:rowOff>
    </xdr:from>
    <xdr:to>
      <xdr:col>14</xdr:col>
      <xdr:colOff>343800</xdr:colOff>
      <xdr:row>31</xdr:row>
      <xdr:rowOff>369360</xdr:rowOff>
    </xdr:to>
    <xdr:sp>
      <xdr:nvSpPr>
        <xdr:cNvPr id="75" name="CuadroTexto 17"/>
        <xdr:cNvSpPr/>
      </xdr:nvSpPr>
      <xdr:spPr>
        <a:xfrm>
          <a:off x="6503760" y="5525280"/>
          <a:ext cx="538200" cy="1400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t">
          <a:spAutoFit/>
        </a:bodyPr>
        <a:p>
          <a:pPr>
            <a:lnSpc>
              <a:spcPct val="100000"/>
            </a:lnSpc>
          </a:pPr>
          <a:r>
            <a:rPr b="0" lang="es" sz="1100" spc="-1" strike="noStrike">
              <a:solidFill>
                <a:srgbClr val="000000"/>
              </a:solidFill>
              <a:latin typeface="Cambria Math"/>
              <a:ea typeface="Cambria Math"/>
            </a:rPr>
            <a:t>𝜃</a:t>
          </a:r>
          <a:r>
            <a:rPr b="0" lang="es" sz="1100" spc="-1" strike="noStrike">
              <a:solidFill>
                <a:srgbClr val="000000"/>
              </a:solidFill>
              <a:latin typeface="Cambria Math"/>
              <a:ea typeface="Cambria Math"/>
            </a:rPr>
            <a:t>_(</a:t>
          </a:r>
          <a:r>
            <a:rPr b="0" lang="es-ES" sz="1100" spc="-1" strike="noStrike">
              <a:solidFill>
                <a:srgbClr val="000000"/>
              </a:solidFill>
              <a:latin typeface="Cambria Math"/>
              <a:ea typeface="Cambria Math"/>
            </a:rPr>
            <a:t>(𝑟𝑎𝑑)</a:t>
          </a:r>
          <a:r>
            <a:rPr b="0" lang="es" sz="1100" spc="-1" strike="noStrike">
              <a:solidFill>
                <a:srgbClr val="000000"/>
              </a:solidFill>
              <a:latin typeface="Cambria Math"/>
              <a:ea typeface="Cambria Math"/>
            </a:rPr>
            <a:t>)</a:t>
          </a:r>
          <a:endParaRPr b="0" lang="es-ES" sz="1100" spc="-1" strike="noStrike">
            <a:latin typeface="Times New Roman"/>
          </a:endParaRPr>
        </a:p>
      </xdr:txBody>
    </xdr:sp>
    <xdr:clientData/>
  </xdr:twoCellAnchor>
  <xdr:twoCellAnchor editAs="oneCell">
    <xdr:from>
      <xdr:col>3</xdr:col>
      <xdr:colOff>158760</xdr:colOff>
      <xdr:row>31</xdr:row>
      <xdr:rowOff>236160</xdr:rowOff>
    </xdr:from>
    <xdr:to>
      <xdr:col>3</xdr:col>
      <xdr:colOff>266400</xdr:colOff>
      <xdr:row>31</xdr:row>
      <xdr:rowOff>376200</xdr:rowOff>
    </xdr:to>
    <xdr:sp>
      <xdr:nvSpPr>
        <xdr:cNvPr id="76" name="CuadroTexto 18"/>
        <xdr:cNvSpPr/>
      </xdr:nvSpPr>
      <xdr:spPr>
        <a:xfrm>
          <a:off x="1206000" y="5532120"/>
          <a:ext cx="107640" cy="1400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t">
          <a:spAutoFit/>
        </a:bodyPr>
        <a:p>
          <a:pPr>
            <a:lnSpc>
              <a:spcPct val="100000"/>
            </a:lnSpc>
          </a:pPr>
          <a:r>
            <a:rPr b="0" lang="es-ES" sz="1100" spc="-1" strike="noStrike">
              <a:solidFill>
                <a:srgbClr val="000000"/>
              </a:solidFill>
              <a:latin typeface="Cambria Math"/>
            </a:rPr>
            <a:t>𝐼</a:t>
          </a:r>
          <a:r>
            <a:rPr b="0" lang="es" sz="1100" spc="-1" strike="noStrike">
              <a:solidFill>
                <a:srgbClr val="000000"/>
              </a:solidFill>
              <a:latin typeface="Cambria Math"/>
            </a:rPr>
            <a:t> ̅</a:t>
          </a:r>
          <a:endParaRPr b="0" lang="es-ES" sz="1100" spc="-1" strike="noStrike">
            <a:latin typeface="Times New Roman"/>
          </a:endParaRPr>
        </a:p>
      </xdr:txBody>
    </xdr:sp>
    <xdr:clientData/>
  </xdr:twoCellAnchor>
  <xdr:twoCellAnchor editAs="oneCell">
    <xdr:from>
      <xdr:col>3</xdr:col>
      <xdr:colOff>271800</xdr:colOff>
      <xdr:row>31</xdr:row>
      <xdr:rowOff>177120</xdr:rowOff>
    </xdr:from>
    <xdr:to>
      <xdr:col>5</xdr:col>
      <xdr:colOff>111960</xdr:colOff>
      <xdr:row>31</xdr:row>
      <xdr:rowOff>317160</xdr:rowOff>
    </xdr:to>
    <xdr:sp>
      <xdr:nvSpPr>
        <xdr:cNvPr id="77" name="CuadroTexto 19"/>
        <xdr:cNvSpPr/>
      </xdr:nvSpPr>
      <xdr:spPr>
        <a:xfrm>
          <a:off x="1319040" y="5473080"/>
          <a:ext cx="867600" cy="1400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t">
          <a:spAutoFit/>
        </a:bodyPr>
        <a:p>
          <a:pPr>
            <a:lnSpc>
              <a:spcPct val="100000"/>
            </a:lnSpc>
          </a:pPr>
          <a:r>
            <a:rPr b="0" lang="es" sz="1100" spc="-1" strike="noStrike">
              <a:solidFill>
                <a:srgbClr val="000000"/>
              </a:solidFill>
              <a:latin typeface="Cambria Math"/>
            </a:rPr>
            <a:t>(∑▒</a:t>
          </a:r>
          <a:r>
            <a:rPr b="0" lang="es-ES" sz="1100" spc="-1" strike="noStrike">
              <a:solidFill>
                <a:srgbClr val="000000"/>
              </a:solidFill>
              <a:latin typeface="Cambria Math"/>
            </a:rPr>
            <a:t>𝑀</a:t>
          </a:r>
          <a:r>
            <a:rPr b="0" lang="es" sz="1100" spc="-1" strike="noStrike">
              <a:solidFill>
                <a:srgbClr val="000000"/>
              </a:solidFill>
              <a:latin typeface="Cambria Math"/>
            </a:rPr>
            <a:t>_</a:t>
          </a:r>
          <a:r>
            <a:rPr b="0" lang="es-ES" sz="1100" spc="-1" strike="noStrike">
              <a:solidFill>
                <a:srgbClr val="000000"/>
              </a:solidFill>
              <a:latin typeface="Cambria Math"/>
            </a:rPr>
            <a:t>𝑔</a:t>
          </a:r>
          <a:r>
            <a:rPr b="0" lang="es" sz="1100" spc="-1" strike="noStrike">
              <a:solidFill>
                <a:srgbClr val="000000"/>
              </a:solidFill>
              <a:latin typeface="Cambria Math"/>
            </a:rPr>
            <a:t> )/</a:t>
          </a:r>
          <a:r>
            <a:rPr b="0" lang="es-ES" sz="1100" spc="-1" strike="noStrike">
              <a:solidFill>
                <a:srgbClr val="000000"/>
              </a:solidFill>
              <a:latin typeface="Cambria Math"/>
            </a:rPr>
            <a:t>𝐼</a:t>
          </a:r>
          <a:r>
            <a:rPr b="0" lang="es" sz="1100" spc="-1" strike="noStrike">
              <a:solidFill>
                <a:srgbClr val="000000"/>
              </a:solidFill>
              <a:latin typeface="Cambria Math"/>
            </a:rPr>
            <a:t> ̅ </a:t>
          </a:r>
          <a:endParaRPr b="0" lang="es-ES" sz="1100" spc="-1" strike="noStrike">
            <a:latin typeface="Times New Roman"/>
          </a:endParaRPr>
        </a:p>
      </xdr:txBody>
    </xdr:sp>
    <xdr:clientData/>
  </xdr:twoCellAnchor>
  <xdr:twoCellAnchor editAs="oneCell">
    <xdr:from>
      <xdr:col>15</xdr:col>
      <xdr:colOff>18000</xdr:colOff>
      <xdr:row>31</xdr:row>
      <xdr:rowOff>214200</xdr:rowOff>
    </xdr:from>
    <xdr:to>
      <xdr:col>15</xdr:col>
      <xdr:colOff>228600</xdr:colOff>
      <xdr:row>31</xdr:row>
      <xdr:rowOff>354240</xdr:rowOff>
    </xdr:to>
    <xdr:sp>
      <xdr:nvSpPr>
        <xdr:cNvPr id="78" name="CuadroTexto 20"/>
        <xdr:cNvSpPr/>
      </xdr:nvSpPr>
      <xdr:spPr>
        <a:xfrm>
          <a:off x="7229520" y="5510160"/>
          <a:ext cx="210600" cy="1400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t">
          <a:spAutoFit/>
        </a:bodyPr>
        <a:p>
          <a:pPr>
            <a:lnSpc>
              <a:spcPct val="100000"/>
            </a:lnSpc>
          </a:pPr>
          <a:r>
            <a:rPr b="0" lang="es" sz="1100" spc="-1" strike="noStrike">
              <a:solidFill>
                <a:srgbClr val="000000"/>
              </a:solidFill>
              <a:latin typeface="Cambria Math"/>
              <a:ea typeface="Cambria Math"/>
            </a:rPr>
            <a:t>𝜃</a:t>
          </a:r>
          <a:r>
            <a:rPr b="0" lang="es" sz="1100" spc="-1" strike="noStrike">
              <a:solidFill>
                <a:srgbClr val="000000"/>
              </a:solidFill>
              <a:latin typeface="Cambria Math"/>
              <a:ea typeface="Cambria Math"/>
            </a:rPr>
            <a:t>^</a:t>
          </a:r>
          <a:r>
            <a:rPr b="0" lang="es-ES" sz="1100" spc="-1" strike="noStrike">
              <a:solidFill>
                <a:srgbClr val="000000"/>
              </a:solidFill>
              <a:latin typeface="Cambria Math"/>
              <a:ea typeface="Cambria Math"/>
            </a:rPr>
            <a:t>𝑜</a:t>
          </a:r>
          <a:endParaRPr b="0" lang="es-ES" sz="1100" spc="-1" strike="noStrike">
            <a:latin typeface="Times New Roman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437400</xdr:colOff>
      <xdr:row>1</xdr:row>
      <xdr:rowOff>0</xdr:rowOff>
    </xdr:from>
    <xdr:to>
      <xdr:col>4</xdr:col>
      <xdr:colOff>461880</xdr:colOff>
      <xdr:row>1</xdr:row>
      <xdr:rowOff>140040</xdr:rowOff>
    </xdr:to>
    <xdr:sp>
      <xdr:nvSpPr>
        <xdr:cNvPr id="79" name="CuadroTexto 1"/>
        <xdr:cNvSpPr/>
      </xdr:nvSpPr>
      <xdr:spPr>
        <a:xfrm>
          <a:off x="1533960" y="175320"/>
          <a:ext cx="538200" cy="1400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t">
          <a:spAutoFit/>
        </a:bodyPr>
        <a:p>
          <a:pPr>
            <a:lnSpc>
              <a:spcPct val="100000"/>
            </a:lnSpc>
          </a:pPr>
          <a:r>
            <a:rPr b="0" lang="es" sz="1100" spc="-1" strike="noStrike">
              <a:solidFill>
                <a:srgbClr val="000000"/>
              </a:solidFill>
              <a:latin typeface="Cambria Math"/>
              <a:ea typeface="Cambria Math"/>
            </a:rPr>
            <a:t>𝜃</a:t>
          </a:r>
          <a:r>
            <a:rPr b="0" lang="es" sz="1100" spc="-1" strike="noStrike">
              <a:solidFill>
                <a:srgbClr val="000000"/>
              </a:solidFill>
              <a:latin typeface="Cambria Math"/>
              <a:ea typeface="Cambria Math"/>
            </a:rPr>
            <a:t>_(</a:t>
          </a:r>
          <a:r>
            <a:rPr b="0" lang="es-ES" sz="1100" spc="-1" strike="noStrike">
              <a:solidFill>
                <a:srgbClr val="000000"/>
              </a:solidFill>
              <a:latin typeface="Cambria Math"/>
              <a:ea typeface="Cambria Math"/>
            </a:rPr>
            <a:t>(𝑟𝑎𝑑)</a:t>
          </a:r>
          <a:r>
            <a:rPr b="0" lang="es" sz="1100" spc="-1" strike="noStrike">
              <a:solidFill>
                <a:srgbClr val="000000"/>
              </a:solidFill>
              <a:latin typeface="Cambria Math"/>
              <a:ea typeface="Cambria Math"/>
            </a:rPr>
            <a:t>)</a:t>
          </a:r>
          <a:endParaRPr b="0" lang="es-ES" sz="1100" spc="-1" strike="noStrike">
            <a:latin typeface="Times New Roman"/>
          </a:endParaRPr>
        </a:p>
      </xdr:txBody>
    </xdr:sp>
    <xdr:clientData/>
  </xdr:twoCellAnchor>
  <xdr:twoCellAnchor editAs="oneCell">
    <xdr:from>
      <xdr:col>25</xdr:col>
      <xdr:colOff>476640</xdr:colOff>
      <xdr:row>11</xdr:row>
      <xdr:rowOff>30960</xdr:rowOff>
    </xdr:from>
    <xdr:to>
      <xdr:col>46</xdr:col>
      <xdr:colOff>129240</xdr:colOff>
      <xdr:row>45</xdr:row>
      <xdr:rowOff>70920</xdr:rowOff>
    </xdr:to>
    <xdr:graphicFrame>
      <xdr:nvGraphicFramePr>
        <xdr:cNvPr id="80" name="Gráfico 42"/>
        <xdr:cNvGraphicFramePr/>
      </xdr:nvGraphicFramePr>
      <xdr:xfrm>
        <a:off x="13298040" y="2376000"/>
        <a:ext cx="19321560" cy="5998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25</xdr:col>
      <xdr:colOff>302400</xdr:colOff>
      <xdr:row>0</xdr:row>
      <xdr:rowOff>2160</xdr:rowOff>
    </xdr:from>
    <xdr:to>
      <xdr:col>28</xdr:col>
      <xdr:colOff>401040</xdr:colOff>
      <xdr:row>11</xdr:row>
      <xdr:rowOff>32040</xdr:rowOff>
    </xdr:to>
    <xdr:pic>
      <xdr:nvPicPr>
        <xdr:cNvPr id="81" name="Imagen 43" descr=""/>
        <xdr:cNvPicPr/>
      </xdr:nvPicPr>
      <xdr:blipFill>
        <a:blip r:embed="rId2"/>
        <a:stretch/>
      </xdr:blipFill>
      <xdr:spPr>
        <a:xfrm>
          <a:off x="13123800" y="2160"/>
          <a:ext cx="2908440" cy="2374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28</xdr:col>
      <xdr:colOff>560160</xdr:colOff>
      <xdr:row>2</xdr:row>
      <xdr:rowOff>36720</xdr:rowOff>
    </xdr:from>
    <xdr:to>
      <xdr:col>30</xdr:col>
      <xdr:colOff>532440</xdr:colOff>
      <xdr:row>5</xdr:row>
      <xdr:rowOff>7920</xdr:rowOff>
    </xdr:to>
    <xdr:pic>
      <xdr:nvPicPr>
        <xdr:cNvPr id="82" name="Imagen 45" descr=""/>
        <xdr:cNvPicPr/>
      </xdr:nvPicPr>
      <xdr:blipFill>
        <a:blip r:embed="rId3"/>
        <a:srcRect l="8936" t="34227" r="73747" b="38357"/>
        <a:stretch/>
      </xdr:blipFill>
      <xdr:spPr>
        <a:xfrm>
          <a:off x="16191360" y="526320"/>
          <a:ext cx="1845360" cy="77508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1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P103"/>
  <sheetViews>
    <sheetView showFormulas="false" showGridLines="true" showRowColHeaders="true" showZeros="true" rightToLeft="false" tabSelected="false" showOutlineSymbols="true" defaultGridColor="true" view="pageBreakPreview" topLeftCell="A60" colorId="64" zoomScale="160" zoomScaleNormal="100" zoomScalePageLayoutView="160" workbookViewId="0">
      <selection pane="topLeft" activeCell="H90" activeCellId="0" sqref="H90"/>
    </sheetView>
  </sheetViews>
  <sheetFormatPr defaultColWidth="10.5390625" defaultRowHeight="13.8" zeroHeight="false" outlineLevelRow="0" outlineLevelCol="0"/>
  <cols>
    <col collapsed="false" customWidth="true" hidden="false" outlineLevel="0" max="1" min="1" style="0" width="0.33"/>
    <col collapsed="false" customWidth="true" hidden="false" outlineLevel="0" max="16" min="2" style="0" width="5.78"/>
    <col collapsed="false" customWidth="true" hidden="false" outlineLevel="0" max="17" min="17" style="0" width="0.22"/>
    <col collapsed="false" customWidth="true" hidden="false" outlineLevel="0" max="24" min="18" style="0" width="5.78"/>
  </cols>
  <sheetData>
    <row r="1" customFormat="false" ht="4.5" hidden="false" customHeight="true" outlineLevel="0" collapsed="false"/>
    <row r="2" customFormat="false" ht="14.25" hidden="false" customHeight="true" outlineLevel="0" collapsed="false">
      <c r="B2" s="0" t="s">
        <v>0</v>
      </c>
      <c r="D2" s="1" t="s">
        <v>1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customFormat="false" ht="13.8" hidden="false" customHeight="false" outlineLevel="0" collapsed="false"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customFormat="false" ht="13.8" hidden="false" customHeight="false" outlineLevel="0" collapsed="false"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customFormat="false" ht="13.8" hidden="false" customHeight="false" outlineLevel="0" collapsed="false">
      <c r="F5" s="2" t="s">
        <v>2</v>
      </c>
    </row>
    <row r="6" customFormat="false" ht="13.8" hidden="false" customHeight="false" outlineLevel="0" collapsed="false">
      <c r="F6" s="0" t="s">
        <v>3</v>
      </c>
    </row>
    <row r="7" customFormat="false" ht="14.25" hidden="false" customHeight="true" outlineLevel="0" collapsed="false">
      <c r="J7" s="0" t="s">
        <v>4</v>
      </c>
      <c r="K7" s="3" t="s">
        <v>5</v>
      </c>
      <c r="L7" s="3"/>
      <c r="M7" s="3"/>
      <c r="N7" s="3"/>
      <c r="O7" s="4"/>
      <c r="P7" s="4"/>
    </row>
    <row r="8" customFormat="false" ht="13.8" hidden="false" customHeight="false" outlineLevel="0" collapsed="false">
      <c r="K8" s="3"/>
      <c r="L8" s="3"/>
      <c r="M8" s="3"/>
      <c r="N8" s="3"/>
      <c r="O8" s="4"/>
      <c r="P8" s="4"/>
    </row>
    <row r="14" customFormat="false" ht="13.8" hidden="false" customHeight="false" outlineLevel="0" collapsed="false">
      <c r="F14" s="0" t="s">
        <v>6</v>
      </c>
    </row>
    <row r="17" customFormat="false" ht="13.8" hidden="false" customHeight="false" outlineLevel="0" collapsed="false">
      <c r="G17" s="0" t="s">
        <v>7</v>
      </c>
      <c r="I17" s="0" t="n">
        <v>68.1</v>
      </c>
      <c r="K17" s="0" t="s">
        <v>8</v>
      </c>
      <c r="L17" s="5"/>
      <c r="M17" s="6" t="s">
        <v>9</v>
      </c>
      <c r="N17" s="7" t="s">
        <v>10</v>
      </c>
      <c r="O17" s="8"/>
    </row>
    <row r="18" customFormat="false" ht="13.8" hidden="false" customHeight="false" outlineLevel="0" collapsed="false">
      <c r="G18" s="0" t="s">
        <v>11</v>
      </c>
      <c r="I18" s="0" t="n">
        <v>9.8</v>
      </c>
      <c r="K18" s="0" t="s">
        <v>12</v>
      </c>
      <c r="L18" s="5"/>
      <c r="M18" s="9" t="s">
        <v>13</v>
      </c>
      <c r="N18" s="10" t="s">
        <v>14</v>
      </c>
      <c r="O18" s="8"/>
    </row>
    <row r="19" customFormat="false" ht="13.8" hidden="false" customHeight="false" outlineLevel="0" collapsed="false">
      <c r="G19" s="0" t="s">
        <v>15</v>
      </c>
      <c r="I19" s="0" t="n">
        <v>12.5</v>
      </c>
      <c r="K19" s="0" t="s">
        <v>16</v>
      </c>
      <c r="L19" s="5"/>
      <c r="M19" s="11" t="n">
        <v>0</v>
      </c>
      <c r="N19" s="12" t="n">
        <f aca="false">+$I$18*$I$17*(1-POWER(2.718281828459,-$I$19*M19/$I$17))/$I$19</f>
        <v>0</v>
      </c>
      <c r="O19" s="8"/>
    </row>
    <row r="20" customFormat="false" ht="13.8" hidden="false" customHeight="false" outlineLevel="0" collapsed="false">
      <c r="L20" s="5"/>
      <c r="M20" s="13" t="n">
        <v>2</v>
      </c>
      <c r="N20" s="12" t="n">
        <f aca="false">+$I$18*$I$17*(1-POWER(2.718281828459,-$I$19*M20/$I$17))/$I$19</f>
        <v>16.4049808028704</v>
      </c>
      <c r="O20" s="8"/>
    </row>
    <row r="21" customFormat="false" ht="13.8" hidden="false" customHeight="false" outlineLevel="0" collapsed="false">
      <c r="L21" s="5"/>
      <c r="M21" s="13" t="n">
        <v>4</v>
      </c>
      <c r="N21" s="12" t="n">
        <f aca="false">+$I$18*$I$17*(1-POWER(2.718281828459,-$I$19*M21/$I$17))/$I$19</f>
        <v>27.7692914638698</v>
      </c>
      <c r="O21" s="8"/>
    </row>
    <row r="22" customFormat="false" ht="13.8" hidden="false" customHeight="false" outlineLevel="0" collapsed="false">
      <c r="L22" s="5"/>
      <c r="M22" s="13" t="n">
        <v>6</v>
      </c>
      <c r="N22" s="12" t="n">
        <f aca="false">+$I$18*$I$17*(1-POWER(2.718281828459,-$I$19*M22/$I$17))/$I$19</f>
        <v>35.6417515631288</v>
      </c>
      <c r="O22" s="8"/>
    </row>
    <row r="23" customFormat="false" ht="13.8" hidden="false" customHeight="false" outlineLevel="0" collapsed="false">
      <c r="L23" s="5"/>
      <c r="M23" s="13" t="n">
        <v>8</v>
      </c>
      <c r="N23" s="12" t="n">
        <f aca="false">+$I$18*$I$17*(1-POWER(2.718281828459,-$I$19*M23/$I$17))/$I$19</f>
        <v>41.0952832258203</v>
      </c>
      <c r="O23" s="8"/>
    </row>
    <row r="24" customFormat="false" ht="13.8" hidden="false" customHeight="false" outlineLevel="0" collapsed="false">
      <c r="L24" s="5"/>
      <c r="M24" s="13" t="n">
        <v>10</v>
      </c>
      <c r="N24" s="12" t="n">
        <f aca="false">+$I$18*$I$17*(1-POWER(2.718281828459,-$I$19*M24/$I$17))/$I$19</f>
        <v>44.8731375713481</v>
      </c>
      <c r="O24" s="8"/>
    </row>
    <row r="25" customFormat="false" ht="13.8" hidden="false" customHeight="false" outlineLevel="0" collapsed="false">
      <c r="L25" s="5"/>
      <c r="M25" s="13" t="n">
        <v>12</v>
      </c>
      <c r="N25" s="12" t="n">
        <f aca="false">+$I$18*$I$17*(1-POWER(2.718281828459,-$I$19*M25/$I$17))/$I$19</f>
        <v>47.4901909486415</v>
      </c>
      <c r="O25" s="8"/>
    </row>
    <row r="26" customFormat="false" ht="13.8" hidden="false" customHeight="false" outlineLevel="0" collapsed="false">
      <c r="L26" s="5"/>
      <c r="M26" s="13" t="n">
        <v>14</v>
      </c>
      <c r="N26" s="12" t="n">
        <f aca="false">+$I$18*$I$17*(1-POWER(2.718281828459,-$I$19*M26/$I$17))/$I$19</f>
        <v>49.303116422518</v>
      </c>
      <c r="O26" s="8"/>
    </row>
    <row r="27" customFormat="false" ht="13.8" hidden="false" customHeight="false" outlineLevel="0" collapsed="false">
      <c r="L27" s="5"/>
      <c r="M27" s="13" t="n">
        <v>16</v>
      </c>
      <c r="N27" s="12" t="n">
        <f aca="false">+$I$18*$I$17*(1-POWER(2.718281828459,-$I$19*M27/$I$17))/$I$19</f>
        <v>50.5589940451708</v>
      </c>
      <c r="O27" s="8"/>
    </row>
    <row r="28" customFormat="false" ht="13.8" hidden="false" customHeight="false" outlineLevel="0" collapsed="false">
      <c r="L28" s="5"/>
      <c r="M28" s="13" t="n">
        <v>18</v>
      </c>
      <c r="N28" s="12" t="n">
        <f aca="false">+$I$18*$I$17*(1-POWER(2.718281828459,-$I$19*M28/$I$17))/$I$19</f>
        <v>51.4289849112086</v>
      </c>
      <c r="O28" s="8"/>
    </row>
    <row r="29" customFormat="false" ht="13.8" hidden="false" customHeight="false" outlineLevel="0" collapsed="false">
      <c r="L29" s="5"/>
      <c r="M29" s="13" t="n">
        <v>20</v>
      </c>
      <c r="N29" s="12" t="n">
        <f aca="false">+$I$18*$I$17*(1-POWER(2.718281828459,-$I$19*M29/$I$17))/$I$19</f>
        <v>52.0316583670749</v>
      </c>
      <c r="O29" s="8"/>
    </row>
    <row r="30" customFormat="false" ht="13.8" hidden="false" customHeight="false" outlineLevel="0" collapsed="false">
      <c r="L30" s="5"/>
      <c r="M30" s="13" t="n">
        <v>22</v>
      </c>
      <c r="N30" s="12" t="n">
        <f aca="false">+$I$18*$I$17*(1-POWER(2.718281828459,-$I$19*M30/$I$17))/$I$19</f>
        <v>52.4491515944004</v>
      </c>
      <c r="O30" s="8"/>
    </row>
    <row r="31" customFormat="false" ht="13.8" hidden="false" customHeight="false" outlineLevel="0" collapsed="false">
      <c r="L31" s="5"/>
      <c r="M31" s="13" t="n">
        <v>24</v>
      </c>
      <c r="N31" s="12" t="n">
        <f aca="false">+$I$18*$I$17*(1-POWER(2.718281828459,-$I$19*M31/$I$17))/$I$19</f>
        <v>52.7383639251676</v>
      </c>
      <c r="O31" s="8"/>
    </row>
    <row r="32" customFormat="false" ht="13.8" hidden="false" customHeight="false" outlineLevel="0" collapsed="false">
      <c r="L32" s="5"/>
      <c r="M32" s="13" t="n">
        <v>26</v>
      </c>
      <c r="N32" s="12" t="n">
        <f aca="false">+$I$18*$I$17*(1-POWER(2.718281828459,-$I$19*M32/$I$17))/$I$19</f>
        <v>52.9387115399149</v>
      </c>
      <c r="O32" s="8"/>
    </row>
    <row r="33" customFormat="false" ht="13.8" hidden="false" customHeight="false" outlineLevel="0" collapsed="false">
      <c r="M33" s="14" t="n">
        <v>28</v>
      </c>
      <c r="N33" s="15" t="n">
        <f aca="false">+$I$18*$I$17*(1-POWER(2.718281828459,-$I$19*M33/$I$17))/$I$19</f>
        <v>53.0774994215673</v>
      </c>
      <c r="O33" s="8"/>
    </row>
    <row r="35" customFormat="false" ht="13.8" hidden="false" customHeight="false" outlineLevel="0" collapsed="false">
      <c r="B35" s="0" t="s">
        <v>17</v>
      </c>
      <c r="K35" s="16" t="s">
        <v>18</v>
      </c>
      <c r="L35" s="16"/>
    </row>
    <row r="54" customFormat="false" ht="13.8" hidden="false" customHeight="false" outlineLevel="0" collapsed="false">
      <c r="E54" s="17"/>
    </row>
    <row r="55" customFormat="false" ht="13.8" hidden="false" customHeight="false" outlineLevel="0" collapsed="false">
      <c r="D55" s="5"/>
      <c r="E55" s="11" t="s">
        <v>9</v>
      </c>
      <c r="F55" s="18" t="s">
        <v>10</v>
      </c>
      <c r="H55" s="11" t="s">
        <v>9</v>
      </c>
      <c r="I55" s="18" t="s">
        <v>10</v>
      </c>
    </row>
    <row r="56" customFormat="false" ht="13.8" hidden="false" customHeight="false" outlineLevel="0" collapsed="false">
      <c r="D56" s="5"/>
      <c r="E56" s="19" t="s">
        <v>13</v>
      </c>
      <c r="F56" s="15" t="s">
        <v>19</v>
      </c>
      <c r="H56" s="19" t="s">
        <v>13</v>
      </c>
      <c r="I56" s="15" t="s">
        <v>19</v>
      </c>
    </row>
    <row r="57" customFormat="false" ht="13.8" hidden="false" customHeight="false" outlineLevel="0" collapsed="false">
      <c r="D57" s="5"/>
      <c r="E57" s="11" t="n">
        <v>0</v>
      </c>
      <c r="F57" s="20" t="n">
        <v>0</v>
      </c>
      <c r="H57" s="11" t="n">
        <v>0</v>
      </c>
      <c r="I57" s="20" t="n">
        <v>0</v>
      </c>
    </row>
    <row r="58" customFormat="false" ht="13.8" hidden="false" customHeight="false" outlineLevel="0" collapsed="false">
      <c r="D58" s="5"/>
      <c r="E58" s="13" t="n">
        <v>2</v>
      </c>
      <c r="F58" s="20" t="n">
        <f aca="false">+F57+($I$18-$I$19*F57/$I$17)*(E58-E57)</f>
        <v>19.6</v>
      </c>
      <c r="H58" s="13" t="n">
        <v>2</v>
      </c>
      <c r="I58" s="0" t="n">
        <f aca="false">+F57+(I18-I19*F57/I17)*(E58-E57)</f>
        <v>19.6</v>
      </c>
    </row>
    <row r="59" customFormat="false" ht="13.8" hidden="false" customHeight="false" outlineLevel="0" collapsed="false">
      <c r="D59" s="5"/>
      <c r="E59" s="11" t="n">
        <v>4</v>
      </c>
      <c r="F59" s="20" t="n">
        <f aca="false">+F58+($I$18-$I$19*F58/$I$17)*(E59-E58)</f>
        <v>32.0046989720999</v>
      </c>
      <c r="H59" s="11" t="n">
        <v>4</v>
      </c>
    </row>
    <row r="60" customFormat="false" ht="13.8" hidden="false" customHeight="false" outlineLevel="0" collapsed="false">
      <c r="D60" s="5"/>
      <c r="E60" s="13" t="n">
        <v>6</v>
      </c>
      <c r="F60" s="20" t="n">
        <f aca="false">+F59+($I$18-$I$19*F59/$I$17)*(E60-E59)</f>
        <v>39.8555436959986</v>
      </c>
      <c r="H60" s="13" t="n">
        <v>6</v>
      </c>
    </row>
    <row r="61" customFormat="false" ht="13.8" hidden="false" customHeight="false" outlineLevel="0" collapsed="false">
      <c r="D61" s="5"/>
      <c r="E61" s="11" t="n">
        <v>8</v>
      </c>
      <c r="F61" s="20" t="n">
        <f aca="false">+F60+($I$18-$I$19*F60/$I$17)*(E61-E60)</f>
        <v>44.824286832563</v>
      </c>
      <c r="H61" s="11" t="n">
        <v>8</v>
      </c>
    </row>
    <row r="62" customFormat="false" ht="13.8" hidden="false" customHeight="false" outlineLevel="0" collapsed="false">
      <c r="D62" s="5"/>
      <c r="E62" s="13" t="n">
        <v>10</v>
      </c>
      <c r="F62" s="20" t="n">
        <f aca="false">+F61+($I$18-$I$19*F61/$I$17)*(E62-E61)</f>
        <v>47.968968612092</v>
      </c>
      <c r="H62" s="13" t="n">
        <v>10</v>
      </c>
    </row>
    <row r="63" customFormat="false" ht="13.8" hidden="false" customHeight="false" outlineLevel="0" collapsed="false">
      <c r="D63" s="5"/>
      <c r="E63" s="11" t="n">
        <v>12</v>
      </c>
      <c r="F63" s="20" t="n">
        <f aca="false">+F62+($I$18-$I$19*F62/$I$17)*(E63-E62)</f>
        <v>49.9592150834239</v>
      </c>
      <c r="H63" s="11" t="n">
        <v>12</v>
      </c>
    </row>
    <row r="64" customFormat="false" ht="13.8" hidden="false" customHeight="false" outlineLevel="0" collapsed="false">
      <c r="D64" s="5"/>
      <c r="E64" s="13" t="n">
        <v>14</v>
      </c>
      <c r="F64" s="20" t="n">
        <f aca="false">+F63+($I$18-$I$19*F63/$I$17)*(E64-E63)</f>
        <v>51.2188277547073</v>
      </c>
      <c r="H64" s="13" t="n">
        <v>14</v>
      </c>
    </row>
    <row r="65" customFormat="false" ht="13.8" hidden="false" customHeight="false" outlineLevel="0" collapsed="false">
      <c r="D65" s="5"/>
      <c r="E65" s="11" t="n">
        <v>16</v>
      </c>
      <c r="F65" s="20" t="n">
        <f aca="false">+F64+($I$18-$I$19*F64/$I$17)*(E65-E64)</f>
        <v>52.0160275510703</v>
      </c>
      <c r="H65" s="11" t="n">
        <v>16</v>
      </c>
    </row>
    <row r="66" customFormat="false" ht="13.8" hidden="false" customHeight="false" outlineLevel="0" collapsed="false">
      <c r="D66" s="5"/>
      <c r="E66" s="13" t="n">
        <v>18</v>
      </c>
      <c r="F66" s="20" t="n">
        <f aca="false">+F65+($I$18-$I$19*F65/$I$17)*(E66-E65)</f>
        <v>52.5205695660959</v>
      </c>
      <c r="H66" s="13" t="n">
        <v>18</v>
      </c>
    </row>
    <row r="67" customFormat="false" ht="13.8" hidden="false" customHeight="false" outlineLevel="0" collapsed="false">
      <c r="D67" s="5"/>
      <c r="E67" s="11" t="n">
        <v>20</v>
      </c>
      <c r="F67" s="20" t="n">
        <f aca="false">+F66+($I$18-$I$19*F66/$I$17)*(E67-E66)</f>
        <v>52.8398905770739</v>
      </c>
      <c r="H67" s="11" t="n">
        <v>20</v>
      </c>
    </row>
    <row r="68" customFormat="false" ht="13.8" hidden="false" customHeight="false" outlineLevel="0" collapsed="false">
      <c r="D68" s="5"/>
      <c r="E68" s="13" t="n">
        <v>22</v>
      </c>
      <c r="F68" s="20" t="n">
        <f aca="false">+F67+($I$18-$I$19*F67/$I$17)*(E68-E67)</f>
        <v>53.0419865473111</v>
      </c>
      <c r="H68" s="13" t="n">
        <v>22</v>
      </c>
    </row>
    <row r="69" customFormat="false" ht="13.8" hidden="false" customHeight="false" outlineLevel="0" collapsed="false">
      <c r="D69" s="5"/>
      <c r="E69" s="11" t="n">
        <v>24</v>
      </c>
      <c r="F69" s="20" t="n">
        <f aca="false">+F68+($I$18-$I$19*F68/$I$17)*(E69-E68)</f>
        <v>53.1698916327329</v>
      </c>
      <c r="H69" s="11" t="n">
        <v>24</v>
      </c>
    </row>
    <row r="70" customFormat="false" ht="13.8" hidden="false" customHeight="false" outlineLevel="0" collapsed="false">
      <c r="D70" s="5"/>
      <c r="E70" s="13" t="n">
        <v>26</v>
      </c>
      <c r="F70" s="20" t="n">
        <f aca="false">+F69+($I$18-$I$19*F69/$I$17)*(E70-E69)</f>
        <v>53.2508418409807</v>
      </c>
      <c r="H70" s="13" t="n">
        <v>26</v>
      </c>
    </row>
    <row r="71" customFormat="false" ht="13.8" hidden="false" customHeight="false" outlineLevel="0" collapsed="false">
      <c r="D71" s="5"/>
      <c r="E71" s="14" t="n">
        <v>28</v>
      </c>
      <c r="F71" s="21" t="n">
        <f aca="false">+F70+($I$18-$I$19*F70/$I$17)*(E71-E70)</f>
        <v>53.3020746453197</v>
      </c>
      <c r="H71" s="14" t="n">
        <v>28</v>
      </c>
    </row>
    <row r="73" customFormat="false" ht="13.8" hidden="false" customHeight="false" outlineLevel="0" collapsed="false">
      <c r="B73" s="16" t="s">
        <v>20</v>
      </c>
    </row>
    <row r="79" customFormat="false" ht="13.8" hidden="false" customHeight="false" outlineLevel="0" collapsed="false">
      <c r="M79" s="22" t="s">
        <v>21</v>
      </c>
      <c r="N79" s="23" t="n">
        <v>2</v>
      </c>
    </row>
    <row r="87" customFormat="false" ht="13.8" hidden="false" customHeight="false" outlineLevel="0" collapsed="false">
      <c r="C87" s="24" t="s">
        <v>9</v>
      </c>
      <c r="D87" s="25" t="s">
        <v>22</v>
      </c>
      <c r="E87" s="25" t="s">
        <v>23</v>
      </c>
      <c r="F87" s="25" t="s">
        <v>24</v>
      </c>
      <c r="G87" s="26" t="s">
        <v>25</v>
      </c>
      <c r="H87" s="26" t="s">
        <v>26</v>
      </c>
      <c r="I87" s="26" t="s">
        <v>27</v>
      </c>
      <c r="J87" s="26" t="s">
        <v>28</v>
      </c>
      <c r="K87" s="7" t="s">
        <v>10</v>
      </c>
    </row>
    <row r="88" customFormat="false" ht="13.8" hidden="false" customHeight="false" outlineLevel="0" collapsed="false">
      <c r="C88" s="9" t="s">
        <v>13</v>
      </c>
      <c r="D88" s="27" t="s">
        <v>8</v>
      </c>
      <c r="E88" s="27" t="s">
        <v>12</v>
      </c>
      <c r="F88" s="27" t="s">
        <v>16</v>
      </c>
      <c r="G88" s="26"/>
      <c r="H88" s="26"/>
      <c r="I88" s="26"/>
      <c r="J88" s="26"/>
      <c r="K88" s="10" t="s">
        <v>29</v>
      </c>
    </row>
    <row r="89" customFormat="false" ht="13.8" hidden="false" customHeight="false" outlineLevel="0" collapsed="false">
      <c r="C89" s="28" t="n">
        <v>0</v>
      </c>
      <c r="D89" s="29" t="n">
        <f aca="false">+$I$17</f>
        <v>68.1</v>
      </c>
      <c r="E89" s="29" t="n">
        <f aca="false">+$I$18</f>
        <v>9.8</v>
      </c>
      <c r="F89" s="29" t="n">
        <f aca="false">+$I$19</f>
        <v>12.5</v>
      </c>
      <c r="G89" s="29"/>
      <c r="H89" s="29"/>
      <c r="I89" s="29"/>
      <c r="J89" s="29"/>
      <c r="K89" s="20" t="n">
        <v>0</v>
      </c>
    </row>
    <row r="90" customFormat="false" ht="13.8" hidden="false" customHeight="false" outlineLevel="0" collapsed="false">
      <c r="C90" s="30" t="n">
        <f aca="false">+C89+$N$79</f>
        <v>2</v>
      </c>
      <c r="D90" s="31" t="n">
        <f aca="false">+$I$17</f>
        <v>68.1</v>
      </c>
      <c r="E90" s="31" t="n">
        <f aca="false">+$I$18</f>
        <v>9.8</v>
      </c>
      <c r="F90" s="31" t="n">
        <f aca="false">+$I$19</f>
        <v>12.5</v>
      </c>
      <c r="G90" s="31" t="n">
        <f aca="false">+(E90-F90*K89/D90)</f>
        <v>9.8</v>
      </c>
      <c r="H90" s="31" t="n">
        <f aca="false">+E90-F90*(K89+0.5*G90*$N$79)/D90</f>
        <v>8.00117474302496</v>
      </c>
      <c r="I90" s="31" t="n">
        <f aca="false">+E90-F90*(K89+0.5*H90*$N$79)/D90</f>
        <v>8.33135559048734</v>
      </c>
      <c r="J90" s="31" t="n">
        <f aca="false">+E90-F90*(K89+I90*$N$79)/D90</f>
        <v>6.74149941612065</v>
      </c>
      <c r="K90" s="32" t="n">
        <f aca="false">+K89+(G90+2*H90+2*I90+J90)*$N$79/6</f>
        <v>16.4021866943818</v>
      </c>
    </row>
    <row r="91" customFormat="false" ht="13.8" hidden="false" customHeight="false" outlineLevel="0" collapsed="false">
      <c r="C91" s="30" t="n">
        <f aca="false">+C90+$N$79</f>
        <v>4</v>
      </c>
      <c r="D91" s="31" t="n">
        <f aca="false">+$I$17</f>
        <v>68.1</v>
      </c>
      <c r="E91" s="31" t="n">
        <f aca="false">+$I$18</f>
        <v>9.8</v>
      </c>
      <c r="F91" s="31" t="n">
        <f aca="false">+$I$19</f>
        <v>12.5</v>
      </c>
      <c r="G91" s="31" t="n">
        <f aca="false">+(E91-F91*K90/D91)</f>
        <v>6.78931962291084</v>
      </c>
      <c r="H91" s="31" t="n">
        <f aca="false">+E91-F91*(K90+0.5*G91*$N$79)/D91</f>
        <v>5.54311558052632</v>
      </c>
      <c r="I91" s="31" t="n">
        <f aca="false">+E91-F91*(K90+0.5*H91*$N$79)/D91</f>
        <v>5.77186081591262</v>
      </c>
      <c r="J91" s="31" t="n">
        <f aca="false">+E91-F91*(K90+I91*$N$79)/D91</f>
        <v>4.67042798711326</v>
      </c>
      <c r="K91" s="32" t="n">
        <f aca="false">+K90+(G91+2*H91+2*I91+J91)*$N$79/6</f>
        <v>27.7654201620157</v>
      </c>
    </row>
    <row r="92" customFormat="false" ht="13.8" hidden="false" customHeight="false" outlineLevel="0" collapsed="false">
      <c r="C92" s="30" t="n">
        <f aca="false">+C91+$N$79</f>
        <v>6</v>
      </c>
      <c r="D92" s="31" t="n">
        <f aca="false">+$I$17</f>
        <v>68.1</v>
      </c>
      <c r="E92" s="31" t="n">
        <f aca="false">+$I$18</f>
        <v>9.8</v>
      </c>
      <c r="F92" s="31" t="n">
        <f aca="false">+$I$19</f>
        <v>12.5</v>
      </c>
      <c r="G92" s="31" t="n">
        <f aca="false">+(E92-F92*K91/D92)</f>
        <v>4.7035572389839</v>
      </c>
      <c r="H92" s="31" t="n">
        <f aca="false">+E92-F92*(K91+0.5*G92*$N$79)/D92</f>
        <v>3.84020238601328</v>
      </c>
      <c r="I92" s="31" t="n">
        <f aca="false">+E92-F92*(K91+0.5*H92*$N$79)/D92</f>
        <v>3.99867427532507</v>
      </c>
      <c r="J92" s="31" t="n">
        <f aca="false">+E92-F92*(K91+I92*$N$79)/D92</f>
        <v>3.23561514084694</v>
      </c>
      <c r="K92" s="32" t="n">
        <f aca="false">+K91+(G92+2*H92+2*I92+J92)*$N$79/6</f>
        <v>35.6377287295183</v>
      </c>
    </row>
    <row r="93" customFormat="false" ht="13.8" hidden="false" customHeight="false" outlineLevel="0" collapsed="false">
      <c r="C93" s="30" t="n">
        <f aca="false">+C92+$N$79</f>
        <v>8</v>
      </c>
      <c r="D93" s="31" t="n">
        <f aca="false">+$I$17</f>
        <v>68.1</v>
      </c>
      <c r="E93" s="31" t="n">
        <f aca="false">+$I$18</f>
        <v>9.8</v>
      </c>
      <c r="F93" s="31" t="n">
        <f aca="false">+$I$19</f>
        <v>12.5</v>
      </c>
      <c r="G93" s="31" t="n">
        <f aca="false">+(E93-F93*K92/D93)</f>
        <v>3.25856667960384</v>
      </c>
      <c r="H93" s="31" t="n">
        <f aca="false">+E93-F93*(K92+0.5*G93*$N$79)/D93</f>
        <v>2.66044504237847</v>
      </c>
      <c r="I93" s="31" t="n">
        <f aca="false">+E93-F93*(K92+0.5*H93*$N$79)/D93</f>
        <v>2.7702324207238</v>
      </c>
      <c r="J93" s="31" t="n">
        <f aca="false">+E93-F93*(K92+I93*$N$79)/D93</f>
        <v>2.24159442529995</v>
      </c>
      <c r="K93" s="32" t="n">
        <f aca="false">+K92+(G93+2*H93+2*I93+J93)*$N$79/6</f>
        <v>41.0915674065544</v>
      </c>
    </row>
    <row r="94" customFormat="false" ht="13.8" hidden="false" customHeight="false" outlineLevel="0" collapsed="false">
      <c r="C94" s="30" t="n">
        <f aca="false">+C93+$N$79</f>
        <v>10</v>
      </c>
      <c r="D94" s="31" t="n">
        <f aca="false">+$I$17</f>
        <v>68.1</v>
      </c>
      <c r="E94" s="31" t="n">
        <f aca="false">+$I$18</f>
        <v>9.8</v>
      </c>
      <c r="F94" s="31" t="n">
        <f aca="false">+$I$19</f>
        <v>12.5</v>
      </c>
      <c r="G94" s="31" t="n">
        <f aca="false">+(E94-F94*K93/D94)</f>
        <v>2.25749496942835</v>
      </c>
      <c r="H94" s="31" t="n">
        <f aca="false">+E94-F94*(K93+0.5*G94*$N$79)/D94</f>
        <v>1.84312364611184</v>
      </c>
      <c r="I94" s="31" t="n">
        <f aca="false">+E94-F94*(K93+0.5*H94*$N$79)/D94</f>
        <v>1.91918299326979</v>
      </c>
      <c r="J94" s="31" t="n">
        <f aca="false">+E94-F94*(K93+I94*$N$79)/D94</f>
        <v>1.55294908349964</v>
      </c>
      <c r="K94" s="32" t="n">
        <f aca="false">+K93+(G94+2*H94+2*I94+J94)*$N$79/6</f>
        <v>44.8699198504515</v>
      </c>
    </row>
    <row r="95" customFormat="false" ht="13.8" hidden="false" customHeight="false" outlineLevel="0" collapsed="false">
      <c r="C95" s="30" t="n">
        <f aca="false">+C94+$N$79</f>
        <v>12</v>
      </c>
      <c r="D95" s="31" t="n">
        <f aca="false">+$I$17</f>
        <v>68.1</v>
      </c>
      <c r="E95" s="31" t="n">
        <f aca="false">+$I$18</f>
        <v>9.8</v>
      </c>
      <c r="F95" s="31" t="n">
        <f aca="false">+$I$19</f>
        <v>12.5</v>
      </c>
      <c r="G95" s="31" t="n">
        <f aca="false">+(E95-F95*K94/D95)</f>
        <v>1.56396478515943</v>
      </c>
      <c r="H95" s="31" t="n">
        <f aca="false">+E95-F95*(K94+0.5*G95*$N$79)/D95</f>
        <v>1.2768934222447</v>
      </c>
      <c r="I95" s="31" t="n">
        <f aca="false">+E95-F95*(K94+0.5*H95*$N$79)/D95</f>
        <v>1.32958640369013</v>
      </c>
      <c r="J95" s="31" t="n">
        <f aca="false">+E95-F95*(K94+I95*$N$79)/D95</f>
        <v>1.07586404959036</v>
      </c>
      <c r="K95" s="32" t="n">
        <f aca="false">+K94+(G95+2*H95+2*I95+J95)*$N$79/6</f>
        <v>47.4875160126579</v>
      </c>
    </row>
    <row r="96" customFormat="false" ht="13.8" hidden="false" customHeight="false" outlineLevel="0" collapsed="false">
      <c r="C96" s="30" t="n">
        <f aca="false">+C95+$N$79</f>
        <v>14</v>
      </c>
      <c r="D96" s="31" t="n">
        <f aca="false">+$I$17</f>
        <v>68.1</v>
      </c>
      <c r="E96" s="31" t="n">
        <f aca="false">+$I$18</f>
        <v>9.8</v>
      </c>
      <c r="F96" s="31" t="n">
        <f aca="false">+$I$19</f>
        <v>12.5</v>
      </c>
      <c r="G96" s="31" t="n">
        <f aca="false">+(E96-F96*K95/D96)</f>
        <v>1.08349559239025</v>
      </c>
      <c r="H96" s="31" t="n">
        <f aca="false">+E96-F96*(K95+0.5*G96*$N$79)/D96</f>
        <v>0.884616078368541</v>
      </c>
      <c r="I96" s="31" t="n">
        <f aca="false">+E96-F96*(K95+0.5*H96*$N$79)/D96</f>
        <v>0.921121128666213</v>
      </c>
      <c r="J96" s="31" t="n">
        <f aca="false">+E96-F96*(K95+I96*$N$79)/D96</f>
        <v>0.745345398313075</v>
      </c>
      <c r="K96" s="32" t="n">
        <f aca="false">+K95+(G96+2*H96+2*I96+J96)*$N$79/6</f>
        <v>49.3009544809155</v>
      </c>
    </row>
    <row r="97" customFormat="false" ht="13.8" hidden="false" customHeight="false" outlineLevel="0" collapsed="false">
      <c r="C97" s="30" t="n">
        <f aca="false">+C96+$N$79</f>
        <v>16</v>
      </c>
      <c r="D97" s="31" t="n">
        <f aca="false">+$I$17</f>
        <v>68.1</v>
      </c>
      <c r="E97" s="31" t="n">
        <f aca="false">+$I$18</f>
        <v>9.8</v>
      </c>
      <c r="F97" s="31" t="n">
        <f aca="false">+$I$19</f>
        <v>12.5</v>
      </c>
      <c r="G97" s="31" t="n">
        <f aca="false">+(E97-F97*K96/D97)</f>
        <v>0.750632437423725</v>
      </c>
      <c r="H97" s="31" t="n">
        <f aca="false">+E97-F97*(K96+0.5*G97*$N$79)/D97</f>
        <v>0.612851153021426</v>
      </c>
      <c r="I97" s="31" t="n">
        <f aca="false">+E97-F97*(K96+0.5*H97*$N$79)/D97</f>
        <v>0.638141403462377</v>
      </c>
      <c r="J97" s="31" t="n">
        <f aca="false">+E97-F97*(K96+I97*$N$79)/D97</f>
        <v>0.51636613659319</v>
      </c>
      <c r="K97" s="32" t="n">
        <f aca="false">+K96+(G97+2*H97+2*I97+J97)*$N$79/6</f>
        <v>50.5572823765771</v>
      </c>
    </row>
    <row r="98" customFormat="false" ht="13.8" hidden="false" customHeight="false" outlineLevel="0" collapsed="false">
      <c r="C98" s="30" t="n">
        <f aca="false">+C97+$N$79</f>
        <v>18</v>
      </c>
      <c r="D98" s="31" t="n">
        <f aca="false">+$I$17</f>
        <v>68.1</v>
      </c>
      <c r="E98" s="31" t="n">
        <f aca="false">+$I$18</f>
        <v>9.8</v>
      </c>
      <c r="F98" s="31" t="n">
        <f aca="false">+$I$19</f>
        <v>12.5</v>
      </c>
      <c r="G98" s="31" t="n">
        <f aca="false">+(E98-F98*K97/D98)</f>
        <v>0.520028932346357</v>
      </c>
      <c r="H98" s="31" t="n">
        <f aca="false">+E98-F98*(K97+0.5*G98*$N$79)/D98</f>
        <v>0.424575750931826</v>
      </c>
      <c r="I98" s="31" t="n">
        <f aca="false">+E98-F98*(K97+0.5*H98*$N$79)/D98</f>
        <v>0.442096525787651</v>
      </c>
      <c r="J98" s="31" t="n">
        <f aca="false">+E98-F98*(K97+I98*$N$79)/D98</f>
        <v>0.357732116712123</v>
      </c>
      <c r="K98" s="32" t="n">
        <f aca="false">+K97+(G98+2*H98+2*I98+J98)*$N$79/6</f>
        <v>51.4276509107429</v>
      </c>
    </row>
    <row r="99" customFormat="false" ht="13.8" hidden="false" customHeight="false" outlineLevel="0" collapsed="false">
      <c r="C99" s="30" t="n">
        <f aca="false">+C98+$N$79</f>
        <v>20</v>
      </c>
      <c r="D99" s="31" t="n">
        <f aca="false">+$I$17</f>
        <v>68.1</v>
      </c>
      <c r="E99" s="31" t="n">
        <f aca="false">+$I$18</f>
        <v>9.8</v>
      </c>
      <c r="F99" s="31" t="n">
        <f aca="false">+$I$19</f>
        <v>12.5</v>
      </c>
      <c r="G99" s="31" t="n">
        <f aca="false">+(E99-F99*K98/D99)</f>
        <v>0.360269656618417</v>
      </c>
      <c r="H99" s="31" t="n">
        <f aca="false">+E99-F99*(K98+0.5*G99*$N$79)/D99</f>
        <v>0.294140865021792</v>
      </c>
      <c r="I99" s="31" t="n">
        <f aca="false">+E99-F99*(K98+0.5*H99*$N$79)/D99</f>
        <v>0.306279042627633</v>
      </c>
      <c r="J99" s="31" t="n">
        <f aca="false">+E99-F99*(K98+I99*$N$79)/D99</f>
        <v>0.247832416299904</v>
      </c>
      <c r="K99" s="32" t="n">
        <f aca="false">+K98+(G99+2*H99+2*I99+J99)*$N$79/6</f>
        <v>52.0306315401486</v>
      </c>
    </row>
    <row r="100" customFormat="false" ht="13.8" hidden="false" customHeight="false" outlineLevel="0" collapsed="false">
      <c r="C100" s="30" t="n">
        <f aca="false">+C99+$N$79</f>
        <v>22</v>
      </c>
      <c r="D100" s="31" t="n">
        <f aca="false">+$I$17</f>
        <v>68.1</v>
      </c>
      <c r="E100" s="31" t="n">
        <f aca="false">+$I$18</f>
        <v>9.8</v>
      </c>
      <c r="F100" s="31" t="n">
        <f aca="false">+$I$19</f>
        <v>12.5</v>
      </c>
      <c r="G100" s="31" t="n">
        <f aca="false">+(E100-F100*K99/D100)</f>
        <v>0.249590392777426</v>
      </c>
      <c r="H100" s="31" t="n">
        <f aca="false">+E100-F100*(K99+0.5*G100*$N$79)/D100</f>
        <v>0.203777178244124</v>
      </c>
      <c r="I100" s="31" t="n">
        <f aca="false">+E100-F100*(K99+0.5*H100*$N$79)/D100</f>
        <v>0.212186358591648</v>
      </c>
      <c r="J100" s="31" t="n">
        <f aca="false">+E100-F100*(K99+I100*$N$79)/D100</f>
        <v>0.171695253793709</v>
      </c>
      <c r="K100" s="32" t="n">
        <f aca="false">+K99+(G100+2*H100+2*I100+J100)*$N$79/6</f>
        <v>52.4483691135628</v>
      </c>
    </row>
    <row r="101" customFormat="false" ht="13.8" hidden="false" customHeight="false" outlineLevel="0" collapsed="false">
      <c r="C101" s="30" t="n">
        <f aca="false">+C100+$N$79</f>
        <v>24</v>
      </c>
      <c r="D101" s="31" t="n">
        <f aca="false">+$I$17</f>
        <v>68.1</v>
      </c>
      <c r="E101" s="31" t="n">
        <f aca="false">+$I$18</f>
        <v>9.8</v>
      </c>
      <c r="F101" s="31" t="n">
        <f aca="false">+$I$19</f>
        <v>12.5</v>
      </c>
      <c r="G101" s="31" t="n">
        <f aca="false">+(E101-F101*K100/D101)</f>
        <v>0.172913158303448</v>
      </c>
      <c r="H101" s="31" t="n">
        <f aca="false">+E101-F101*(K100+0.5*G101*$N$79)/D101</f>
        <v>0.141174326015737</v>
      </c>
      <c r="I101" s="31" t="n">
        <f aca="false">+E101-F101*(K100+0.5*H101*$N$79)/D101</f>
        <v>0.147000102867374</v>
      </c>
      <c r="J101" s="31" t="n">
        <f aca="false">+E101-F101*(K100+I101*$N$79)/D101</f>
        <v>0.118948362830844</v>
      </c>
      <c r="K101" s="32" t="n">
        <f aca="false">+K100+(G101+2*H101+2*I101+J101)*$N$79/6</f>
        <v>52.7377725731963</v>
      </c>
    </row>
    <row r="102" customFormat="false" ht="13.8" hidden="false" customHeight="false" outlineLevel="0" collapsed="false">
      <c r="C102" s="30" t="n">
        <f aca="false">+C101+$N$79</f>
        <v>26</v>
      </c>
      <c r="D102" s="31" t="n">
        <f aca="false">+$I$17</f>
        <v>68.1</v>
      </c>
      <c r="E102" s="31" t="n">
        <f aca="false">+$I$18</f>
        <v>9.8</v>
      </c>
      <c r="F102" s="31" t="n">
        <f aca="false">+$I$19</f>
        <v>12.5</v>
      </c>
      <c r="G102" s="31" t="n">
        <f aca="false">+(E102-F102*K101/D102)</f>
        <v>0.119792112115213</v>
      </c>
      <c r="H102" s="31" t="n">
        <f aca="false">+E102-F102*(K101+0.5*G102*$N$79)/D102</f>
        <v>0.0978038389663123</v>
      </c>
      <c r="I102" s="31" t="n">
        <f aca="false">+E102-F102*(K101+0.5*H102*$N$79)/D102</f>
        <v>0.101839865608916</v>
      </c>
      <c r="J102" s="31" t="n">
        <f aca="false">+E102-F102*(K101+I102*$N$79)/D102</f>
        <v>0.0824059646816906</v>
      </c>
      <c r="K102" s="32" t="n">
        <f aca="false">+K101+(G102+2*H102+2*I102+J102)*$N$79/6</f>
        <v>52.9382677351788</v>
      </c>
    </row>
    <row r="103" customFormat="false" ht="13.8" hidden="false" customHeight="false" outlineLevel="0" collapsed="false">
      <c r="C103" s="14" t="n">
        <f aca="false">+C102+$N$79</f>
        <v>28</v>
      </c>
      <c r="D103" s="33" t="n">
        <f aca="false">+$I$17</f>
        <v>68.1</v>
      </c>
      <c r="E103" s="33" t="n">
        <f aca="false">+$I$18</f>
        <v>9.8</v>
      </c>
      <c r="F103" s="33" t="n">
        <f aca="false">+$I$19</f>
        <v>12.5</v>
      </c>
      <c r="G103" s="33" t="n">
        <f aca="false">+(E103-F103*K102/D103)</f>
        <v>0.0829905038218115</v>
      </c>
      <c r="H103" s="33" t="n">
        <f aca="false">+E103-F103*(K102+0.5*G103*$N$79)/D103</f>
        <v>0.0677572982744898</v>
      </c>
      <c r="I103" s="33" t="n">
        <f aca="false">+E103-F103*(K102+0.5*H103*$N$79)/D103</f>
        <v>0.0705534079564512</v>
      </c>
      <c r="J103" s="33" t="n">
        <f aca="false">+E103-F103*(K102+I103*$N$79)/D103</f>
        <v>0.057089840107988</v>
      </c>
      <c r="K103" s="34" t="n">
        <f aca="false">+K102+(G103+2*H103+2*I103+J103)*$N$79/6</f>
        <v>53.0771683206427</v>
      </c>
    </row>
  </sheetData>
  <mergeCells count="6">
    <mergeCell ref="D2:P4"/>
    <mergeCell ref="K7:N8"/>
    <mergeCell ref="G87:G88"/>
    <mergeCell ref="H87:H88"/>
    <mergeCell ref="I87:I88"/>
    <mergeCell ref="J87:J88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P127"/>
  <sheetViews>
    <sheetView showFormulas="false" showGridLines="true" showRowColHeaders="true" showZeros="true" rightToLeft="false" tabSelected="false" showOutlineSymbols="true" defaultGridColor="true" view="pageBreakPreview" topLeftCell="A1" colorId="64" zoomScale="160" zoomScaleNormal="100" zoomScalePageLayoutView="160" workbookViewId="0">
      <selection pane="topLeft" activeCell="J15" activeCellId="0" sqref="J15"/>
    </sheetView>
  </sheetViews>
  <sheetFormatPr defaultColWidth="10.5390625" defaultRowHeight="13.8" zeroHeight="false" outlineLevelRow="0" outlineLevelCol="0"/>
  <cols>
    <col collapsed="false" customWidth="true" hidden="false" outlineLevel="0" max="1" min="1" style="0" width="0.66"/>
    <col collapsed="false" customWidth="true" hidden="false" outlineLevel="0" max="2" min="2" style="0" width="7.78"/>
    <col collapsed="false" customWidth="true" hidden="false" outlineLevel="0" max="10" min="3" style="0" width="5.78"/>
    <col collapsed="false" customWidth="true" hidden="false" outlineLevel="0" max="11" min="11" style="35" width="5.78"/>
    <col collapsed="false" customWidth="true" hidden="false" outlineLevel="0" max="16" min="12" style="0" width="5.78"/>
    <col collapsed="false" customWidth="true" hidden="false" outlineLevel="0" max="17" min="17" style="0" width="0.89"/>
    <col collapsed="false" customWidth="true" hidden="false" outlineLevel="0" max="19" min="18" style="0" width="5.78"/>
  </cols>
  <sheetData>
    <row r="1" customFormat="false" ht="2.25" hidden="false" customHeight="true" outlineLevel="0" collapsed="false"/>
    <row r="2" customFormat="false" ht="13.8" hidden="false" customHeight="false" outlineLevel="0" collapsed="false">
      <c r="B2" s="36" t="s">
        <v>30</v>
      </c>
    </row>
    <row r="3" customFormat="false" ht="14.25" hidden="false" customHeight="true" outlineLevel="0" collapsed="false">
      <c r="C3" s="3" t="s">
        <v>31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</row>
    <row r="4" customFormat="false" ht="13.8" hidden="false" customHeight="false" outlineLevel="0" collapsed="false"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</row>
    <row r="5" customFormat="false" ht="13.8" hidden="false" customHeight="false" outlineLevel="0" collapsed="false"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</row>
    <row r="6" customFormat="false" ht="13.8" hidden="false" customHeight="false" outlineLevel="0" collapsed="false">
      <c r="C6" s="0" t="s">
        <v>32</v>
      </c>
    </row>
    <row r="7" customFormat="false" ht="13.8" hidden="false" customHeight="false" outlineLevel="0" collapsed="false">
      <c r="C7" s="0" t="s">
        <v>33</v>
      </c>
    </row>
    <row r="8" customFormat="false" ht="13.8" hidden="false" customHeight="false" outlineLevel="0" collapsed="false">
      <c r="B8" s="36" t="s">
        <v>34</v>
      </c>
    </row>
    <row r="9" customFormat="false" ht="13.8" hidden="false" customHeight="false" outlineLevel="0" collapsed="false">
      <c r="I9" s="0" t="s">
        <v>35</v>
      </c>
    </row>
    <row r="10" customFormat="false" ht="13.8" hidden="false" customHeight="false" outlineLevel="0" collapsed="false">
      <c r="I10" s="22" t="s">
        <v>36</v>
      </c>
      <c r="J10" s="0" t="n">
        <v>180</v>
      </c>
      <c r="L10" s="0" t="s">
        <v>11</v>
      </c>
      <c r="M10" s="0" t="n">
        <v>9.81</v>
      </c>
    </row>
    <row r="11" customFormat="false" ht="13.8" hidden="false" customHeight="false" outlineLevel="0" collapsed="false">
      <c r="J11" s="37" t="n">
        <v>1</v>
      </c>
    </row>
    <row r="12" customFormat="false" ht="13.8" hidden="false" customHeight="false" outlineLevel="0" collapsed="false">
      <c r="J12" s="37" t="n">
        <v>30</v>
      </c>
    </row>
    <row r="14" customFormat="false" ht="13.8" hidden="false" customHeight="false" outlineLevel="0" collapsed="false">
      <c r="I14" s="35" t="s">
        <v>9</v>
      </c>
      <c r="J14" s="38"/>
      <c r="K14" s="39"/>
      <c r="L14" s="38"/>
      <c r="M14" s="39"/>
      <c r="N14" s="38"/>
      <c r="O14" s="38"/>
      <c r="P14" s="39"/>
    </row>
    <row r="15" customFormat="false" ht="13.8" hidden="false" customHeight="false" outlineLevel="0" collapsed="false">
      <c r="I15" s="40" t="n">
        <v>0</v>
      </c>
      <c r="J15" s="40" t="n">
        <f aca="false">+J10*SIN($J$12*3.1416/180)</f>
        <v>90.0001908652685</v>
      </c>
      <c r="K15" s="35" t="n">
        <f aca="false">+J10*SIN($J$12*3.1416/180)</f>
        <v>90.0001908652685</v>
      </c>
      <c r="L15" s="35" t="n">
        <v>0</v>
      </c>
      <c r="M15" s="0" t="n">
        <v>0</v>
      </c>
      <c r="N15" s="0" t="n">
        <f aca="false">+$J$10*COS(30*3.1416/180)</f>
        <v>155.884462484929</v>
      </c>
      <c r="O15" s="0" t="n">
        <v>0</v>
      </c>
      <c r="P15" s="0" t="n">
        <v>0</v>
      </c>
    </row>
    <row r="16" customFormat="false" ht="13.8" hidden="false" customHeight="false" outlineLevel="0" collapsed="false">
      <c r="I16" s="40" t="n">
        <f aca="false">+I15+$J$11</f>
        <v>1</v>
      </c>
      <c r="J16" s="40" t="n">
        <f aca="false">+$J$15-$M$10*I16</f>
        <v>80.1901908652685</v>
      </c>
      <c r="K16" s="35" t="n">
        <f aca="false">+K15-$M$10*$J$11</f>
        <v>80.1901908652685</v>
      </c>
      <c r="L16" s="35" t="n">
        <f aca="false">+$J$15*I16-0.5*$M$10*I16*I16</f>
        <v>85.0951908652685</v>
      </c>
      <c r="M16" s="0" t="n">
        <f aca="false">M15+J15*$J$11-0.5*$M$10*$J$11*$J$11</f>
        <v>85.0951908652685</v>
      </c>
      <c r="N16" s="0" t="n">
        <f aca="false">+N15</f>
        <v>155.884462484929</v>
      </c>
      <c r="O16" s="0" t="n">
        <f aca="false">+$N$15*I16</f>
        <v>155.884462484929</v>
      </c>
      <c r="P16" s="0" t="n">
        <f aca="false">+P15+N15*$J$11</f>
        <v>155.884462484929</v>
      </c>
    </row>
    <row r="17" customFormat="false" ht="13.8" hidden="false" customHeight="false" outlineLevel="0" collapsed="false">
      <c r="I17" s="40" t="n">
        <f aca="false">+I16+$J$11</f>
        <v>2</v>
      </c>
      <c r="J17" s="40" t="n">
        <f aca="false">+$J$15-$M$10*I17</f>
        <v>70.3801908652685</v>
      </c>
      <c r="K17" s="35" t="n">
        <f aca="false">+K16-$M$10*$J$11</f>
        <v>70.3801908652685</v>
      </c>
      <c r="L17" s="35" t="n">
        <f aca="false">+$J$15*I17-0.5*$M$10*I17*I17</f>
        <v>160.380381730537</v>
      </c>
      <c r="M17" s="0" t="n">
        <f aca="false">M16+J16*$J$11-0.5*$M$10*$J$11*$J$11</f>
        <v>160.380381730537</v>
      </c>
      <c r="N17" s="0" t="n">
        <f aca="false">+N16</f>
        <v>155.884462484929</v>
      </c>
      <c r="O17" s="0" t="n">
        <f aca="false">+$N$15*I17</f>
        <v>311.768924969858</v>
      </c>
      <c r="P17" s="0" t="n">
        <f aca="false">+P16+N16*$J$11</f>
        <v>311.768924969858</v>
      </c>
    </row>
    <row r="18" customFormat="false" ht="13.8" hidden="false" customHeight="false" outlineLevel="0" collapsed="false">
      <c r="I18" s="40" t="n">
        <f aca="false">+I17+$J$11</f>
        <v>3</v>
      </c>
      <c r="J18" s="40" t="n">
        <f aca="false">+$J$15-$M$10*I18</f>
        <v>60.5701908652685</v>
      </c>
      <c r="K18" s="35" t="n">
        <f aca="false">+K17-$M$10*$J$11</f>
        <v>60.5701908652685</v>
      </c>
      <c r="L18" s="35" t="n">
        <f aca="false">+$J$15*I18-0.5*$M$10*I18*I18</f>
        <v>225.855572595806</v>
      </c>
      <c r="M18" s="0" t="n">
        <f aca="false">M17+J17*$J$11-0.5*$M$10*$J$11*$J$11</f>
        <v>225.855572595805</v>
      </c>
      <c r="N18" s="0" t="n">
        <f aca="false">+N17</f>
        <v>155.884462484929</v>
      </c>
      <c r="O18" s="0" t="n">
        <f aca="false">+$N$15*I18</f>
        <v>467.653387454787</v>
      </c>
      <c r="P18" s="0" t="n">
        <f aca="false">+P17+N17*$J$11</f>
        <v>467.653387454787</v>
      </c>
    </row>
    <row r="19" customFormat="false" ht="13.8" hidden="false" customHeight="false" outlineLevel="0" collapsed="false">
      <c r="I19" s="40" t="n">
        <f aca="false">+I18+$J$11</f>
        <v>4</v>
      </c>
      <c r="J19" s="40" t="n">
        <f aca="false">+$J$15-$M$10*I19</f>
        <v>50.7601908652685</v>
      </c>
      <c r="K19" s="35" t="n">
        <f aca="false">+K18-$M$10*$J$11</f>
        <v>50.7601908652685</v>
      </c>
      <c r="L19" s="35" t="n">
        <f aca="false">+$J$15*I19-0.5*$M$10*I19*I19</f>
        <v>281.520763461074</v>
      </c>
      <c r="M19" s="0" t="n">
        <f aca="false">M18+J18*$J$11-0.5*$M$10*$J$11*$J$11</f>
        <v>281.520763461074</v>
      </c>
      <c r="N19" s="0" t="n">
        <f aca="false">+N18</f>
        <v>155.884462484929</v>
      </c>
      <c r="O19" s="0" t="n">
        <f aca="false">+$N$15*I19</f>
        <v>623.537849939716</v>
      </c>
      <c r="P19" s="0" t="n">
        <f aca="false">+P18+N18*$J$11</f>
        <v>623.537849939716</v>
      </c>
    </row>
    <row r="20" customFormat="false" ht="13.8" hidden="false" customHeight="false" outlineLevel="0" collapsed="false">
      <c r="I20" s="40" t="n">
        <f aca="false">+I19+$J$11</f>
        <v>5</v>
      </c>
      <c r="J20" s="40" t="n">
        <f aca="false">+$J$15-$M$10*I20</f>
        <v>40.9501908652685</v>
      </c>
      <c r="K20" s="35" t="n">
        <f aca="false">+K19-$M$10*$J$11</f>
        <v>40.9501908652685</v>
      </c>
      <c r="L20" s="35" t="n">
        <f aca="false">+$J$15*I20-0.5*$M$10*I20*I20</f>
        <v>327.375954326343</v>
      </c>
      <c r="M20" s="0" t="n">
        <f aca="false">M19+J19*$J$11-0.5*$M$10*$J$11*$J$11</f>
        <v>327.375954326343</v>
      </c>
      <c r="N20" s="0" t="n">
        <f aca="false">+N19</f>
        <v>155.884462484929</v>
      </c>
      <c r="O20" s="0" t="n">
        <f aca="false">+$N$15*I20</f>
        <v>779.422312424645</v>
      </c>
      <c r="P20" s="0" t="n">
        <f aca="false">+P19+N19*$J$11</f>
        <v>779.422312424645</v>
      </c>
    </row>
    <row r="21" customFormat="false" ht="13.8" hidden="false" customHeight="false" outlineLevel="0" collapsed="false">
      <c r="I21" s="40" t="n">
        <f aca="false">+I20+$J$11</f>
        <v>6</v>
      </c>
      <c r="J21" s="40" t="n">
        <f aca="false">+$J$15-$M$10*I21</f>
        <v>31.1401908652685</v>
      </c>
      <c r="K21" s="35" t="n">
        <f aca="false">+K20-$M$10*$J$11</f>
        <v>31.1401908652685</v>
      </c>
      <c r="L21" s="35" t="n">
        <f aca="false">+$J$15*I21-0.5*$M$10*I21*I21</f>
        <v>363.421145191611</v>
      </c>
      <c r="M21" s="0" t="n">
        <f aca="false">M20+J20*$J$11-0.5*$M$10*$J$11*$J$11</f>
        <v>363.421145191611</v>
      </c>
      <c r="N21" s="0" t="n">
        <f aca="false">+N20</f>
        <v>155.884462484929</v>
      </c>
      <c r="O21" s="0" t="n">
        <f aca="false">+$N$15*I21</f>
        <v>935.306774909574</v>
      </c>
      <c r="P21" s="0" t="n">
        <f aca="false">+P20+N20*$J$11</f>
        <v>935.306774909574</v>
      </c>
    </row>
    <row r="22" customFormat="false" ht="13.8" hidden="false" customHeight="false" outlineLevel="0" collapsed="false">
      <c r="I22" s="40" t="n">
        <f aca="false">+I21+$J$11</f>
        <v>7</v>
      </c>
      <c r="J22" s="40" t="n">
        <f aca="false">+$J$15-$M$10*I22</f>
        <v>21.3301908652685</v>
      </c>
      <c r="K22" s="35" t="n">
        <f aca="false">+K21-$M$10*$J$11</f>
        <v>21.3301908652685</v>
      </c>
      <c r="L22" s="35" t="n">
        <f aca="false">+$J$15*I22-0.5*$M$10*I22*I22</f>
        <v>389.65633605688</v>
      </c>
      <c r="M22" s="0" t="n">
        <f aca="false">M21+J21*$J$11-0.5*$M$10*$J$11*$J$11</f>
        <v>389.65633605688</v>
      </c>
      <c r="N22" s="0" t="n">
        <f aca="false">+N21</f>
        <v>155.884462484929</v>
      </c>
      <c r="O22" s="0" t="n">
        <f aca="false">+$N$15*I22</f>
        <v>1091.1912373945</v>
      </c>
      <c r="P22" s="0" t="n">
        <f aca="false">+P21+N21*$J$11</f>
        <v>1091.1912373945</v>
      </c>
    </row>
    <row r="23" customFormat="false" ht="13.8" hidden="false" customHeight="false" outlineLevel="0" collapsed="false">
      <c r="I23" s="40" t="n">
        <f aca="false">+I22+$J$11</f>
        <v>8</v>
      </c>
      <c r="J23" s="40" t="n">
        <f aca="false">+$J$15-$M$10*I23</f>
        <v>11.5201908652685</v>
      </c>
      <c r="K23" s="35" t="n">
        <f aca="false">+K22-$M$10*$J$11</f>
        <v>11.5201908652685</v>
      </c>
      <c r="L23" s="35" t="n">
        <f aca="false">+$J$15*I23-0.5*$M$10*I23*I23</f>
        <v>406.081526922148</v>
      </c>
      <c r="M23" s="0" t="n">
        <f aca="false">M22+J22*$J$11-0.5*$M$10*$J$11*$J$11</f>
        <v>406.081526922148</v>
      </c>
      <c r="N23" s="0" t="n">
        <f aca="false">+N22</f>
        <v>155.884462484929</v>
      </c>
      <c r="O23" s="0" t="n">
        <f aca="false">+$N$15*I23</f>
        <v>1247.07569987943</v>
      </c>
      <c r="P23" s="0" t="n">
        <f aca="false">+P22+N22*$J$11</f>
        <v>1247.07569987943</v>
      </c>
    </row>
    <row r="24" customFormat="false" ht="13.8" hidden="false" customHeight="false" outlineLevel="0" collapsed="false">
      <c r="I24" s="40" t="n">
        <f aca="false">+I23+$J$11</f>
        <v>9</v>
      </c>
      <c r="J24" s="40" t="n">
        <f aca="false">+$J$15-$M$10*I24</f>
        <v>1.7101908652685</v>
      </c>
      <c r="K24" s="35" t="n">
        <f aca="false">+K23-$M$10*$J$11</f>
        <v>1.71019086526849</v>
      </c>
      <c r="L24" s="35" t="n">
        <f aca="false">+$J$15*I24-0.5*$M$10*I24*I24</f>
        <v>412.696717787417</v>
      </c>
      <c r="M24" s="0" t="n">
        <f aca="false">M23+J23*$J$11-0.5*$M$10*$J$11*$J$11</f>
        <v>412.696717787417</v>
      </c>
      <c r="N24" s="0" t="n">
        <f aca="false">+N23</f>
        <v>155.884462484929</v>
      </c>
      <c r="O24" s="0" t="n">
        <f aca="false">+$N$15*I24</f>
        <v>1402.96016236436</v>
      </c>
      <c r="P24" s="0" t="n">
        <f aca="false">+P23+N23*$J$11</f>
        <v>1402.96016236436</v>
      </c>
    </row>
    <row r="25" customFormat="false" ht="13.8" hidden="false" customHeight="false" outlineLevel="0" collapsed="false">
      <c r="I25" s="40" t="n">
        <f aca="false">+I24+$J$11</f>
        <v>10</v>
      </c>
      <c r="J25" s="40" t="n">
        <f aca="false">+$J$15-$M$10*I25</f>
        <v>-8.0998091347315</v>
      </c>
      <c r="K25" s="35" t="n">
        <f aca="false">+K24-$M$10*$J$11</f>
        <v>-8.09980913473151</v>
      </c>
      <c r="L25" s="35" t="n">
        <f aca="false">+$J$15*I25-0.5*$M$10*I25*I25</f>
        <v>409.501908652685</v>
      </c>
      <c r="M25" s="0" t="n">
        <f aca="false">M24+J24*$J$11-0.5*$M$10*$J$11*$J$11</f>
        <v>409.501908652685</v>
      </c>
      <c r="N25" s="0" t="n">
        <f aca="false">+N24</f>
        <v>155.884462484929</v>
      </c>
      <c r="O25" s="0" t="n">
        <f aca="false">+$N$15*I25</f>
        <v>1558.84462484929</v>
      </c>
      <c r="P25" s="0" t="n">
        <f aca="false">+P24+N24*$J$11</f>
        <v>1558.84462484929</v>
      </c>
    </row>
    <row r="26" customFormat="false" ht="13.8" hidden="false" customHeight="false" outlineLevel="0" collapsed="false">
      <c r="I26" s="40" t="n">
        <f aca="false">+I25+$J$11</f>
        <v>11</v>
      </c>
      <c r="J26" s="40" t="n">
        <f aca="false">+$J$15-$M$10*I26</f>
        <v>-17.9098091347315</v>
      </c>
      <c r="K26" s="35" t="n">
        <f aca="false">+K25-$M$10*$J$11</f>
        <v>-17.9098091347315</v>
      </c>
      <c r="L26" s="35" t="n">
        <f aca="false">+$J$15*I26-0.5*$M$10*I26*I26</f>
        <v>396.497099517954</v>
      </c>
      <c r="M26" s="0" t="n">
        <f aca="false">M25+J25*$J$11-0.5*$M$10*$J$11*$J$11</f>
        <v>396.497099517954</v>
      </c>
      <c r="N26" s="0" t="n">
        <f aca="false">+N25</f>
        <v>155.884462484929</v>
      </c>
      <c r="O26" s="0" t="n">
        <f aca="false">+$N$15*I26</f>
        <v>1714.72908733422</v>
      </c>
      <c r="P26" s="0" t="n">
        <f aca="false">+P25+N25*$J$11</f>
        <v>1714.72908733422</v>
      </c>
    </row>
    <row r="27" customFormat="false" ht="13.8" hidden="false" customHeight="false" outlineLevel="0" collapsed="false">
      <c r="I27" s="40" t="n">
        <f aca="false">+I26+$J$11</f>
        <v>12</v>
      </c>
      <c r="J27" s="40" t="n">
        <f aca="false">+$J$15-$M$10*I27</f>
        <v>-27.7198091347315</v>
      </c>
      <c r="K27" s="35" t="n">
        <f aca="false">+K26-$M$10*$J$11</f>
        <v>-27.7198091347315</v>
      </c>
      <c r="L27" s="35" t="n">
        <f aca="false">+$J$15*I27-0.5*$M$10*I27*I27</f>
        <v>373.682290383222</v>
      </c>
      <c r="M27" s="0" t="n">
        <f aca="false">M26+J26*$J$11-0.5*$M$10*$J$11*$J$11</f>
        <v>373.682290383222</v>
      </c>
      <c r="N27" s="0" t="n">
        <f aca="false">+N26</f>
        <v>155.884462484929</v>
      </c>
      <c r="O27" s="0" t="n">
        <f aca="false">+$N$15*I27</f>
        <v>1870.61354981915</v>
      </c>
      <c r="P27" s="0" t="n">
        <f aca="false">+P26+N26*$J$11</f>
        <v>1870.61354981915</v>
      </c>
    </row>
    <row r="28" customFormat="false" ht="13.8" hidden="false" customHeight="false" outlineLevel="0" collapsed="false">
      <c r="I28" s="40" t="n">
        <f aca="false">+I27+$J$11</f>
        <v>13</v>
      </c>
      <c r="J28" s="40" t="n">
        <f aca="false">+$J$15-$M$10*I28</f>
        <v>-37.5298091347315</v>
      </c>
      <c r="K28" s="35" t="n">
        <f aca="false">+K27-$M$10*$J$11</f>
        <v>-37.5298091347315</v>
      </c>
      <c r="L28" s="35" t="n">
        <f aca="false">+$J$15*I28-0.5*$M$10*I28*I28</f>
        <v>341.05748124849</v>
      </c>
      <c r="M28" s="0" t="n">
        <f aca="false">M27+J27*$J$11-0.5*$M$10*$J$11*$J$11</f>
        <v>341.057481248491</v>
      </c>
      <c r="N28" s="0" t="n">
        <f aca="false">+N27</f>
        <v>155.884462484929</v>
      </c>
      <c r="O28" s="0" t="n">
        <f aca="false">+$N$15*I28</f>
        <v>2026.49801230408</v>
      </c>
      <c r="P28" s="0" t="n">
        <f aca="false">+P27+N27*$J$11</f>
        <v>2026.49801230408</v>
      </c>
    </row>
    <row r="29" customFormat="false" ht="13.8" hidden="false" customHeight="false" outlineLevel="0" collapsed="false">
      <c r="I29" s="40" t="n">
        <f aca="false">+I28+$J$11</f>
        <v>14</v>
      </c>
      <c r="J29" s="40" t="n">
        <f aca="false">+$J$15-$M$10*I29</f>
        <v>-47.3398091347315</v>
      </c>
      <c r="K29" s="35" t="n">
        <f aca="false">+K28-$M$10*$J$11</f>
        <v>-47.3398091347315</v>
      </c>
      <c r="L29" s="35" t="n">
        <f aca="false">+$J$15*I29-0.5*$M$10*I29*I29</f>
        <v>298.622672113759</v>
      </c>
      <c r="M29" s="0" t="n">
        <f aca="false">M28+J28*$J$11-0.5*$M$10*$J$11*$J$11</f>
        <v>298.622672113759</v>
      </c>
      <c r="N29" s="0" t="n">
        <f aca="false">+N28</f>
        <v>155.884462484929</v>
      </c>
      <c r="O29" s="0" t="n">
        <f aca="false">+$N$15*I29</f>
        <v>2182.38247478901</v>
      </c>
      <c r="P29" s="0" t="n">
        <f aca="false">+P28+N28*$J$11</f>
        <v>2182.38247478901</v>
      </c>
    </row>
    <row r="30" customFormat="false" ht="13.8" hidden="false" customHeight="false" outlineLevel="0" collapsed="false">
      <c r="I30" s="40" t="n">
        <f aca="false">+I29+$J$11</f>
        <v>15</v>
      </c>
      <c r="J30" s="40" t="n">
        <f aca="false">+$J$15-$M$10*I30</f>
        <v>-57.1498091347315</v>
      </c>
      <c r="K30" s="35" t="n">
        <f aca="false">+K29-$M$10*$J$11</f>
        <v>-57.1498091347315</v>
      </c>
      <c r="L30" s="35" t="n">
        <f aca="false">+$J$15*I30-0.5*$M$10*I30*I30</f>
        <v>246.377862979028</v>
      </c>
      <c r="M30" s="0" t="n">
        <f aca="false">M29+J29*$J$11-0.5*$M$10*$J$11*$J$11</f>
        <v>246.377862979028</v>
      </c>
      <c r="N30" s="0" t="n">
        <f aca="false">+N29</f>
        <v>155.884462484929</v>
      </c>
      <c r="O30" s="0" t="n">
        <f aca="false">+$N$15*I30</f>
        <v>2338.26693727394</v>
      </c>
      <c r="P30" s="0" t="n">
        <f aca="false">+P29+N29*$J$11</f>
        <v>2338.26693727393</v>
      </c>
    </row>
    <row r="31" customFormat="false" ht="13.8" hidden="false" customHeight="false" outlineLevel="0" collapsed="false">
      <c r="I31" s="40" t="n">
        <f aca="false">+I30+$J$11</f>
        <v>16</v>
      </c>
      <c r="J31" s="40" t="n">
        <f aca="false">+$J$15-$M$10*I31</f>
        <v>-66.9598091347315</v>
      </c>
      <c r="K31" s="35" t="n">
        <f aca="false">+K30-$M$10*$J$11</f>
        <v>-66.9598091347315</v>
      </c>
      <c r="L31" s="35" t="n">
        <f aca="false">+$J$15*I31-0.5*$M$10*I31*I31</f>
        <v>184.323053844296</v>
      </c>
      <c r="M31" s="0" t="n">
        <f aca="false">M30+J30*$J$11-0.5*$M$10*$J$11*$J$11</f>
        <v>184.323053844296</v>
      </c>
      <c r="N31" s="0" t="n">
        <f aca="false">+N30</f>
        <v>155.884462484929</v>
      </c>
      <c r="O31" s="0" t="n">
        <f aca="false">+$N$15*I31</f>
        <v>2494.15139975886</v>
      </c>
      <c r="P31" s="0" t="n">
        <f aca="false">+P30+N30*$J$11</f>
        <v>2494.15139975886</v>
      </c>
    </row>
    <row r="32" customFormat="false" ht="13.8" hidden="false" customHeight="false" outlineLevel="0" collapsed="false">
      <c r="I32" s="40" t="n">
        <f aca="false">+I31+$J$11</f>
        <v>17</v>
      </c>
      <c r="J32" s="40" t="n">
        <f aca="false">+$J$15-$M$10*I32</f>
        <v>-76.7698091347315</v>
      </c>
      <c r="K32" s="35" t="n">
        <f aca="false">+K31-$M$10*$J$11</f>
        <v>-76.7698091347315</v>
      </c>
      <c r="L32" s="35" t="n">
        <f aca="false">+$J$15*I32-0.5*$M$10*I32*I32</f>
        <v>112.458244709565</v>
      </c>
      <c r="M32" s="0" t="n">
        <f aca="false">M31+J31*$J$11-0.5*$M$10*$J$11*$J$11</f>
        <v>112.458244709565</v>
      </c>
      <c r="N32" s="0" t="n">
        <f aca="false">+N31</f>
        <v>155.884462484929</v>
      </c>
      <c r="O32" s="0" t="n">
        <f aca="false">+$N$15*I32</f>
        <v>2650.03586224379</v>
      </c>
      <c r="P32" s="0" t="n">
        <f aca="false">+P31+N31*$J$11</f>
        <v>2650.03586224379</v>
      </c>
    </row>
    <row r="33" customFormat="false" ht="13.8" hidden="false" customHeight="false" outlineLevel="0" collapsed="false">
      <c r="I33" s="40" t="n">
        <f aca="false">+I32+$J$11</f>
        <v>18</v>
      </c>
      <c r="J33" s="40" t="n">
        <f aca="false">+$J$15-$M$10*I33</f>
        <v>-86.5798091347315</v>
      </c>
      <c r="K33" s="35" t="n">
        <f aca="false">+K32-$M$10*$J$11</f>
        <v>-86.5798091347315</v>
      </c>
      <c r="L33" s="35" t="n">
        <f aca="false">+$J$15*I33-0.5*$M$10*I33*I33</f>
        <v>30.783435574833</v>
      </c>
      <c r="M33" s="0" t="n">
        <f aca="false">M32+J32*$J$11-0.5*$M$10*$J$11*$J$11</f>
        <v>30.7834355748332</v>
      </c>
      <c r="N33" s="0" t="n">
        <f aca="false">+N32</f>
        <v>155.884462484929</v>
      </c>
      <c r="O33" s="0" t="n">
        <f aca="false">+$N$15*I33</f>
        <v>2805.92032472872</v>
      </c>
      <c r="P33" s="0" t="n">
        <f aca="false">+P32+N32*$J$11</f>
        <v>2805.92032472872</v>
      </c>
    </row>
    <row r="34" customFormat="false" ht="13.8" hidden="false" customHeight="false" outlineLevel="0" collapsed="false">
      <c r="I34" s="40" t="n">
        <f aca="false">+I33+$J$11</f>
        <v>19</v>
      </c>
      <c r="J34" s="40" t="n">
        <f aca="false">+$J$15-$M$10*I34</f>
        <v>-96.3898091347315</v>
      </c>
      <c r="K34" s="35" t="n">
        <f aca="false">+K33-$M$10*$J$11</f>
        <v>-96.3898091347315</v>
      </c>
      <c r="L34" s="35" t="n">
        <f aca="false">+$J$15*I34-0.5*$M$10*I34*I34</f>
        <v>-60.7013735598985</v>
      </c>
      <c r="M34" s="0" t="n">
        <f aca="false">M33+J33*$J$11-0.5*$M$10*$J$11*$J$11</f>
        <v>-60.7013735598983</v>
      </c>
      <c r="N34" s="0" t="n">
        <f aca="false">+N33</f>
        <v>155.884462484929</v>
      </c>
      <c r="O34" s="0" t="n">
        <f aca="false">+$N$15*I34</f>
        <v>2961.80478721365</v>
      </c>
      <c r="P34" s="0" t="n">
        <f aca="false">+P33+N33*$J$11</f>
        <v>2961.80478721365</v>
      </c>
    </row>
    <row r="35" customFormat="false" ht="13.8" hidden="false" customHeight="false" outlineLevel="0" collapsed="false">
      <c r="I35" s="40" t="n">
        <f aca="false">+I34+$J$11</f>
        <v>20</v>
      </c>
      <c r="J35" s="40" t="n">
        <f aca="false">+$J$15-$M$10*I35</f>
        <v>-106.199809134732</v>
      </c>
      <c r="K35" s="35" t="n">
        <f aca="false">+K34-$M$10*$J$11</f>
        <v>-106.199809134732</v>
      </c>
      <c r="L35" s="35" t="n">
        <f aca="false">+$J$15*I35-0.5*$M$10*I35*I35</f>
        <v>-161.99618269463</v>
      </c>
      <c r="M35" s="0" t="n">
        <f aca="false">M34+J34*$J$11-0.5*$M$10*$J$11*$J$11</f>
        <v>-161.99618269463</v>
      </c>
      <c r="N35" s="0" t="n">
        <f aca="false">+N34</f>
        <v>155.884462484929</v>
      </c>
      <c r="O35" s="0" t="n">
        <f aca="false">+$N$15*I35</f>
        <v>3117.68924969858</v>
      </c>
      <c r="P35" s="0" t="n">
        <f aca="false">+P34+N34*$J$11</f>
        <v>3117.68924969858</v>
      </c>
    </row>
    <row r="38" customFormat="false" ht="13.8" hidden="false" customHeight="false" outlineLevel="0" collapsed="false">
      <c r="I38" s="35"/>
      <c r="K38" s="0"/>
    </row>
    <row r="39" customFormat="false" ht="13.8" hidden="false" customHeight="false" outlineLevel="0" collapsed="false">
      <c r="I39" s="40"/>
      <c r="J39" s="40"/>
      <c r="K39" s="0"/>
      <c r="L39" s="35"/>
    </row>
    <row r="40" customFormat="false" ht="13.8" hidden="false" customHeight="false" outlineLevel="0" collapsed="false">
      <c r="I40" s="40"/>
      <c r="J40" s="40"/>
      <c r="K40" s="0"/>
      <c r="L40" s="35"/>
    </row>
    <row r="41" customFormat="false" ht="13.8" hidden="false" customHeight="false" outlineLevel="0" collapsed="false">
      <c r="I41" s="40"/>
      <c r="J41" s="40"/>
      <c r="K41" s="0"/>
      <c r="L41" s="35"/>
    </row>
    <row r="42" customFormat="false" ht="13.8" hidden="false" customHeight="false" outlineLevel="0" collapsed="false">
      <c r="I42" s="40"/>
      <c r="J42" s="40"/>
      <c r="K42" s="0"/>
      <c r="L42" s="35"/>
    </row>
    <row r="43" customFormat="false" ht="13.8" hidden="false" customHeight="false" outlineLevel="0" collapsed="false">
      <c r="I43" s="40"/>
      <c r="J43" s="40"/>
      <c r="K43" s="0"/>
      <c r="L43" s="35"/>
    </row>
    <row r="44" customFormat="false" ht="13.8" hidden="false" customHeight="false" outlineLevel="0" collapsed="false">
      <c r="I44" s="40"/>
      <c r="J44" s="40"/>
      <c r="K44" s="0"/>
      <c r="L44" s="35"/>
    </row>
    <row r="48" customFormat="false" ht="13.8" hidden="false" customHeight="false" outlineLevel="0" collapsed="false">
      <c r="B48" s="0" t="s">
        <v>37</v>
      </c>
    </row>
    <row r="61" customFormat="false" ht="39" hidden="false" customHeight="true" outlineLevel="0" collapsed="false">
      <c r="C61" s="35" t="s">
        <v>9</v>
      </c>
      <c r="E61" s="40" t="s">
        <v>22</v>
      </c>
      <c r="F61" s="40"/>
      <c r="G61" s="41" t="s">
        <v>25</v>
      </c>
      <c r="H61" s="41" t="s">
        <v>26</v>
      </c>
      <c r="I61" s="41" t="s">
        <v>27</v>
      </c>
      <c r="J61" s="41" t="s">
        <v>28</v>
      </c>
      <c r="L61" s="41" t="s">
        <v>25</v>
      </c>
      <c r="M61" s="41" t="s">
        <v>26</v>
      </c>
      <c r="N61" s="41" t="s">
        <v>27</v>
      </c>
      <c r="O61" s="41" t="s">
        <v>28</v>
      </c>
    </row>
    <row r="62" customFormat="false" ht="13.8" hidden="false" customHeight="false" outlineLevel="0" collapsed="false">
      <c r="C62" s="0" t="n">
        <v>0</v>
      </c>
      <c r="D62" s="35" t="n">
        <v>0</v>
      </c>
      <c r="E62" s="35" t="n">
        <v>120</v>
      </c>
      <c r="F62" s="35"/>
      <c r="K62" s="35" t="n">
        <f aca="false">+N15</f>
        <v>155.884462484929</v>
      </c>
      <c r="L62" s="35"/>
      <c r="P62" s="0" t="n">
        <v>0</v>
      </c>
    </row>
    <row r="63" customFormat="false" ht="13.8" hidden="false" customHeight="false" outlineLevel="0" collapsed="false">
      <c r="C63" s="0" t="n">
        <v>1</v>
      </c>
      <c r="D63" s="35" t="n">
        <v>0</v>
      </c>
      <c r="E63" s="35" t="n">
        <v>120</v>
      </c>
      <c r="F63" s="35"/>
      <c r="G63" s="0" t="n">
        <v>0</v>
      </c>
      <c r="H63" s="0" t="n">
        <v>0</v>
      </c>
      <c r="I63" s="0" t="n">
        <v>0</v>
      </c>
      <c r="J63" s="0" t="n">
        <v>0</v>
      </c>
      <c r="K63" s="35" t="n">
        <f aca="false">+K62+(G63+2*H63+2*I63+J63)*(C63-C62)/6</f>
        <v>155.884462484929</v>
      </c>
      <c r="L63" s="0" t="n">
        <f aca="false">+$K$62+D62*(C63-C62)/E62</f>
        <v>155.884462484929</v>
      </c>
      <c r="M63" s="0" t="n">
        <f aca="false">+$K$62+D62/E62*(C63+0.5*(C63-C62))</f>
        <v>155.884462484929</v>
      </c>
      <c r="N63" s="0" t="n">
        <f aca="false">+$K$62+D62/E62*(C63+0.5*(C63-C62))</f>
        <v>155.884462484929</v>
      </c>
      <c r="O63" s="0" t="n">
        <f aca="false">+$K$62+D62/E62*(C63+0.5*(C63-C62))</f>
        <v>155.884462484929</v>
      </c>
      <c r="P63" s="0" t="n">
        <f aca="false">+P62+(L63+2*M63+2*N63+O63)*(C63-C62)/6</f>
        <v>155.884462484929</v>
      </c>
    </row>
    <row r="64" customFormat="false" ht="13.8" hidden="false" customHeight="false" outlineLevel="0" collapsed="false">
      <c r="C64" s="0" t="n">
        <v>2</v>
      </c>
      <c r="D64" s="35" t="n">
        <v>0</v>
      </c>
      <c r="E64" s="35" t="n">
        <v>120</v>
      </c>
      <c r="F64" s="35"/>
      <c r="G64" s="0" t="n">
        <v>0</v>
      </c>
      <c r="H64" s="0" t="n">
        <v>0</v>
      </c>
      <c r="I64" s="0" t="n">
        <v>0</v>
      </c>
      <c r="J64" s="0" t="n">
        <v>0</v>
      </c>
      <c r="K64" s="35" t="n">
        <f aca="false">+K63+(G64+2*H64+2*I64+J64)*(C64-C63)/6</f>
        <v>155.884462484929</v>
      </c>
      <c r="L64" s="0" t="n">
        <f aca="false">+$K$62+D63*(C64-C63)/E63</f>
        <v>155.884462484929</v>
      </c>
      <c r="M64" s="0" t="n">
        <f aca="false">+$K$62+D63/E63*(C64+0.5*(C64-C63))</f>
        <v>155.884462484929</v>
      </c>
      <c r="N64" s="0" t="n">
        <f aca="false">+$K$62+D63/E63*(C64+0.5*(C64-C63))</f>
        <v>155.884462484929</v>
      </c>
      <c r="O64" s="0" t="n">
        <f aca="false">+$K$62+D63/E63*(C64+0.5*(C64-C63))</f>
        <v>155.884462484929</v>
      </c>
      <c r="P64" s="0" t="n">
        <f aca="false">+P63+(L64+2*M64+2*N64+O64)*(C64-C63)/6</f>
        <v>311.768924969858</v>
      </c>
    </row>
    <row r="65" customFormat="false" ht="13.8" hidden="false" customHeight="false" outlineLevel="0" collapsed="false">
      <c r="C65" s="0" t="n">
        <v>3</v>
      </c>
      <c r="D65" s="35" t="n">
        <v>0</v>
      </c>
      <c r="E65" s="35" t="n">
        <v>120</v>
      </c>
      <c r="F65" s="35"/>
      <c r="G65" s="0" t="n">
        <v>0</v>
      </c>
      <c r="H65" s="0" t="n">
        <v>0</v>
      </c>
      <c r="I65" s="0" t="n">
        <v>0</v>
      </c>
      <c r="J65" s="0" t="n">
        <v>0</v>
      </c>
      <c r="K65" s="35" t="n">
        <f aca="false">+K64+(G65+2*H65+2*I65+J65)*(C65-C64)/6</f>
        <v>155.884462484929</v>
      </c>
      <c r="L65" s="0" t="n">
        <f aca="false">+$K$62+D64*(C65-C64)/E64</f>
        <v>155.884462484929</v>
      </c>
      <c r="M65" s="0" t="n">
        <f aca="false">+$K$62+D64/E64*(C65+0.5*(C65-C64))</f>
        <v>155.884462484929</v>
      </c>
      <c r="N65" s="0" t="n">
        <f aca="false">+$K$62+D64/E64*(C65+0.5*(C65-C64))</f>
        <v>155.884462484929</v>
      </c>
      <c r="O65" s="0" t="n">
        <f aca="false">+$K$62+D64/E64*(C65+0.5*(C65-C64))</f>
        <v>155.884462484929</v>
      </c>
      <c r="P65" s="0" t="n">
        <f aca="false">+P64+(L65+2*M65+2*N65+O65)*(C65-C64)/6</f>
        <v>467.653387454787</v>
      </c>
    </row>
    <row r="66" customFormat="false" ht="13.8" hidden="false" customHeight="false" outlineLevel="0" collapsed="false">
      <c r="C66" s="0" t="n">
        <v>4</v>
      </c>
      <c r="D66" s="35" t="n">
        <v>0</v>
      </c>
      <c r="E66" s="35" t="n">
        <v>120</v>
      </c>
      <c r="F66" s="35"/>
      <c r="G66" s="0" t="n">
        <v>0</v>
      </c>
      <c r="H66" s="0" t="n">
        <v>0</v>
      </c>
      <c r="I66" s="0" t="n">
        <v>0</v>
      </c>
      <c r="J66" s="0" t="n">
        <v>0</v>
      </c>
      <c r="K66" s="35" t="n">
        <f aca="false">+K65+(G66+2*H66+2*I66+J66)*(C66-C65)/6</f>
        <v>155.884462484929</v>
      </c>
      <c r="L66" s="0" t="n">
        <f aca="false">+$K$62+D65*(C66-C65)/E65</f>
        <v>155.884462484929</v>
      </c>
      <c r="M66" s="0" t="n">
        <f aca="false">+$K$62+D65/E65*(C66+0.5*(C66-C65))</f>
        <v>155.884462484929</v>
      </c>
      <c r="N66" s="0" t="n">
        <f aca="false">+$K$62+D65/E65*(C66+0.5*(C66-C65))</f>
        <v>155.884462484929</v>
      </c>
      <c r="O66" s="0" t="n">
        <f aca="false">+$K$62+D65/E65*(C66+0.5*(C66-C65))</f>
        <v>155.884462484929</v>
      </c>
      <c r="P66" s="0" t="n">
        <f aca="false">+P65+(L66+2*M66+2*N66+O66)*(C66-C65)/6</f>
        <v>623.537849939716</v>
      </c>
    </row>
    <row r="67" customFormat="false" ht="13.8" hidden="false" customHeight="false" outlineLevel="0" collapsed="false">
      <c r="C67" s="0" t="n">
        <v>5</v>
      </c>
      <c r="D67" s="35" t="n">
        <v>0</v>
      </c>
      <c r="E67" s="35" t="n">
        <v>120</v>
      </c>
      <c r="F67" s="35"/>
      <c r="G67" s="0" t="n">
        <v>0</v>
      </c>
      <c r="H67" s="0" t="n">
        <v>0</v>
      </c>
      <c r="I67" s="0" t="n">
        <v>0</v>
      </c>
      <c r="J67" s="0" t="n">
        <v>0</v>
      </c>
      <c r="K67" s="35" t="n">
        <f aca="false">+K66+(G67+2*H67+2*I67+J67)*(C67-C66)/6</f>
        <v>155.884462484929</v>
      </c>
      <c r="L67" s="0" t="n">
        <f aca="false">+$K$62+D66*(C67-C66)/E66</f>
        <v>155.884462484929</v>
      </c>
      <c r="M67" s="0" t="n">
        <f aca="false">+$K$62+D66/E66*(C67+0.5*(C67-C66))</f>
        <v>155.884462484929</v>
      </c>
      <c r="N67" s="0" t="n">
        <f aca="false">+$K$62+D66/E66*(C67+0.5*(C67-C66))</f>
        <v>155.884462484929</v>
      </c>
      <c r="O67" s="0" t="n">
        <f aca="false">+$K$62+D66/E66*(C67+0.5*(C67-C66))</f>
        <v>155.884462484929</v>
      </c>
      <c r="P67" s="0" t="n">
        <f aca="false">+P66+(L67+2*M67+2*N67+O67)*(C67-C66)/6</f>
        <v>779.422312424645</v>
      </c>
    </row>
    <row r="68" customFormat="false" ht="13.8" hidden="false" customHeight="false" outlineLevel="0" collapsed="false">
      <c r="C68" s="0" t="n">
        <v>6</v>
      </c>
      <c r="D68" s="35" t="n">
        <v>0</v>
      </c>
      <c r="E68" s="35" t="n">
        <v>120</v>
      </c>
      <c r="F68" s="35"/>
      <c r="G68" s="0" t="n">
        <v>0</v>
      </c>
      <c r="H68" s="0" t="n">
        <v>0</v>
      </c>
      <c r="I68" s="0" t="n">
        <v>0</v>
      </c>
      <c r="J68" s="0" t="n">
        <v>0</v>
      </c>
      <c r="K68" s="35" t="n">
        <f aca="false">+K67+(G68+2*H68+2*I68+J68)*(C68-C67)/6</f>
        <v>155.884462484929</v>
      </c>
      <c r="L68" s="0" t="n">
        <f aca="false">+$K$62+D67*(C68-C67)/E67</f>
        <v>155.884462484929</v>
      </c>
      <c r="M68" s="0" t="n">
        <f aca="false">+$K$62+D67/E67*(C68+0.5*(C68-C67))</f>
        <v>155.884462484929</v>
      </c>
      <c r="N68" s="0" t="n">
        <f aca="false">+$K$62+D67/E67*(C68+0.5*(C68-C67))</f>
        <v>155.884462484929</v>
      </c>
      <c r="O68" s="0" t="n">
        <f aca="false">+$K$62+D67/E67*(C68+0.5*(C68-C67))</f>
        <v>155.884462484929</v>
      </c>
      <c r="P68" s="0" t="n">
        <f aca="false">+P67+(L68+2*M68+2*N68+O68)*(C68-C67)/6</f>
        <v>935.306774909574</v>
      </c>
    </row>
    <row r="69" customFormat="false" ht="13.8" hidden="false" customHeight="false" outlineLevel="0" collapsed="false">
      <c r="C69" s="0" t="n">
        <v>7</v>
      </c>
      <c r="D69" s="35" t="n">
        <v>0</v>
      </c>
      <c r="E69" s="35" t="n">
        <v>120</v>
      </c>
      <c r="F69" s="35"/>
      <c r="G69" s="0" t="n">
        <v>0</v>
      </c>
      <c r="H69" s="0" t="n">
        <v>0</v>
      </c>
      <c r="I69" s="0" t="n">
        <v>0</v>
      </c>
      <c r="J69" s="0" t="n">
        <v>0</v>
      </c>
      <c r="K69" s="35" t="n">
        <f aca="false">+K68+(G69+2*H69+2*I69+J69)*(C69-C68)/6</f>
        <v>155.884462484929</v>
      </c>
      <c r="L69" s="0" t="n">
        <f aca="false">+$K$62+D68*(C69-C68)/E68</f>
        <v>155.884462484929</v>
      </c>
      <c r="M69" s="0" t="n">
        <f aca="false">+$K$62+D68/E68*(C69+0.5*(C69-C68))</f>
        <v>155.884462484929</v>
      </c>
      <c r="N69" s="0" t="n">
        <f aca="false">+$K$62+D68/E68*(C69+0.5*(C69-C68))</f>
        <v>155.884462484929</v>
      </c>
      <c r="O69" s="0" t="n">
        <f aca="false">+$K$62+D68/E68*(C69+0.5*(C69-C68))</f>
        <v>155.884462484929</v>
      </c>
      <c r="P69" s="0" t="n">
        <f aca="false">+P68+(L69+2*M69+2*N69+O69)*(C69-C68)/6</f>
        <v>1091.1912373945</v>
      </c>
    </row>
    <row r="70" customFormat="false" ht="13.8" hidden="false" customHeight="false" outlineLevel="0" collapsed="false">
      <c r="C70" s="0" t="n">
        <v>8</v>
      </c>
      <c r="D70" s="35" t="n">
        <v>0</v>
      </c>
      <c r="E70" s="35" t="n">
        <v>120</v>
      </c>
      <c r="F70" s="35"/>
      <c r="G70" s="0" t="n">
        <v>0</v>
      </c>
      <c r="H70" s="0" t="n">
        <v>0</v>
      </c>
      <c r="I70" s="0" t="n">
        <v>0</v>
      </c>
      <c r="J70" s="0" t="n">
        <v>0</v>
      </c>
      <c r="K70" s="35" t="n">
        <f aca="false">+K69+(G70+2*H70+2*I70+J70)*(C70-C69)/6</f>
        <v>155.884462484929</v>
      </c>
      <c r="L70" s="0" t="n">
        <f aca="false">+$K$62+D69*(C70-C69)/E69</f>
        <v>155.884462484929</v>
      </c>
      <c r="M70" s="0" t="n">
        <f aca="false">+$K$62+D69/E69*(C70+0.5*(C70-C69))</f>
        <v>155.884462484929</v>
      </c>
      <c r="N70" s="0" t="n">
        <f aca="false">+$K$62+D69/E69*(C70+0.5*(C70-C69))</f>
        <v>155.884462484929</v>
      </c>
      <c r="O70" s="0" t="n">
        <f aca="false">+$K$62+D69/E69*(C70+0.5*(C70-C69))</f>
        <v>155.884462484929</v>
      </c>
      <c r="P70" s="0" t="n">
        <f aca="false">+P69+(L70+2*M70+2*N70+O70)*(C70-C69)/6</f>
        <v>1247.07569987943</v>
      </c>
    </row>
    <row r="71" customFormat="false" ht="13.8" hidden="false" customHeight="false" outlineLevel="0" collapsed="false">
      <c r="C71" s="0" t="n">
        <v>9</v>
      </c>
      <c r="D71" s="35" t="n">
        <v>0</v>
      </c>
      <c r="E71" s="35" t="n">
        <v>120</v>
      </c>
      <c r="F71" s="35"/>
      <c r="G71" s="0" t="n">
        <v>0</v>
      </c>
      <c r="H71" s="0" t="n">
        <v>0</v>
      </c>
      <c r="I71" s="0" t="n">
        <v>0</v>
      </c>
      <c r="J71" s="0" t="n">
        <v>0</v>
      </c>
      <c r="K71" s="35" t="n">
        <f aca="false">+K70+(G71+2*H71+2*I71+J71)*(C71-C70)/6</f>
        <v>155.884462484929</v>
      </c>
      <c r="L71" s="0" t="n">
        <f aca="false">+$K$62+D70*(C71-C70)/E70</f>
        <v>155.884462484929</v>
      </c>
      <c r="M71" s="0" t="n">
        <f aca="false">+$K$62+D70/E70*(C71+0.5*(C71-C70))</f>
        <v>155.884462484929</v>
      </c>
      <c r="N71" s="0" t="n">
        <f aca="false">+$K$62+D70/E70*(C71+0.5*(C71-C70))</f>
        <v>155.884462484929</v>
      </c>
      <c r="O71" s="0" t="n">
        <f aca="false">+$K$62+D70/E70*(C71+0.5*(C71-C70))</f>
        <v>155.884462484929</v>
      </c>
      <c r="P71" s="0" t="n">
        <f aca="false">+P70+(L71+2*M71+2*N71+O71)*(C71-C70)/6</f>
        <v>1402.96016236436</v>
      </c>
    </row>
    <row r="72" customFormat="false" ht="13.8" hidden="false" customHeight="false" outlineLevel="0" collapsed="false">
      <c r="C72" s="0" t="n">
        <v>10</v>
      </c>
      <c r="D72" s="35" t="n">
        <v>0</v>
      </c>
      <c r="E72" s="35" t="n">
        <v>120</v>
      </c>
      <c r="F72" s="35"/>
      <c r="G72" s="0" t="n">
        <v>0</v>
      </c>
      <c r="H72" s="0" t="n">
        <v>0</v>
      </c>
      <c r="I72" s="0" t="n">
        <v>0</v>
      </c>
      <c r="J72" s="0" t="n">
        <v>0</v>
      </c>
      <c r="K72" s="35" t="n">
        <f aca="false">+K71+(G72+2*H72+2*I72+J72)*(C72-C71)/6</f>
        <v>155.884462484929</v>
      </c>
      <c r="L72" s="0" t="n">
        <f aca="false">+$K$62+D71*(C72-C71)/E71</f>
        <v>155.884462484929</v>
      </c>
      <c r="M72" s="0" t="n">
        <f aca="false">+$K$62+D71/E71*(C72+0.5*(C72-C71))</f>
        <v>155.884462484929</v>
      </c>
      <c r="N72" s="0" t="n">
        <f aca="false">+$K$62+D71/E71*(C72+0.5*(C72-C71))</f>
        <v>155.884462484929</v>
      </c>
      <c r="O72" s="0" t="n">
        <f aca="false">+$K$62+D71/E71*(C72+0.5*(C72-C71))</f>
        <v>155.884462484929</v>
      </c>
      <c r="P72" s="0" t="n">
        <f aca="false">+P71+(L72+2*M72+2*N72+O72)*(C72-C71)/6</f>
        <v>1558.84462484929</v>
      </c>
    </row>
    <row r="73" customFormat="false" ht="13.8" hidden="false" customHeight="false" outlineLevel="0" collapsed="false">
      <c r="C73" s="0" t="n">
        <v>11</v>
      </c>
      <c r="D73" s="35" t="n">
        <v>0</v>
      </c>
      <c r="E73" s="35" t="n">
        <v>120</v>
      </c>
      <c r="F73" s="35"/>
      <c r="G73" s="0" t="n">
        <v>0</v>
      </c>
      <c r="H73" s="0" t="n">
        <v>0</v>
      </c>
      <c r="I73" s="0" t="n">
        <v>0</v>
      </c>
      <c r="J73" s="0" t="n">
        <v>0</v>
      </c>
      <c r="K73" s="35" t="n">
        <f aca="false">+K72+(G73+2*H73+2*I73+J73)*(C73-C72)/6</f>
        <v>155.884462484929</v>
      </c>
      <c r="L73" s="0" t="n">
        <f aca="false">+$K$62+D72*(C73-C72)/E72</f>
        <v>155.884462484929</v>
      </c>
      <c r="M73" s="0" t="n">
        <f aca="false">+$K$62+D72/E72*(C73+0.5*(C73-C72))</f>
        <v>155.884462484929</v>
      </c>
      <c r="N73" s="0" t="n">
        <f aca="false">+$K$62+D72/E72*(C73+0.5*(C73-C72))</f>
        <v>155.884462484929</v>
      </c>
      <c r="O73" s="0" t="n">
        <f aca="false">+$K$62+D72/E72*(C73+0.5*(C73-C72))</f>
        <v>155.884462484929</v>
      </c>
      <c r="P73" s="0" t="n">
        <f aca="false">+P72+(L73+2*M73+2*N73+O73)*(C73-C72)/6</f>
        <v>1714.72908733422</v>
      </c>
    </row>
    <row r="74" customFormat="false" ht="13.8" hidden="false" customHeight="false" outlineLevel="0" collapsed="false">
      <c r="C74" s="0" t="n">
        <v>12</v>
      </c>
      <c r="D74" s="35" t="n">
        <v>0</v>
      </c>
      <c r="E74" s="35" t="n">
        <v>120</v>
      </c>
      <c r="F74" s="35"/>
      <c r="G74" s="0" t="n">
        <v>0</v>
      </c>
      <c r="H74" s="0" t="n">
        <v>0</v>
      </c>
      <c r="I74" s="0" t="n">
        <v>0</v>
      </c>
      <c r="J74" s="0" t="n">
        <v>0</v>
      </c>
      <c r="K74" s="35" t="n">
        <f aca="false">+K73+(G74+2*H74+2*I74+J74)*(C74-C73)/6</f>
        <v>155.884462484929</v>
      </c>
      <c r="L74" s="0" t="n">
        <f aca="false">+$K$62+D73*(C74-C73)/E73</f>
        <v>155.884462484929</v>
      </c>
      <c r="M74" s="0" t="n">
        <f aca="false">+$K$62+D73/E73*(C74+0.5*(C74-C73))</f>
        <v>155.884462484929</v>
      </c>
      <c r="N74" s="0" t="n">
        <f aca="false">+$K$62+D73/E73*(C74+0.5*(C74-C73))</f>
        <v>155.884462484929</v>
      </c>
      <c r="O74" s="0" t="n">
        <f aca="false">+$K$62+D73/E73*(C74+0.5*(C74-C73))</f>
        <v>155.884462484929</v>
      </c>
      <c r="P74" s="0" t="n">
        <f aca="false">+P73+(L74+2*M74+2*N74+O74)*(C74-C73)/6</f>
        <v>1870.61354981915</v>
      </c>
    </row>
    <row r="75" customFormat="false" ht="13.8" hidden="false" customHeight="false" outlineLevel="0" collapsed="false">
      <c r="C75" s="0" t="n">
        <v>13</v>
      </c>
      <c r="D75" s="35" t="n">
        <v>0</v>
      </c>
      <c r="E75" s="35" t="n">
        <v>120</v>
      </c>
      <c r="F75" s="35"/>
      <c r="G75" s="0" t="n">
        <v>0</v>
      </c>
      <c r="H75" s="0" t="n">
        <v>0</v>
      </c>
      <c r="I75" s="0" t="n">
        <v>0</v>
      </c>
      <c r="J75" s="0" t="n">
        <v>0</v>
      </c>
      <c r="K75" s="35" t="n">
        <f aca="false">+K74+(G75+2*H75+2*I75+J75)*(C75-C74)/6</f>
        <v>155.884462484929</v>
      </c>
      <c r="L75" s="0" t="n">
        <f aca="false">+$K$62+D74*(C75-C74)/E74</f>
        <v>155.884462484929</v>
      </c>
      <c r="M75" s="0" t="n">
        <f aca="false">+$K$62+D74/E74*(C75+0.5*(C75-C74))</f>
        <v>155.884462484929</v>
      </c>
      <c r="N75" s="0" t="n">
        <f aca="false">+$K$62+D74/E74*(C75+0.5*(C75-C74))</f>
        <v>155.884462484929</v>
      </c>
      <c r="O75" s="0" t="n">
        <f aca="false">+$K$62+D74/E74*(C75+0.5*(C75-C74))</f>
        <v>155.884462484929</v>
      </c>
      <c r="P75" s="0" t="n">
        <f aca="false">+P74+(L75+2*M75+2*N75+O75)*(C75-C74)/6</f>
        <v>2026.49801230408</v>
      </c>
    </row>
    <row r="76" customFormat="false" ht="13.8" hidden="false" customHeight="false" outlineLevel="0" collapsed="false">
      <c r="C76" s="0" t="n">
        <v>14</v>
      </c>
      <c r="D76" s="35" t="n">
        <v>0</v>
      </c>
      <c r="E76" s="35" t="n">
        <v>120</v>
      </c>
      <c r="F76" s="35"/>
      <c r="G76" s="0" t="n">
        <v>0</v>
      </c>
      <c r="H76" s="0" t="n">
        <v>0</v>
      </c>
      <c r="I76" s="0" t="n">
        <v>0</v>
      </c>
      <c r="J76" s="0" t="n">
        <v>0</v>
      </c>
      <c r="K76" s="35" t="n">
        <f aca="false">+K75+(G76+2*H76+2*I76+J76)*(C76-C75)/6</f>
        <v>155.884462484929</v>
      </c>
      <c r="L76" s="0" t="n">
        <f aca="false">+$K$62+D75*(C76-C75)/E75</f>
        <v>155.884462484929</v>
      </c>
      <c r="M76" s="0" t="n">
        <f aca="false">+$K$62+D75/E75*(C76+0.5*(C76-C75))</f>
        <v>155.884462484929</v>
      </c>
      <c r="N76" s="0" t="n">
        <f aca="false">+$K$62+D75/E75*(C76+0.5*(C76-C75))</f>
        <v>155.884462484929</v>
      </c>
      <c r="O76" s="0" t="n">
        <f aca="false">+$K$62+D75/E75*(C76+0.5*(C76-C75))</f>
        <v>155.884462484929</v>
      </c>
      <c r="P76" s="0" t="n">
        <f aca="false">+P75+(L76+2*M76+2*N76+O76)*(C76-C75)/6</f>
        <v>2182.38247478901</v>
      </c>
    </row>
    <row r="77" customFormat="false" ht="13.8" hidden="false" customHeight="false" outlineLevel="0" collapsed="false">
      <c r="C77" s="0" t="n">
        <v>15</v>
      </c>
      <c r="D77" s="35" t="n">
        <v>0</v>
      </c>
      <c r="E77" s="35" t="n">
        <v>120</v>
      </c>
      <c r="F77" s="35"/>
      <c r="G77" s="0" t="n">
        <v>0</v>
      </c>
      <c r="H77" s="0" t="n">
        <v>0</v>
      </c>
      <c r="I77" s="0" t="n">
        <v>0</v>
      </c>
      <c r="J77" s="0" t="n">
        <v>0</v>
      </c>
      <c r="K77" s="35" t="n">
        <f aca="false">+K76+(G77+2*H77+2*I77+J77)*(C77-C76)/6</f>
        <v>155.884462484929</v>
      </c>
      <c r="L77" s="0" t="n">
        <f aca="false">+$K$62+D76*(C77-C76)/E76</f>
        <v>155.884462484929</v>
      </c>
      <c r="M77" s="0" t="n">
        <f aca="false">+$K$62+D76/E76*(C77+0.5*(C77-C76))</f>
        <v>155.884462484929</v>
      </c>
      <c r="N77" s="0" t="n">
        <f aca="false">+$K$62+D76/E76*(C77+0.5*(C77-C76))</f>
        <v>155.884462484929</v>
      </c>
      <c r="O77" s="0" t="n">
        <f aca="false">+$K$62+D76/E76*(C77+0.5*(C77-C76))</f>
        <v>155.884462484929</v>
      </c>
      <c r="P77" s="0" t="n">
        <f aca="false">+P76+(L77+2*M77+2*N77+O77)*(C77-C76)/6</f>
        <v>2338.26693727393</v>
      </c>
    </row>
    <row r="78" customFormat="false" ht="13.8" hidden="false" customHeight="false" outlineLevel="0" collapsed="false">
      <c r="C78" s="0" t="n">
        <v>16</v>
      </c>
      <c r="D78" s="35" t="n">
        <v>0</v>
      </c>
      <c r="E78" s="35" t="n">
        <v>120</v>
      </c>
      <c r="F78" s="35"/>
      <c r="G78" s="0" t="n">
        <v>0</v>
      </c>
      <c r="H78" s="0" t="n">
        <v>0</v>
      </c>
      <c r="I78" s="0" t="n">
        <v>0</v>
      </c>
      <c r="J78" s="0" t="n">
        <v>0</v>
      </c>
      <c r="K78" s="35" t="n">
        <f aca="false">+K77+(G78+2*H78+2*I78+J78)*(C78-C77)/6</f>
        <v>155.884462484929</v>
      </c>
      <c r="L78" s="0" t="n">
        <f aca="false">+$K$62+D77*(C78-C77)/E77</f>
        <v>155.884462484929</v>
      </c>
      <c r="M78" s="0" t="n">
        <f aca="false">+$K$62+D77/E77*(C78+0.5*(C78-C77))</f>
        <v>155.884462484929</v>
      </c>
      <c r="N78" s="0" t="n">
        <f aca="false">+$K$62+D77/E77*(C78+0.5*(C78-C77))</f>
        <v>155.884462484929</v>
      </c>
      <c r="O78" s="0" t="n">
        <f aca="false">+$K$62+D77/E77*(C78+0.5*(C78-C77))</f>
        <v>155.884462484929</v>
      </c>
      <c r="P78" s="0" t="n">
        <f aca="false">+P77+(L78+2*M78+2*N78+O78)*(C78-C77)/6</f>
        <v>2494.15139975886</v>
      </c>
    </row>
    <row r="79" customFormat="false" ht="13.8" hidden="false" customHeight="false" outlineLevel="0" collapsed="false">
      <c r="C79" s="0" t="n">
        <v>17</v>
      </c>
      <c r="D79" s="35" t="n">
        <v>0</v>
      </c>
      <c r="E79" s="35" t="n">
        <v>120</v>
      </c>
      <c r="F79" s="35"/>
      <c r="G79" s="0" t="n">
        <v>0</v>
      </c>
      <c r="H79" s="0" t="n">
        <v>0</v>
      </c>
      <c r="I79" s="0" t="n">
        <v>0</v>
      </c>
      <c r="J79" s="0" t="n">
        <v>0</v>
      </c>
      <c r="K79" s="35" t="n">
        <f aca="false">+K78+(G79+2*H79+2*I79+J79)*(C79-C78)/6</f>
        <v>155.884462484929</v>
      </c>
      <c r="L79" s="0" t="n">
        <f aca="false">+$K$62+D78*(C79-C78)/E78</f>
        <v>155.884462484929</v>
      </c>
      <c r="M79" s="0" t="n">
        <f aca="false">+$K$62+D78/E78*(C79+0.5*(C79-C78))</f>
        <v>155.884462484929</v>
      </c>
      <c r="N79" s="0" t="n">
        <f aca="false">+$K$62+D78/E78*(C79+0.5*(C79-C78))</f>
        <v>155.884462484929</v>
      </c>
      <c r="O79" s="0" t="n">
        <f aca="false">+$K$62+D78/E78*(C79+0.5*(C79-C78))</f>
        <v>155.884462484929</v>
      </c>
      <c r="P79" s="0" t="n">
        <f aca="false">+P78+(L79+2*M79+2*N79+O79)*(C79-C78)/6</f>
        <v>2650.03586224379</v>
      </c>
    </row>
    <row r="80" customFormat="false" ht="13.8" hidden="false" customHeight="false" outlineLevel="0" collapsed="false">
      <c r="C80" s="0" t="n">
        <v>18</v>
      </c>
      <c r="D80" s="35" t="n">
        <v>0</v>
      </c>
      <c r="E80" s="35" t="n">
        <v>120</v>
      </c>
      <c r="F80" s="35"/>
      <c r="G80" s="0" t="n">
        <v>0</v>
      </c>
      <c r="H80" s="0" t="n">
        <v>0</v>
      </c>
      <c r="I80" s="0" t="n">
        <v>0</v>
      </c>
      <c r="J80" s="0" t="n">
        <v>0</v>
      </c>
      <c r="K80" s="35" t="n">
        <f aca="false">+K79+(G80+2*H80+2*I80+J80)*(C80-C79)/6</f>
        <v>155.884462484929</v>
      </c>
      <c r="L80" s="0" t="n">
        <f aca="false">+$K$62+D79*(C80-C79)/E79</f>
        <v>155.884462484929</v>
      </c>
      <c r="M80" s="0" t="n">
        <f aca="false">+$K$62+D79/E79*(C80+0.5*(C80-C79))</f>
        <v>155.884462484929</v>
      </c>
      <c r="N80" s="0" t="n">
        <f aca="false">+$K$62+D79/E79*(C80+0.5*(C80-C79))</f>
        <v>155.884462484929</v>
      </c>
      <c r="O80" s="0" t="n">
        <f aca="false">+$K$62+D79/E79*(C80+0.5*(C80-C79))</f>
        <v>155.884462484929</v>
      </c>
      <c r="P80" s="0" t="n">
        <f aca="false">+P79+(L80+2*M80+2*N80+O80)*(C80-C79)/6</f>
        <v>2805.92032472872</v>
      </c>
    </row>
    <row r="81" customFormat="false" ht="13.8" hidden="false" customHeight="false" outlineLevel="0" collapsed="false">
      <c r="C81" s="0" t="n">
        <v>19</v>
      </c>
      <c r="D81" s="35" t="n">
        <v>0</v>
      </c>
      <c r="E81" s="35" t="n">
        <v>120</v>
      </c>
      <c r="F81" s="35"/>
      <c r="G81" s="0" t="n">
        <v>0</v>
      </c>
      <c r="H81" s="0" t="n">
        <v>0</v>
      </c>
      <c r="I81" s="0" t="n">
        <v>0</v>
      </c>
      <c r="J81" s="0" t="n">
        <v>0</v>
      </c>
      <c r="K81" s="35" t="n">
        <f aca="false">+K80+(G81+2*H81+2*I81+J81)*(C81-C80)/6</f>
        <v>155.884462484929</v>
      </c>
      <c r="L81" s="0" t="n">
        <f aca="false">+$K$62+D80*(C81-C80)/E80</f>
        <v>155.884462484929</v>
      </c>
      <c r="M81" s="0" t="n">
        <f aca="false">+$K$62+D80/E80*(C81+0.5*(C81-C80))</f>
        <v>155.884462484929</v>
      </c>
      <c r="N81" s="0" t="n">
        <f aca="false">+$K$62+D80/E80*(C81+0.5*(C81-C80))</f>
        <v>155.884462484929</v>
      </c>
      <c r="O81" s="0" t="n">
        <f aca="false">+$K$62+D80/E80*(C81+0.5*(C81-C80))</f>
        <v>155.884462484929</v>
      </c>
      <c r="P81" s="0" t="n">
        <f aca="false">+P80+(L81+2*M81+2*N81+O81)*(C81-C80)/6</f>
        <v>2961.80478721365</v>
      </c>
    </row>
    <row r="82" customFormat="false" ht="13.8" hidden="false" customHeight="false" outlineLevel="0" collapsed="false">
      <c r="C82" s="0" t="n">
        <v>20</v>
      </c>
      <c r="D82" s="35" t="n">
        <v>0</v>
      </c>
      <c r="E82" s="35" t="n">
        <v>120</v>
      </c>
      <c r="F82" s="35"/>
      <c r="G82" s="0" t="n">
        <v>0</v>
      </c>
      <c r="H82" s="0" t="n">
        <v>0</v>
      </c>
      <c r="I82" s="0" t="n">
        <v>0</v>
      </c>
      <c r="J82" s="0" t="n">
        <v>0</v>
      </c>
      <c r="K82" s="35" t="n">
        <f aca="false">+K81+(G82+2*H82+2*I82+J82)*(C82-C81)/6</f>
        <v>155.884462484929</v>
      </c>
      <c r="L82" s="0" t="n">
        <f aca="false">+$K$62+D81*(C82-C81)/E81</f>
        <v>155.884462484929</v>
      </c>
      <c r="M82" s="0" t="n">
        <f aca="false">+$K$62+D81/E81*(C82+0.5*(C82-C81))</f>
        <v>155.884462484929</v>
      </c>
      <c r="N82" s="0" t="n">
        <f aca="false">+$K$62+D81/E81*(C82+0.5*(C82-C81))</f>
        <v>155.884462484929</v>
      </c>
      <c r="O82" s="0" t="n">
        <f aca="false">+$K$62+D81/E81*(C82+0.5*(C82-C81))</f>
        <v>155.884462484929</v>
      </c>
      <c r="P82" s="0" t="n">
        <f aca="false">+P81+(L82+2*M82+2*N82+O82)*(C82-C81)/6</f>
        <v>3117.68924969858</v>
      </c>
    </row>
    <row r="106" customFormat="false" ht="45.75" hidden="false" customHeight="true" outlineLevel="0" collapsed="false">
      <c r="B106" s="41"/>
      <c r="C106" s="40" t="s">
        <v>9</v>
      </c>
      <c r="D106" s="41"/>
      <c r="E106" s="40" t="s">
        <v>22</v>
      </c>
      <c r="F106" s="40"/>
      <c r="G106" s="41" t="s">
        <v>25</v>
      </c>
      <c r="H106" s="41" t="s">
        <v>26</v>
      </c>
      <c r="I106" s="41" t="s">
        <v>27</v>
      </c>
      <c r="J106" s="41" t="s">
        <v>28</v>
      </c>
      <c r="K106" s="40"/>
      <c r="L106" s="41" t="s">
        <v>25</v>
      </c>
      <c r="M106" s="41" t="s">
        <v>26</v>
      </c>
      <c r="N106" s="41" t="s">
        <v>27</v>
      </c>
      <c r="O106" s="41" t="s">
        <v>28</v>
      </c>
      <c r="P106" s="41"/>
    </row>
    <row r="107" customFormat="false" ht="13.8" hidden="false" customHeight="false" outlineLevel="0" collapsed="false">
      <c r="B107" s="42"/>
      <c r="C107" s="35" t="n">
        <v>0</v>
      </c>
      <c r="D107" s="0" t="n">
        <f aca="false">+-E107*9.81</f>
        <v>-1177.2</v>
      </c>
      <c r="E107" s="35" t="n">
        <v>120</v>
      </c>
      <c r="F107" s="35" t="n">
        <f aca="false">+D107/E107</f>
        <v>-9.81</v>
      </c>
      <c r="K107" s="35" t="n">
        <v>90</v>
      </c>
      <c r="P107" s="0" t="n">
        <v>0</v>
      </c>
    </row>
    <row r="108" customFormat="false" ht="13.8" hidden="false" customHeight="false" outlineLevel="0" collapsed="false">
      <c r="B108" s="42"/>
      <c r="C108" s="35" t="n">
        <v>1</v>
      </c>
      <c r="D108" s="0" t="n">
        <f aca="false">+-E108*9.81</f>
        <v>-1177.2</v>
      </c>
      <c r="E108" s="35" t="n">
        <v>120</v>
      </c>
      <c r="F108" s="35" t="n">
        <f aca="false">+D108/E108</f>
        <v>-9.81</v>
      </c>
      <c r="G108" s="0" t="n">
        <f aca="false">+D107/E107</f>
        <v>-9.81</v>
      </c>
      <c r="H108" s="0" t="n">
        <f aca="false">+D107/E107</f>
        <v>-9.81</v>
      </c>
      <c r="I108" s="0" t="n">
        <f aca="false">+D107/E107</f>
        <v>-9.81</v>
      </c>
      <c r="J108" s="0" t="n">
        <f aca="false">+D107/E107</f>
        <v>-9.81</v>
      </c>
      <c r="K108" s="35" t="n">
        <f aca="false">+K107+(G108+2*H108+2*I108+J108)*(C108-C107)/6</f>
        <v>80.19</v>
      </c>
      <c r="L108" s="43" t="n">
        <f aca="false">+$K$107+F107*C107</f>
        <v>90</v>
      </c>
      <c r="M108" s="0" t="n">
        <f aca="false">+$K$107+F107*(C107+0.5*(C108-C107))</f>
        <v>85.095</v>
      </c>
      <c r="N108" s="0" t="n">
        <f aca="false">+$K$107+F107*(C107+0.5*(C108-C107))</f>
        <v>85.095</v>
      </c>
      <c r="O108" s="0" t="n">
        <f aca="false">+$K$107+F107*(C107+1*(C108-C107))</f>
        <v>80.19</v>
      </c>
      <c r="P108" s="0" t="n">
        <f aca="false">+P107+(L108+2*M108+2*N108+O108)*(C108-C107)/6</f>
        <v>85.095</v>
      </c>
    </row>
    <row r="109" customFormat="false" ht="13.8" hidden="false" customHeight="false" outlineLevel="0" collapsed="false">
      <c r="B109" s="42"/>
      <c r="C109" s="35" t="n">
        <v>2</v>
      </c>
      <c r="D109" s="0" t="n">
        <f aca="false">+-E109*9.81</f>
        <v>-1177.2</v>
      </c>
      <c r="E109" s="35" t="n">
        <v>120</v>
      </c>
      <c r="F109" s="35" t="n">
        <f aca="false">+D109/E109</f>
        <v>-9.81</v>
      </c>
      <c r="G109" s="0" t="n">
        <f aca="false">+D108/E108</f>
        <v>-9.81</v>
      </c>
      <c r="H109" s="0" t="n">
        <f aca="false">+D108/E108</f>
        <v>-9.81</v>
      </c>
      <c r="I109" s="0" t="n">
        <f aca="false">+D108/E108</f>
        <v>-9.81</v>
      </c>
      <c r="J109" s="0" t="n">
        <f aca="false">+D108/E108</f>
        <v>-9.81</v>
      </c>
      <c r="K109" s="35" t="n">
        <f aca="false">+K108+(G109+2*H109+2*I109+J109)*(C109-C108)/6</f>
        <v>70.38</v>
      </c>
      <c r="L109" s="0" t="n">
        <f aca="false">+$K$107+F108*C108</f>
        <v>80.19</v>
      </c>
      <c r="M109" s="0" t="n">
        <f aca="false">+$K$107+F108*(C108+0.5*(C109-C108))</f>
        <v>75.285</v>
      </c>
      <c r="N109" s="0" t="n">
        <f aca="false">+$K$107+F108*(C108+0.5*(C109-C108))</f>
        <v>75.285</v>
      </c>
      <c r="O109" s="0" t="n">
        <f aca="false">+$K$107+F108*(C108+1*(C109-C108))</f>
        <v>70.38</v>
      </c>
      <c r="P109" s="0" t="n">
        <f aca="false">+P108+(L109+2*M109+2*N109+O109)*(C109-C108)/6</f>
        <v>160.38</v>
      </c>
    </row>
    <row r="110" customFormat="false" ht="13.8" hidden="false" customHeight="false" outlineLevel="0" collapsed="false">
      <c r="B110" s="42"/>
      <c r="C110" s="35" t="n">
        <v>3</v>
      </c>
      <c r="D110" s="0" t="n">
        <f aca="false">+-E110*9.81</f>
        <v>-1177.2</v>
      </c>
      <c r="E110" s="35" t="n">
        <v>120</v>
      </c>
      <c r="F110" s="35" t="n">
        <f aca="false">+D110/E110</f>
        <v>-9.81</v>
      </c>
      <c r="G110" s="0" t="n">
        <f aca="false">+D109/E109</f>
        <v>-9.81</v>
      </c>
      <c r="H110" s="0" t="n">
        <f aca="false">+D109/E109</f>
        <v>-9.81</v>
      </c>
      <c r="I110" s="0" t="n">
        <f aca="false">+D109/E109</f>
        <v>-9.81</v>
      </c>
      <c r="J110" s="0" t="n">
        <f aca="false">+D109/E109</f>
        <v>-9.81</v>
      </c>
      <c r="K110" s="35" t="n">
        <f aca="false">+K109+(G110+2*H110+2*I110+J110)*(C110-C109)/6</f>
        <v>60.57</v>
      </c>
      <c r="L110" s="0" t="n">
        <f aca="false">+$K$107+F109*C109</f>
        <v>70.38</v>
      </c>
      <c r="M110" s="0" t="n">
        <f aca="false">+$K$107+F109*(C109+0.5*(C110-C109))</f>
        <v>65.475</v>
      </c>
      <c r="N110" s="0" t="n">
        <f aca="false">+$K$107+F109*(C109+0.5*(C110-C109))</f>
        <v>65.475</v>
      </c>
      <c r="O110" s="0" t="n">
        <f aca="false">+$K$107+F109*(C109+1*(C110-C109))</f>
        <v>60.57</v>
      </c>
      <c r="P110" s="0" t="n">
        <f aca="false">+P109+(L110+2*M110+2*N110+O110)*(C110-C109)/6</f>
        <v>225.855</v>
      </c>
    </row>
    <row r="111" customFormat="false" ht="13.8" hidden="false" customHeight="false" outlineLevel="0" collapsed="false">
      <c r="B111" s="42"/>
      <c r="C111" s="35" t="n">
        <v>4</v>
      </c>
      <c r="D111" s="0" t="n">
        <f aca="false">+-E111*9.81</f>
        <v>-1177.2</v>
      </c>
      <c r="E111" s="35" t="n">
        <v>120</v>
      </c>
      <c r="F111" s="35" t="n">
        <f aca="false">+D111/E111</f>
        <v>-9.81</v>
      </c>
      <c r="G111" s="0" t="n">
        <f aca="false">+D110/E110</f>
        <v>-9.81</v>
      </c>
      <c r="H111" s="0" t="n">
        <f aca="false">+D110/E110</f>
        <v>-9.81</v>
      </c>
      <c r="I111" s="0" t="n">
        <f aca="false">+D110/E110</f>
        <v>-9.81</v>
      </c>
      <c r="J111" s="0" t="n">
        <f aca="false">+D110/E110</f>
        <v>-9.81</v>
      </c>
      <c r="K111" s="35" t="n">
        <f aca="false">+K110+(G111+2*H111+2*I111+J111)*(C111-C110)/6</f>
        <v>50.76</v>
      </c>
      <c r="L111" s="0" t="n">
        <f aca="false">+$K$107+F110*C110</f>
        <v>60.57</v>
      </c>
      <c r="M111" s="0" t="n">
        <f aca="false">+$K$107+F110*(C110+0.5*(C111-C110))</f>
        <v>55.665</v>
      </c>
      <c r="N111" s="0" t="n">
        <f aca="false">+$K$107+F110*(C110+0.5*(C111-C110))</f>
        <v>55.665</v>
      </c>
      <c r="O111" s="0" t="n">
        <f aca="false">+$K$107+F110*(C110+1*(C111-C110))</f>
        <v>50.76</v>
      </c>
      <c r="P111" s="0" t="n">
        <f aca="false">+P110+(L111+2*M111+2*N111+O111)*(C111-C110)/6</f>
        <v>281.52</v>
      </c>
    </row>
    <row r="112" customFormat="false" ht="13.8" hidden="false" customHeight="false" outlineLevel="0" collapsed="false">
      <c r="B112" s="42"/>
      <c r="C112" s="35" t="n">
        <v>5</v>
      </c>
      <c r="D112" s="0" t="n">
        <f aca="false">+-E112*9.81</f>
        <v>-1177.2</v>
      </c>
      <c r="E112" s="35" t="n">
        <v>120</v>
      </c>
      <c r="F112" s="35" t="n">
        <f aca="false">+D112/E112</f>
        <v>-9.81</v>
      </c>
      <c r="G112" s="0" t="n">
        <f aca="false">+D111/E111</f>
        <v>-9.81</v>
      </c>
      <c r="H112" s="0" t="n">
        <f aca="false">+D111/E111</f>
        <v>-9.81</v>
      </c>
      <c r="I112" s="0" t="n">
        <f aca="false">+D111/E111</f>
        <v>-9.81</v>
      </c>
      <c r="J112" s="0" t="n">
        <f aca="false">+D111/E111</f>
        <v>-9.81</v>
      </c>
      <c r="K112" s="35" t="n">
        <f aca="false">+K111+(G112+2*H112+2*I112+J112)*(C112-C111)/6</f>
        <v>40.95</v>
      </c>
      <c r="L112" s="0" t="n">
        <f aca="false">+$K$107+F111*C111</f>
        <v>50.76</v>
      </c>
      <c r="M112" s="0" t="n">
        <f aca="false">+$K$107+F111*(C111+0.5*(C112-C111))</f>
        <v>45.855</v>
      </c>
      <c r="N112" s="0" t="n">
        <f aca="false">+$K$107+F111*(C111+0.5*(C112-C111))</f>
        <v>45.855</v>
      </c>
      <c r="O112" s="0" t="n">
        <f aca="false">+$K$107+F111*(C111+1*(C112-C111))</f>
        <v>40.95</v>
      </c>
      <c r="P112" s="0" t="n">
        <f aca="false">+P111+(L112+2*M112+2*N112+O112)*(C112-C111)/6</f>
        <v>327.375</v>
      </c>
    </row>
    <row r="113" customFormat="false" ht="13.8" hidden="false" customHeight="false" outlineLevel="0" collapsed="false">
      <c r="B113" s="42"/>
      <c r="C113" s="35" t="n">
        <v>6</v>
      </c>
      <c r="D113" s="0" t="n">
        <f aca="false">+-E113*9.81</f>
        <v>-1177.2</v>
      </c>
      <c r="E113" s="35" t="n">
        <v>120</v>
      </c>
      <c r="F113" s="35" t="n">
        <f aca="false">+D113/E113</f>
        <v>-9.81</v>
      </c>
      <c r="G113" s="0" t="n">
        <f aca="false">+D112/E112</f>
        <v>-9.81</v>
      </c>
      <c r="H113" s="0" t="n">
        <f aca="false">+D112/E112</f>
        <v>-9.81</v>
      </c>
      <c r="I113" s="0" t="n">
        <f aca="false">+D112/E112</f>
        <v>-9.81</v>
      </c>
      <c r="J113" s="0" t="n">
        <f aca="false">+D112/E112</f>
        <v>-9.81</v>
      </c>
      <c r="K113" s="35" t="n">
        <f aca="false">+K112+(G113+2*H113+2*I113+J113)*(C113-C112)/6</f>
        <v>31.14</v>
      </c>
      <c r="L113" s="0" t="n">
        <f aca="false">+$K$107+F112*C112</f>
        <v>40.95</v>
      </c>
      <c r="M113" s="0" t="n">
        <f aca="false">+$K$107+F112*(C112+0.5*(C113-C112))</f>
        <v>36.045</v>
      </c>
      <c r="N113" s="0" t="n">
        <f aca="false">+$K$107+F112*(C112+0.5*(C113-C112))</f>
        <v>36.045</v>
      </c>
      <c r="O113" s="0" t="n">
        <f aca="false">+$K$107+F112*(C112+1*(C113-C112))</f>
        <v>31.14</v>
      </c>
      <c r="P113" s="0" t="n">
        <f aca="false">+P112+(L113+2*M113+2*N113+O113)*(C113-C112)/6</f>
        <v>363.42</v>
      </c>
    </row>
    <row r="114" customFormat="false" ht="13.8" hidden="false" customHeight="false" outlineLevel="0" collapsed="false">
      <c r="B114" s="42"/>
      <c r="C114" s="35" t="n">
        <v>7</v>
      </c>
      <c r="D114" s="0" t="n">
        <f aca="false">+-E114*9.81</f>
        <v>-1177.2</v>
      </c>
      <c r="E114" s="35" t="n">
        <v>120</v>
      </c>
      <c r="F114" s="35" t="n">
        <f aca="false">+D114/E114</f>
        <v>-9.81</v>
      </c>
      <c r="G114" s="0" t="n">
        <f aca="false">+D113/E113</f>
        <v>-9.81</v>
      </c>
      <c r="H114" s="0" t="n">
        <f aca="false">+D113/E113</f>
        <v>-9.81</v>
      </c>
      <c r="I114" s="0" t="n">
        <f aca="false">+D113/E113</f>
        <v>-9.81</v>
      </c>
      <c r="J114" s="0" t="n">
        <f aca="false">+D113/E113</f>
        <v>-9.81</v>
      </c>
      <c r="K114" s="35" t="n">
        <f aca="false">+K113+(G114+2*H114+2*I114+J114)*(C114-C113)/6</f>
        <v>21.33</v>
      </c>
      <c r="L114" s="0" t="n">
        <f aca="false">+$K$107+F113*C113</f>
        <v>31.14</v>
      </c>
      <c r="M114" s="0" t="n">
        <f aca="false">+$K$107+F113*(C113+0.5*(C114-C113))</f>
        <v>26.235</v>
      </c>
      <c r="N114" s="0" t="n">
        <f aca="false">+$K$107+F113*(C113+0.5*(C114-C113))</f>
        <v>26.235</v>
      </c>
      <c r="O114" s="0" t="n">
        <f aca="false">+$K$107+F113*(C113+1*(C114-C113))</f>
        <v>21.33</v>
      </c>
      <c r="P114" s="0" t="n">
        <f aca="false">+P113+(L114+2*M114+2*N114+O114)*(C114-C113)/6</f>
        <v>389.655</v>
      </c>
    </row>
    <row r="115" customFormat="false" ht="13.8" hidden="false" customHeight="false" outlineLevel="0" collapsed="false">
      <c r="B115" s="42"/>
      <c r="C115" s="35" t="n">
        <v>8</v>
      </c>
      <c r="D115" s="0" t="n">
        <f aca="false">+-E115*9.81</f>
        <v>-1177.2</v>
      </c>
      <c r="E115" s="35" t="n">
        <v>120</v>
      </c>
      <c r="F115" s="35" t="n">
        <f aca="false">+D115/E115</f>
        <v>-9.81</v>
      </c>
      <c r="G115" s="0" t="n">
        <f aca="false">+D114/E114</f>
        <v>-9.81</v>
      </c>
      <c r="H115" s="0" t="n">
        <f aca="false">+D114/E114</f>
        <v>-9.81</v>
      </c>
      <c r="I115" s="0" t="n">
        <f aca="false">+D114/E114</f>
        <v>-9.81</v>
      </c>
      <c r="J115" s="0" t="n">
        <f aca="false">+D114/E114</f>
        <v>-9.81</v>
      </c>
      <c r="K115" s="35" t="n">
        <f aca="false">+K114+(G115+2*H115+2*I115+J115)*(C115-C114)/6</f>
        <v>11.52</v>
      </c>
      <c r="L115" s="0" t="n">
        <f aca="false">+$K$107+F114*C114</f>
        <v>21.33</v>
      </c>
      <c r="M115" s="0" t="n">
        <f aca="false">+$K$107+F114*(C114+0.5*(C115-C114))</f>
        <v>16.425</v>
      </c>
      <c r="N115" s="0" t="n">
        <f aca="false">+$K$107+F114*(C114+0.5*(C115-C114))</f>
        <v>16.425</v>
      </c>
      <c r="O115" s="0" t="n">
        <f aca="false">+$K$107+F114*(C114+1*(C115-C114))</f>
        <v>11.52</v>
      </c>
      <c r="P115" s="0" t="n">
        <f aca="false">+P114+(L115+2*M115+2*N115+O115)*(C115-C114)/6</f>
        <v>406.08</v>
      </c>
    </row>
    <row r="116" customFormat="false" ht="13.8" hidden="false" customHeight="false" outlineLevel="0" collapsed="false">
      <c r="B116" s="42"/>
      <c r="C116" s="35" t="n">
        <v>9</v>
      </c>
      <c r="D116" s="0" t="n">
        <f aca="false">+-E116*9.81</f>
        <v>-1177.2</v>
      </c>
      <c r="E116" s="35" t="n">
        <v>120</v>
      </c>
      <c r="F116" s="35" t="n">
        <f aca="false">+D116/E116</f>
        <v>-9.81</v>
      </c>
      <c r="G116" s="0" t="n">
        <f aca="false">+D115/E115</f>
        <v>-9.81</v>
      </c>
      <c r="H116" s="0" t="n">
        <f aca="false">+D115/E115</f>
        <v>-9.81</v>
      </c>
      <c r="I116" s="0" t="n">
        <f aca="false">+D115/E115</f>
        <v>-9.81</v>
      </c>
      <c r="J116" s="0" t="n">
        <f aca="false">+D115/E115</f>
        <v>-9.81</v>
      </c>
      <c r="K116" s="35" t="n">
        <f aca="false">+K115+(G116+2*H116+2*I116+J116)*(C116-C115)/6</f>
        <v>1.70999999999998</v>
      </c>
      <c r="L116" s="0" t="n">
        <f aca="false">+$K$107+F115*C115</f>
        <v>11.52</v>
      </c>
      <c r="M116" s="0" t="n">
        <f aca="false">+$K$107+F115*(C115+0.5*(C116-C115))</f>
        <v>6.615</v>
      </c>
      <c r="N116" s="0" t="n">
        <f aca="false">+$K$107+F115*(C115+0.5*(C116-C115))</f>
        <v>6.615</v>
      </c>
      <c r="O116" s="0" t="n">
        <f aca="false">+$K$107+F115*(C115+1*(C116-C115))</f>
        <v>1.70999999999999</v>
      </c>
      <c r="P116" s="0" t="n">
        <f aca="false">+P115+(L116+2*M116+2*N116+O116)*(C116-C115)/6</f>
        <v>412.695</v>
      </c>
    </row>
    <row r="117" customFormat="false" ht="13.8" hidden="false" customHeight="false" outlineLevel="0" collapsed="false">
      <c r="B117" s="42"/>
      <c r="C117" s="35" t="n">
        <v>10</v>
      </c>
      <c r="D117" s="0" t="n">
        <f aca="false">+-E117*9.81</f>
        <v>-1177.2</v>
      </c>
      <c r="E117" s="35" t="n">
        <v>120</v>
      </c>
      <c r="F117" s="35" t="n">
        <f aca="false">+D117/E117</f>
        <v>-9.81</v>
      </c>
      <c r="G117" s="0" t="n">
        <f aca="false">+D116/E116</f>
        <v>-9.81</v>
      </c>
      <c r="H117" s="0" t="n">
        <f aca="false">+D116/E116</f>
        <v>-9.81</v>
      </c>
      <c r="I117" s="0" t="n">
        <f aca="false">+D116/E116</f>
        <v>-9.81</v>
      </c>
      <c r="J117" s="0" t="n">
        <f aca="false">+D116/E116</f>
        <v>-9.81</v>
      </c>
      <c r="K117" s="35" t="n">
        <f aca="false">+K116+(G117+2*H117+2*I117+J117)*(C117-C116)/6</f>
        <v>-8.10000000000002</v>
      </c>
      <c r="L117" s="0" t="n">
        <f aca="false">+$K$107+F116*C116</f>
        <v>1.70999999999999</v>
      </c>
      <c r="M117" s="0" t="n">
        <f aca="false">+$K$107+F116*(C116+0.5*(C117-C116))</f>
        <v>-3.19500000000001</v>
      </c>
      <c r="N117" s="0" t="n">
        <f aca="false">+$K$107+F116*(C116+0.5*(C117-C116))</f>
        <v>-3.19500000000001</v>
      </c>
      <c r="O117" s="0" t="n">
        <f aca="false">+$K$107+F116*(C116+1*(C117-C116))</f>
        <v>-8.10000000000001</v>
      </c>
      <c r="P117" s="0" t="n">
        <f aca="false">+P116+(L117+2*M117+2*N117+O117)*(C117-C116)/6</f>
        <v>409.5</v>
      </c>
    </row>
    <row r="118" customFormat="false" ht="13.8" hidden="false" customHeight="false" outlineLevel="0" collapsed="false">
      <c r="B118" s="42"/>
      <c r="C118" s="35" t="n">
        <v>11</v>
      </c>
      <c r="D118" s="0" t="n">
        <f aca="false">+-E118*9.81</f>
        <v>-1177.2</v>
      </c>
      <c r="E118" s="35" t="n">
        <v>120</v>
      </c>
      <c r="F118" s="35" t="n">
        <f aca="false">+D118/E118</f>
        <v>-9.81</v>
      </c>
      <c r="G118" s="0" t="n">
        <f aca="false">+D117/E117</f>
        <v>-9.81</v>
      </c>
      <c r="H118" s="0" t="n">
        <f aca="false">+D117/E117</f>
        <v>-9.81</v>
      </c>
      <c r="I118" s="0" t="n">
        <f aca="false">+D117/E117</f>
        <v>-9.81</v>
      </c>
      <c r="J118" s="0" t="n">
        <f aca="false">+D117/E117</f>
        <v>-9.81</v>
      </c>
      <c r="K118" s="35" t="n">
        <f aca="false">+K117+(G118+2*H118+2*I118+J118)*(C118-C117)/6</f>
        <v>-17.91</v>
      </c>
      <c r="L118" s="0" t="n">
        <f aca="false">+$K$107+F117*C117</f>
        <v>-8.10000000000001</v>
      </c>
      <c r="M118" s="0" t="n">
        <f aca="false">+$K$107+F117*(C117+0.5*(C118-C117))</f>
        <v>-13.005</v>
      </c>
      <c r="N118" s="0" t="n">
        <f aca="false">+$K$107+F117*(C117+0.5*(C118-C117))</f>
        <v>-13.005</v>
      </c>
      <c r="O118" s="0" t="n">
        <f aca="false">+$K$107+F117*(C117+1*(C118-C117))</f>
        <v>-17.91</v>
      </c>
      <c r="P118" s="0" t="n">
        <f aca="false">+P117+(L118+2*M118+2*N118+O118)*(C118-C117)/6</f>
        <v>396.495</v>
      </c>
    </row>
    <row r="119" customFormat="false" ht="13.8" hidden="false" customHeight="false" outlineLevel="0" collapsed="false">
      <c r="B119" s="42"/>
      <c r="C119" s="35" t="n">
        <v>12</v>
      </c>
      <c r="D119" s="0" t="n">
        <f aca="false">+-E119*9.81</f>
        <v>-1177.2</v>
      </c>
      <c r="E119" s="35" t="n">
        <v>120</v>
      </c>
      <c r="F119" s="35" t="n">
        <f aca="false">+D119/E119</f>
        <v>-9.81</v>
      </c>
      <c r="G119" s="0" t="n">
        <f aca="false">+D118/E118</f>
        <v>-9.81</v>
      </c>
      <c r="H119" s="0" t="n">
        <f aca="false">+D118/E118</f>
        <v>-9.81</v>
      </c>
      <c r="I119" s="0" t="n">
        <f aca="false">+D118/E118</f>
        <v>-9.81</v>
      </c>
      <c r="J119" s="0" t="n">
        <f aca="false">+D118/E118</f>
        <v>-9.81</v>
      </c>
      <c r="K119" s="35" t="n">
        <f aca="false">+K118+(G119+2*H119+2*I119+J119)*(C119-C118)/6</f>
        <v>-27.72</v>
      </c>
      <c r="L119" s="0" t="n">
        <f aca="false">+$K$107+F118*C118</f>
        <v>-17.91</v>
      </c>
      <c r="M119" s="0" t="n">
        <f aca="false">+$K$107+F118*(C118+0.5*(C119-C118))</f>
        <v>-22.815</v>
      </c>
      <c r="N119" s="0" t="n">
        <f aca="false">+$K$107+F118*(C118+0.5*(C119-C118))</f>
        <v>-22.815</v>
      </c>
      <c r="O119" s="0" t="n">
        <f aca="false">+$K$107+F118*(C118+1*(C119-C118))</f>
        <v>-27.72</v>
      </c>
      <c r="P119" s="0" t="n">
        <f aca="false">+P118+(L119+2*M119+2*N119+O119)*(C119-C118)/6</f>
        <v>373.68</v>
      </c>
    </row>
    <row r="120" customFormat="false" ht="13.8" hidden="false" customHeight="false" outlineLevel="0" collapsed="false">
      <c r="B120" s="42"/>
      <c r="C120" s="35" t="n">
        <v>13</v>
      </c>
      <c r="D120" s="0" t="n">
        <f aca="false">+-E120*9.81</f>
        <v>-1177.2</v>
      </c>
      <c r="E120" s="35" t="n">
        <v>120</v>
      </c>
      <c r="F120" s="35" t="n">
        <f aca="false">+D120/E120</f>
        <v>-9.81</v>
      </c>
      <c r="G120" s="0" t="n">
        <f aca="false">+D119/E119</f>
        <v>-9.81</v>
      </c>
      <c r="H120" s="0" t="n">
        <f aca="false">+D119/E119</f>
        <v>-9.81</v>
      </c>
      <c r="I120" s="0" t="n">
        <f aca="false">+D119/E119</f>
        <v>-9.81</v>
      </c>
      <c r="J120" s="0" t="n">
        <f aca="false">+D119/E119</f>
        <v>-9.81</v>
      </c>
      <c r="K120" s="35" t="n">
        <f aca="false">+K119+(G120+2*H120+2*I120+J120)*(C120-C119)/6</f>
        <v>-37.53</v>
      </c>
      <c r="L120" s="0" t="n">
        <f aca="false">+$K$107+F119*C119</f>
        <v>-27.72</v>
      </c>
      <c r="M120" s="0" t="n">
        <f aca="false">+$K$107+F119*(C119+0.5*(C120-C119))</f>
        <v>-32.625</v>
      </c>
      <c r="N120" s="0" t="n">
        <f aca="false">+$K$107+F119*(C119+0.5*(C120-C119))</f>
        <v>-32.625</v>
      </c>
      <c r="O120" s="0" t="n">
        <f aca="false">+$K$107+F119*(C119+1*(C120-C119))</f>
        <v>-37.53</v>
      </c>
      <c r="P120" s="0" t="n">
        <f aca="false">+P119+(L120+2*M120+2*N120+O120)*(C120-C119)/6</f>
        <v>341.055</v>
      </c>
    </row>
    <row r="121" customFormat="false" ht="13.8" hidden="false" customHeight="false" outlineLevel="0" collapsed="false">
      <c r="B121" s="42"/>
      <c r="C121" s="35" t="n">
        <v>14</v>
      </c>
      <c r="D121" s="0" t="n">
        <f aca="false">+-E121*9.81</f>
        <v>-1177.2</v>
      </c>
      <c r="E121" s="35" t="n">
        <v>120</v>
      </c>
      <c r="F121" s="35" t="n">
        <f aca="false">+D121/E121</f>
        <v>-9.81</v>
      </c>
      <c r="G121" s="0" t="n">
        <f aca="false">+D120/E120</f>
        <v>-9.81</v>
      </c>
      <c r="H121" s="0" t="n">
        <f aca="false">+D120/E120</f>
        <v>-9.81</v>
      </c>
      <c r="I121" s="0" t="n">
        <f aca="false">+D120/E120</f>
        <v>-9.81</v>
      </c>
      <c r="J121" s="0" t="n">
        <f aca="false">+D120/E120</f>
        <v>-9.81</v>
      </c>
      <c r="K121" s="35" t="n">
        <f aca="false">+K120+(G121+2*H121+2*I121+J121)*(C121-C120)/6</f>
        <v>-47.34</v>
      </c>
      <c r="L121" s="0" t="n">
        <f aca="false">+$K$107+F120*C120</f>
        <v>-37.53</v>
      </c>
      <c r="M121" s="0" t="n">
        <f aca="false">+$K$107+F120*(C120+0.5*(C121-C120))</f>
        <v>-42.435</v>
      </c>
      <c r="N121" s="0" t="n">
        <f aca="false">+$K$107+F120*(C120+0.5*(C121-C120))</f>
        <v>-42.435</v>
      </c>
      <c r="O121" s="0" t="n">
        <f aca="false">+$K$107+F120*(C120+1*(C121-C120))</f>
        <v>-47.34</v>
      </c>
      <c r="P121" s="0" t="n">
        <f aca="false">+P120+(L121+2*M121+2*N121+O121)*(C121-C120)/6</f>
        <v>298.62</v>
      </c>
    </row>
    <row r="122" customFormat="false" ht="13.8" hidden="false" customHeight="false" outlineLevel="0" collapsed="false">
      <c r="B122" s="42"/>
      <c r="C122" s="35" t="n">
        <v>15</v>
      </c>
      <c r="D122" s="0" t="n">
        <f aca="false">+-E122*9.81</f>
        <v>-1177.2</v>
      </c>
      <c r="E122" s="35" t="n">
        <v>120</v>
      </c>
      <c r="F122" s="35" t="n">
        <f aca="false">+D122/E122</f>
        <v>-9.81</v>
      </c>
      <c r="G122" s="0" t="n">
        <f aca="false">+D121/E121</f>
        <v>-9.81</v>
      </c>
      <c r="H122" s="0" t="n">
        <f aca="false">+D121/E121</f>
        <v>-9.81</v>
      </c>
      <c r="I122" s="0" t="n">
        <f aca="false">+D121/E121</f>
        <v>-9.81</v>
      </c>
      <c r="J122" s="0" t="n">
        <f aca="false">+D121/E121</f>
        <v>-9.81</v>
      </c>
      <c r="K122" s="35" t="n">
        <f aca="false">+K121+(G122+2*H122+2*I122+J122)*(C122-C121)/6</f>
        <v>-57.15</v>
      </c>
      <c r="L122" s="0" t="n">
        <f aca="false">+$K$107+F121*C121</f>
        <v>-47.34</v>
      </c>
      <c r="M122" s="0" t="n">
        <f aca="false">+$K$107+F121*(C121+0.5*(C122-C121))</f>
        <v>-52.245</v>
      </c>
      <c r="N122" s="0" t="n">
        <f aca="false">+$K$107+F121*(C121+0.5*(C122-C121))</f>
        <v>-52.245</v>
      </c>
      <c r="O122" s="0" t="n">
        <f aca="false">+$K$107+F121*(C121+1*(C122-C121))</f>
        <v>-57.15</v>
      </c>
      <c r="P122" s="0" t="n">
        <f aca="false">+P121+(L122+2*M122+2*N122+O122)*(C122-C121)/6</f>
        <v>246.375</v>
      </c>
    </row>
    <row r="123" customFormat="false" ht="13.8" hidden="false" customHeight="false" outlineLevel="0" collapsed="false">
      <c r="B123" s="42"/>
      <c r="C123" s="35" t="n">
        <v>16</v>
      </c>
      <c r="D123" s="0" t="n">
        <f aca="false">+-E123*9.81</f>
        <v>-1177.2</v>
      </c>
      <c r="E123" s="35" t="n">
        <v>120</v>
      </c>
      <c r="F123" s="35" t="n">
        <f aca="false">+D123/E123</f>
        <v>-9.81</v>
      </c>
      <c r="G123" s="0" t="n">
        <f aca="false">+D122/E122</f>
        <v>-9.81</v>
      </c>
      <c r="H123" s="0" t="n">
        <f aca="false">+D122/E122</f>
        <v>-9.81</v>
      </c>
      <c r="I123" s="0" t="n">
        <f aca="false">+D122/E122</f>
        <v>-9.81</v>
      </c>
      <c r="J123" s="0" t="n">
        <f aca="false">+D122/E122</f>
        <v>-9.81</v>
      </c>
      <c r="K123" s="35" t="n">
        <f aca="false">+K122+(G123+2*H123+2*I123+J123)*(C123-C122)/6</f>
        <v>-66.96</v>
      </c>
      <c r="L123" s="0" t="n">
        <f aca="false">+$K$107+F122*C122</f>
        <v>-57.15</v>
      </c>
      <c r="M123" s="0" t="n">
        <f aca="false">+$K$107+F122*(C122+0.5*(C123-C122))</f>
        <v>-62.055</v>
      </c>
      <c r="N123" s="0" t="n">
        <f aca="false">+$K$107+F122*(C122+0.5*(C123-C122))</f>
        <v>-62.055</v>
      </c>
      <c r="O123" s="0" t="n">
        <f aca="false">+$K$107+F122*(C122+1*(C123-C122))</f>
        <v>-66.96</v>
      </c>
      <c r="P123" s="0" t="n">
        <f aca="false">+P122+(L123+2*M123+2*N123+O123)*(C123-C122)/6</f>
        <v>184.32</v>
      </c>
    </row>
    <row r="124" customFormat="false" ht="13.8" hidden="false" customHeight="false" outlineLevel="0" collapsed="false">
      <c r="B124" s="42"/>
      <c r="C124" s="35" t="n">
        <v>17</v>
      </c>
      <c r="D124" s="0" t="n">
        <f aca="false">+-E124*9.81</f>
        <v>-1177.2</v>
      </c>
      <c r="E124" s="35" t="n">
        <v>120</v>
      </c>
      <c r="F124" s="35" t="n">
        <f aca="false">+D124/E124</f>
        <v>-9.81</v>
      </c>
      <c r="G124" s="0" t="n">
        <f aca="false">+D123/E123</f>
        <v>-9.81</v>
      </c>
      <c r="H124" s="0" t="n">
        <f aca="false">+D123/E123</f>
        <v>-9.81</v>
      </c>
      <c r="I124" s="0" t="n">
        <f aca="false">+D123/E123</f>
        <v>-9.81</v>
      </c>
      <c r="J124" s="0" t="n">
        <f aca="false">+D123/E123</f>
        <v>-9.81</v>
      </c>
      <c r="K124" s="35" t="n">
        <f aca="false">+K123+(G124+2*H124+2*I124+J124)*(C124-C123)/6</f>
        <v>-76.77</v>
      </c>
      <c r="L124" s="0" t="n">
        <f aca="false">+$K$107+F123*C123</f>
        <v>-66.96</v>
      </c>
      <c r="M124" s="0" t="n">
        <f aca="false">+$K$107+F123*(C123+0.5*(C124-C123))</f>
        <v>-71.865</v>
      </c>
      <c r="N124" s="0" t="n">
        <f aca="false">+$K$107+F123*(C123+0.5*(C124-C123))</f>
        <v>-71.865</v>
      </c>
      <c r="O124" s="0" t="n">
        <f aca="false">+$K$107+F123*(C123+1*(C124-C123))</f>
        <v>-76.77</v>
      </c>
      <c r="P124" s="0" t="n">
        <f aca="false">+P123+(L124+2*M124+2*N124+O124)*(C124-C123)/6</f>
        <v>112.455</v>
      </c>
    </row>
    <row r="125" customFormat="false" ht="13.8" hidden="false" customHeight="false" outlineLevel="0" collapsed="false">
      <c r="B125" s="42"/>
      <c r="C125" s="35" t="n">
        <v>18</v>
      </c>
      <c r="D125" s="0" t="n">
        <f aca="false">+-E125*9.81</f>
        <v>-1177.2</v>
      </c>
      <c r="E125" s="35" t="n">
        <v>120</v>
      </c>
      <c r="F125" s="35" t="n">
        <f aca="false">+D125/E125</f>
        <v>-9.81</v>
      </c>
      <c r="G125" s="0" t="n">
        <f aca="false">+D124/E124</f>
        <v>-9.81</v>
      </c>
      <c r="H125" s="0" t="n">
        <f aca="false">+D124/E124</f>
        <v>-9.81</v>
      </c>
      <c r="I125" s="0" t="n">
        <f aca="false">+D124/E124</f>
        <v>-9.81</v>
      </c>
      <c r="J125" s="0" t="n">
        <f aca="false">+D124/E124</f>
        <v>-9.81</v>
      </c>
      <c r="K125" s="35" t="n">
        <f aca="false">+K124+(G125+2*H125+2*I125+J125)*(C125-C124)/6</f>
        <v>-86.58</v>
      </c>
      <c r="L125" s="0" t="n">
        <f aca="false">+$K$107+F124*C124</f>
        <v>-76.77</v>
      </c>
      <c r="M125" s="0" t="n">
        <f aca="false">+$K$107+F124*(C124+0.5*(C125-C124))</f>
        <v>-81.675</v>
      </c>
      <c r="N125" s="0" t="n">
        <f aca="false">+$K$107+F124*(C124+0.5*(C125-C124))</f>
        <v>-81.675</v>
      </c>
      <c r="O125" s="0" t="n">
        <f aca="false">+$K$107+F124*(C124+1*(C125-C124))</f>
        <v>-86.58</v>
      </c>
      <c r="P125" s="0" t="n">
        <f aca="false">+P124+(L125+2*M125+2*N125+O125)*(C125-C124)/6</f>
        <v>30.78</v>
      </c>
    </row>
    <row r="126" customFormat="false" ht="13.8" hidden="false" customHeight="false" outlineLevel="0" collapsed="false">
      <c r="B126" s="42"/>
      <c r="C126" s="35" t="n">
        <v>19</v>
      </c>
      <c r="D126" s="0" t="n">
        <f aca="false">+-E126*9.81</f>
        <v>-1177.2</v>
      </c>
      <c r="E126" s="35" t="n">
        <v>120</v>
      </c>
      <c r="F126" s="35" t="n">
        <f aca="false">+D126/E126</f>
        <v>-9.81</v>
      </c>
      <c r="G126" s="0" t="n">
        <f aca="false">+D125/E125</f>
        <v>-9.81</v>
      </c>
      <c r="H126" s="0" t="n">
        <f aca="false">+D125/E125</f>
        <v>-9.81</v>
      </c>
      <c r="I126" s="0" t="n">
        <f aca="false">+D125/E125</f>
        <v>-9.81</v>
      </c>
      <c r="J126" s="0" t="n">
        <f aca="false">+D125/E125</f>
        <v>-9.81</v>
      </c>
      <c r="K126" s="35" t="n">
        <f aca="false">+K125+(G126+2*H126+2*I126+J126)*(C126-C125)/6</f>
        <v>-96.39</v>
      </c>
      <c r="L126" s="0" t="n">
        <f aca="false">+$K$107+F125*C125</f>
        <v>-86.58</v>
      </c>
      <c r="M126" s="0" t="n">
        <f aca="false">+$K$107+F125*(C125+0.5*(C126-C125))</f>
        <v>-91.485</v>
      </c>
      <c r="N126" s="0" t="n">
        <f aca="false">+$K$107+F125*(C125+0.5*(C126-C125))</f>
        <v>-91.485</v>
      </c>
      <c r="O126" s="0" t="n">
        <f aca="false">+$K$107+F125*(C125+1*(C126-C125))</f>
        <v>-96.39</v>
      </c>
      <c r="P126" s="0" t="n">
        <f aca="false">+P125+(L126+2*M126+2*N126+O126)*(C126-C125)/6</f>
        <v>-60.705</v>
      </c>
    </row>
    <row r="127" customFormat="false" ht="13.8" hidden="false" customHeight="false" outlineLevel="0" collapsed="false">
      <c r="B127" s="42"/>
      <c r="C127" s="35" t="n">
        <v>20</v>
      </c>
      <c r="D127" s="0" t="n">
        <f aca="false">+-E127*9.81</f>
        <v>-1177.2</v>
      </c>
      <c r="E127" s="35" t="n">
        <v>120</v>
      </c>
      <c r="F127" s="35" t="n">
        <f aca="false">+D127/E127</f>
        <v>-9.81</v>
      </c>
      <c r="G127" s="0" t="n">
        <f aca="false">+D126/E126</f>
        <v>-9.81</v>
      </c>
      <c r="H127" s="0" t="n">
        <f aca="false">+D126/E126</f>
        <v>-9.81</v>
      </c>
      <c r="I127" s="0" t="n">
        <f aca="false">+D126/E126</f>
        <v>-9.81</v>
      </c>
      <c r="J127" s="0" t="n">
        <f aca="false">+D126/E126</f>
        <v>-9.81</v>
      </c>
      <c r="K127" s="35" t="n">
        <f aca="false">+K126+(G127+2*H127+2*I127+J127)*(C127-C126)/6</f>
        <v>-106.2</v>
      </c>
      <c r="L127" s="0" t="n">
        <f aca="false">+$K$107+F126*C126</f>
        <v>-96.39</v>
      </c>
      <c r="M127" s="0" t="n">
        <f aca="false">+$K$107+F126*(C126+0.5*(C127-C126))</f>
        <v>-101.295</v>
      </c>
      <c r="N127" s="0" t="n">
        <f aca="false">+$K$107+F126*(C126+0.5*(C127-C126))</f>
        <v>-101.295</v>
      </c>
      <c r="O127" s="0" t="n">
        <f aca="false">+$K$107+F126*(C126+1*(C127-C126))</f>
        <v>-106.2</v>
      </c>
      <c r="P127" s="0" t="n">
        <f aca="false">+P126+(L127+2*M127+2*N127+O127)*(C127-C126)/6</f>
        <v>-162</v>
      </c>
    </row>
  </sheetData>
  <mergeCells count="1">
    <mergeCell ref="C3:P5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rowBreaks count="1" manualBreakCount="1">
    <brk id="47" man="true" max="16383" min="0"/>
  </rowBreak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P49"/>
  <sheetViews>
    <sheetView showFormulas="false" showGridLines="true" showRowColHeaders="true" showZeros="true" rightToLeft="false" tabSelected="true" showOutlineSymbols="true" defaultGridColor="true" view="pageBreakPreview" topLeftCell="A13" colorId="64" zoomScale="160" zoomScaleNormal="100" zoomScalePageLayoutView="160" workbookViewId="0">
      <selection pane="topLeft" activeCell="S16" activeCellId="0" sqref="S16"/>
    </sheetView>
  </sheetViews>
  <sheetFormatPr defaultColWidth="10.5390625" defaultRowHeight="13.8" zeroHeight="false" outlineLevelRow="0" outlineLevelCol="0"/>
  <cols>
    <col collapsed="false" customWidth="true" hidden="false" outlineLevel="0" max="1" min="1" style="0" width="0.22"/>
    <col collapsed="false" customWidth="true" hidden="false" outlineLevel="0" max="3" min="2" style="0" width="5.78"/>
    <col collapsed="false" customWidth="true" hidden="false" outlineLevel="0" max="4" min="4" style="0" width="6.22"/>
    <col collapsed="false" customWidth="true" hidden="false" outlineLevel="0" max="15" min="5" style="0" width="5.78"/>
    <col collapsed="false" customWidth="true" hidden="false" outlineLevel="0" max="16" min="16" style="0" width="8.66"/>
    <col collapsed="false" customWidth="true" hidden="false" outlineLevel="0" max="17" min="17" style="0" width="0.22"/>
    <col collapsed="false" customWidth="true" hidden="false" outlineLevel="0" max="20" min="18" style="0" width="5.78"/>
    <col collapsed="false" customWidth="true" hidden="false" outlineLevel="0" max="21" min="21" style="0" width="10.11"/>
    <col collapsed="false" customWidth="true" hidden="false" outlineLevel="0" max="25" min="22" style="0" width="5.78"/>
  </cols>
  <sheetData>
    <row r="1" customFormat="false" ht="3" hidden="false" customHeight="true" outlineLevel="0" collapsed="false"/>
    <row r="2" customFormat="false" ht="13.8" hidden="false" customHeight="false" outlineLevel="0" collapsed="false">
      <c r="B2" s="36"/>
    </row>
    <row r="3" customFormat="false" ht="13.8" hidden="false" customHeight="false" outlineLevel="0" collapsed="false">
      <c r="I3" s="44" t="s">
        <v>38</v>
      </c>
      <c r="J3" s="0" t="n">
        <v>20</v>
      </c>
    </row>
    <row r="4" customFormat="false" ht="13.8" hidden="false" customHeight="false" outlineLevel="0" collapsed="false">
      <c r="I4" s="44" t="s">
        <v>39</v>
      </c>
      <c r="J4" s="0" t="n">
        <v>15</v>
      </c>
    </row>
    <row r="8" customFormat="false" ht="13.8" hidden="false" customHeight="false" outlineLevel="0" collapsed="false">
      <c r="I8" s="45"/>
    </row>
    <row r="9" customFormat="false" ht="13.8" hidden="false" customHeight="false" outlineLevel="0" collapsed="false">
      <c r="I9" s="45"/>
    </row>
    <row r="13" customFormat="false" ht="13.8" hidden="false" customHeight="false" outlineLevel="0" collapsed="false">
      <c r="E13" s="46"/>
      <c r="F13" s="46"/>
      <c r="G13" s="46"/>
      <c r="H13" s="46"/>
      <c r="I13" s="46"/>
      <c r="J13" s="46"/>
      <c r="K13" s="46"/>
      <c r="L13" s="46"/>
      <c r="M13" s="46"/>
      <c r="N13" s="46"/>
    </row>
    <row r="14" customFormat="false" ht="13.8" hidden="false" customHeight="false" outlineLevel="0" collapsed="false">
      <c r="C14" s="47"/>
      <c r="D14" s="47"/>
      <c r="E14" s="48" t="n">
        <v>0</v>
      </c>
      <c r="F14" s="48"/>
      <c r="G14" s="49" t="n">
        <v>30</v>
      </c>
      <c r="H14" s="49"/>
      <c r="I14" s="50" t="n">
        <v>60</v>
      </c>
      <c r="J14" s="50"/>
      <c r="K14" s="50" t="n">
        <v>90</v>
      </c>
      <c r="L14" s="50"/>
      <c r="M14" s="51" t="n">
        <v>120</v>
      </c>
      <c r="N14" s="51"/>
    </row>
    <row r="15" customFormat="false" ht="13.8" hidden="false" customHeight="false" outlineLevel="0" collapsed="false">
      <c r="B15" s="5"/>
      <c r="C15" s="22" t="s">
        <v>40</v>
      </c>
      <c r="D15" s="5" t="s">
        <v>41</v>
      </c>
      <c r="E15" s="11" t="s">
        <v>42</v>
      </c>
      <c r="F15" s="52" t="s">
        <v>43</v>
      </c>
      <c r="G15" s="52" t="s">
        <v>42</v>
      </c>
      <c r="H15" s="52" t="s">
        <v>43</v>
      </c>
      <c r="I15" s="52" t="s">
        <v>42</v>
      </c>
      <c r="J15" s="52" t="s">
        <v>43</v>
      </c>
      <c r="K15" s="52" t="s">
        <v>42</v>
      </c>
      <c r="L15" s="52" t="s">
        <v>43</v>
      </c>
      <c r="M15" s="52" t="s">
        <v>42</v>
      </c>
      <c r="N15" s="18" t="s">
        <v>43</v>
      </c>
    </row>
    <row r="16" customFormat="false" ht="13.8" hidden="false" customHeight="false" outlineLevel="0" collapsed="false">
      <c r="B16" s="5"/>
      <c r="C16" s="35" t="n">
        <v>0</v>
      </c>
      <c r="D16" s="53" t="n">
        <f aca="false">+C16*3.1416/180</f>
        <v>0</v>
      </c>
      <c r="E16" s="54" t="n">
        <f aca="false">+$J$3*COS(D16)</f>
        <v>20</v>
      </c>
      <c r="F16" s="31" t="n">
        <f aca="false">+$J$4*SIN(D16)</f>
        <v>0</v>
      </c>
      <c r="G16" s="31" t="n">
        <f aca="false">+E16*COS($G$14*3.1416/180)-F16*SIN(3.1416*$G$14/180)</f>
        <v>17.3204958316588</v>
      </c>
      <c r="H16" s="55" t="n">
        <f aca="false">+F16*COS(3.416*$G$14/180)+E16*SIN($G$14*3.1416/180)</f>
        <v>10.0000212072521</v>
      </c>
      <c r="I16" s="55" t="n">
        <f aca="false">+E16*COS($I$14*3.1416/180)-F16*SIN(3.1416*$I$14/180)</f>
        <v>9.99995758545091</v>
      </c>
      <c r="J16" s="55" t="n">
        <f aca="false">+F16*COS(3.416*$I$14/180)+E16*SIN($I$14*3.1416/180)</f>
        <v>17.3205325636709</v>
      </c>
      <c r="K16" s="55" t="n">
        <f aca="false">+E16*COS($K$14*3.1416/180)-F16*SIN(3.1416*$K$14/180)</f>
        <v>-7.34641020624901E-005</v>
      </c>
      <c r="L16" s="55" t="n">
        <f aca="false">+F16*COS(3.416*$K$14/180)+E16*SIN($K$14*3.1416/180)</f>
        <v>19.9999999998651</v>
      </c>
      <c r="M16" s="55" t="n">
        <f aca="false">+E16*COS($M$14*3.1416/180)-F16*SIN(3.1416*$M$14/180)</f>
        <v>-10.0000848289183</v>
      </c>
      <c r="N16" s="56" t="n">
        <f aca="false">+F16*COS(3.416*$M$14/180)+E16*SIN($M$14*3.1416/180)</f>
        <v>17.320459099413</v>
      </c>
      <c r="O16" s="57"/>
      <c r="P16" s="57"/>
    </row>
    <row r="17" customFormat="false" ht="13.8" hidden="false" customHeight="false" outlineLevel="0" collapsed="false">
      <c r="B17" s="5"/>
      <c r="C17" s="35" t="n">
        <v>20</v>
      </c>
      <c r="D17" s="53" t="n">
        <f aca="false">+C17*3.1416/180</f>
        <v>0.349066666666667</v>
      </c>
      <c r="E17" s="54" t="n">
        <f aca="false">+$J$3*COS(D17)</f>
        <v>18.7938468321113</v>
      </c>
      <c r="F17" s="31" t="n">
        <f aca="false">+$J$4*SIN(D17)</f>
        <v>5.13031365549576</v>
      </c>
      <c r="G17" s="31" t="n">
        <f aca="false">+E17*COS($G$14*3.1416/180)-F17*SIN(3.1416*$G$14/180)</f>
        <v>13.7107750180802</v>
      </c>
      <c r="H17" s="55" t="n">
        <f aca="false">+F17*COS(3.416*$G$14/180)+E17*SIN($G$14*3.1416/180)</f>
        <v>13.7180041082814</v>
      </c>
      <c r="I17" s="55" t="n">
        <f aca="false">+E17*COS($I$14*3.1416/180)-F17*SIN(3.1416*$I$14/180)</f>
        <v>4.95389532283572</v>
      </c>
      <c r="J17" s="55" t="n">
        <f aca="false">+F17*COS(3.416*$I$14/180)+E17*SIN($I$14*3.1416/180)</f>
        <v>18.4245761156508</v>
      </c>
      <c r="K17" s="55" t="n">
        <f aca="false">+E17*COS($K$14*3.1416/180)-F17*SIN(3.1416*$K$14/180)</f>
        <v>-5.13038268911524</v>
      </c>
      <c r="L17" s="55" t="n">
        <f aca="false">+F17*COS(3.416*$K$14/180)+E17*SIN($K$14*3.1416/180)</f>
        <v>18.0921553377437</v>
      </c>
      <c r="M17" s="55" t="n">
        <f aca="false">+E17*COS($M$14*3.1416/180)-F17*SIN(3.1416*$M$14/180)</f>
        <v>-13.8399725209992</v>
      </c>
      <c r="N17" s="56" t="n">
        <f aca="false">+F17*COS(3.416*$M$14/180)+E17*SIN($M$14*3.1416/180)</f>
        <v>12.9452843382128</v>
      </c>
      <c r="O17" s="57"/>
      <c r="P17" s="57"/>
    </row>
    <row r="18" customFormat="false" ht="13.8" hidden="false" customHeight="false" outlineLevel="0" collapsed="false">
      <c r="B18" s="5"/>
      <c r="C18" s="35" t="n">
        <v>40</v>
      </c>
      <c r="D18" s="53" t="n">
        <f aca="false">+C18*3.1416/180</f>
        <v>0.698133333333333</v>
      </c>
      <c r="E18" s="54" t="n">
        <f aca="false">+$J$3*COS(D18)</f>
        <v>15.320867874886</v>
      </c>
      <c r="F18" s="31" t="n">
        <f aca="false">+$J$4*SIN(D18)</f>
        <v>9.64183290420763</v>
      </c>
      <c r="G18" s="31" t="n">
        <f aca="false">+E18*COS($G$14*3.1416/180)-F18*SIN(3.1416*$G$14/180)</f>
        <v>8.44732473227505</v>
      </c>
      <c r="H18" s="55" t="n">
        <f aca="false">+F18*COS(3.416*$G$14/180)+E18*SIN($G$14*3.1416/180)</f>
        <v>15.7813855980794</v>
      </c>
      <c r="I18" s="55" t="n">
        <f aca="false">+E18*COS($I$14*3.1416/180)-F18*SIN(3.1416*$I$14/180)</f>
        <v>-0.689682593482201</v>
      </c>
      <c r="J18" s="55" t="n">
        <f aca="false">+F18*COS(3.416*$I$14/180)+E18*SIN($I$14*3.1416/180)</f>
        <v>17.3063335827408</v>
      </c>
      <c r="K18" s="55" t="n">
        <f aca="false">+E18*COS($K$14*3.1416/180)-F18*SIN(3.1416*$K$14/180)</f>
        <v>-9.64188918083264</v>
      </c>
      <c r="L18" s="55" t="n">
        <f aca="false">+F18*COS(3.416*$K$14/180)+E18*SIN($K$14*3.1416/180)</f>
        <v>14.002119628167</v>
      </c>
      <c r="M18" s="55" t="n">
        <f aca="false">+E18*COS($M$14*3.1416/180)-F18*SIN(3.1416*$M$14/180)</f>
        <v>-16.0105475431106</v>
      </c>
      <c r="N18" s="56" t="n">
        <f aca="false">+F18*COS(3.416*$M$14/180)+E18*SIN($M$14*3.1416/180)</f>
        <v>7.00871000563715</v>
      </c>
    </row>
    <row r="19" customFormat="false" ht="13.8" hidden="false" customHeight="false" outlineLevel="0" collapsed="false">
      <c r="B19" s="5"/>
      <c r="C19" s="35" t="n">
        <v>60</v>
      </c>
      <c r="D19" s="53" t="n">
        <f aca="false">+C19*3.1416/180</f>
        <v>1.0472</v>
      </c>
      <c r="E19" s="54" t="n">
        <f aca="false">+$J$3*COS(D19)</f>
        <v>9.99995758545091</v>
      </c>
      <c r="F19" s="31" t="n">
        <f aca="false">+$J$4*SIN(D19)</f>
        <v>12.9903994227531</v>
      </c>
      <c r="G19" s="31" t="n">
        <f aca="false">+E19*COS($G$14*3.1416/180)-F19*SIN(3.1416*$G$14/180)</f>
        <v>2.16499769786804</v>
      </c>
      <c r="H19" s="55" t="n">
        <f aca="false">+F19*COS(3.416*$G$14/180)+E19*SIN($G$14*3.1416/180)</f>
        <v>15.9412902645977</v>
      </c>
      <c r="I19" s="55" t="n">
        <f aca="false">+E19*COS($I$14*3.1416/180)-F19*SIN(3.1416*$I$14/180)</f>
        <v>-6.25007422530349</v>
      </c>
      <c r="J19" s="55" t="n">
        <f aca="false">+F19*COS(3.416*$I$14/180)+E19*SIN($I$14*3.1416/180)</f>
        <v>14.1006821422948</v>
      </c>
      <c r="K19" s="55" t="n">
        <f aca="false">+E19*COS($K$14*3.1416/180)-F19*SIN(3.1416*$K$14/180)</f>
        <v>-12.9904361545607</v>
      </c>
      <c r="L19" s="55" t="n">
        <f aca="false">+F19*COS(3.416*$K$14/180)+E19*SIN($K$14*3.1416/180)</f>
        <v>8.22321382392327</v>
      </c>
      <c r="M19" s="55" t="n">
        <f aca="false">+E19*COS($M$14*3.1416/180)-F19*SIN(3.1416*$M$14/180)</f>
        <v>-16.2500053013464</v>
      </c>
      <c r="N19" s="56" t="n">
        <f aca="false">+F19*COS(3.416*$M$14/180)+E19*SIN($M$14*3.1416/180)</f>
        <v>0.226777895450216</v>
      </c>
    </row>
    <row r="20" customFormat="false" ht="13.8" hidden="false" customHeight="false" outlineLevel="0" collapsed="false">
      <c r="B20" s="5"/>
      <c r="C20" s="35" t="n">
        <v>80</v>
      </c>
      <c r="D20" s="53" t="n">
        <f aca="false">+C20*3.1416/180</f>
        <v>1.39626666666667</v>
      </c>
      <c r="E20" s="54" t="n">
        <f aca="false">+$J$3*COS(D20)</f>
        <v>3.4728992439714</v>
      </c>
      <c r="F20" s="31" t="n">
        <f aca="false">+$J$4*SIN(D20)</f>
        <v>14.7721247997093</v>
      </c>
      <c r="G20" s="31" t="n">
        <f aca="false">+E20*COS($G$14*3.1416/180)-F20*SIN(3.1416*$G$14/180)</f>
        <v>-4.3784612197145</v>
      </c>
      <c r="H20" s="55" t="n">
        <f aca="false">+F20*COS(3.416*$G$14/180)+E20*SIN($G$14*3.1416/180)</f>
        <v>14.1784311558283</v>
      </c>
      <c r="I20" s="55" t="n">
        <f aca="false">+E20*COS($I$14*3.1416/180)-F20*SIN(3.1416*$I$14/180)</f>
        <v>-11.0566111744859</v>
      </c>
      <c r="J20" s="55" t="n">
        <f aca="false">+F20*COS(3.416*$I$14/180)+E20*SIN($I$14*3.1416/180)</f>
        <v>9.19427245831663</v>
      </c>
      <c r="K20" s="55" t="n">
        <f aca="false">+E20*COS($K$14*3.1416/180)-F20*SIN(3.1416*$K$14/180)</f>
        <v>-14.7721375562809</v>
      </c>
      <c r="L20" s="55" t="n">
        <f aca="false">+F20*COS(3.416*$K$14/180)+E20*SIN($K$14*3.1416/180)</f>
        <v>1.45246247928441</v>
      </c>
      <c r="M20" s="55" t="n">
        <f aca="false">+E20*COS($M$14*3.1416/180)-F20*SIN(3.1416*$M$14/180)</f>
        <v>-14.5294635223395</v>
      </c>
      <c r="N20" s="56" t="n">
        <f aca="false">+F20*COS(3.416*$M$14/180)+E20*SIN($M$14*3.1416/180)</f>
        <v>-6.58250710243716</v>
      </c>
    </row>
    <row r="21" customFormat="false" ht="13.8" hidden="false" customHeight="false" outlineLevel="0" collapsed="false">
      <c r="B21" s="5"/>
      <c r="C21" s="35" t="n">
        <v>100</v>
      </c>
      <c r="D21" s="53" t="n">
        <f aca="false">+C21*3.1416/180</f>
        <v>1.74533333333333</v>
      </c>
      <c r="E21" s="54" t="n">
        <f aca="false">+$J$3*COS(D21)</f>
        <v>-3.47304393999555</v>
      </c>
      <c r="F21" s="31" t="n">
        <f aca="false">+$J$4*SIN(D21)</f>
        <v>14.7721056643039</v>
      </c>
      <c r="G21" s="31" t="n">
        <f aca="false">+E21*COS($G$14*3.1416/180)-F21*SIN(3.1416*$G$14/180)</f>
        <v>-10.3938106502334</v>
      </c>
      <c r="H21" s="55" t="n">
        <f aca="false">+F21*COS(3.416*$G$14/180)+E21*SIN($G$14*3.1416/180)</f>
        <v>10.7054360816294</v>
      </c>
      <c r="I21" s="55" t="n">
        <f aca="false">+E21*COS($I$14*3.1416/180)-F21*SIN(3.1416*$I$14/180)</f>
        <v>-14.5295514642463</v>
      </c>
      <c r="J21" s="55" t="n">
        <f aca="false">+F21*COS(3.416*$I$14/180)+E21*SIN($I$14*3.1416/180)</f>
        <v>3.17889268913546</v>
      </c>
      <c r="K21" s="55" t="n">
        <f aca="false">+E21*COS($K$14*3.1416/180)-F21*SIN(3.1416*$K$14/180)</f>
        <v>-14.7720929070015</v>
      </c>
      <c r="L21" s="55" t="n">
        <f aca="false">+F21*COS(3.416*$K$14/180)+E21*SIN($K$14*3.1416/180)</f>
        <v>-5.49347808741729</v>
      </c>
      <c r="M21" s="55" t="n">
        <f aca="false">+E21*COS($M$14*3.1416/180)-F21*SIN(3.1416*$M$14/180)</f>
        <v>-11.0564458978133</v>
      </c>
      <c r="N21" s="56" t="n">
        <f aca="false">+F21*COS(3.416*$M$14/180)+E21*SIN($M$14*3.1416/180)</f>
        <v>-12.5978409208991</v>
      </c>
    </row>
    <row r="22" customFormat="false" ht="13.8" hidden="false" customHeight="false" outlineLevel="0" collapsed="false">
      <c r="B22" s="5"/>
      <c r="C22" s="35" t="n">
        <v>120</v>
      </c>
      <c r="D22" s="53" t="n">
        <f aca="false">+C22*3.1416/180</f>
        <v>2.0944</v>
      </c>
      <c r="E22" s="54" t="n">
        <f aca="false">+$J$3*COS(D22)</f>
        <v>-10.0000848289183</v>
      </c>
      <c r="F22" s="31" t="n">
        <f aca="false">+$J$4*SIN(D22)</f>
        <v>12.9903443245597</v>
      </c>
      <c r="G22" s="31" t="n">
        <f aca="false">+E22*COS($G$14*3.1416/180)-F22*SIN(3.1416*$G$14/180)</f>
        <v>-15.1555073165309</v>
      </c>
      <c r="H22" s="55" t="n">
        <f aca="false">+F22*COS(3.416*$G$14/180)+E22*SIN($G$14*3.1416/180)</f>
        <v>5.9412014430818</v>
      </c>
      <c r="I22" s="55" t="n">
        <f aca="false">+E22*COS($I$14*3.1416/180)-F22*SIN(3.1416*$I$14/180)</f>
        <v>-16.2500053013464</v>
      </c>
      <c r="J22" s="55" t="n">
        <f aca="false">+F22*COS(3.416*$I$14/180)+E22*SIN($I$14*3.1416/180)</f>
        <v>-3.2199102287836</v>
      </c>
      <c r="K22" s="55" t="n">
        <f aca="false">+E22*COS($K$14*3.1416/180)-F22*SIN(3.1416*$K$14/180)</f>
        <v>-12.9903075921095</v>
      </c>
      <c r="L22" s="55" t="n">
        <f aca="false">+F22*COS(3.416*$K$14/180)+E22*SIN($K$14*3.1416/180)</f>
        <v>-11.7768210543324</v>
      </c>
      <c r="M22" s="55" t="n">
        <f aca="false">+E22*COS($M$14*3.1416/180)-F22*SIN(3.1416*$M$14/180)</f>
        <v>-6.24985154876336</v>
      </c>
      <c r="N22" s="56" t="n">
        <f aca="false">+F22*COS(3.416*$M$14/180)+E22*SIN($M$14*3.1416/180)</f>
        <v>-17.093682165831</v>
      </c>
    </row>
    <row r="23" customFormat="false" ht="13.8" hidden="false" customHeight="false" outlineLevel="0" collapsed="false">
      <c r="B23" s="5"/>
      <c r="C23" s="35" t="n">
        <v>140</v>
      </c>
      <c r="D23" s="53" t="n">
        <f aca="false">+C23*3.1416/180</f>
        <v>2.44346666666667</v>
      </c>
      <c r="E23" s="54" t="n">
        <f aca="false">+$J$3*COS(D23)</f>
        <v>-15.3209623182855</v>
      </c>
      <c r="F23" s="31" t="n">
        <f aca="false">+$J$4*SIN(D23)</f>
        <v>9.64174848891235</v>
      </c>
      <c r="G23" s="31" t="n">
        <f aca="false">+E23*COS($G$14*3.1416/180)-F23*SIN(3.1416*$G$14/180)</f>
        <v>-18.0892176667489</v>
      </c>
      <c r="H23" s="55" t="n">
        <f aca="false">+F23*COS(3.416*$G$14/180)+E23*SIN($G$14*3.1416/180)</f>
        <v>0.460366910370421</v>
      </c>
      <c r="I23" s="55" t="n">
        <f aca="false">+E23*COS($I$14*3.1416/180)-F23*SIN(3.1416*$I$14/180)</f>
        <v>-16.0104596012038</v>
      </c>
      <c r="J23" s="55" t="n">
        <f aca="false">+F23*COS(3.416*$I$14/180)+E23*SIN($I$14*3.1416/180)</f>
        <v>-9.23034265442621</v>
      </c>
      <c r="K23" s="55" t="n">
        <f aca="false">+E23*COS($K$14*3.1416/180)-F23*SIN(3.1416*$K$14/180)</f>
        <v>-9.64169221181033</v>
      </c>
      <c r="L23" s="55" t="n">
        <f aca="false">+F23*COS(3.416*$K$14/180)+E23*SIN($K$14*3.1416/180)</f>
        <v>-16.6396990190135</v>
      </c>
      <c r="M23" s="55" t="n">
        <f aca="false">+E23*COS($M$14*3.1416/180)-F23*SIN(3.1416*$M$14/180)</f>
        <v>-0.689429375275917</v>
      </c>
      <c r="N23" s="56" t="n">
        <f aca="false">+F23*COS(3.416*$M$14/180)+E23*SIN($M$14*3.1416/180)</f>
        <v>-19.5277635212429</v>
      </c>
    </row>
    <row r="24" customFormat="false" ht="13.8" hidden="false" customHeight="false" outlineLevel="0" collapsed="false">
      <c r="B24" s="5"/>
      <c r="C24" s="35" t="n">
        <v>160</v>
      </c>
      <c r="D24" s="53" t="n">
        <f aca="false">+C24*3.1416/180</f>
        <v>2.79253333333333</v>
      </c>
      <c r="E24" s="54" t="n">
        <f aca="false">+$J$3*COS(D24)</f>
        <v>-18.7938970841223</v>
      </c>
      <c r="F24" s="31" t="n">
        <f aca="false">+$J$4*SIN(D24)</f>
        <v>5.13021010487617</v>
      </c>
      <c r="G24" s="31" t="n">
        <f aca="false">+E24*COS($G$14*3.1416/180)-F24*SIN(3.1416*$G$14/180)</f>
        <v>-18.8410912976292</v>
      </c>
      <c r="H24" s="55" t="n">
        <f aca="false">+F24*COS(3.416*$G$14/180)+E24*SIN($G$14*3.1416/180)</f>
        <v>-5.07599492307442</v>
      </c>
      <c r="I24" s="55" t="n">
        <f aca="false">+E24*COS($I$14*3.1416/180)-F24*SIN(3.1416*$I$14/180)</f>
        <v>-13.8398072443267</v>
      </c>
      <c r="J24" s="55" t="n">
        <f aca="false">+F24*COS(3.416*$I$14/180)+E24*SIN($I$14*3.1416/180)</f>
        <v>-14.1274543767354</v>
      </c>
      <c r="K24" s="55" t="n">
        <f aca="false">+E24*COS($K$14*3.1416/180)-F24*SIN(3.1416*$K$14/180)</f>
        <v>-5.13014107100288</v>
      </c>
      <c r="L24" s="55" t="n">
        <f aca="false">+F24*COS(3.416*$K$14/180)+E24*SIN($K$14*3.1416/180)</f>
        <v>-19.4955744152447</v>
      </c>
      <c r="M24" s="55" t="n">
        <f aca="false">+E24*COS($M$14*3.1416/180)-F24*SIN(3.1416*$M$14/180)</f>
        <v>4.954148540714</v>
      </c>
      <c r="N24" s="56" t="n">
        <f aca="false">+F24*COS(3.416*$M$14/180)+E24*SIN($M$14*3.1416/180)</f>
        <v>-19.606497493362</v>
      </c>
    </row>
    <row r="25" customFormat="false" ht="13.8" hidden="false" customHeight="false" outlineLevel="0" collapsed="false">
      <c r="B25" s="5"/>
      <c r="C25" s="35" t="n">
        <v>180</v>
      </c>
      <c r="D25" s="53" t="n">
        <f aca="false">+C25*3.1416/180</f>
        <v>3.1416</v>
      </c>
      <c r="E25" s="54" t="n">
        <f aca="false">+$J$3*COS(D25)</f>
        <v>-19.9999999994603</v>
      </c>
      <c r="F25" s="31" t="n">
        <f aca="false">+$J$4*SIN(D25)</f>
        <v>-0.000110196153092992</v>
      </c>
      <c r="G25" s="31" t="n">
        <f aca="false">+E25*COS($G$14*3.1416/180)-F25*SIN(3.1416*$G$14/180)</f>
        <v>-17.320440732998</v>
      </c>
      <c r="H25" s="55" t="n">
        <f aca="false">+F25*COS(3.416*$G$14/180)+E25*SIN($G$14*3.1416/180)</f>
        <v>-10.0001140208539</v>
      </c>
      <c r="I25" s="55" t="n">
        <f aca="false">+E25*COS($I$14*3.1416/180)-F25*SIN(3.1416*$I$14/180)</f>
        <v>-9.99986215237816</v>
      </c>
      <c r="J25" s="55" t="n">
        <f aca="false">+F25*COS(3.416*$I$14/180)+E25*SIN($I$14*3.1416/180)</f>
        <v>-17.3205787139743</v>
      </c>
      <c r="K25" s="55" t="n">
        <f aca="false">+E25*COS($K$14*3.1416/180)-F25*SIN(3.1416*$K$14/180)</f>
        <v>0.000183660255152757</v>
      </c>
      <c r="L25" s="55" t="n">
        <f aca="false">+F25*COS(3.416*$K$14/180)+E25*SIN($K$14*3.1416/180)</f>
        <v>-19.9999849274002</v>
      </c>
      <c r="M25" s="55" t="n">
        <f aca="false">+E25*COS($M$14*3.1416/180)-F25*SIN(3.1416*$M$14/180)</f>
        <v>10.0001802610466</v>
      </c>
      <c r="N25" s="56" t="n">
        <f aca="false">+F25*COS(3.416*$M$14/180)+E25*SIN($M$14*3.1416/180)</f>
        <v>-17.3203875591991</v>
      </c>
    </row>
    <row r="26" customFormat="false" ht="13.8" hidden="false" customHeight="false" outlineLevel="0" collapsed="false">
      <c r="B26" s="5"/>
      <c r="C26" s="35" t="n">
        <v>200</v>
      </c>
      <c r="D26" s="53" t="n">
        <f aca="false">+C26*3.1416/180</f>
        <v>3.49066666666667</v>
      </c>
      <c r="E26" s="54" t="n">
        <f aca="false">+$J$3*COS(D26)</f>
        <v>-18.793796579086</v>
      </c>
      <c r="F26" s="31" t="n">
        <f aca="false">+$J$4*SIN(D26)</f>
        <v>-5.13041720583845</v>
      </c>
      <c r="G26" s="31" t="n">
        <f aca="false">+E26*COS($G$14*3.1416/180)-F26*SIN(3.1416*$G$14/180)</f>
        <v>-13.7106797224334</v>
      </c>
      <c r="H26" s="55" t="n">
        <f aca="false">+F26*COS(3.416*$G$14/180)+E26*SIN($G$14*3.1416/180)</f>
        <v>-13.7180661980833</v>
      </c>
      <c r="I26" s="55" t="n">
        <f aca="false">+E26*COS($I$14*3.1416/180)-F26*SIN(3.1416*$I$14/180)</f>
        <v>-4.95378051907552</v>
      </c>
      <c r="J26" s="55" t="n">
        <f aca="false">+F26*COS(3.416*$I$14/180)+E26*SIN($I$14*3.1416/180)</f>
        <v>-18.4245759626607</v>
      </c>
      <c r="K26" s="55" t="n">
        <f aca="false">+E26*COS($K$14*3.1416/180)-F26*SIN(3.1416*$K$14/180)</f>
        <v>5.13048623927334</v>
      </c>
      <c r="L26" s="55" t="n">
        <f aca="false">+F26*COS(3.416*$K$14/180)+E26*SIN($K$14*3.1416/180)</f>
        <v>-18.0920909217648</v>
      </c>
      <c r="M26" s="55" t="n">
        <f aca="false">+E26*COS($M$14*3.1416/180)-F26*SIN(3.1416*$M$14/180)</f>
        <v>13.8400370712472</v>
      </c>
      <c r="N26" s="56" t="n">
        <f aca="false">+F26*COS(3.416*$M$14/180)+E26*SIN($M$14*3.1416/180)</f>
        <v>-12.9451735926773</v>
      </c>
    </row>
    <row r="27" customFormat="false" ht="13.8" hidden="false" customHeight="false" outlineLevel="0" collapsed="false">
      <c r="B27" s="5"/>
      <c r="C27" s="35" t="n">
        <v>220</v>
      </c>
      <c r="D27" s="53" t="n">
        <f aca="false">+C27*3.1416/180</f>
        <v>3.83973333333333</v>
      </c>
      <c r="E27" s="54" t="n">
        <f aca="false">+$J$3*COS(D27)</f>
        <v>-15.3207734306597</v>
      </c>
      <c r="F27" s="31" t="n">
        <f aca="false">+$J$4*SIN(D27)</f>
        <v>-9.64191731898255</v>
      </c>
      <c r="G27" s="31" t="n">
        <f aca="false">+E27*COS($G$14*3.1416/180)-F27*SIN(3.1416*$G$14/180)</f>
        <v>-8.44720073375667</v>
      </c>
      <c r="H27" s="55" t="n">
        <f aca="false">+F27*COS(3.416*$G$14/180)+E27*SIN($G$14*3.1416/180)</f>
        <v>-15.7814094751002</v>
      </c>
      <c r="I27" s="55" t="n">
        <f aca="false">+E27*COS($I$14*3.1416/180)-F27*SIN(3.1416*$I$14/180)</f>
        <v>0.689802920837958</v>
      </c>
      <c r="J27" s="55" t="n">
        <f aca="false">+F27*COS(3.416*$I$14/180)+E27*SIN($I$14*3.1416/180)</f>
        <v>-17.3062871449101</v>
      </c>
      <c r="K27" s="55" t="n">
        <f aca="false">+E27*COS($K$14*3.1416/180)-F27*SIN(3.1416*$K$14/180)</f>
        <v>9.64197359526065</v>
      </c>
      <c r="L27" s="55" t="n">
        <f aca="false">+F27*COS(3.416*$K$14/180)+E27*SIN($K$14*3.1416/180)</f>
        <v>-14.0020136382276</v>
      </c>
      <c r="M27" s="55" t="n">
        <f aca="false">+E27*COS($M$14*3.1416/180)-F27*SIN(3.1416*$M$14/180)</f>
        <v>16.0105734257297</v>
      </c>
      <c r="N27" s="56" t="n">
        <f aca="false">+F27*COS(3.416*$M$14/180)+E27*SIN($M$14*3.1416/180)</f>
        <v>-7.00857341238789</v>
      </c>
    </row>
    <row r="28" customFormat="false" ht="13.8" hidden="false" customHeight="false" outlineLevel="0" collapsed="false">
      <c r="B28" s="58"/>
      <c r="C28" s="35" t="n">
        <v>240</v>
      </c>
      <c r="D28" s="53" t="n">
        <f aca="false">+C28*3.1416/180</f>
        <v>4.1888</v>
      </c>
      <c r="E28" s="54" t="n">
        <f aca="false">+$J$3*COS(D28)</f>
        <v>-9.99983034144385</v>
      </c>
      <c r="F28" s="31" t="n">
        <f aca="false">+$J$4*SIN(D28)</f>
        <v>-12.9904545202455</v>
      </c>
      <c r="G28" s="31" t="n">
        <f aca="false">+E28*COS($G$14*3.1416/180)-F28*SIN(3.1416*$G$14/180)</f>
        <v>-2.16485995259876</v>
      </c>
      <c r="H28" s="55" t="n">
        <f aca="false">+F28*COS(3.416*$G$14/180)+E28*SIN($G$14*3.1416/180)</f>
        <v>-15.941273048903</v>
      </c>
      <c r="I28" s="55" t="n">
        <f aca="false">+E28*COS($I$14*3.1416/180)-F28*SIN(3.1416*$I$14/180)</f>
        <v>6.25018556293267</v>
      </c>
      <c r="J28" s="55" t="n">
        <f aca="false">+F28*COS(3.416*$I$14/180)+E28*SIN($I$14*3.1416/180)</f>
        <v>-14.1005950207371</v>
      </c>
      <c r="K28" s="55" t="n">
        <f aca="false">+E28*COS($K$14*3.1416/180)-F28*SIN(3.1416*$K$14/180)</f>
        <v>12.9904912515857</v>
      </c>
      <c r="L28" s="55" t="n">
        <f aca="false">+F28*COS(3.416*$K$14/180)+E28*SIN($K$14*3.1416/180)</f>
        <v>-8.22307904403355</v>
      </c>
      <c r="M28" s="55" t="n">
        <f aca="false">+E28*COS($M$14*3.1416/180)-F28*SIN(3.1416*$M$14/180)</f>
        <v>16.2499893944963</v>
      </c>
      <c r="N28" s="56" t="n">
        <f aca="false">+F28*COS(3.416*$M$14/180)+E28*SIN($M$14*3.1416/180)</f>
        <v>-0.22663192972524</v>
      </c>
      <c r="O28" s="41"/>
    </row>
    <row r="29" customFormat="false" ht="13.8" hidden="false" customHeight="false" outlineLevel="0" collapsed="false">
      <c r="B29" s="53"/>
      <c r="C29" s="35" t="n">
        <v>260</v>
      </c>
      <c r="D29" s="53" t="n">
        <f aca="false">+C29*3.1416/180</f>
        <v>4.53786666666667</v>
      </c>
      <c r="E29" s="54" t="n">
        <f aca="false">+$J$3*COS(D29)</f>
        <v>-3.47275454775981</v>
      </c>
      <c r="F29" s="31" t="n">
        <f aca="false">+$J$4*SIN(D29)</f>
        <v>-14.7721439343176</v>
      </c>
      <c r="G29" s="31" t="n">
        <f aca="false">+E29*COS($G$14*3.1416/180)-F29*SIN(3.1416*$G$14/180)</f>
        <v>4.37859609754538</v>
      </c>
      <c r="H29" s="55" t="n">
        <f aca="false">+F29*COS(3.416*$G$14/180)+E29*SIN($G$14*3.1416/180)</f>
        <v>-14.1783749238945</v>
      </c>
      <c r="I29" s="55" t="n">
        <f aca="false">+E29*COS($I$14*3.1416/180)-F29*SIN(3.1416*$I$14/180)</f>
        <v>11.056700093365</v>
      </c>
      <c r="J29" s="55" t="n">
        <f aca="false">+F29*COS(3.416*$I$14/180)+E29*SIN($I$14*3.1416/180)</f>
        <v>-9.19415516122631</v>
      </c>
      <c r="K29" s="55" t="n">
        <f aca="false">+E29*COS($K$14*3.1416/180)-F29*SIN(3.1416*$K$14/180)</f>
        <v>14.7721566903576</v>
      </c>
      <c r="L29" s="55" t="n">
        <f aca="false">+F29*COS(3.416*$K$14/180)+E29*SIN($K$14*3.1416/180)</f>
        <v>-1.45231516596347</v>
      </c>
      <c r="M29" s="55" t="n">
        <f aca="false">+E29*COS($M$14*3.1416/180)-F29*SIN(3.1416*$M$14/180)</f>
        <v>14.5294077446299</v>
      </c>
      <c r="N29" s="56" t="n">
        <f aca="false">+F29*COS(3.416*$M$14/180)+E29*SIN($M$14*3.1416/180)</f>
        <v>6.58264483493569</v>
      </c>
      <c r="O29" s="35"/>
      <c r="P29" s="59"/>
    </row>
    <row r="30" customFormat="false" ht="13.8" hidden="false" customHeight="false" outlineLevel="0" collapsed="false">
      <c r="B30" s="53"/>
      <c r="C30" s="35" t="n">
        <v>280</v>
      </c>
      <c r="D30" s="53" t="n">
        <f aca="false">+C30*3.1416/180</f>
        <v>4.88693333333333</v>
      </c>
      <c r="E30" s="54" t="n">
        <f aca="false">+$J$3*COS(D30)</f>
        <v>3.47318863583227</v>
      </c>
      <c r="F30" s="31" t="n">
        <f aca="false">+$J$4*SIN(D30)</f>
        <v>-14.7720865281012</v>
      </c>
      <c r="G30" s="31" t="n">
        <f aca="false">+E30*COS($G$14*3.1416/180)-F30*SIN(3.1416*$G$14/180)</f>
        <v>10.3939263922936</v>
      </c>
      <c r="H30" s="55" t="n">
        <f aca="false">+F30*COS(3.416*$G$14/180)+E30*SIN($G$14*3.1416/180)</f>
        <v>-10.7053476158891</v>
      </c>
      <c r="I30" s="55" t="n">
        <f aca="false">+E30*COS($I$14*3.1416/180)-F30*SIN(3.1416*$I$14/180)</f>
        <v>14.5296072393966</v>
      </c>
      <c r="J30" s="55" t="n">
        <f aca="false">+F30*COS(3.416*$I$14/180)+E30*SIN($I$14*3.1416/180)</f>
        <v>-3.17875936433818</v>
      </c>
      <c r="K30" s="55" t="n">
        <f aca="false">+E30*COS($K$14*3.1416/180)-F30*SIN(3.1416*$K$14/180)</f>
        <v>14.7720737702673</v>
      </c>
      <c r="L30" s="55" t="n">
        <f aca="false">+F30*COS(3.416*$K$14/180)+E30*SIN($K$14*3.1416/180)</f>
        <v>5.49362016592657</v>
      </c>
      <c r="M30" s="55" t="n">
        <f aca="false">+E30*COS($M$14*3.1416/180)-F30*SIN(3.1416*$M$14/180)</f>
        <v>11.0563569768904</v>
      </c>
      <c r="N30" s="56" t="n">
        <f aca="false">+F30*COS(3.416*$M$14/180)+E30*SIN($M$14*3.1416/180)</f>
        <v>12.5979538075222</v>
      </c>
      <c r="O30" s="35"/>
      <c r="P30" s="59"/>
    </row>
    <row r="31" customFormat="false" ht="13.8" hidden="false" customHeight="false" outlineLevel="0" collapsed="false">
      <c r="B31" s="53"/>
      <c r="C31" s="35" t="n">
        <v>300</v>
      </c>
      <c r="D31" s="53" t="n">
        <f aca="false">+C31*3.1416/180</f>
        <v>5.236</v>
      </c>
      <c r="E31" s="54" t="n">
        <f aca="false">+$J$3*COS(D31)</f>
        <v>10.0002120718459</v>
      </c>
      <c r="F31" s="31" t="n">
        <f aca="false">+$J$4*SIN(D31)</f>
        <v>-12.9902892256653</v>
      </c>
      <c r="G31" s="31" t="n">
        <f aca="false">+E31*COS($G$14*3.1416/180)-F31*SIN(3.1416*$G$14/180)</f>
        <v>15.1555899625551</v>
      </c>
      <c r="H31" s="55" t="n">
        <f aca="false">+F31*COS(3.416*$G$14/180)+E31*SIN($G$14*3.1416/180)</f>
        <v>-5.94109141385828</v>
      </c>
      <c r="I31" s="55" t="n">
        <f aca="false">+E31*COS($I$14*3.1416/180)-F31*SIN(3.1416*$I$14/180)</f>
        <v>16.2500212054306</v>
      </c>
      <c r="J31" s="55" t="n">
        <f aca="false">+F31*COS(3.416*$I$14/180)+E31*SIN($I$14*3.1416/180)</f>
        <v>3.22004350027517</v>
      </c>
      <c r="K31" s="55" t="n">
        <f aca="false">+E31*COS($K$14*3.1416/180)-F31*SIN(3.1416*$K$14/180)</f>
        <v>12.9902524927476</v>
      </c>
      <c r="L31" s="55" t="n">
        <f aca="false">+F31*COS(3.416*$K$14/180)+E31*SIN($K$14*3.1416/180)</f>
        <v>11.7769407611857</v>
      </c>
      <c r="M31" s="55" t="n">
        <f aca="false">+E31*COS($M$14*3.1416/180)-F31*SIN(3.1416*$M$14/180)</f>
        <v>6.24974020985243</v>
      </c>
      <c r="N31" s="56" t="n">
        <f aca="false">+F31*COS(3.416*$M$14/180)+E31*SIN($M$14*3.1416/180)</f>
        <v>17.0937565907229</v>
      </c>
      <c r="O31" s="35"/>
      <c r="P31" s="59"/>
    </row>
    <row r="32" customFormat="false" ht="13.8" hidden="false" customHeight="false" outlineLevel="0" collapsed="false">
      <c r="B32" s="53"/>
      <c r="C32" s="35" t="n">
        <v>320</v>
      </c>
      <c r="D32" s="53" t="n">
        <f aca="false">+C32*3.1416/180</f>
        <v>5.58506666666667</v>
      </c>
      <c r="E32" s="54" t="n">
        <f aca="false">+$J$3*COS(D32)</f>
        <v>15.321056760858</v>
      </c>
      <c r="F32" s="31" t="n">
        <f aca="false">+$J$4*SIN(D32)</f>
        <v>-9.6416640730967</v>
      </c>
      <c r="G32" s="31" t="n">
        <f aca="false">+E32*COS($G$14*3.1416/180)-F32*SIN(3.1416*$G$14/180)</f>
        <v>18.0892572483608</v>
      </c>
      <c r="H32" s="55" t="n">
        <f aca="false">+F32*COS(3.416*$G$14/180)+E32*SIN($G$14*3.1416/180)</f>
        <v>-0.46024858887328</v>
      </c>
      <c r="I32" s="55" t="n">
        <f aca="false">+E32*COS($I$14*3.1416/180)-F32*SIN(3.1416*$I$14/180)</f>
        <v>16.0104337159457</v>
      </c>
      <c r="J32" s="55" t="n">
        <f aca="false">+F32*COS(3.416*$I$14/180)+E32*SIN($I$14*3.1416/180)</f>
        <v>9.23045979802891</v>
      </c>
      <c r="K32" s="55" t="n">
        <f aca="false">+E32*COS($K$14*3.1416/180)-F32*SIN(3.1416*$K$14/180)</f>
        <v>9.64160779564777</v>
      </c>
      <c r="L32" s="55" t="n">
        <f aca="false">+F32*COS(3.416*$K$14/180)+E32*SIN($K$14*3.1416/180)</f>
        <v>16.6397819157306</v>
      </c>
      <c r="M32" s="55" t="n">
        <f aca="false">+E32*COS($M$14*3.1416/180)-F32*SIN(3.1416*$M$14/180)</f>
        <v>0.689309047554937</v>
      </c>
      <c r="N32" s="56" t="n">
        <f aca="false">+F32*COS(3.416*$M$14/180)+E32*SIN($M$14*3.1416/180)</f>
        <v>19.5277905076218</v>
      </c>
      <c r="O32" s="35"/>
      <c r="P32" s="59"/>
    </row>
    <row r="33" customFormat="false" ht="13.8" hidden="false" customHeight="false" outlineLevel="0" collapsed="false">
      <c r="B33" s="53"/>
      <c r="C33" s="35" t="n">
        <v>340</v>
      </c>
      <c r="D33" s="53" t="n">
        <f aca="false">+C33*3.1416/180</f>
        <v>5.93413333333333</v>
      </c>
      <c r="E33" s="54" t="n">
        <f aca="false">+$J$3*COS(D33)</f>
        <v>18.793947335119</v>
      </c>
      <c r="F33" s="31" t="n">
        <f aca="false">+$J$4*SIN(D33)</f>
        <v>-5.13010655397971</v>
      </c>
      <c r="G33" s="31" t="n">
        <f aca="false">+E33*COS($G$14*3.1416/180)-F33*SIN(3.1416*$G$14/180)</f>
        <v>18.8410830406801</v>
      </c>
      <c r="H33" s="55" t="n">
        <f aca="false">+F33*COS(3.416*$G$14/180)+E33*SIN($G$14*3.1416/180)</f>
        <v>5.07610726546029</v>
      </c>
      <c r="I33" s="55" t="n">
        <f aca="false">+E33*COS($I$14*3.1416/180)-F33*SIN(3.1416*$I$14/180)</f>
        <v>13.8397426918847</v>
      </c>
      <c r="J33" s="55" t="n">
        <f aca="false">+F33*COS(3.416*$I$14/180)+E33*SIN($I$14*3.1416/180)</f>
        <v>14.1275412631365</v>
      </c>
      <c r="K33" s="55" t="n">
        <f aca="false">+E33*COS($K$14*3.1416/180)-F33*SIN(3.1416*$K$14/180)</f>
        <v>5.13003751992184</v>
      </c>
      <c r="L33" s="55" t="n">
        <f aca="false">+F33*COS(3.416*$K$14/180)+E33*SIN($K$14*3.1416/180)</f>
        <v>19.495610503212</v>
      </c>
      <c r="M33" s="55" t="n">
        <f aca="false">+E33*COS($M$14*3.1416/180)-F33*SIN(3.1416*$M$14/180)</f>
        <v>-4.95426334387882</v>
      </c>
      <c r="N33" s="56" t="n">
        <f aca="false">+F33*COS(3.416*$M$14/180)+E33*SIN($M$14*3.1416/180)</f>
        <v>19.6064737862571</v>
      </c>
      <c r="O33" s="35"/>
      <c r="P33" s="59"/>
    </row>
    <row r="34" customFormat="false" ht="13.8" hidden="false" customHeight="false" outlineLevel="0" collapsed="false">
      <c r="B34" s="53"/>
      <c r="C34" s="60" t="n">
        <v>360</v>
      </c>
      <c r="D34" s="61" t="n">
        <f aca="false">+C34*3.1416/180</f>
        <v>6.2832</v>
      </c>
      <c r="E34" s="62" t="n">
        <f aca="false">+$J$3*COS(D34)</f>
        <v>19.9999999978412</v>
      </c>
      <c r="F34" s="33" t="n">
        <f aca="false">+$J$4*SIN(D34)</f>
        <v>0.000220392306180038</v>
      </c>
      <c r="G34" s="33" t="n">
        <f aca="false">+E34*COS($G$14*3.1416/180)-F34*SIN(3.1416*$G$14/180)</f>
        <v>17.3203856334024</v>
      </c>
      <c r="H34" s="63" t="n">
        <f aca="false">+F34*COS(3.416*$G$14/180)+E34*SIN($G$14*3.1416/180)</f>
        <v>10.0002068339161</v>
      </c>
      <c r="I34" s="63" t="n">
        <f aca="false">+E34*COS($I$14*3.1416/180)-F34*SIN(3.1416*$I$14/180)</f>
        <v>9.99976671876572</v>
      </c>
      <c r="J34" s="63" t="n">
        <f aca="false">+F34*COS(3.416*$I$14/180)+E34*SIN($I$14*3.1416/180)</f>
        <v>17.320624863343</v>
      </c>
      <c r="K34" s="63" t="n">
        <f aca="false">+E34*COS($K$14*3.1416/180)-F34*SIN(3.1416*$K$14/180)</f>
        <v>-0.000293856408233112</v>
      </c>
      <c r="L34" s="63" t="n">
        <f aca="false">+F34*COS(3.416*$K$14/180)+E34*SIN($K$14*3.1416/180)</f>
        <v>19.999969853856</v>
      </c>
      <c r="M34" s="63" t="n">
        <f aca="false">+E34*COS($M$14*3.1416/180)-F34*SIN(3.1416*$M$14/180)</f>
        <v>-10.0002756926351</v>
      </c>
      <c r="N34" s="64" t="n">
        <f aca="false">+F34*COS(3.416*$M$14/180)+E34*SIN($M$14*3.1416/180)</f>
        <v>17.3203160180504</v>
      </c>
      <c r="O34" s="35"/>
      <c r="P34" s="59"/>
    </row>
    <row r="35" customFormat="false" ht="13.8" hidden="false" customHeight="false" outlineLevel="0" collapsed="false">
      <c r="B35" s="35"/>
      <c r="D35" s="35"/>
      <c r="E35" s="35"/>
      <c r="J35" s="35"/>
      <c r="O35" s="35"/>
      <c r="P35" s="59"/>
    </row>
    <row r="36" customFormat="false" ht="13.8" hidden="false" customHeight="false" outlineLevel="0" collapsed="false">
      <c r="B36" s="35"/>
      <c r="D36" s="35"/>
      <c r="E36" s="35"/>
      <c r="J36" s="35"/>
      <c r="O36" s="35"/>
      <c r="P36" s="59"/>
    </row>
    <row r="37" customFormat="false" ht="13.8" hidden="false" customHeight="false" outlineLevel="0" collapsed="false">
      <c r="B37" s="35"/>
      <c r="D37" s="35"/>
      <c r="E37" s="35"/>
      <c r="J37" s="35"/>
      <c r="O37" s="35"/>
      <c r="P37" s="59"/>
    </row>
    <row r="38" customFormat="false" ht="13.8" hidden="false" customHeight="false" outlineLevel="0" collapsed="false">
      <c r="B38" s="35"/>
      <c r="D38" s="35"/>
      <c r="E38" s="35"/>
      <c r="J38" s="35"/>
      <c r="O38" s="35"/>
      <c r="P38" s="59"/>
    </row>
    <row r="39" customFormat="false" ht="13.8" hidden="false" customHeight="false" outlineLevel="0" collapsed="false">
      <c r="B39" s="35"/>
      <c r="D39" s="35"/>
      <c r="E39" s="35"/>
      <c r="J39" s="35"/>
      <c r="O39" s="35"/>
      <c r="P39" s="59"/>
    </row>
    <row r="40" customFormat="false" ht="13.8" hidden="false" customHeight="false" outlineLevel="0" collapsed="false">
      <c r="B40" s="35"/>
      <c r="D40" s="35"/>
      <c r="E40" s="35"/>
      <c r="J40" s="35"/>
      <c r="O40" s="35"/>
      <c r="P40" s="59"/>
    </row>
    <row r="41" customFormat="false" ht="13.8" hidden="false" customHeight="false" outlineLevel="0" collapsed="false">
      <c r="B41" s="35"/>
      <c r="D41" s="35"/>
      <c r="E41" s="35"/>
      <c r="J41" s="35"/>
      <c r="O41" s="35"/>
      <c r="P41" s="59"/>
    </row>
    <row r="42" customFormat="false" ht="13.8" hidden="false" customHeight="false" outlineLevel="0" collapsed="false">
      <c r="B42" s="35"/>
      <c r="D42" s="35"/>
      <c r="E42" s="35"/>
      <c r="J42" s="35"/>
      <c r="O42" s="35"/>
      <c r="P42" s="59"/>
    </row>
    <row r="43" customFormat="false" ht="13.8" hidden="false" customHeight="false" outlineLevel="0" collapsed="false">
      <c r="B43" s="35"/>
      <c r="D43" s="35"/>
      <c r="E43" s="35"/>
      <c r="J43" s="35"/>
      <c r="O43" s="35"/>
      <c r="P43" s="59"/>
    </row>
    <row r="44" customFormat="false" ht="13.8" hidden="false" customHeight="false" outlineLevel="0" collapsed="false">
      <c r="B44" s="35"/>
      <c r="D44" s="35"/>
      <c r="E44" s="35"/>
      <c r="J44" s="35"/>
      <c r="O44" s="35"/>
      <c r="P44" s="59"/>
    </row>
    <row r="45" customFormat="false" ht="13.8" hidden="false" customHeight="false" outlineLevel="0" collapsed="false">
      <c r="B45" s="35"/>
      <c r="D45" s="35"/>
      <c r="E45" s="35"/>
      <c r="J45" s="35"/>
      <c r="O45" s="35"/>
      <c r="P45" s="59"/>
    </row>
    <row r="46" customFormat="false" ht="13.8" hidden="false" customHeight="false" outlineLevel="0" collapsed="false">
      <c r="B46" s="35"/>
      <c r="D46" s="35"/>
      <c r="E46" s="35"/>
      <c r="J46" s="35"/>
      <c r="O46" s="35"/>
      <c r="P46" s="59"/>
    </row>
    <row r="47" customFormat="false" ht="13.8" hidden="false" customHeight="false" outlineLevel="0" collapsed="false">
      <c r="B47" s="35"/>
      <c r="D47" s="35"/>
      <c r="E47" s="35"/>
      <c r="J47" s="35"/>
      <c r="O47" s="35"/>
      <c r="P47" s="59"/>
    </row>
    <row r="48" customFormat="false" ht="13.8" hidden="false" customHeight="false" outlineLevel="0" collapsed="false">
      <c r="B48" s="35"/>
      <c r="D48" s="35"/>
      <c r="E48" s="35"/>
      <c r="J48" s="35"/>
      <c r="O48" s="35"/>
      <c r="P48" s="59"/>
    </row>
    <row r="49" customFormat="false" ht="13.8" hidden="false" customHeight="false" outlineLevel="0" collapsed="false">
      <c r="B49" s="35"/>
      <c r="D49" s="35"/>
      <c r="E49" s="35"/>
      <c r="J49" s="35"/>
      <c r="O49" s="35"/>
      <c r="P49" s="59"/>
    </row>
  </sheetData>
  <mergeCells count="7">
    <mergeCell ref="E13:N13"/>
    <mergeCell ref="C14:D14"/>
    <mergeCell ref="E14:F14"/>
    <mergeCell ref="G14:H14"/>
    <mergeCell ref="I14:J14"/>
    <mergeCell ref="K14:L14"/>
    <mergeCell ref="M14:N14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97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P53"/>
  <sheetViews>
    <sheetView showFormulas="false" showGridLines="true" showRowColHeaders="true" showZeros="true" rightToLeft="false" tabSelected="false" showOutlineSymbols="true" defaultGridColor="true" view="pageBreakPreview" topLeftCell="A13" colorId="64" zoomScale="160" zoomScaleNormal="100" zoomScalePageLayoutView="160" workbookViewId="0">
      <selection pane="topLeft" activeCell="J34" activeCellId="0" sqref="J34"/>
    </sheetView>
  </sheetViews>
  <sheetFormatPr defaultColWidth="10.5390625" defaultRowHeight="13.8" zeroHeight="false" outlineLevelRow="0" outlineLevelCol="0"/>
  <cols>
    <col collapsed="false" customWidth="true" hidden="false" outlineLevel="0" max="1" min="1" style="0" width="0.22"/>
    <col collapsed="false" customWidth="true" hidden="false" outlineLevel="0" max="15" min="2" style="0" width="5.78"/>
    <col collapsed="false" customWidth="true" hidden="false" outlineLevel="0" max="16" min="16" style="0" width="8.66"/>
    <col collapsed="false" customWidth="true" hidden="false" outlineLevel="0" max="17" min="17" style="0" width="0.22"/>
    <col collapsed="false" customWidth="true" hidden="false" outlineLevel="0" max="25" min="18" style="0" width="5.78"/>
  </cols>
  <sheetData>
    <row r="1" customFormat="false" ht="3" hidden="false" customHeight="true" outlineLevel="0" collapsed="false"/>
    <row r="2" customFormat="false" ht="13.8" hidden="false" customHeight="false" outlineLevel="0" collapsed="false">
      <c r="B2" s="36" t="s">
        <v>44</v>
      </c>
    </row>
    <row r="3" customFormat="false" ht="13.8" hidden="false" customHeight="false" outlineLevel="0" collapsed="false">
      <c r="I3" s="44"/>
    </row>
    <row r="4" customFormat="false" ht="13.8" hidden="false" customHeight="false" outlineLevel="0" collapsed="false">
      <c r="I4" s="44"/>
    </row>
    <row r="5" customFormat="false" ht="13.8" hidden="false" customHeight="false" outlineLevel="0" collapsed="false">
      <c r="J5" s="45"/>
    </row>
    <row r="6" customFormat="false" ht="13.8" hidden="false" customHeight="false" outlineLevel="0" collapsed="false">
      <c r="J6" s="45"/>
    </row>
    <row r="17" customFormat="false" ht="13.8" hidden="false" customHeight="false" outlineLevel="0" collapsed="false">
      <c r="B17" s="0" t="s">
        <v>34</v>
      </c>
    </row>
    <row r="18" customFormat="false" ht="13.8" hidden="false" customHeight="false" outlineLevel="0" collapsed="false">
      <c r="G18" s="65" t="s">
        <v>45</v>
      </c>
    </row>
    <row r="19" customFormat="false" ht="13.8" hidden="false" customHeight="false" outlineLevel="0" collapsed="false">
      <c r="G19" s="65" t="s">
        <v>46</v>
      </c>
    </row>
    <row r="20" customFormat="false" ht="13.8" hidden="false" customHeight="false" outlineLevel="0" collapsed="false">
      <c r="H20" s="66" t="s">
        <v>47</v>
      </c>
      <c r="I20" s="66"/>
      <c r="J20" s="66"/>
      <c r="K20" s="66"/>
      <c r="L20" s="66"/>
      <c r="M20" s="66"/>
      <c r="N20" s="66"/>
      <c r="O20" s="66"/>
      <c r="P20" s="66"/>
    </row>
    <row r="21" customFormat="false" ht="13.8" hidden="false" customHeight="false" outlineLevel="0" collapsed="false">
      <c r="H21" s="66"/>
      <c r="I21" s="66"/>
      <c r="J21" s="66"/>
      <c r="K21" s="66"/>
      <c r="L21" s="66"/>
      <c r="M21" s="66"/>
      <c r="N21" s="66"/>
      <c r="O21" s="66"/>
      <c r="P21" s="66"/>
    </row>
    <row r="22" customFormat="false" ht="13.8" hidden="false" customHeight="false" outlineLevel="0" collapsed="false">
      <c r="G22" s="65" t="s">
        <v>48</v>
      </c>
    </row>
    <row r="24" customFormat="false" ht="13.8" hidden="false" customHeight="false" outlineLevel="0" collapsed="false">
      <c r="K24" s="35"/>
    </row>
    <row r="25" customFormat="false" ht="13.8" hidden="false" customHeight="false" outlineLevel="0" collapsed="false">
      <c r="K25" s="35"/>
    </row>
    <row r="26" customFormat="false" ht="13.8" hidden="false" customHeight="false" outlineLevel="0" collapsed="false">
      <c r="K26" s="35"/>
    </row>
    <row r="27" customFormat="false" ht="13.8" hidden="false" customHeight="false" outlineLevel="0" collapsed="false">
      <c r="K27" s="35"/>
    </row>
    <row r="28" customFormat="false" ht="13.8" hidden="false" customHeight="false" outlineLevel="0" collapsed="false">
      <c r="K28" s="35"/>
    </row>
    <row r="29" customFormat="false" ht="13.8" hidden="false" customHeight="false" outlineLevel="0" collapsed="false">
      <c r="K29" s="35"/>
    </row>
    <row r="30" customFormat="false" ht="13.8" hidden="false" customHeight="false" outlineLevel="0" collapsed="false">
      <c r="K30" s="35"/>
    </row>
    <row r="31" customFormat="false" ht="13.8" hidden="false" customHeight="false" outlineLevel="0" collapsed="false">
      <c r="K31" s="35"/>
    </row>
    <row r="32" customFormat="false" ht="45.75" hidden="false" customHeight="true" outlineLevel="0" collapsed="false">
      <c r="B32" s="40" t="s">
        <v>9</v>
      </c>
      <c r="C32" s="41"/>
      <c r="D32" s="40"/>
      <c r="E32" s="40"/>
      <c r="F32" s="41" t="s">
        <v>25</v>
      </c>
      <c r="G32" s="41" t="s">
        <v>26</v>
      </c>
      <c r="H32" s="41" t="s">
        <v>27</v>
      </c>
      <c r="I32" s="41" t="s">
        <v>28</v>
      </c>
      <c r="J32" s="40"/>
      <c r="K32" s="41" t="s">
        <v>25</v>
      </c>
      <c r="L32" s="41" t="s">
        <v>26</v>
      </c>
      <c r="M32" s="41" t="s">
        <v>27</v>
      </c>
      <c r="N32" s="41" t="s">
        <v>28</v>
      </c>
      <c r="O32" s="41"/>
    </row>
    <row r="33" customFormat="false" ht="13.8" hidden="false" customHeight="false" outlineLevel="0" collapsed="false">
      <c r="B33" s="35" t="n">
        <v>0</v>
      </c>
      <c r="C33" s="0" t="n">
        <v>0</v>
      </c>
      <c r="D33" s="35" t="n">
        <v>120</v>
      </c>
      <c r="E33" s="35" t="n">
        <f aca="false">+C33/D33</f>
        <v>0</v>
      </c>
      <c r="F33" s="0" t="n">
        <f aca="false">+E33</f>
        <v>0</v>
      </c>
      <c r="G33" s="0" t="n">
        <f aca="false">+E33</f>
        <v>0</v>
      </c>
      <c r="H33" s="0" t="n">
        <f aca="false">+E33</f>
        <v>0</v>
      </c>
      <c r="I33" s="0" t="n">
        <f aca="false">+E33</f>
        <v>0</v>
      </c>
      <c r="J33" s="35" t="n">
        <v>0.2</v>
      </c>
      <c r="K33" s="0" t="n">
        <f aca="false">+$J$33+E33*B33</f>
        <v>0.2</v>
      </c>
      <c r="L33" s="0" t="n">
        <f aca="false">+$J$33+E33*(B33+0.5*(B34-B33))</f>
        <v>0.2</v>
      </c>
      <c r="M33" s="0" t="n">
        <f aca="false">+$J$33+E33*(B33+0.5*(B34-B33))</f>
        <v>0.2</v>
      </c>
      <c r="N33" s="0" t="n">
        <f aca="false">+$J$33+E33*(B33+(B34-B33))</f>
        <v>0.2</v>
      </c>
      <c r="O33" s="35" t="n">
        <v>0</v>
      </c>
      <c r="P33" s="59" t="n">
        <f aca="false">O33*180/3.14159265</f>
        <v>0</v>
      </c>
    </row>
    <row r="34" customFormat="false" ht="13.8" hidden="false" customHeight="false" outlineLevel="0" collapsed="false">
      <c r="B34" s="35" t="n">
        <v>1</v>
      </c>
      <c r="C34" s="0" t="n">
        <v>0</v>
      </c>
      <c r="D34" s="35" t="n">
        <v>120</v>
      </c>
      <c r="E34" s="35" t="n">
        <f aca="false">+C34/D34</f>
        <v>0</v>
      </c>
      <c r="F34" s="0" t="n">
        <f aca="false">+E34</f>
        <v>0</v>
      </c>
      <c r="G34" s="0" t="n">
        <f aca="false">+E34</f>
        <v>0</v>
      </c>
      <c r="H34" s="0" t="n">
        <f aca="false">+E34</f>
        <v>0</v>
      </c>
      <c r="I34" s="0" t="n">
        <f aca="false">+E34</f>
        <v>0</v>
      </c>
      <c r="J34" s="35" t="n">
        <f aca="false">+J33+(F33+2*G33+2*H33+I33)*(B34-B33)/6</f>
        <v>0.2</v>
      </c>
      <c r="K34" s="0" t="n">
        <f aca="false">+$J$33+E34*B34</f>
        <v>0.2</v>
      </c>
      <c r="L34" s="0" t="n">
        <f aca="false">+$J$33+E34*(B34+0.5*(B35-B34))</f>
        <v>0.2</v>
      </c>
      <c r="M34" s="0" t="n">
        <f aca="false">+$J$33+E34*(B34+0.5*(B35-B34))</f>
        <v>0.2</v>
      </c>
      <c r="N34" s="0" t="n">
        <f aca="false">+$J$33+E34*(B34+(B35-B34))</f>
        <v>0.2</v>
      </c>
      <c r="O34" s="35" t="n">
        <f aca="false">+O33+(K33+2*L33+2*M33+N33)*(B34-B33)/6</f>
        <v>0.2</v>
      </c>
      <c r="P34" s="59" t="n">
        <f aca="false">O34*180/3.14159265</f>
        <v>11.4591559157105</v>
      </c>
    </row>
    <row r="35" customFormat="false" ht="13.8" hidden="false" customHeight="false" outlineLevel="0" collapsed="false">
      <c r="B35" s="35" t="n">
        <v>2</v>
      </c>
      <c r="C35" s="0" t="n">
        <v>0</v>
      </c>
      <c r="D35" s="35" t="n">
        <v>120</v>
      </c>
      <c r="E35" s="35" t="n">
        <f aca="false">+C35/D35</f>
        <v>0</v>
      </c>
      <c r="F35" s="0" t="n">
        <f aca="false">+E35</f>
        <v>0</v>
      </c>
      <c r="G35" s="0" t="n">
        <f aca="false">+E35</f>
        <v>0</v>
      </c>
      <c r="H35" s="0" t="n">
        <f aca="false">+E35</f>
        <v>0</v>
      </c>
      <c r="I35" s="0" t="n">
        <f aca="false">+E35</f>
        <v>0</v>
      </c>
      <c r="J35" s="35" t="n">
        <f aca="false">+J34+(F34+2*G34+2*H34+I34)*(B35-B34)/6</f>
        <v>0.2</v>
      </c>
      <c r="K35" s="0" t="n">
        <f aca="false">+$J$33+E35*B35</f>
        <v>0.2</v>
      </c>
      <c r="L35" s="0" t="n">
        <f aca="false">+$J$33+E35*(B35+0.5*(B36-B35))</f>
        <v>0.2</v>
      </c>
      <c r="M35" s="0" t="n">
        <f aca="false">+$J$33+E35*(B35+0.5*(B36-B35))</f>
        <v>0.2</v>
      </c>
      <c r="N35" s="0" t="n">
        <f aca="false">+$J$33+E35*(B35+(B36-B35))</f>
        <v>0.2</v>
      </c>
      <c r="O35" s="35" t="n">
        <f aca="false">+O34+(K35+2*L35+2*M35+N35)*(B35-B34)/6</f>
        <v>0.4</v>
      </c>
      <c r="P35" s="59" t="n">
        <f aca="false">O35*180/3.14159265</f>
        <v>22.9183118314209</v>
      </c>
    </row>
    <row r="36" customFormat="false" ht="13.8" hidden="false" customHeight="false" outlineLevel="0" collapsed="false">
      <c r="B36" s="35" t="n">
        <v>3</v>
      </c>
      <c r="C36" s="0" t="n">
        <v>0</v>
      </c>
      <c r="D36" s="35" t="n">
        <v>120</v>
      </c>
      <c r="E36" s="35" t="n">
        <f aca="false">+C36/D36</f>
        <v>0</v>
      </c>
      <c r="F36" s="0" t="n">
        <f aca="false">+E36</f>
        <v>0</v>
      </c>
      <c r="G36" s="0" t="n">
        <f aca="false">+E36</f>
        <v>0</v>
      </c>
      <c r="H36" s="0" t="n">
        <f aca="false">+E36</f>
        <v>0</v>
      </c>
      <c r="I36" s="0" t="n">
        <f aca="false">+E36</f>
        <v>0</v>
      </c>
      <c r="J36" s="35" t="n">
        <f aca="false">+J35+(F35+2*G35+2*H35+I35)*(B36-B35)/6</f>
        <v>0.2</v>
      </c>
      <c r="K36" s="0" t="n">
        <f aca="false">+$J$33+E36*B36</f>
        <v>0.2</v>
      </c>
      <c r="L36" s="0" t="n">
        <f aca="false">+$J$33+E36*(B36+0.5*(B37-B36))</f>
        <v>0.2</v>
      </c>
      <c r="M36" s="0" t="n">
        <f aca="false">+$J$33+E36*(B36+0.5*(B37-B36))</f>
        <v>0.2</v>
      </c>
      <c r="N36" s="0" t="n">
        <f aca="false">+$J$33+E36*(B36+(B37-B36))</f>
        <v>0.2</v>
      </c>
      <c r="O36" s="35" t="n">
        <f aca="false">+O35+(K36+2*L36+2*M36+N36)*(B36-B35)/6</f>
        <v>0.6</v>
      </c>
      <c r="P36" s="59" t="n">
        <f aca="false">O36*180/3.14159265</f>
        <v>34.3774677471314</v>
      </c>
    </row>
    <row r="37" customFormat="false" ht="13.8" hidden="false" customHeight="false" outlineLevel="0" collapsed="false">
      <c r="B37" s="35" t="n">
        <v>4</v>
      </c>
      <c r="C37" s="0" t="n">
        <v>0</v>
      </c>
      <c r="D37" s="35" t="n">
        <v>120</v>
      </c>
      <c r="E37" s="35" t="n">
        <f aca="false">+C37/D37</f>
        <v>0</v>
      </c>
      <c r="F37" s="0" t="n">
        <f aca="false">+E37</f>
        <v>0</v>
      </c>
      <c r="G37" s="0" t="n">
        <f aca="false">+E37</f>
        <v>0</v>
      </c>
      <c r="H37" s="0" t="n">
        <f aca="false">+E37</f>
        <v>0</v>
      </c>
      <c r="I37" s="0" t="n">
        <f aca="false">+E37</f>
        <v>0</v>
      </c>
      <c r="J37" s="35" t="n">
        <f aca="false">+J36+(F36+2*G36+2*H36+I36)*(B37-B36)/6</f>
        <v>0.2</v>
      </c>
      <c r="K37" s="0" t="n">
        <f aca="false">+$J$33+E37*B37</f>
        <v>0.2</v>
      </c>
      <c r="L37" s="0" t="n">
        <f aca="false">+$J$33+E37*(B37+0.5*(B38-B37))</f>
        <v>0.2</v>
      </c>
      <c r="M37" s="0" t="n">
        <f aca="false">+$J$33+E37*(B37+0.5*(B38-B37))</f>
        <v>0.2</v>
      </c>
      <c r="N37" s="0" t="n">
        <f aca="false">+$J$33+E37*(B37+(B38-B37))</f>
        <v>0.2</v>
      </c>
      <c r="O37" s="35" t="n">
        <f aca="false">+O36+(K37+2*L37+2*M37+N37)*(B37-B36)/6</f>
        <v>0.8</v>
      </c>
      <c r="P37" s="59" t="n">
        <f aca="false">O37*180/3.14159265</f>
        <v>45.8366236628418</v>
      </c>
    </row>
    <row r="38" customFormat="false" ht="13.8" hidden="false" customHeight="false" outlineLevel="0" collapsed="false">
      <c r="B38" s="35" t="n">
        <v>5</v>
      </c>
      <c r="C38" s="0" t="n">
        <v>0</v>
      </c>
      <c r="D38" s="35" t="n">
        <v>120</v>
      </c>
      <c r="E38" s="35" t="n">
        <f aca="false">+C38/D38</f>
        <v>0</v>
      </c>
      <c r="F38" s="0" t="n">
        <f aca="false">+E38</f>
        <v>0</v>
      </c>
      <c r="G38" s="0" t="n">
        <f aca="false">+E38</f>
        <v>0</v>
      </c>
      <c r="H38" s="0" t="n">
        <f aca="false">+E38</f>
        <v>0</v>
      </c>
      <c r="I38" s="0" t="n">
        <f aca="false">+E38</f>
        <v>0</v>
      </c>
      <c r="J38" s="35" t="n">
        <f aca="false">+J37+(F37+2*G37+2*H37+I37)*(B38-B37)/6</f>
        <v>0.2</v>
      </c>
      <c r="K38" s="0" t="n">
        <f aca="false">+$J$33+E38*B38</f>
        <v>0.2</v>
      </c>
      <c r="L38" s="0" t="n">
        <f aca="false">+$J$33+E38*(B38+0.5*(B39-B38))</f>
        <v>0.2</v>
      </c>
      <c r="M38" s="0" t="n">
        <f aca="false">+$J$33+E38*(B38+0.5*(B39-B38))</f>
        <v>0.2</v>
      </c>
      <c r="N38" s="0" t="n">
        <f aca="false">+$J$33+E38*(B38+(B39-B38))</f>
        <v>0.2</v>
      </c>
      <c r="O38" s="35" t="n">
        <f aca="false">+O37+(K38+2*L38+2*M38+N38)*(B38-B37)/6</f>
        <v>1</v>
      </c>
      <c r="P38" s="59" t="n">
        <f aca="false">O38*180/3.14159265</f>
        <v>57.2957795785523</v>
      </c>
    </row>
    <row r="39" customFormat="false" ht="13.8" hidden="false" customHeight="false" outlineLevel="0" collapsed="false">
      <c r="B39" s="35" t="n">
        <v>6</v>
      </c>
      <c r="C39" s="0" t="n">
        <v>0</v>
      </c>
      <c r="D39" s="35" t="n">
        <v>120</v>
      </c>
      <c r="E39" s="35" t="n">
        <f aca="false">+C39/D39</f>
        <v>0</v>
      </c>
      <c r="F39" s="0" t="n">
        <f aca="false">+E39</f>
        <v>0</v>
      </c>
      <c r="G39" s="0" t="n">
        <f aca="false">+E39</f>
        <v>0</v>
      </c>
      <c r="H39" s="0" t="n">
        <f aca="false">+E39</f>
        <v>0</v>
      </c>
      <c r="I39" s="0" t="n">
        <f aca="false">+E39</f>
        <v>0</v>
      </c>
      <c r="J39" s="35" t="n">
        <f aca="false">+J38+(F38+2*G38+2*H38+I38)*(B39-B38)/6</f>
        <v>0.2</v>
      </c>
      <c r="K39" s="0" t="n">
        <f aca="false">+$J$33+E39*B39</f>
        <v>0.2</v>
      </c>
      <c r="L39" s="0" t="n">
        <f aca="false">+$J$33+E39*(B39+0.5*(B40-B39))</f>
        <v>0.2</v>
      </c>
      <c r="M39" s="0" t="n">
        <f aca="false">+$J$33+E39*(B39+0.5*(B40-B39))</f>
        <v>0.2</v>
      </c>
      <c r="N39" s="0" t="n">
        <f aca="false">+$J$33+E39*(B39+(B40-B39))</f>
        <v>0.2</v>
      </c>
      <c r="O39" s="35" t="n">
        <f aca="false">+O38+(K39+2*L39+2*M39+N39)*(B39-B38)/6</f>
        <v>1.2</v>
      </c>
      <c r="P39" s="59" t="n">
        <f aca="false">O39*180/3.14159265</f>
        <v>68.7549354942628</v>
      </c>
    </row>
    <row r="40" customFormat="false" ht="13.8" hidden="false" customHeight="false" outlineLevel="0" collapsed="false">
      <c r="B40" s="35" t="n">
        <v>7</v>
      </c>
      <c r="C40" s="0" t="n">
        <v>0</v>
      </c>
      <c r="D40" s="35" t="n">
        <v>120</v>
      </c>
      <c r="E40" s="35" t="n">
        <f aca="false">+C40/D40</f>
        <v>0</v>
      </c>
      <c r="F40" s="0" t="n">
        <f aca="false">+E40</f>
        <v>0</v>
      </c>
      <c r="G40" s="0" t="n">
        <f aca="false">+E40</f>
        <v>0</v>
      </c>
      <c r="H40" s="0" t="n">
        <f aca="false">+E40</f>
        <v>0</v>
      </c>
      <c r="I40" s="0" t="n">
        <f aca="false">+E40</f>
        <v>0</v>
      </c>
      <c r="J40" s="35" t="n">
        <f aca="false">+J39+(F39+2*G39+2*H39+I39)*(B40-B39)/6</f>
        <v>0.2</v>
      </c>
      <c r="K40" s="0" t="n">
        <f aca="false">+$J$33+E40*B40</f>
        <v>0.2</v>
      </c>
      <c r="L40" s="0" t="n">
        <f aca="false">+$J$33+E40*(B40+0.5*(B41-B40))</f>
        <v>0.2</v>
      </c>
      <c r="M40" s="0" t="n">
        <f aca="false">+$J$33+E40*(B40+0.5*(B41-B40))</f>
        <v>0.2</v>
      </c>
      <c r="N40" s="0" t="n">
        <f aca="false">+$J$33+E40*(B40+(B41-B40))</f>
        <v>0.2</v>
      </c>
      <c r="O40" s="35" t="n">
        <f aca="false">+O39+(K40+2*L40+2*M40+N40)*(B40-B39)/6</f>
        <v>1.4</v>
      </c>
      <c r="P40" s="59" t="n">
        <f aca="false">O40*180/3.14159265</f>
        <v>80.2140914099732</v>
      </c>
    </row>
    <row r="41" customFormat="false" ht="13.8" hidden="false" customHeight="false" outlineLevel="0" collapsed="false">
      <c r="B41" s="35" t="n">
        <v>8</v>
      </c>
      <c r="C41" s="0" t="n">
        <v>0</v>
      </c>
      <c r="D41" s="35" t="n">
        <v>120</v>
      </c>
      <c r="E41" s="35" t="n">
        <f aca="false">+C41/D41</f>
        <v>0</v>
      </c>
      <c r="F41" s="0" t="n">
        <f aca="false">+E41</f>
        <v>0</v>
      </c>
      <c r="G41" s="0" t="n">
        <f aca="false">+E41</f>
        <v>0</v>
      </c>
      <c r="H41" s="0" t="n">
        <f aca="false">+E41</f>
        <v>0</v>
      </c>
      <c r="I41" s="0" t="n">
        <f aca="false">+E41</f>
        <v>0</v>
      </c>
      <c r="J41" s="35" t="n">
        <f aca="false">+J40+(F40+2*G40+2*H40+I40)*(B41-B40)/6</f>
        <v>0.2</v>
      </c>
      <c r="K41" s="0" t="n">
        <f aca="false">+$J$33+E41*B41</f>
        <v>0.2</v>
      </c>
      <c r="L41" s="0" t="n">
        <f aca="false">+$J$33+E41*(B41+0.5*(B42-B41))</f>
        <v>0.2</v>
      </c>
      <c r="M41" s="0" t="n">
        <f aca="false">+$J$33+E41*(B41+0.5*(B42-B41))</f>
        <v>0.2</v>
      </c>
      <c r="N41" s="0" t="n">
        <f aca="false">+$J$33+E41*(B41+(B42-B41))</f>
        <v>0.2</v>
      </c>
      <c r="O41" s="35" t="n">
        <f aca="false">+O40+(K41+2*L41+2*M41+N41)*(B41-B40)/6</f>
        <v>1.6</v>
      </c>
      <c r="P41" s="59" t="n">
        <f aca="false">O41*180/3.14159265</f>
        <v>91.6732473256837</v>
      </c>
    </row>
    <row r="42" customFormat="false" ht="13.8" hidden="false" customHeight="false" outlineLevel="0" collapsed="false">
      <c r="B42" s="35" t="n">
        <v>9</v>
      </c>
      <c r="C42" s="0" t="n">
        <v>0</v>
      </c>
      <c r="D42" s="35" t="n">
        <v>120</v>
      </c>
      <c r="E42" s="35" t="n">
        <f aca="false">+C42/D42</f>
        <v>0</v>
      </c>
      <c r="F42" s="0" t="n">
        <f aca="false">+E42</f>
        <v>0</v>
      </c>
      <c r="G42" s="0" t="n">
        <f aca="false">+E42</f>
        <v>0</v>
      </c>
      <c r="H42" s="0" t="n">
        <f aca="false">+E42</f>
        <v>0</v>
      </c>
      <c r="I42" s="0" t="n">
        <f aca="false">+E42</f>
        <v>0</v>
      </c>
      <c r="J42" s="35" t="n">
        <f aca="false">+J41+(F41+2*G41+2*H41+I41)*(B42-B41)/6</f>
        <v>0.2</v>
      </c>
      <c r="K42" s="0" t="n">
        <f aca="false">+$J$33+E42*B42</f>
        <v>0.2</v>
      </c>
      <c r="L42" s="0" t="n">
        <f aca="false">+$J$33+E42*(B42+0.5*(B43-B42))</f>
        <v>0.2</v>
      </c>
      <c r="M42" s="0" t="n">
        <f aca="false">+$J$33+E42*(B42+0.5*(B43-B42))</f>
        <v>0.2</v>
      </c>
      <c r="N42" s="0" t="n">
        <f aca="false">+$J$33+E42*(B42+(B43-B42))</f>
        <v>0.2</v>
      </c>
      <c r="O42" s="35" t="n">
        <f aca="false">+O41+(K42+2*L42+2*M42+N42)*(B42-B41)/6</f>
        <v>1.8</v>
      </c>
      <c r="P42" s="59" t="n">
        <f aca="false">O42*180/3.14159265</f>
        <v>103.132403241394</v>
      </c>
    </row>
    <row r="43" customFormat="false" ht="13.8" hidden="false" customHeight="false" outlineLevel="0" collapsed="false">
      <c r="B43" s="35" t="n">
        <v>10</v>
      </c>
      <c r="C43" s="0" t="n">
        <v>0</v>
      </c>
      <c r="D43" s="35" t="n">
        <v>120</v>
      </c>
      <c r="E43" s="35" t="n">
        <f aca="false">+C43/D43</f>
        <v>0</v>
      </c>
      <c r="F43" s="0" t="n">
        <f aca="false">+E43</f>
        <v>0</v>
      </c>
      <c r="G43" s="0" t="n">
        <f aca="false">+E43</f>
        <v>0</v>
      </c>
      <c r="H43" s="0" t="n">
        <f aca="false">+E43</f>
        <v>0</v>
      </c>
      <c r="I43" s="0" t="n">
        <f aca="false">+E43</f>
        <v>0</v>
      </c>
      <c r="J43" s="35" t="n">
        <f aca="false">+J42+(F42+2*G42+2*H42+I42)*(B43-B42)/6</f>
        <v>0.2</v>
      </c>
      <c r="K43" s="0" t="n">
        <f aca="false">+$J$33+E43*B43</f>
        <v>0.2</v>
      </c>
      <c r="L43" s="0" t="n">
        <f aca="false">+$J$33+E43*(B43+0.5*(B44-B43))</f>
        <v>0.2</v>
      </c>
      <c r="M43" s="0" t="n">
        <f aca="false">+$J$33+E43*(B43+0.5*(B44-B43))</f>
        <v>0.2</v>
      </c>
      <c r="N43" s="0" t="n">
        <f aca="false">+$J$33+E43*(B43+(B44-B43))</f>
        <v>0.2</v>
      </c>
      <c r="O43" s="35" t="n">
        <f aca="false">+O42+(K43+2*L43+2*M43+N43)*(B43-B42)/6</f>
        <v>2</v>
      </c>
      <c r="P43" s="59" t="n">
        <f aca="false">O43*180/3.14159265</f>
        <v>114.591559157105</v>
      </c>
    </row>
    <row r="44" customFormat="false" ht="13.8" hidden="false" customHeight="false" outlineLevel="0" collapsed="false">
      <c r="B44" s="35" t="n">
        <v>11</v>
      </c>
      <c r="C44" s="0" t="n">
        <v>0</v>
      </c>
      <c r="D44" s="35" t="n">
        <v>120</v>
      </c>
      <c r="E44" s="35" t="n">
        <f aca="false">+C44/D44</f>
        <v>0</v>
      </c>
      <c r="F44" s="0" t="n">
        <f aca="false">+E44</f>
        <v>0</v>
      </c>
      <c r="G44" s="0" t="n">
        <f aca="false">+E44</f>
        <v>0</v>
      </c>
      <c r="H44" s="0" t="n">
        <f aca="false">+E44</f>
        <v>0</v>
      </c>
      <c r="I44" s="0" t="n">
        <f aca="false">+E44</f>
        <v>0</v>
      </c>
      <c r="J44" s="35" t="n">
        <f aca="false">+J43+(F43+2*G43+2*H43+I43)*(B44-B43)/6</f>
        <v>0.2</v>
      </c>
      <c r="K44" s="0" t="n">
        <f aca="false">+$J$33+E44*B44</f>
        <v>0.2</v>
      </c>
      <c r="L44" s="0" t="n">
        <f aca="false">+$J$33+E44*(B44+0.5*(B45-B44))</f>
        <v>0.2</v>
      </c>
      <c r="M44" s="0" t="n">
        <f aca="false">+$J$33+E44*(B44+0.5*(B45-B44))</f>
        <v>0.2</v>
      </c>
      <c r="N44" s="0" t="n">
        <f aca="false">+$J$33+E44*(B44+(B45-B44))</f>
        <v>0.2</v>
      </c>
      <c r="O44" s="35" t="n">
        <f aca="false">+O43+(K44+2*L44+2*M44+N44)*(B44-B43)/6</f>
        <v>2.2</v>
      </c>
      <c r="P44" s="59" t="n">
        <f aca="false">O44*180/3.14159265</f>
        <v>126.050715072815</v>
      </c>
    </row>
    <row r="45" customFormat="false" ht="13.8" hidden="false" customHeight="false" outlineLevel="0" collapsed="false">
      <c r="B45" s="35" t="n">
        <v>12</v>
      </c>
      <c r="C45" s="0" t="n">
        <v>0</v>
      </c>
      <c r="D45" s="35" t="n">
        <v>120</v>
      </c>
      <c r="E45" s="35" t="n">
        <f aca="false">+C45/D45</f>
        <v>0</v>
      </c>
      <c r="F45" s="0" t="n">
        <f aca="false">+E45</f>
        <v>0</v>
      </c>
      <c r="G45" s="0" t="n">
        <f aca="false">+E45</f>
        <v>0</v>
      </c>
      <c r="H45" s="0" t="n">
        <f aca="false">+E45</f>
        <v>0</v>
      </c>
      <c r="I45" s="0" t="n">
        <f aca="false">+E45</f>
        <v>0</v>
      </c>
      <c r="J45" s="35" t="n">
        <f aca="false">+J44+(F44+2*G44+2*H44+I44)*(B45-B44)/6</f>
        <v>0.2</v>
      </c>
      <c r="K45" s="0" t="n">
        <f aca="false">+$J$33+E45*B45</f>
        <v>0.2</v>
      </c>
      <c r="L45" s="0" t="n">
        <f aca="false">+$J$33+E45*(B45+0.5*(B46-B45))</f>
        <v>0.2</v>
      </c>
      <c r="M45" s="0" t="n">
        <f aca="false">+$J$33+E45*(B45+0.5*(B46-B45))</f>
        <v>0.2</v>
      </c>
      <c r="N45" s="0" t="n">
        <f aca="false">+$J$33+E45*(B45+(B46-B45))</f>
        <v>0.2</v>
      </c>
      <c r="O45" s="35" t="n">
        <f aca="false">+O44+(K45+2*L45+2*M45+N45)*(B45-B44)/6</f>
        <v>2.4</v>
      </c>
      <c r="P45" s="59" t="n">
        <f aca="false">O45*180/3.14159265</f>
        <v>137.509870988526</v>
      </c>
    </row>
    <row r="46" customFormat="false" ht="13.8" hidden="false" customHeight="false" outlineLevel="0" collapsed="false">
      <c r="B46" s="35" t="n">
        <v>13</v>
      </c>
      <c r="C46" s="0" t="n">
        <v>0</v>
      </c>
      <c r="D46" s="35" t="n">
        <v>120</v>
      </c>
      <c r="E46" s="35" t="n">
        <f aca="false">+C46/D46</f>
        <v>0</v>
      </c>
      <c r="F46" s="0" t="n">
        <f aca="false">+E46</f>
        <v>0</v>
      </c>
      <c r="G46" s="0" t="n">
        <f aca="false">+E46</f>
        <v>0</v>
      </c>
      <c r="H46" s="0" t="n">
        <f aca="false">+E46</f>
        <v>0</v>
      </c>
      <c r="I46" s="0" t="n">
        <f aca="false">+E46</f>
        <v>0</v>
      </c>
      <c r="J46" s="35" t="n">
        <f aca="false">+J45+(F45+2*G45+2*H45+I45)*(B46-B45)/6</f>
        <v>0.2</v>
      </c>
      <c r="K46" s="0" t="n">
        <f aca="false">+$J$33+E46*B46</f>
        <v>0.2</v>
      </c>
      <c r="L46" s="0" t="n">
        <f aca="false">+$J$33+E46*(B46+0.5*(B47-B46))</f>
        <v>0.2</v>
      </c>
      <c r="M46" s="0" t="n">
        <f aca="false">+$J$33+E46*(B46+0.5*(B47-B46))</f>
        <v>0.2</v>
      </c>
      <c r="N46" s="0" t="n">
        <f aca="false">+$J$33+E46*(B46+(B47-B46))</f>
        <v>0.2</v>
      </c>
      <c r="O46" s="35" t="n">
        <f aca="false">+O45+(K46+2*L46+2*M46+N46)*(B46-B45)/6</f>
        <v>2.6</v>
      </c>
      <c r="P46" s="59" t="n">
        <f aca="false">O46*180/3.14159265</f>
        <v>148.969026904236</v>
      </c>
    </row>
    <row r="47" customFormat="false" ht="13.8" hidden="false" customHeight="false" outlineLevel="0" collapsed="false">
      <c r="B47" s="35" t="n">
        <v>14</v>
      </c>
      <c r="C47" s="0" t="n">
        <v>0</v>
      </c>
      <c r="D47" s="35" t="n">
        <v>120</v>
      </c>
      <c r="E47" s="35" t="n">
        <f aca="false">+C47/D47</f>
        <v>0</v>
      </c>
      <c r="F47" s="0" t="n">
        <f aca="false">+E47</f>
        <v>0</v>
      </c>
      <c r="G47" s="0" t="n">
        <f aca="false">+E47</f>
        <v>0</v>
      </c>
      <c r="H47" s="0" t="n">
        <f aca="false">+E47</f>
        <v>0</v>
      </c>
      <c r="I47" s="0" t="n">
        <f aca="false">+E47</f>
        <v>0</v>
      </c>
      <c r="J47" s="35" t="n">
        <f aca="false">+J46+(F46+2*G46+2*H46+I46)*(B47-B46)/6</f>
        <v>0.2</v>
      </c>
      <c r="K47" s="0" t="n">
        <f aca="false">+$J$33+E47*B47</f>
        <v>0.2</v>
      </c>
      <c r="L47" s="0" t="n">
        <f aca="false">+$J$33+E47*(B47+0.5*(B48-B47))</f>
        <v>0.2</v>
      </c>
      <c r="M47" s="0" t="n">
        <f aca="false">+$J$33+E47*(B47+0.5*(B48-B47))</f>
        <v>0.2</v>
      </c>
      <c r="N47" s="0" t="n">
        <f aca="false">+$J$33+E47*(B47+(B48-B47))</f>
        <v>0.2</v>
      </c>
      <c r="O47" s="35" t="n">
        <f aca="false">+O46+(K47+2*L47+2*M47+N47)*(B47-B46)/6</f>
        <v>2.8</v>
      </c>
      <c r="P47" s="59" t="n">
        <f aca="false">O47*180/3.14159265</f>
        <v>160.428182819946</v>
      </c>
    </row>
    <row r="48" customFormat="false" ht="13.8" hidden="false" customHeight="false" outlineLevel="0" collapsed="false">
      <c r="B48" s="35" t="n">
        <v>15</v>
      </c>
      <c r="C48" s="0" t="n">
        <v>0</v>
      </c>
      <c r="D48" s="35" t="n">
        <v>120</v>
      </c>
      <c r="E48" s="35" t="n">
        <f aca="false">+C48/D48</f>
        <v>0</v>
      </c>
      <c r="F48" s="0" t="n">
        <f aca="false">+E48</f>
        <v>0</v>
      </c>
      <c r="G48" s="0" t="n">
        <f aca="false">+E48</f>
        <v>0</v>
      </c>
      <c r="H48" s="0" t="n">
        <f aca="false">+E48</f>
        <v>0</v>
      </c>
      <c r="I48" s="0" t="n">
        <f aca="false">+E48</f>
        <v>0</v>
      </c>
      <c r="J48" s="35" t="n">
        <f aca="false">+J47+(F47+2*G47+2*H47+I47)*(B48-B47)/6</f>
        <v>0.2</v>
      </c>
      <c r="K48" s="0" t="n">
        <f aca="false">+$J$33+E48*B48</f>
        <v>0.2</v>
      </c>
      <c r="L48" s="0" t="n">
        <f aca="false">+$J$33+E48*(B48+0.5*(B49-B48))</f>
        <v>0.2</v>
      </c>
      <c r="M48" s="0" t="n">
        <f aca="false">+$J$33+E48*(B48+0.5*(B49-B48))</f>
        <v>0.2</v>
      </c>
      <c r="N48" s="0" t="n">
        <f aca="false">+$J$33+E48*(B48+(B49-B48))</f>
        <v>0.2</v>
      </c>
      <c r="O48" s="35" t="n">
        <f aca="false">+O47+(K48+2*L48+2*M48+N48)*(B48-B47)/6</f>
        <v>3</v>
      </c>
      <c r="P48" s="59" t="n">
        <f aca="false">O48*180/3.14159265</f>
        <v>171.887338735657</v>
      </c>
    </row>
    <row r="49" customFormat="false" ht="13.8" hidden="false" customHeight="false" outlineLevel="0" collapsed="false">
      <c r="B49" s="35" t="n">
        <v>16</v>
      </c>
      <c r="C49" s="0" t="n">
        <v>0</v>
      </c>
      <c r="D49" s="35" t="n">
        <v>120</v>
      </c>
      <c r="E49" s="35" t="n">
        <f aca="false">+C49/D49</f>
        <v>0</v>
      </c>
      <c r="F49" s="0" t="n">
        <f aca="false">+E49</f>
        <v>0</v>
      </c>
      <c r="G49" s="0" t="n">
        <f aca="false">+E49</f>
        <v>0</v>
      </c>
      <c r="H49" s="0" t="n">
        <f aca="false">+E49</f>
        <v>0</v>
      </c>
      <c r="I49" s="0" t="n">
        <f aca="false">+E49</f>
        <v>0</v>
      </c>
      <c r="J49" s="35" t="n">
        <f aca="false">+J48+(F48+2*G48+2*H48+I48)*(B49-B48)/6</f>
        <v>0.2</v>
      </c>
      <c r="K49" s="0" t="n">
        <f aca="false">+$J$33+E49*B49</f>
        <v>0.2</v>
      </c>
      <c r="L49" s="0" t="n">
        <f aca="false">+$J$33+E49*(B49+0.5*(B50-B49))</f>
        <v>0.2</v>
      </c>
      <c r="M49" s="0" t="n">
        <f aca="false">+$J$33+E49*(B49+0.5*(B50-B49))</f>
        <v>0.2</v>
      </c>
      <c r="N49" s="0" t="n">
        <f aca="false">+$J$33+E49*(B49+(B50-B49))</f>
        <v>0.2</v>
      </c>
      <c r="O49" s="35" t="n">
        <f aca="false">+O48+(K49+2*L49+2*M49+N49)*(B49-B48)/6</f>
        <v>3.2</v>
      </c>
      <c r="P49" s="59" t="n">
        <f aca="false">O49*180/3.14159265</f>
        <v>183.346494651367</v>
      </c>
    </row>
    <row r="50" customFormat="false" ht="13.8" hidden="false" customHeight="false" outlineLevel="0" collapsed="false">
      <c r="B50" s="35" t="n">
        <v>17</v>
      </c>
      <c r="C50" s="0" t="n">
        <v>0</v>
      </c>
      <c r="D50" s="35" t="n">
        <v>120</v>
      </c>
      <c r="E50" s="35" t="n">
        <f aca="false">+C50/D50</f>
        <v>0</v>
      </c>
      <c r="F50" s="0" t="n">
        <f aca="false">+E50</f>
        <v>0</v>
      </c>
      <c r="G50" s="0" t="n">
        <f aca="false">+E50</f>
        <v>0</v>
      </c>
      <c r="H50" s="0" t="n">
        <f aca="false">+E50</f>
        <v>0</v>
      </c>
      <c r="I50" s="0" t="n">
        <f aca="false">+E50</f>
        <v>0</v>
      </c>
      <c r="J50" s="35" t="n">
        <f aca="false">+J49+(F49+2*G49+2*H49+I49)*(B50-B49)/6</f>
        <v>0.2</v>
      </c>
      <c r="K50" s="0" t="n">
        <f aca="false">+$J$33+E50*B50</f>
        <v>0.2</v>
      </c>
      <c r="L50" s="0" t="n">
        <f aca="false">+$J$33+E50*(B50+0.5*(B51-B50))</f>
        <v>0.2</v>
      </c>
      <c r="M50" s="0" t="n">
        <f aca="false">+$J$33+E50*(B50+0.5*(B51-B50))</f>
        <v>0.2</v>
      </c>
      <c r="N50" s="0" t="n">
        <f aca="false">+$J$33+E50*(B50+(B51-B50))</f>
        <v>0.2</v>
      </c>
      <c r="O50" s="35" t="n">
        <f aca="false">+O49+(K50+2*L50+2*M50+N50)*(B50-B49)/6</f>
        <v>3.4</v>
      </c>
      <c r="P50" s="59" t="n">
        <f aca="false">O50*180/3.14159265</f>
        <v>194.805650567078</v>
      </c>
    </row>
    <row r="51" customFormat="false" ht="13.8" hidden="false" customHeight="false" outlineLevel="0" collapsed="false">
      <c r="B51" s="35" t="n">
        <v>18</v>
      </c>
      <c r="C51" s="0" t="n">
        <v>0</v>
      </c>
      <c r="D51" s="35" t="n">
        <v>120</v>
      </c>
      <c r="E51" s="35" t="n">
        <f aca="false">+C51/D51</f>
        <v>0</v>
      </c>
      <c r="F51" s="0" t="n">
        <f aca="false">+E51</f>
        <v>0</v>
      </c>
      <c r="G51" s="0" t="n">
        <f aca="false">+E51</f>
        <v>0</v>
      </c>
      <c r="H51" s="0" t="n">
        <f aca="false">+E51</f>
        <v>0</v>
      </c>
      <c r="I51" s="0" t="n">
        <f aca="false">+E51</f>
        <v>0</v>
      </c>
      <c r="J51" s="35" t="n">
        <f aca="false">+J50+(F50+2*G50+2*H50+I50)*(B51-B50)/6</f>
        <v>0.2</v>
      </c>
      <c r="K51" s="0" t="n">
        <f aca="false">+$J$33+E51*B51</f>
        <v>0.2</v>
      </c>
      <c r="L51" s="0" t="n">
        <f aca="false">+$J$33+E51*(B51+0.5*(B52-B51))</f>
        <v>0.2</v>
      </c>
      <c r="M51" s="0" t="n">
        <f aca="false">+$J$33+E51*(B51+0.5*(B52-B51))</f>
        <v>0.2</v>
      </c>
      <c r="N51" s="0" t="n">
        <f aca="false">+$J$33+E51*(B51+(B52-B51))</f>
        <v>0.2</v>
      </c>
      <c r="O51" s="35" t="n">
        <f aca="false">+O50+(K51+2*L51+2*M51+N51)*(B51-B50)/6</f>
        <v>3.6</v>
      </c>
      <c r="P51" s="59" t="n">
        <f aca="false">O51*180/3.14159265</f>
        <v>206.264806482788</v>
      </c>
    </row>
    <row r="52" customFormat="false" ht="13.8" hidden="false" customHeight="false" outlineLevel="0" collapsed="false">
      <c r="B52" s="35" t="n">
        <v>19</v>
      </c>
      <c r="C52" s="0" t="n">
        <v>0</v>
      </c>
      <c r="D52" s="35" t="n">
        <v>120</v>
      </c>
      <c r="E52" s="35" t="n">
        <f aca="false">+C52/D52</f>
        <v>0</v>
      </c>
      <c r="F52" s="0" t="n">
        <f aca="false">+E52</f>
        <v>0</v>
      </c>
      <c r="G52" s="0" t="n">
        <f aca="false">+E52</f>
        <v>0</v>
      </c>
      <c r="H52" s="0" t="n">
        <f aca="false">+E52</f>
        <v>0</v>
      </c>
      <c r="I52" s="0" t="n">
        <f aca="false">+E52</f>
        <v>0</v>
      </c>
      <c r="J52" s="35" t="n">
        <f aca="false">+J51+(F51+2*G51+2*H51+I51)*(B52-B51)/6</f>
        <v>0.2</v>
      </c>
      <c r="K52" s="0" t="n">
        <f aca="false">+$J$33+E52*B52</f>
        <v>0.2</v>
      </c>
      <c r="L52" s="0" t="n">
        <f aca="false">+$J$33+E52*(B52+0.5*(B53-B52))</f>
        <v>0.2</v>
      </c>
      <c r="M52" s="0" t="n">
        <f aca="false">+$J$33+E52*(B52+0.5*(B53-B52))</f>
        <v>0.2</v>
      </c>
      <c r="N52" s="0" t="n">
        <f aca="false">+$J$33+E52*(B52+(B53-B52))</f>
        <v>0.2</v>
      </c>
      <c r="O52" s="35" t="n">
        <f aca="false">+O51+(K52+2*L52+2*M52+N52)*(B52-B51)/6</f>
        <v>3.8</v>
      </c>
      <c r="P52" s="59" t="n">
        <f aca="false">O52*180/3.14159265</f>
        <v>217.723962398499</v>
      </c>
    </row>
    <row r="53" customFormat="false" ht="13.8" hidden="false" customHeight="false" outlineLevel="0" collapsed="false">
      <c r="B53" s="35" t="n">
        <v>20</v>
      </c>
      <c r="C53" s="0" t="n">
        <v>0</v>
      </c>
      <c r="D53" s="35" t="n">
        <v>120</v>
      </c>
      <c r="E53" s="35" t="n">
        <f aca="false">+C53/D53</f>
        <v>0</v>
      </c>
      <c r="F53" s="0" t="n">
        <f aca="false">+E53</f>
        <v>0</v>
      </c>
      <c r="G53" s="0" t="n">
        <f aca="false">+E53</f>
        <v>0</v>
      </c>
      <c r="H53" s="0" t="n">
        <f aca="false">+E53</f>
        <v>0</v>
      </c>
      <c r="I53" s="0" t="n">
        <f aca="false">+E53</f>
        <v>0</v>
      </c>
      <c r="J53" s="35" t="n">
        <f aca="false">+J52+(F52+2*G52+2*H52+I52)*(B53-B52)/6</f>
        <v>0.2</v>
      </c>
      <c r="K53" s="0" t="n">
        <f aca="false">+$J$33+E53*B53</f>
        <v>0.2</v>
      </c>
      <c r="L53" s="0" t="n">
        <f aca="false">+$J$33+E53*(B53+0.5*(B54-B53))</f>
        <v>0.2</v>
      </c>
      <c r="M53" s="0" t="n">
        <f aca="false">+$J$33+E53*(B53+0.5*(B54-B53))</f>
        <v>0.2</v>
      </c>
      <c r="N53" s="0" t="n">
        <f aca="false">+$J$33+E53*(B53+(B54-B53))</f>
        <v>0.2</v>
      </c>
      <c r="O53" s="35" t="n">
        <f aca="false">+O52+(K53+2*L53+2*M53+N53)*(B53-B52)/6</f>
        <v>4</v>
      </c>
      <c r="P53" s="59" t="n">
        <f aca="false">O53*180/3.14159265</f>
        <v>229.183118314209</v>
      </c>
    </row>
  </sheetData>
  <mergeCells count="1">
    <mergeCell ref="H20:P2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97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Y37"/>
  <sheetViews>
    <sheetView showFormulas="false" showGridLines="true" showRowColHeaders="true" showZeros="true" rightToLeft="false" tabSelected="false" showOutlineSymbols="true" defaultGridColor="true" view="pageBreakPreview" topLeftCell="A1" colorId="64" zoomScale="160" zoomScaleNormal="40" zoomScalePageLayoutView="160" workbookViewId="0">
      <selection pane="topLeft" activeCell="R30" activeCellId="0" sqref="R30"/>
    </sheetView>
  </sheetViews>
  <sheetFormatPr defaultColWidth="10.5390625" defaultRowHeight="13.8" zeroHeight="false" outlineLevelRow="0" outlineLevelCol="0"/>
  <cols>
    <col collapsed="false" customWidth="true" hidden="false" outlineLevel="0" max="1" min="1" style="0" width="0.78"/>
    <col collapsed="false" customWidth="true" hidden="false" outlineLevel="0" max="2" min="2" style="35" width="5.78"/>
    <col collapsed="false" customWidth="true" hidden="false" outlineLevel="0" max="24" min="3" style="0" width="5.78"/>
  </cols>
  <sheetData>
    <row r="2" customFormat="false" ht="24.75" hidden="false" customHeight="true" outlineLevel="0" collapsed="false">
      <c r="B2" s="40" t="s">
        <v>9</v>
      </c>
      <c r="C2" s="40" t="s">
        <v>49</v>
      </c>
      <c r="D2" s="40" t="s">
        <v>50</v>
      </c>
      <c r="E2" s="41"/>
      <c r="F2" s="67" t="s">
        <v>41</v>
      </c>
      <c r="G2" s="0" t="n">
        <v>0</v>
      </c>
      <c r="H2" s="0" t="n">
        <v>0.349066666666667</v>
      </c>
      <c r="I2" s="0" t="n">
        <v>0.698133333333333</v>
      </c>
      <c r="J2" s="0" t="n">
        <v>1.0472</v>
      </c>
      <c r="K2" s="0" t="n">
        <v>1.39626666666667</v>
      </c>
      <c r="L2" s="0" t="n">
        <v>1.74533333333333</v>
      </c>
      <c r="M2" s="0" t="n">
        <v>2.0944</v>
      </c>
      <c r="N2" s="0" t="n">
        <v>2.44346666666667</v>
      </c>
      <c r="O2" s="0" t="n">
        <v>2.79253333333333</v>
      </c>
      <c r="P2" s="0" t="n">
        <v>3.1416</v>
      </c>
      <c r="Q2" s="0" t="n">
        <v>3.49066666666667</v>
      </c>
      <c r="R2" s="0" t="n">
        <v>3.83973333333333</v>
      </c>
      <c r="S2" s="0" t="n">
        <v>4.1888</v>
      </c>
      <c r="T2" s="0" t="n">
        <v>4.53786666666667</v>
      </c>
      <c r="U2" s="0" t="n">
        <v>4.88693333333333</v>
      </c>
      <c r="V2" s="0" t="n">
        <v>5.236</v>
      </c>
      <c r="W2" s="0" t="n">
        <v>5.58506666666667</v>
      </c>
      <c r="X2" s="0" t="n">
        <v>5.93413333333333</v>
      </c>
      <c r="Y2" s="0" t="n">
        <v>6.2832</v>
      </c>
    </row>
    <row r="3" customFormat="false" ht="24.75" hidden="false" customHeight="true" outlineLevel="0" collapsed="false">
      <c r="B3" s="40"/>
      <c r="C3" s="40"/>
      <c r="D3" s="40"/>
      <c r="E3" s="41"/>
      <c r="F3" s="67" t="s">
        <v>42</v>
      </c>
      <c r="G3" s="0" t="n">
        <v>20</v>
      </c>
      <c r="H3" s="0" t="n">
        <v>18.7938468321113</v>
      </c>
      <c r="I3" s="0" t="n">
        <v>15.320867874886</v>
      </c>
      <c r="J3" s="0" t="n">
        <v>9.99995758545091</v>
      </c>
      <c r="K3" s="0" t="n">
        <v>3.4728992439714</v>
      </c>
      <c r="L3" s="0" t="n">
        <v>-3.47304393999555</v>
      </c>
      <c r="M3" s="0" t="n">
        <v>-10.0000848289183</v>
      </c>
      <c r="N3" s="0" t="n">
        <v>-15.3209623182855</v>
      </c>
      <c r="O3" s="0" t="n">
        <v>-18.7938970841223</v>
      </c>
      <c r="P3" s="0" t="n">
        <v>-19.9999999994603</v>
      </c>
      <c r="Q3" s="0" t="n">
        <v>-18.793796579086</v>
      </c>
      <c r="R3" s="0" t="n">
        <v>-15.3207734306597</v>
      </c>
      <c r="S3" s="0" t="n">
        <v>-9.99983034144385</v>
      </c>
      <c r="T3" s="0" t="n">
        <v>-3.47275454775981</v>
      </c>
      <c r="U3" s="0" t="n">
        <v>3.47318863583227</v>
      </c>
      <c r="V3" s="0" t="n">
        <v>10.0002120718459</v>
      </c>
      <c r="W3" s="0" t="n">
        <v>15.321056760858</v>
      </c>
      <c r="X3" s="0" t="n">
        <v>18.793947335119</v>
      </c>
      <c r="Y3" s="0" t="n">
        <v>19.9999999978412</v>
      </c>
    </row>
    <row r="4" customFormat="false" ht="24.75" hidden="false" customHeight="true" outlineLevel="0" collapsed="false">
      <c r="B4" s="40"/>
      <c r="C4" s="40"/>
      <c r="D4" s="40"/>
      <c r="E4" s="41"/>
      <c r="F4" s="67" t="s">
        <v>43</v>
      </c>
      <c r="G4" s="0" t="n">
        <v>0</v>
      </c>
      <c r="H4" s="0" t="n">
        <v>5.13031365549576</v>
      </c>
      <c r="I4" s="0" t="n">
        <v>9.64183290420763</v>
      </c>
      <c r="J4" s="0" t="n">
        <v>12.9903994227531</v>
      </c>
      <c r="K4" s="0" t="n">
        <v>14.7721247997093</v>
      </c>
      <c r="L4" s="0" t="n">
        <v>14.7721056643039</v>
      </c>
      <c r="M4" s="0" t="n">
        <v>12.9903443245597</v>
      </c>
      <c r="N4" s="0" t="n">
        <v>9.64174848891235</v>
      </c>
      <c r="O4" s="0" t="n">
        <v>5.13021010487617</v>
      </c>
      <c r="P4" s="0" t="n">
        <v>-0.000110196153092992</v>
      </c>
      <c r="Q4" s="0" t="n">
        <v>-5.13041720583845</v>
      </c>
      <c r="R4" s="0" t="n">
        <v>-9.64191731898255</v>
      </c>
      <c r="S4" s="0" t="n">
        <v>-12.9904545202455</v>
      </c>
      <c r="T4" s="0" t="n">
        <v>-14.7721439343176</v>
      </c>
      <c r="U4" s="0" t="n">
        <v>-14.7720865281012</v>
      </c>
      <c r="V4" s="0" t="n">
        <v>-12.9902892256653</v>
      </c>
      <c r="W4" s="0" t="n">
        <v>-9.6416640730967</v>
      </c>
      <c r="X4" s="0" t="n">
        <v>-5.13010655397971</v>
      </c>
      <c r="Y4" s="0" t="n">
        <v>0.000220392306180036</v>
      </c>
    </row>
    <row r="5" customFormat="false" ht="13.8" hidden="false" customHeight="false" outlineLevel="0" collapsed="false">
      <c r="B5" s="35" t="n">
        <f aca="false">+'ANGULO DE GIRO'!B33</f>
        <v>0</v>
      </c>
      <c r="C5" s="35" t="n">
        <f aca="false">+PROYECTIL!P62</f>
        <v>0</v>
      </c>
      <c r="D5" s="35" t="n">
        <f aca="false">+PROYECTIL!P107</f>
        <v>0</v>
      </c>
      <c r="E5" s="35" t="n">
        <f aca="false">+'ANGULO DE GIRO'!O33</f>
        <v>0</v>
      </c>
    </row>
    <row r="6" customFormat="false" ht="13.8" hidden="false" customHeight="false" outlineLevel="0" collapsed="false">
      <c r="B6" s="35" t="n">
        <f aca="false">+'ANGULO DE GIRO'!B34</f>
        <v>1</v>
      </c>
      <c r="C6" s="35" t="n">
        <f aca="false">+PROYECTIL!P63</f>
        <v>155.884462484929</v>
      </c>
      <c r="D6" s="35" t="n">
        <f aca="false">+PROYECTIL!P108</f>
        <v>85.095</v>
      </c>
      <c r="E6" s="35" t="n">
        <f aca="false">+'ANGULO DE GIRO'!O34</f>
        <v>0.2</v>
      </c>
      <c r="F6" s="67" t="s">
        <v>42</v>
      </c>
      <c r="G6" s="0" t="n">
        <f aca="false">$C6+G3*COS($E6)-G4*SIN($E6)</f>
        <v>175.485794041754</v>
      </c>
      <c r="H6" s="0" t="n">
        <f aca="false">$C6+H3*COS($E6)-H4*SIN($E6)</f>
        <v>173.284447653443</v>
      </c>
      <c r="I6" s="0" t="n">
        <f aca="false">$C6+I3*COS($E6)-I4*SIN($E6)</f>
        <v>168.98439654191</v>
      </c>
      <c r="J6" s="0" t="n">
        <f aca="false">$C6+J3*COS($E6)-J4*SIN($E6)</f>
        <v>163.104292734181</v>
      </c>
      <c r="K6" s="0" t="n">
        <f aca="false">$C6+K3*COS($E6)-K4*SIN($E6)</f>
        <v>156.353366813776</v>
      </c>
      <c r="L6" s="0" t="n">
        <f aca="false">$C6+L3*COS($E6)-L4*SIN($E6)</f>
        <v>149.545883849204</v>
      </c>
      <c r="M6" s="0" t="n">
        <f aca="false">$C6+M3*COS($E6)-M4*SIN($E6)</f>
        <v>143.502930554771</v>
      </c>
      <c r="N6" s="0" t="n">
        <f aca="false">$C6+N3*COS($E6)-N4*SIN($E6)</f>
        <v>138.953379656426</v>
      </c>
      <c r="O6" s="0" t="n">
        <f aca="false">$C6+O3*COS($E6)-O4*SIN($E6)</f>
        <v>136.445976677019</v>
      </c>
      <c r="P6" s="0" t="n">
        <f aca="false">$C6+P3*COS($E6)-P4*SIN($E6)</f>
        <v>136.283152821229</v>
      </c>
      <c r="Q6" s="0" t="n">
        <f aca="false">$C6+Q3*COS($E6)-Q4*SIN($E6)</f>
        <v>138.484547140003</v>
      </c>
      <c r="R6" s="0" t="n">
        <f aca="false">$C6+R3*COS($E6)-R4*SIN($E6)</f>
        <v>142.784637760205</v>
      </c>
      <c r="S6" s="0" t="n">
        <f aca="false">$C6+S3*COS($E6)-S4*SIN($E6)</f>
        <v>148.664767889458</v>
      </c>
      <c r="T6" s="0" t="n">
        <f aca="false">$C6+T3*COS($E6)-T4*SIN($E6)</f>
        <v>155.415703769463</v>
      </c>
      <c r="U6" s="0" t="n">
        <f aca="false">$C6+U3*COS($E6)-U4*SIN($E6)</f>
        <v>162.223179130431</v>
      </c>
      <c r="V6" s="0" t="n">
        <f aca="false">$C6+V3*COS($E6)-V4*SIN($E6)</f>
        <v>168.266108175167</v>
      </c>
      <c r="W6" s="0" t="n">
        <f aca="false">$C6+W3*COS($E6)-W4*SIN($E6)</f>
        <v>172.815621102607</v>
      </c>
      <c r="X6" s="0" t="n">
        <f aca="false">$C6+X3*COS($E6)-X4*SIN($E6)</f>
        <v>175.322976969774</v>
      </c>
      <c r="Y6" s="0" t="n">
        <f aca="false">$C6+Y3*COS($E6)-Y4*SIN($E6)</f>
        <v>175.485750254446</v>
      </c>
    </row>
    <row r="7" customFormat="false" ht="13.8" hidden="false" customHeight="false" outlineLevel="0" collapsed="false">
      <c r="C7" s="35"/>
      <c r="D7" s="35"/>
      <c r="E7" s="35"/>
      <c r="F7" s="67" t="s">
        <v>43</v>
      </c>
      <c r="G7" s="0" t="n">
        <f aca="false">$D6+G3*SIN($E6)+G4*COS($E6)</f>
        <v>89.0683866159012</v>
      </c>
      <c r="H7" s="0" t="n">
        <f aca="false">$D6+H3*SIN($E6)+H4*COS($E6)</f>
        <v>93.8568099207943</v>
      </c>
      <c r="I7" s="0" t="n">
        <f aca="false">$D6+I3*SIN($E6)+I4*COS($E6)</f>
        <v>97.588424746447</v>
      </c>
      <c r="J7" s="0" t="n">
        <f aca="false">$D6+J3*SIN($E6)+J4*COS($E6)</f>
        <v>99.813141188529</v>
      </c>
      <c r="K7" s="0" t="n">
        <f aca="false">$D6+K3*SIN($E6)+K4*COS($E6)</f>
        <v>100.262624368613</v>
      </c>
      <c r="L7" s="0" t="n">
        <f aca="false">$D6+L3*SIN($E6)+L4*COS($E6)</f>
        <v>98.8826597305428</v>
      </c>
      <c r="M7" s="0" t="n">
        <f aca="false">$D6+M3*SIN($E6)+M4*COS($E6)</f>
        <v>95.8396921462956</v>
      </c>
      <c r="N7" s="0" t="n">
        <f aca="false">$D6+N3*SIN($E6)+N4*COS($E6)</f>
        <v>91.5007501150242</v>
      </c>
      <c r="O7" s="0" t="n">
        <f aca="false">$D6+O3*SIN($E6)+O4*COS($E6)</f>
        <v>86.3891765043587</v>
      </c>
      <c r="P7" s="0" t="n">
        <f aca="false">$D6+P3*SIN($E6)+P4*COS($E6)</f>
        <v>81.1215053846393</v>
      </c>
      <c r="Q7" s="0" t="n">
        <f aca="false">$D6+Q3*SIN($E6)+Q4*COS($E6)</f>
        <v>76.3330985767106</v>
      </c>
      <c r="R7" s="0" t="n">
        <f aca="false">$D6+R3*SIN($E6)+R4*COS($E6)</f>
        <v>72.6015112846247</v>
      </c>
      <c r="S7" s="0" t="n">
        <f aca="false">$D6+S3*SIN($E6)+S4*COS($E6)</f>
        <v>70.3768300917419</v>
      </c>
      <c r="T7" s="0" t="n">
        <f aca="false">$D6+T3*SIN($E6)+T4*COS($E6)</f>
        <v>69.9273856248962</v>
      </c>
      <c r="U7" s="0" t="n">
        <f aca="false">$D6+U3*SIN($E6)+U4*COS($E6)</f>
        <v>71.307387770835</v>
      </c>
      <c r="V7" s="0" t="n">
        <f aca="false">$D6+V3*SIN($E6)+V4*COS($E6)</f>
        <v>74.3503871335566</v>
      </c>
      <c r="W7" s="0" t="n">
        <f aca="false">$D6+W3*SIN($E6)+W4*COS($E6)</f>
        <v>78.6893513809381</v>
      </c>
      <c r="X7" s="0" t="n">
        <f aca="false">$D6+X3*SIN($E6)+X4*COS($E6)</f>
        <v>83.8009349657459</v>
      </c>
      <c r="Y7" s="0" t="n">
        <f aca="false">$D6+Y3*SIN($E6)+Y4*COS($E6)</f>
        <v>89.0686026146056</v>
      </c>
    </row>
    <row r="8" customFormat="false" ht="13.8" hidden="false" customHeight="false" outlineLevel="0" collapsed="false">
      <c r="B8" s="35" t="n">
        <f aca="false">+'ANGULO DE GIRO'!B35</f>
        <v>2</v>
      </c>
      <c r="C8" s="35" t="n">
        <f aca="false">+PROYECTIL!P64</f>
        <v>311.768924969858</v>
      </c>
      <c r="D8" s="35" t="n">
        <f aca="false">+PROYECTIL!P109</f>
        <v>160.38</v>
      </c>
      <c r="E8" s="35" t="n">
        <f aca="false">+'ANGULO DE GIRO'!O35</f>
        <v>0.4</v>
      </c>
      <c r="F8" s="67" t="s">
        <v>42</v>
      </c>
      <c r="G8" s="0" t="n">
        <f aca="false">$C8+G3*COS($E8)-G4*SIN($E8)</f>
        <v>330.190144849916</v>
      </c>
      <c r="H8" s="0" t="n">
        <f aca="false">$C8+H3*COS($E8)-H4*SIN($E8)</f>
        <v>327.081365974934</v>
      </c>
      <c r="I8" s="0" t="n">
        <f aca="false">$C8+I3*COS($E8)-I4*SIN($E8)</f>
        <v>322.125672177314</v>
      </c>
      <c r="J8" s="0" t="n">
        <f aca="false">$C8+J3*COS($E8)-J4*SIN($E8)</f>
        <v>315.920796034364</v>
      </c>
      <c r="K8" s="0" t="n">
        <f aca="false">$C8+K3*COS($E8)-K4*SIN($E8)</f>
        <v>309.215140647703</v>
      </c>
      <c r="L8" s="0" t="n">
        <f aca="false">$C8+L3*COS($E8)-L4*SIN($E8)</f>
        <v>302.817510766069</v>
      </c>
      <c r="M8" s="0" t="n">
        <f aca="false">$C8+M3*COS($E8)-M4*SIN($E8)</f>
        <v>297.499558544333</v>
      </c>
      <c r="N8" s="0" t="n">
        <f aca="false">$C8+N3*COS($E8)-N4*SIN($E8)</f>
        <v>293.902710474388</v>
      </c>
      <c r="O8" s="0" t="n">
        <f aca="false">$C8+O3*COS($E8)-O4*SIN($E8)</f>
        <v>292.460801525632</v>
      </c>
      <c r="P8" s="0" t="n">
        <f aca="false">$C8+P3*COS($E8)-P4*SIN($E8)</f>
        <v>293.347748002701</v>
      </c>
      <c r="Q8" s="0" t="n">
        <f aca="false">$C8+Q3*COS($E8)-Q4*SIN($E8)</f>
        <v>296.456570575286</v>
      </c>
      <c r="R8" s="0" t="n">
        <f aca="false">$C8+R3*COS($E8)-R4*SIN($E8)</f>
        <v>301.412297623957</v>
      </c>
      <c r="S8" s="0" t="n">
        <f aca="false">$C8+S3*COS($E8)-S4*SIN($E8)</f>
        <v>307.617192560817</v>
      </c>
      <c r="T8" s="0" t="n">
        <f aca="false">$C8+T3*COS($E8)-T4*SIN($E8)</f>
        <v>314.322850017417</v>
      </c>
      <c r="U8" s="0" t="n">
        <f aca="false">$C8+U3*COS($E8)-U4*SIN($E8)</f>
        <v>320.72046499535</v>
      </c>
      <c r="V8" s="0" t="n">
        <f aca="false">$C8+V3*COS($E8)-V4*SIN($E8)</f>
        <v>326.038387137361</v>
      </c>
      <c r="W8" s="0" t="n">
        <f aca="false">$C8+W3*COS($E8)-W4*SIN($E8)</f>
        <v>329.635193579631</v>
      </c>
      <c r="X8" s="0" t="n">
        <f aca="false">$C8+X3*COS($E8)-X4*SIN($E8)</f>
        <v>331.077054373698</v>
      </c>
      <c r="Y8" s="0" t="n">
        <f aca="false">$C8+Y3*COS($E8)-Y4*SIN($E8)</f>
        <v>330.190059023121</v>
      </c>
    </row>
    <row r="9" customFormat="false" ht="13.8" hidden="false" customHeight="false" outlineLevel="0" collapsed="false">
      <c r="C9" s="35"/>
      <c r="D9" s="35"/>
      <c r="E9" s="35"/>
      <c r="F9" s="67" t="s">
        <v>43</v>
      </c>
      <c r="G9" s="0" t="n">
        <f aca="false">$D8+G3*SIN($E8)+G4*COS($E8)</f>
        <v>168.168366846173</v>
      </c>
      <c r="H9" s="0" t="n">
        <f aca="false">$D8+H3*SIN($E8)+H4*COS($E8)</f>
        <v>172.424000474041</v>
      </c>
      <c r="I9" s="0" t="n">
        <f aca="false">$D8+I3*SIN($E8)+I4*COS($E8)</f>
        <v>175.226943169327</v>
      </c>
      <c r="J9" s="0" t="n">
        <f aca="false">$D8+J3*SIN($E8)+J4*COS($E8)</f>
        <v>176.239117110899</v>
      </c>
      <c r="K9" s="0" t="n">
        <f aca="false">$D8+K3*SIN($E8)+K4*COS($E8)</f>
        <v>175.338438618147</v>
      </c>
      <c r="L9" s="0" t="n">
        <f aca="false">$D8+L3*SIN($E8)+L4*COS($E8)</f>
        <v>172.633543312801</v>
      </c>
      <c r="M9" s="0" t="n">
        <f aca="false">$D8+M3*SIN($E8)+M4*COS($E8)</f>
        <v>168.450682998995</v>
      </c>
      <c r="N9" s="0" t="n">
        <f aca="false">$D8+N3*SIN($E8)+N4*COS($E8)</f>
        <v>163.294374698563</v>
      </c>
      <c r="O9" s="0" t="n">
        <f aca="false">$D8+O3*SIN($E8)+O4*COS($E8)</f>
        <v>157.786548170623</v>
      </c>
      <c r="P9" s="0" t="n">
        <f aca="false">$D8+P3*SIN($E8)+P4*COS($E8)</f>
        <v>152.591531656659</v>
      </c>
      <c r="Q9" s="0" t="n">
        <f aca="false">$D8+Q3*SIN($E8)+Q4*COS($E8)</f>
        <v>148.335923719227</v>
      </c>
      <c r="R9" s="0" t="n">
        <f aca="false">$D8+R3*SIN($E8)+R4*COS($E8)</f>
        <v>145.53301585783</v>
      </c>
      <c r="S9" s="0" t="n">
        <f aca="false">$D8+S3*SIN($E8)+S4*COS($E8)</f>
        <v>144.520881692101</v>
      </c>
      <c r="T9" s="0" t="n">
        <f aca="false">$D8+T3*SIN($E8)+T4*COS($E8)</f>
        <v>145.42160010507</v>
      </c>
      <c r="U9" s="0" t="n">
        <f aca="false">$D8+U3*SIN($E8)+U4*COS($E8)</f>
        <v>148.126530660022</v>
      </c>
      <c r="V9" s="0" t="n">
        <f aca="false">$D8+V3*SIN($E8)+V4*COS($E8)</f>
        <v>152.309417301177</v>
      </c>
      <c r="W9" s="0" t="n">
        <f aca="false">$D8+W3*SIN($E8)+W4*COS($E8)</f>
        <v>157.465739831222</v>
      </c>
      <c r="X9" s="0" t="n">
        <f aca="false">$D8+X3*SIN($E8)+X4*COS($E8)</f>
        <v>162.973566774729</v>
      </c>
      <c r="Y9" s="0" t="n">
        <f aca="false">$D8+Y3*SIN($E8)+Y4*COS($E8)</f>
        <v>168.168569840089</v>
      </c>
    </row>
    <row r="10" customFormat="false" ht="13.8" hidden="false" customHeight="false" outlineLevel="0" collapsed="false">
      <c r="B10" s="35" t="n">
        <f aca="false">+'ANGULO DE GIRO'!B36</f>
        <v>3</v>
      </c>
      <c r="C10" s="35" t="n">
        <f aca="false">+PROYECTIL!P65</f>
        <v>467.653387454787</v>
      </c>
      <c r="D10" s="35" t="n">
        <f aca="false">+PROYECTIL!P110</f>
        <v>225.855</v>
      </c>
      <c r="E10" s="35" t="n">
        <f aca="false">+'ANGULO DE GIRO'!O36</f>
        <v>0.6</v>
      </c>
      <c r="F10" s="67" t="s">
        <v>42</v>
      </c>
      <c r="G10" s="0" t="n">
        <f aca="false">$C10+G3*COS($E10)-G4*SIN($E10)</f>
        <v>484.160099752981</v>
      </c>
      <c r="H10" s="0" t="n">
        <f aca="false">$C10+H3*COS($E10)-H4*SIN($E10)</f>
        <v>480.267825594754</v>
      </c>
      <c r="I10" s="0" t="n">
        <f aca="false">$C10+I3*COS($E10)-I4*SIN($E10)</f>
        <v>474.854056984163</v>
      </c>
      <c r="J10" s="0" t="n">
        <f aca="false">$C10+J3*COS($E10)-J4*SIN($E10)</f>
        <v>468.571777337193</v>
      </c>
      <c r="K10" s="0" t="n">
        <f aca="false">$C10+K3*COS($E10)-K4*SIN($E10)</f>
        <v>462.178725803622</v>
      </c>
      <c r="L10" s="0" t="n">
        <f aca="false">$C10+L3*COS($E10)-L4*SIN($E10)</f>
        <v>456.446002319417</v>
      </c>
      <c r="M10" s="0" t="n">
        <f aca="false">$C10+M3*COS($E10)-M4*SIN($E10)</f>
        <v>452.06506114369</v>
      </c>
      <c r="N10" s="0" t="n">
        <f aca="false">$C10+N3*COS($E10)-N4*SIN($E10)</f>
        <v>449.564310884184</v>
      </c>
      <c r="O10" s="0" t="n">
        <f aca="false">$C10+O3*COS($E10)-O4*SIN($E10)</f>
        <v>449.24538032566</v>
      </c>
      <c r="P10" s="0" t="n">
        <f aca="false">$C10+P3*COS($E10)-P4*SIN($E10)</f>
        <v>451.146737378467</v>
      </c>
      <c r="Q10" s="0" t="n">
        <f aca="false">$C10+Q3*COS($E10)-Q4*SIN($E10)</f>
        <v>455.039049259353</v>
      </c>
      <c r="R10" s="0" t="n">
        <f aca="false">$C10+R3*COS($E10)-R4*SIN($E10)</f>
        <v>460.452843537762</v>
      </c>
      <c r="S10" s="0" t="n">
        <f aca="false">$C10+S3*COS($E10)-S4*SIN($E10)</f>
        <v>466.735133701776</v>
      </c>
      <c r="T10" s="0" t="n">
        <f aca="false">$C10+T3*COS($E10)-T4*SIN($E10)</f>
        <v>473.128179333102</v>
      </c>
      <c r="U10" s="0" t="n">
        <f aca="false">$C10+U3*COS($E10)-U4*SIN($E10)</f>
        <v>478.860881207671</v>
      </c>
      <c r="V10" s="0" t="n">
        <f aca="false">$C10+V3*COS($E10)-V4*SIN($E10)</f>
        <v>483.241787672828</v>
      </c>
      <c r="W10" s="0" t="n">
        <f aca="false">$C10+W3*COS($E10)-W4*SIN($E10)</f>
        <v>485.742494307453</v>
      </c>
      <c r="X10" s="0" t="n">
        <f aca="false">$C10+X3*COS($E10)-X4*SIN($E10)</f>
        <v>486.061377588617</v>
      </c>
      <c r="Y10" s="0" t="n">
        <f aca="false">$C10+Y3*COS($E10)-Y4*SIN($E10)</f>
        <v>484.159975308342</v>
      </c>
    </row>
    <row r="11" customFormat="false" ht="13.8" hidden="false" customHeight="false" outlineLevel="0" collapsed="false">
      <c r="C11" s="35"/>
      <c r="D11" s="35"/>
      <c r="E11" s="35"/>
      <c r="F11" s="67" t="s">
        <v>43</v>
      </c>
      <c r="G11" s="0" t="n">
        <f aca="false">$D10+G3*SIN($E10)+G4*COS($E10)</f>
        <v>237.147849467901</v>
      </c>
      <c r="H11" s="0" t="n">
        <f aca="false">$D10+H3*SIN($E10)+H4*COS($E10)</f>
        <v>240.701034735429</v>
      </c>
      <c r="I11" s="0" t="n">
        <f aca="false">$D10+I3*SIN($E10)+I4*COS($E10)</f>
        <v>242.463560820285</v>
      </c>
      <c r="J11" s="0" t="n">
        <f aca="false">$D10+J3*SIN($E10)+J4*COS($E10)</f>
        <v>242.222840080395</v>
      </c>
      <c r="K11" s="0" t="n">
        <f aca="false">$D10+K3*SIN($E10)+K4*COS($E10)</f>
        <v>240.007907124058</v>
      </c>
      <c r="L11" s="0" t="n">
        <f aca="false">$D10+L3*SIN($E10)+L4*COS($E10)</f>
        <v>236.08591679147</v>
      </c>
      <c r="M11" s="0" t="n">
        <f aca="false">$D10+M3*SIN($E10)+M4*COS($E10)</f>
        <v>230.929921189038</v>
      </c>
      <c r="N11" s="0" t="n">
        <f aca="false">$D10+N3*SIN($E10)+N4*COS($E10)</f>
        <v>225.161812359712</v>
      </c>
      <c r="O11" s="0" t="n">
        <f aca="false">$D10+O3*SIN($E10)+O4*COS($E10)</f>
        <v>219.477312577213</v>
      </c>
      <c r="P11" s="0" t="n">
        <f aca="false">$D10+P3*SIN($E10)+P4*COS($E10)</f>
        <v>214.562059583594</v>
      </c>
      <c r="Q11" s="0" t="n">
        <f aca="false">$D10+Q3*SIN($E10)+Q4*COS($E10)</f>
        <v>211.008908175778</v>
      </c>
      <c r="R11" s="0" t="n">
        <f aca="false">$D10+R3*SIN($E10)+R4*COS($E10)</f>
        <v>209.246422836417</v>
      </c>
      <c r="S11" s="0" t="n">
        <f aca="false">$D10+S3*SIN($E10)+S4*COS($E10)</f>
        <v>209.487186293053</v>
      </c>
      <c r="T11" s="0" t="n">
        <f aca="false">$D10+T3*SIN($E10)+T4*COS($E10)</f>
        <v>211.702158785095</v>
      </c>
      <c r="U11" s="0" t="n">
        <f aca="false">$D10+U3*SIN($E10)+U4*COS($E10)</f>
        <v>215.624180703734</v>
      </c>
      <c r="V11" s="0" t="n">
        <f aca="false">$D10+V3*SIN($E10)+V4*COS($E10)</f>
        <v>220.780196132803</v>
      </c>
      <c r="W11" s="0" t="n">
        <f aca="false">$D10+W3*SIN($E10)+W4*COS($E10)</f>
        <v>226.548310637955</v>
      </c>
      <c r="X11" s="0" t="n">
        <f aca="false">$D10+X3*SIN($E10)+X4*COS($E10)</f>
        <v>232.232801260877</v>
      </c>
      <c r="Y11" s="0" t="n">
        <f aca="false">$D10+Y3*SIN($E10)+Y4*COS($E10)</f>
        <v>237.148031364301</v>
      </c>
    </row>
    <row r="12" customFormat="false" ht="13.8" hidden="false" customHeight="false" outlineLevel="0" collapsed="false">
      <c r="B12" s="35" t="n">
        <f aca="false">+'ANGULO DE GIRO'!B37</f>
        <v>4</v>
      </c>
      <c r="C12" s="35" t="n">
        <f aca="false">+PROYECTIL!P66</f>
        <v>623.537849939716</v>
      </c>
      <c r="D12" s="35" t="n">
        <f aca="false">+PROYECTIL!P111</f>
        <v>281.52</v>
      </c>
      <c r="E12" s="35" t="n">
        <f aca="false">+'ANGULO DE GIRO'!O37</f>
        <v>0.8</v>
      </c>
      <c r="F12" s="67" t="s">
        <v>42</v>
      </c>
      <c r="G12" s="0" t="n">
        <f aca="false">$C12+G3*COS($E12)-G4*SIN($E12)</f>
        <v>637.471984126659</v>
      </c>
      <c r="H12" s="0" t="n">
        <f aca="false">$C12+H3*COS($E12)-H4*SIN($E12)</f>
        <v>632.951387373096</v>
      </c>
      <c r="I12" s="0" t="n">
        <f aca="false">$C12+I3*COS($E12)-I4*SIN($E12)</f>
        <v>627.295373819902</v>
      </c>
      <c r="J12" s="0" t="n">
        <f aca="false">$C12+J3*COS($E12)-J4*SIN($E12)</f>
        <v>621.186145333557</v>
      </c>
      <c r="K12" s="0" t="n">
        <f aca="false">$C12+K3*COS($E12)-K4*SIN($E12)</f>
        <v>615.360568443278</v>
      </c>
      <c r="L12" s="0" t="n">
        <f aca="false">$C12+L3*COS($E12)-L4*SIN($E12)</f>
        <v>610.521296951164</v>
      </c>
      <c r="M12" s="0" t="n">
        <f aca="false">$C12+M3*COS($E12)-M4*SIN($E12)</f>
        <v>607.252021121263</v>
      </c>
      <c r="N12" s="0" t="n">
        <f aca="false">$C12+N3*COS($E12)-N4*SIN($E12)</f>
        <v>605.947065693469</v>
      </c>
      <c r="O12" s="0" t="n">
        <f aca="false">$C12+O3*COS($E12)-O4*SIN($E12)</f>
        <v>606.763828280101</v>
      </c>
      <c r="P12" s="0" t="n">
        <f aca="false">$C12+P3*COS($E12)-P4*SIN($E12)</f>
        <v>609.60379480303</v>
      </c>
      <c r="Q12" s="0" t="n">
        <f aca="false">$C12+Q3*COS($E12)-Q4*SIN($E12)</f>
        <v>614.124421800425</v>
      </c>
      <c r="R12" s="0" t="n">
        <f aca="false">$C12+R3*COS($E12)-R4*SIN($E12)</f>
        <v>619.780452414909</v>
      </c>
      <c r="S12" s="0" t="n">
        <f aca="false">$C12+S3*COS($E12)-S4*SIN($E12)</f>
        <v>625.88968272215</v>
      </c>
      <c r="T12" s="0" t="n">
        <f aca="false">$C12+T3*COS($E12)-T4*SIN($E12)</f>
        <v>631.715245973303</v>
      </c>
      <c r="U12" s="0" t="n">
        <f aca="false">$C12+U3*COS($E12)-U4*SIN($E12)</f>
        <v>636.554490011357</v>
      </c>
      <c r="V12" s="0" t="n">
        <f aca="false">$C12+V3*COS($E12)-V4*SIN($E12)</f>
        <v>639.823727883643</v>
      </c>
      <c r="W12" s="0" t="n">
        <f aca="false">$C12+W3*COS($E12)-W4*SIN($E12)</f>
        <v>641.128639428538</v>
      </c>
      <c r="X12" s="0" t="n">
        <f aca="false">$C12+X3*COS($E12)-X4*SIN($E12)</f>
        <v>640.311832326672</v>
      </c>
      <c r="Y12" s="0" t="n">
        <f aca="false">$C12+Y3*COS($E12)-Y4*SIN($E12)</f>
        <v>637.471826025392</v>
      </c>
    </row>
    <row r="13" customFormat="false" ht="13.8" hidden="false" customHeight="false" outlineLevel="0" collapsed="false">
      <c r="C13" s="35"/>
      <c r="D13" s="35"/>
      <c r="E13" s="35"/>
      <c r="F13" s="67" t="s">
        <v>43</v>
      </c>
      <c r="G13" s="0" t="n">
        <f aca="false">$D12+G3*SIN($E12)+G4*COS($E12)</f>
        <v>295.86712181799</v>
      </c>
      <c r="H13" s="0" t="n">
        <f aca="false">$D12+H3*SIN($E12)+H4*COS($E12)</f>
        <v>298.576204441287</v>
      </c>
      <c r="I13" s="0" t="n">
        <f aca="false">$D12+I3*SIN($E12)+I4*COS($E12)</f>
        <v>299.228047562682</v>
      </c>
      <c r="J13" s="0" t="n">
        <f aca="false">$D12+J3*SIN($E12)+J4*COS($E12)</f>
        <v>297.744028917592</v>
      </c>
      <c r="K13" s="0" t="n">
        <f aca="false">$D12+K3*SIN($E12)+K4*COS($E12)</f>
        <v>294.303143885014</v>
      </c>
      <c r="L13" s="0" t="n">
        <f aca="false">$D12+L3*SIN($E12)+L4*COS($E12)</f>
        <v>289.320415903188</v>
      </c>
      <c r="M13" s="0" t="n">
        <f aca="false">$D12+M3*SIN($E12)+M4*COS($E12)</f>
        <v>283.396838286114</v>
      </c>
      <c r="N13" s="0" t="n">
        <f aca="false">$D12+N3*SIN($E12)+N4*COS($E12)</f>
        <v>277.246885224599</v>
      </c>
      <c r="O13" s="0" t="n">
        <f aca="false">$D12+O3*SIN($E12)+O4*COS($E12)</f>
        <v>271.612335255394</v>
      </c>
      <c r="P13" s="0" t="n">
        <f aca="false">$D12+P3*SIN($E12)+P4*COS($E12)</f>
        <v>267.172801407997</v>
      </c>
      <c r="Q13" s="0" t="n">
        <f aca="false">$D12+Q3*SIN($E12)+Q4*COS($E12)</f>
        <v>264.463759463808</v>
      </c>
      <c r="R13" s="0" t="n">
        <f aca="false">$D12+R3*SIN($E12)+R4*COS($E12)</f>
        <v>263.811961375119</v>
      </c>
      <c r="S13" s="0" t="n">
        <f aca="false">$D12+S3*SIN($E12)+S4*COS($E12)</f>
        <v>265.296023974879</v>
      </c>
      <c r="T13" s="0" t="n">
        <f aca="false">$D12+T3*SIN($E12)+T4*COS($E12)</f>
        <v>268.736946582484</v>
      </c>
      <c r="U13" s="0" t="n">
        <f aca="false">$D12+U3*SIN($E12)+U4*COS($E12)</f>
        <v>273.719701227572</v>
      </c>
      <c r="V13" s="0" t="n">
        <f aca="false">$D12+V3*SIN($E12)+V4*COS($E12)</f>
        <v>279.643291380144</v>
      </c>
      <c r="W13" s="0" t="n">
        <f aca="false">$D12+W3*SIN($E12)+W4*COS($E12)</f>
        <v>285.793241337421</v>
      </c>
      <c r="X13" s="0" t="n">
        <f aca="false">$D12+X3*SIN($E12)+X4*COS($E12)</f>
        <v>291.427772937069</v>
      </c>
      <c r="Y13" s="0" t="n">
        <f aca="false">$D12+Y3*SIN($E12)+Y4*COS($E12)</f>
        <v>295.86727536524</v>
      </c>
    </row>
    <row r="14" customFormat="false" ht="13.8" hidden="false" customHeight="false" outlineLevel="0" collapsed="false">
      <c r="B14" s="35" t="n">
        <f aca="false">+'ANGULO DE GIRO'!B38</f>
        <v>5</v>
      </c>
      <c r="C14" s="35" t="n">
        <f aca="false">+PROYECTIL!P67</f>
        <v>779.422312424645</v>
      </c>
      <c r="D14" s="35" t="n">
        <f aca="false">+PROYECTIL!P112</f>
        <v>327.375</v>
      </c>
      <c r="E14" s="35" t="n">
        <f aca="false">+'ANGULO DE GIRO'!O38</f>
        <v>1</v>
      </c>
      <c r="F14" s="67" t="s">
        <v>42</v>
      </c>
      <c r="G14" s="0" t="n">
        <f aca="false">$C14+G3*COS($E14)-G4*SIN($E14)</f>
        <v>790.228358542008</v>
      </c>
      <c r="H14" s="0" t="n">
        <f aca="false">$C14+H3*COS($E14)-H4*SIN($E14)</f>
        <v>785.259661120104</v>
      </c>
      <c r="I14" s="0" t="n">
        <f aca="false">$C14+I3*COS($E14)-I4*SIN($E14)</f>
        <v>779.58689003609</v>
      </c>
      <c r="J14" s="0" t="n">
        <f aca="false">$C14+J3*COS($E14)-J4*SIN($E14)</f>
        <v>773.894268371336</v>
      </c>
      <c r="K14" s="0" t="n">
        <f aca="false">$C14+K3*COS($E14)-K4*SIN($E14)</f>
        <v>768.868413491294</v>
      </c>
      <c r="L14" s="0" t="n">
        <f aca="false">$C14+L3*COS($E14)-L4*SIN($E14)</f>
        <v>765.115520474456</v>
      </c>
      <c r="M14" s="0" t="n">
        <f aca="false">$C14+M3*COS($E14)-M4*SIN($E14)</f>
        <v>763.088245700923</v>
      </c>
      <c r="N14" s="0" t="n">
        <f aca="false">$C14+N3*COS($E14)-N4*SIN($E14)</f>
        <v>763.031109559721</v>
      </c>
      <c r="O14" s="0" t="n">
        <f aca="false">$C14+O3*COS($E14)-O4*SIN($E14)</f>
        <v>764.951003544624</v>
      </c>
      <c r="P14" s="0" t="n">
        <f aca="false">$C14+P3*COS($E14)-P4*SIN($E14)</f>
        <v>768.616359034439</v>
      </c>
      <c r="Q14" s="0" t="n">
        <f aca="false">$C14+Q3*COS($E14)-Q4*SIN($E14)</f>
        <v>773.58507801562</v>
      </c>
      <c r="R14" s="0" t="n">
        <f aca="false">$C14+R3*COS($E14)-R4*SIN($E14)</f>
        <v>779.257856874217</v>
      </c>
      <c r="S14" s="0" t="n">
        <f aca="false">$C14+S3*COS($E14)-S4*SIN($E14)</f>
        <v>784.950471591126</v>
      </c>
      <c r="T14" s="0" t="n">
        <f aca="false">$C14+T3*COS($E14)-T4*SIN($E14)</f>
        <v>789.976305638911</v>
      </c>
      <c r="U14" s="0" t="n">
        <f aca="false">$C14+U3*COS($E14)-U4*SIN($E14)</f>
        <v>793.729166451769</v>
      </c>
      <c r="V14" s="0" t="n">
        <f aca="false">$C14+V3*COS($E14)-V4*SIN($E14)</f>
        <v>795.756401533894</v>
      </c>
      <c r="W14" s="0" t="n">
        <f aca="false">$C14+W3*COS($E14)-W4*SIN($E14)</f>
        <v>795.813495283649</v>
      </c>
      <c r="X14" s="0" t="n">
        <f aca="false">$C14+X3*COS($E14)-X4*SIN($E14)</f>
        <v>793.893561320321</v>
      </c>
      <c r="Y14" s="0" t="n">
        <f aca="false">$C14+Y3*COS($E14)-Y4*SIN($E14)</f>
        <v>790.22817308711</v>
      </c>
    </row>
    <row r="15" customFormat="false" ht="13.8" hidden="false" customHeight="false" outlineLevel="0" collapsed="false">
      <c r="C15" s="35"/>
      <c r="D15" s="35"/>
      <c r="E15" s="35"/>
      <c r="F15" s="67" t="s">
        <v>43</v>
      </c>
      <c r="G15" s="0" t="n">
        <f aca="false">$D14+G3*SIN($E14)+G4*COS($E14)</f>
        <v>344.204419696158</v>
      </c>
      <c r="H15" s="0" t="n">
        <f aca="false">$D14+H3*SIN($E14)+H4*COS($E14)</f>
        <v>345.961397100037</v>
      </c>
      <c r="I15" s="0" t="n">
        <f aca="false">$D14+I3*SIN($E14)+I4*COS($E14)</f>
        <v>345.476570329731</v>
      </c>
      <c r="J15" s="0" t="n">
        <f aca="false">$D14+J3*SIN($E14)+J4*COS($E14)</f>
        <v>342.808416919728</v>
      </c>
      <c r="K15" s="0" t="n">
        <f aca="false">$D14+K3*SIN($E14)+K4*COS($E14)</f>
        <v>338.278757038818</v>
      </c>
      <c r="L15" s="0" t="n">
        <f aca="false">$D14+L3*SIN($E14)+L4*COS($E14)</f>
        <v>332.433937048482</v>
      </c>
      <c r="M15" s="0" t="n">
        <f aca="false">$D14+M3*SIN($E14)+M4*COS($E14)</f>
        <v>325.978931763428</v>
      </c>
      <c r="N15" s="0" t="n">
        <f aca="false">$D14+N3*SIN($E14)+N4*COS($E14)</f>
        <v>319.692313690988</v>
      </c>
      <c r="O15" s="0" t="n">
        <f aca="false">$D14+O3*SIN($E14)+O4*COS($E14)</f>
        <v>314.332345261498</v>
      </c>
      <c r="P15" s="0" t="n">
        <f aca="false">$D14+P3*SIN($E14)+P4*COS($E14)</f>
        <v>310.545520765061</v>
      </c>
      <c r="Q15" s="0" t="n">
        <f aca="false">$D14+Q3*SIN($E14)+Q4*COS($E14)</f>
        <v>308.788589237937</v>
      </c>
      <c r="R15" s="0" t="n">
        <f aca="false">$D14+R3*SIN($E14)+R4*COS($E14)</f>
        <v>309.273463532848</v>
      </c>
      <c r="S15" s="0" t="n">
        <f aca="false">$D14+S3*SIN($E14)+S4*COS($E14)</f>
        <v>311.941660383109</v>
      </c>
      <c r="T15" s="0" t="n">
        <f aca="false">$D14+T3*SIN($E14)+T4*COS($E14)</f>
        <v>316.471354380373</v>
      </c>
      <c r="U15" s="0" t="n">
        <f aca="false">$D14+U3*SIN($E14)+U4*COS($E14)</f>
        <v>322.316195048201</v>
      </c>
      <c r="V15" s="0" t="n">
        <f aca="false">$D14+V3*SIN($E14)+V4*COS($E14)</f>
        <v>328.771205077863</v>
      </c>
      <c r="W15" s="0" t="n">
        <f aca="false">$D14+W3*SIN($E14)+W4*COS($E14)</f>
        <v>335.057811389757</v>
      </c>
      <c r="X15" s="0" t="n">
        <f aca="false">$D14+X3*SIN($E14)+X4*COS($E14)</f>
        <v>340.417752972046</v>
      </c>
      <c r="Y15" s="0" t="n">
        <f aca="false">$D14+Y3*SIN($E14)+Y4*COS($E14)</f>
        <v>344.204538772813</v>
      </c>
    </row>
    <row r="16" customFormat="false" ht="13.8" hidden="false" customHeight="false" outlineLevel="0" collapsed="false">
      <c r="B16" s="35" t="n">
        <f aca="false">+'ANGULO DE GIRO'!B39</f>
        <v>6</v>
      </c>
      <c r="C16" s="35" t="n">
        <f aca="false">+PROYECTIL!P68</f>
        <v>935.306774909574</v>
      </c>
      <c r="D16" s="35" t="n">
        <f aca="false">+PROYECTIL!P113</f>
        <v>363.42</v>
      </c>
      <c r="E16" s="35" t="n">
        <f aca="false">+'ANGULO DE GIRO'!O39</f>
        <v>1.2</v>
      </c>
      <c r="F16" s="67" t="s">
        <v>42</v>
      </c>
      <c r="G16" s="0" t="n">
        <f aca="false">$C16+G3*COS($E16)-G4*SIN($E16)</f>
        <v>942.553929999107</v>
      </c>
      <c r="H16" s="0" t="n">
        <f aca="false">$C16+H3*COS($E16)-H4*SIN($E16)</f>
        <v>937.335218195443</v>
      </c>
      <c r="I16" s="0" t="n">
        <f aca="false">$C16+I3*COS($E16)-I4*SIN($E16)</f>
        <v>931.871845062265</v>
      </c>
      <c r="J16" s="0" t="n">
        <f aca="false">$C16+J3*COS($E16)-J4*SIN($E16)</f>
        <v>926.822777080768</v>
      </c>
      <c r="K16" s="0" t="n">
        <f aca="false">$C16+K3*COS($E16)-K4*SIN($E16)</f>
        <v>922.797009185028</v>
      </c>
      <c r="L16" s="0" t="n">
        <f aca="false">$C16+L3*COS($E16)-L4*SIN($E16)</f>
        <v>920.280110645109</v>
      </c>
      <c r="M16" s="0" t="n">
        <f aca="false">$C16+M3*COS($E16)-M4*SIN($E16)</f>
        <v>919.575657975729</v>
      </c>
      <c r="N16" s="0" t="n">
        <f aca="false">$C16+N3*COS($E16)-N4*SIN($E16)</f>
        <v>920.768618958767</v>
      </c>
      <c r="O16" s="0" t="n">
        <f aca="false">$C16+O3*COS($E16)-O4*SIN($E16)</f>
        <v>923.715104227337</v>
      </c>
      <c r="P16" s="0" t="n">
        <f aca="false">$C16+P3*COS($E16)-P4*SIN($E16)</f>
        <v>928.059722527358</v>
      </c>
      <c r="Q16" s="0" t="n">
        <f aca="false">$C16+Q3*COS($E16)-Q4*SIN($E16)</f>
        <v>933.278446346245</v>
      </c>
      <c r="R16" s="0" t="n">
        <f aca="false">$C16+R3*COS($E16)-R4*SIN($E16)</f>
        <v>938.74181765735</v>
      </c>
      <c r="S16" s="0" t="n">
        <f aca="false">$C16+S3*COS($E16)-S4*SIN($E16)</f>
        <v>943.790870199249</v>
      </c>
      <c r="T16" s="0" t="n">
        <f aca="false">$C16+T3*COS($E16)-T4*SIN($E16)</f>
        <v>947.816610900117</v>
      </c>
      <c r="U16" s="0" t="n">
        <f aca="false">$C16+U3*COS($E16)-U4*SIN($E16)</f>
        <v>950.333473770008</v>
      </c>
      <c r="V16" s="0" t="n">
        <f aca="false">$C16+V3*COS($E16)-V4*SIN($E16)</f>
        <v>951.037886596558</v>
      </c>
      <c r="W16" s="0" t="n">
        <f aca="false">$C16+W3*COS($E16)-W4*SIN($E16)</f>
        <v>949.84488640354</v>
      </c>
      <c r="X16" s="0" t="n">
        <f aca="false">$C16+X3*COS($E16)-X4*SIN($E16)</f>
        <v>946.898367287166</v>
      </c>
      <c r="Y16" s="0" t="n">
        <f aca="false">$C16+Y3*COS($E16)-Y4*SIN($E16)</f>
        <v>942.553724584082</v>
      </c>
    </row>
    <row r="17" customFormat="false" ht="13.8" hidden="false" customHeight="false" outlineLevel="0" collapsed="false">
      <c r="C17" s="35"/>
      <c r="D17" s="35"/>
      <c r="E17" s="35"/>
      <c r="F17" s="67" t="s">
        <v>43</v>
      </c>
      <c r="G17" s="0" t="n">
        <f aca="false">$D16+G3*SIN($E16)+G4*COS($E16)</f>
        <v>382.060781719345</v>
      </c>
      <c r="H17" s="0" t="n">
        <f aca="false">$D16+H3*SIN($E16)+H4*COS($E16)</f>
        <v>382.795608759176</v>
      </c>
      <c r="I17" s="0" t="n">
        <f aca="false">$D16+I3*SIN($E16)+I4*COS($E16)</f>
        <v>381.193440610541</v>
      </c>
      <c r="J17" s="0" t="n">
        <f aca="false">$D16+J3*SIN($E16)+J4*COS($E16)</f>
        <v>377.447523292239</v>
      </c>
      <c r="K17" s="0" t="n">
        <f aca="false">$D16+K3*SIN($E16)+K4*COS($E16)</f>
        <v>372.009671808279</v>
      </c>
      <c r="L17" s="0" t="n">
        <f aca="false">$D16+L3*SIN($E16)+L4*COS($E16)</f>
        <v>365.535774338052</v>
      </c>
      <c r="M17" s="0" t="n">
        <f aca="false">$D16+M3*SIN($E16)+M4*COS($E16)</f>
        <v>358.806682075787</v>
      </c>
      <c r="N17" s="0" t="n">
        <f aca="false">$D16+N3*SIN($E16)+N4*COS($E16)</f>
        <v>352.634026616398</v>
      </c>
      <c r="O17" s="0" t="n">
        <f aca="false">$D16+O3*SIN($E16)+O4*COS($E16)</f>
        <v>347.762324753549</v>
      </c>
      <c r="P17" s="0" t="n">
        <f aca="false">$D16+P3*SIN($E16)+P4*COS($E16)</f>
        <v>344.779178350728</v>
      </c>
      <c r="Q17" s="0" t="n">
        <f aca="false">$D16+Q3*SIN($E16)+Q4*COS($E16)</f>
        <v>344.044400556339</v>
      </c>
      <c r="R17" s="0" t="n">
        <f aca="false">$D16+R3*SIN($E16)+R4*COS($E16)</f>
        <v>345.646616826821</v>
      </c>
      <c r="S17" s="0" t="n">
        <f aca="false">$D16+S3*SIN($E16)+S4*COS($E16)</f>
        <v>349.392575339146</v>
      </c>
      <c r="T17" s="0" t="n">
        <f aca="false">$D16+T3*SIN($E16)+T4*COS($E16)</f>
        <v>354.830456120672</v>
      </c>
      <c r="U17" s="0" t="n">
        <f aca="false">$D16+U3*SIN($E16)+U4*COS($E16)</f>
        <v>361.304367458275</v>
      </c>
      <c r="V17" s="0" t="n">
        <f aca="false">$D16+V3*SIN($E16)+V4*COS($E16)</f>
        <v>368.033456485107</v>
      </c>
      <c r="W17" s="0" t="n">
        <f aca="false">$D16+W3*SIN($E16)+W4*COS($E16)</f>
        <v>374.206091996496</v>
      </c>
      <c r="X17" s="0" t="n">
        <f aca="false">$D16+X3*SIN($E16)+X4*COS($E16)</f>
        <v>379.077759604814</v>
      </c>
      <c r="Y17" s="0" t="n">
        <f aca="false">$D16+Y3*SIN($E16)+Y4*COS($E16)</f>
        <v>382.060861578194</v>
      </c>
    </row>
    <row r="18" customFormat="false" ht="13.8" hidden="false" customHeight="false" outlineLevel="0" collapsed="false">
      <c r="B18" s="35" t="n">
        <f aca="false">+'ANGULO DE GIRO'!B40</f>
        <v>7</v>
      </c>
      <c r="C18" s="35" t="n">
        <f aca="false">+PROYECTIL!P69</f>
        <v>1091.1912373945</v>
      </c>
      <c r="D18" s="35" t="n">
        <f aca="false">+PROYECTIL!P114</f>
        <v>389.655</v>
      </c>
      <c r="E18" s="35" t="n">
        <f aca="false">+'ANGULO DE GIRO'!O40</f>
        <v>1.4</v>
      </c>
      <c r="F18" s="67" t="s">
        <v>42</v>
      </c>
      <c r="G18" s="0" t="n">
        <f aca="false">$C18+G3*COS($E18)-G4*SIN($E18)</f>
        <v>1094.5905802525</v>
      </c>
      <c r="H18" s="0" t="n">
        <f aca="false">$C18+H3*COS($E18)-H4*SIN($E18)</f>
        <v>1089.32990763809</v>
      </c>
      <c r="I18" s="0" t="n">
        <f aca="false">$C18+I3*COS($E18)-I4*SIN($E18)</f>
        <v>1084.2937399019</v>
      </c>
      <c r="J18" s="0" t="n">
        <f aca="false">$C18+J3*COS($E18)-J4*SIN($E18)</f>
        <v>1080.08951601083</v>
      </c>
      <c r="K18" s="0" t="n">
        <f aca="false">$C18+K3*COS($E18)-K4*SIN($E18)</f>
        <v>1077.22432976135</v>
      </c>
      <c r="L18" s="0" t="n">
        <f aca="false">$C18+L3*COS($E18)-L4*SIN($E18)</f>
        <v>1076.0437665006</v>
      </c>
      <c r="M18" s="0" t="n">
        <f aca="false">$C18+M3*COS($E18)-M4*SIN($E18)</f>
        <v>1076.69022024027</v>
      </c>
      <c r="N18" s="0" t="n">
        <f aca="false">$C18+N3*COS($E18)-N4*SIN($E18)</f>
        <v>1079.08571875776</v>
      </c>
      <c r="O18" s="0" t="n">
        <f aca="false">$C18+O3*COS($E18)-O4*SIN($E18)</f>
        <v>1082.94132824052</v>
      </c>
      <c r="P18" s="0" t="n">
        <f aca="false">$C18+P3*COS($E18)-P4*SIN($E18)</f>
        <v>1087.79200312936</v>
      </c>
      <c r="Q18" s="0" t="n">
        <f aca="false">$C18+Q3*COS($E18)-Q4*SIN($E18)</f>
        <v>1093.05267773593</v>
      </c>
      <c r="R18" s="0" t="n">
        <f aca="false">$C18+R3*COS($E18)-R4*SIN($E18)</f>
        <v>1098.08883412603</v>
      </c>
      <c r="S18" s="0" t="n">
        <f aca="false">$C18+S3*COS($E18)-S4*SIN($E18)</f>
        <v>1102.29303470128</v>
      </c>
      <c r="T18" s="0" t="n">
        <f aca="false">$C18+T3*COS($E18)-T4*SIN($E18)</f>
        <v>1105.15818847745</v>
      </c>
      <c r="U18" s="0" t="n">
        <f aca="false">$C18+U3*COS($E18)-U4*SIN($E18)</f>
        <v>1106.33871402417</v>
      </c>
      <c r="V18" s="0" t="n">
        <f aca="false">$C18+V3*COS($E18)-V4*SIN($E18)</f>
        <v>1105.69222187865</v>
      </c>
      <c r="W18" s="0" t="n">
        <f aca="false">$C18+W3*COS($E18)-W4*SIN($E18)</f>
        <v>1103.29668889583</v>
      </c>
      <c r="X18" s="0" t="n">
        <f aca="false">$C18+X3*COS($E18)-X4*SIN($E18)</f>
        <v>1099.4410530453</v>
      </c>
      <c r="Y18" s="0" t="n">
        <f aca="false">$C18+Y3*COS($E18)-Y4*SIN($E18)</f>
        <v>1094.5903630666</v>
      </c>
    </row>
    <row r="19" customFormat="false" ht="13.8" hidden="false" customHeight="false" outlineLevel="0" collapsed="false">
      <c r="C19" s="35"/>
      <c r="D19" s="35"/>
      <c r="E19" s="35"/>
      <c r="F19" s="67" t="s">
        <v>43</v>
      </c>
      <c r="G19" s="0" t="n">
        <f aca="false">$D18+G3*SIN($E18)+G4*COS($E18)</f>
        <v>409.363994599769</v>
      </c>
      <c r="H19" s="0" t="n">
        <f aca="false">$D18+H3*SIN($E18)+H4*COS($E18)</f>
        <v>409.047376040355</v>
      </c>
      <c r="I19" s="0" t="n">
        <f aca="false">$D18+I3*SIN($E18)+I4*COS($E18)</f>
        <v>406.391739901545</v>
      </c>
      <c r="J19" s="0" t="n">
        <f aca="false">$D18+J3*SIN($E18)+J4*COS($E18)</f>
        <v>401.717396577497</v>
      </c>
      <c r="K19" s="0" t="n">
        <f aca="false">$D18+K3*SIN($E18)+K4*COS($E18)</f>
        <v>395.588143469021</v>
      </c>
      <c r="L19" s="0" t="n">
        <f aca="false">$D18+L3*SIN($E18)+L4*COS($E18)</f>
        <v>388.743262381475</v>
      </c>
      <c r="M19" s="0" t="n">
        <f aca="false">$D18+M3*SIN($E18)+M4*COS($E18)</f>
        <v>382.008350815616</v>
      </c>
      <c r="N19" s="0" t="n">
        <f aca="false">$D18+N3*SIN($E18)+N4*COS($E18)</f>
        <v>376.195742263505</v>
      </c>
      <c r="O19" s="0" t="n">
        <f aca="false">$D18+O3*SIN($E18)+O4*COS($E18)</f>
        <v>372.006526347024</v>
      </c>
      <c r="P19" s="0" t="n">
        <f aca="false">$D18+P3*SIN($E18)+P4*COS($E18)</f>
        <v>369.945986671037</v>
      </c>
      <c r="Q19" s="0" t="n">
        <f aca="false">$D18+Q3*SIN($E18)+Q4*COS($E18)</f>
        <v>370.262655881319</v>
      </c>
      <c r="R19" s="0" t="n">
        <f aca="false">$D18+R3*SIN($E18)+R4*COS($E18)</f>
        <v>372.918338820754</v>
      </c>
      <c r="S19" s="0" t="n">
        <f aca="false">$D18+S3*SIN($E18)+S4*COS($E18)</f>
        <v>377.592719450312</v>
      </c>
      <c r="T19" s="0" t="n">
        <f aca="false">$D18+T3*SIN($E18)+T4*COS($E18)</f>
        <v>383.721995869567</v>
      </c>
      <c r="U19" s="0" t="n">
        <f aca="false">$D18+U3*SIN($E18)+U4*COS($E18)</f>
        <v>390.566883461523</v>
      </c>
      <c r="V19" s="0" t="n">
        <f aca="false">$D18+V3*SIN($E18)+V4*COS($E18)</f>
        <v>397.301783940894</v>
      </c>
      <c r="W19" s="0" t="n">
        <f aca="false">$D18+W3*SIN($E18)+W4*COS($E18)</f>
        <v>403.114365152817</v>
      </c>
      <c r="X19" s="0" t="n">
        <f aca="false">$D18+X3*SIN($E18)+X4*COS($E18)</f>
        <v>407.303540773057</v>
      </c>
      <c r="Y19" s="0" t="n">
        <f aca="false">$D18+Y3*SIN($E18)+Y4*COS($E18)</f>
        <v>409.364032057092</v>
      </c>
    </row>
    <row r="20" customFormat="false" ht="13.8" hidden="false" customHeight="false" outlineLevel="0" collapsed="false">
      <c r="B20" s="35" t="n">
        <f aca="false">+'ANGULO DE GIRO'!B41</f>
        <v>8</v>
      </c>
      <c r="C20" s="35" t="n">
        <f aca="false">+PROYECTIL!P70</f>
        <v>1247.07569987943</v>
      </c>
      <c r="D20" s="35" t="n">
        <f aca="false">+PROYECTIL!P115</f>
        <v>406.08</v>
      </c>
      <c r="E20" s="35" t="n">
        <f aca="false">+'ANGULO DE GIRO'!O41</f>
        <v>1.6</v>
      </c>
      <c r="F20" s="67" t="s">
        <v>42</v>
      </c>
      <c r="G20" s="0" t="n">
        <f aca="false">$C20+G3*COS($E20)-G4*SIN($E20)</f>
        <v>1246.4917094334</v>
      </c>
      <c r="H20" s="0" t="n">
        <f aca="false">$C20+H3*COS($E20)-H4*SIN($E20)</f>
        <v>1241.39880242437</v>
      </c>
      <c r="I20" s="0" t="n">
        <f aca="false">$C20+I3*COS($E20)-I4*SIN($E20)</f>
        <v>1236.99061620026</v>
      </c>
      <c r="J20" s="0" t="n">
        <f aca="false">$C20+J3*COS($E20)-J4*SIN($E20)</f>
        <v>1233.79884553895</v>
      </c>
      <c r="K20" s="0" t="n">
        <f aca="false">$C20+K3*COS($E20)-K4*SIN($E20)</f>
        <v>1232.20846686988</v>
      </c>
      <c r="L20" s="0" t="n">
        <f aca="false">$C20+L3*COS($E20)-L4*SIN($E20)</f>
        <v>1232.41130422003</v>
      </c>
      <c r="M20" s="0" t="n">
        <f aca="false">$C20+M3*COS($E20)-M4*SIN($E20)</f>
        <v>1234.38289229816</v>
      </c>
      <c r="N20" s="0" t="n">
        <f aca="false">$C20+N3*COS($E20)-N4*SIN($E20)</f>
        <v>1237.88542738364</v>
      </c>
      <c r="O20" s="0" t="n">
        <f aca="false">$C20+O3*COS($E20)-O4*SIN($E20)</f>
        <v>1242.49645009758</v>
      </c>
      <c r="P20" s="0" t="n">
        <f aca="false">$C20+P3*COS($E20)-P4*SIN($E20)</f>
        <v>1247.65980047461</v>
      </c>
      <c r="Q20" s="0" t="n">
        <f aca="false">$C20+Q3*COS($E20)-Q4*SIN($E20)</f>
        <v>1252.75269937331</v>
      </c>
      <c r="R20" s="0" t="n">
        <f aca="false">$C20+R3*COS($E20)-R4*SIN($E20)</f>
        <v>1257.16086517966</v>
      </c>
      <c r="S20" s="0" t="n">
        <f aca="false">$C20+S3*COS($E20)-S4*SIN($E20)</f>
        <v>1260.35260557844</v>
      </c>
      <c r="T20" s="0" t="n">
        <f aca="false">$C20+T3*COS($E20)-T4*SIN($E20)</f>
        <v>1261.94294779037</v>
      </c>
      <c r="U20" s="0" t="n">
        <f aca="false">$C20+U3*COS($E20)-U4*SIN($E20)</f>
        <v>1261.74007218574</v>
      </c>
      <c r="V20" s="0" t="n">
        <f aca="false">$C20+V3*COS($E20)-V4*SIN($E20)</f>
        <v>1259.76844866987</v>
      </c>
      <c r="W20" s="0" t="n">
        <f aca="false">$C20+W3*COS($E20)-W4*SIN($E20)</f>
        <v>1256.26588523772</v>
      </c>
      <c r="X20" s="0" t="n">
        <f aca="false">$C20+X3*COS($E20)-X4*SIN($E20)</f>
        <v>1251.65484468724</v>
      </c>
      <c r="Y20" s="0" t="n">
        <f aca="false">$C20+Y3*COS($E20)-Y4*SIN($E20)</f>
        <v>1246.49148913514</v>
      </c>
    </row>
    <row r="21" customFormat="false" ht="13.8" hidden="false" customHeight="false" outlineLevel="0" collapsed="false">
      <c r="C21" s="35"/>
      <c r="D21" s="35"/>
      <c r="E21" s="35"/>
      <c r="F21" s="67" t="s">
        <v>43</v>
      </c>
      <c r="G21" s="0" t="n">
        <f aca="false">$D20+G3*SIN($E20)+G4*COS($E20)</f>
        <v>426.07147206083</v>
      </c>
      <c r="H21" s="0" t="n">
        <f aca="false">$D20+H3*SIN($E20)+H4*COS($E20)</f>
        <v>424.716030484987</v>
      </c>
      <c r="I21" s="0" t="n">
        <f aca="false">$D20+I3*SIN($E20)+I4*COS($E20)</f>
        <v>421.112798188511</v>
      </c>
      <c r="J21" s="0" t="n">
        <f aca="false">$D20+J3*SIN($E20)+J4*COS($E20)</f>
        <v>415.696380176304</v>
      </c>
      <c r="K21" s="0" t="n">
        <f aca="false">$D20+K3*SIN($E20)+K4*COS($E20)</f>
        <v>409.12007942277</v>
      </c>
      <c r="L21" s="0" t="n">
        <f aca="false">$D20+L3*SIN($E20)+L4*COS($E20)</f>
        <v>402.177098526595</v>
      </c>
      <c r="M21" s="0" t="n">
        <f aca="false">$D20+M3*SIN($E20)+M4*COS($E20)</f>
        <v>395.704867328031</v>
      </c>
      <c r="N21" s="0" t="n">
        <f aca="false">$D20+N3*SIN($E20)+N4*COS($E20)</f>
        <v>390.484036043423</v>
      </c>
      <c r="O21" s="0" t="n">
        <f aca="false">$D20+O3*SIN($E20)+O4*COS($E20)</f>
        <v>387.144316892065</v>
      </c>
      <c r="P21" s="0" t="n">
        <f aca="false">$D20+P3*SIN($E20)+P4*COS($E20)</f>
        <v>386.088531157384</v>
      </c>
      <c r="Q21" s="0" t="n">
        <f aca="false">$D20+Q3*SIN($E20)+Q4*COS($E20)</f>
        <v>387.444022770231</v>
      </c>
      <c r="R21" s="0" t="n">
        <f aca="false">$D20+R3*SIN($E20)+R4*COS($E20)</f>
        <v>391.047298680316</v>
      </c>
      <c r="S21" s="0" t="n">
        <f aca="false">$D20+S3*SIN($E20)+S4*COS($E20)</f>
        <v>396.463748622267</v>
      </c>
      <c r="T21" s="0" t="n">
        <f aca="false">$D20+T3*SIN($E20)+T4*COS($E20)</f>
        <v>403.040065770465</v>
      </c>
      <c r="U21" s="0" t="n">
        <f aca="false">$D20+U3*SIN($E20)+U4*COS($E20)</f>
        <v>409.983045548776</v>
      </c>
      <c r="V21" s="0" t="n">
        <f aca="false">$D20+V3*SIN($E20)+V4*COS($E20)</f>
        <v>416.455258251779</v>
      </c>
      <c r="W21" s="0" t="n">
        <f aca="false">$D20+W3*SIN($E20)+W4*COS($E20)</f>
        <v>421.676055893978</v>
      </c>
      <c r="X21" s="0" t="n">
        <f aca="false">$D20+X3*SIN($E20)+X4*COS($E20)</f>
        <v>425.015730313868</v>
      </c>
      <c r="Y21" s="0" t="n">
        <f aca="false">$D20+Y3*SIN($E20)+Y4*COS($E20)</f>
        <v>426.071465623322</v>
      </c>
    </row>
    <row r="22" customFormat="false" ht="13.8" hidden="false" customHeight="false" outlineLevel="0" collapsed="false">
      <c r="B22" s="35" t="n">
        <f aca="false">+'ANGULO DE GIRO'!B42</f>
        <v>9</v>
      </c>
      <c r="C22" s="35" t="n">
        <f aca="false">+PROYECTIL!P71</f>
        <v>1402.96016236436</v>
      </c>
      <c r="D22" s="35" t="n">
        <f aca="false">+PROYECTIL!P116</f>
        <v>412.695</v>
      </c>
      <c r="E22" s="35" t="n">
        <f aca="false">+'ANGULO DE GIRO'!O42</f>
        <v>1.8</v>
      </c>
    </row>
    <row r="23" customFormat="false" ht="13.8" hidden="false" customHeight="false" outlineLevel="0" collapsed="false">
      <c r="C23" s="35"/>
      <c r="D23" s="35"/>
      <c r="E23" s="35"/>
    </row>
    <row r="24" customFormat="false" ht="13.8" hidden="false" customHeight="false" outlineLevel="0" collapsed="false">
      <c r="B24" s="35" t="n">
        <f aca="false">+'ANGULO DE GIRO'!B43</f>
        <v>10</v>
      </c>
      <c r="C24" s="35" t="n">
        <f aca="false">+PROYECTIL!P72</f>
        <v>1558.84462484929</v>
      </c>
      <c r="D24" s="35" t="n">
        <f aca="false">+PROYECTIL!P117</f>
        <v>409.5</v>
      </c>
      <c r="E24" s="35" t="n">
        <f aca="false">+'ANGULO DE GIRO'!O43</f>
        <v>2</v>
      </c>
    </row>
    <row r="25" customFormat="false" ht="13.8" hidden="false" customHeight="false" outlineLevel="0" collapsed="false">
      <c r="C25" s="35"/>
      <c r="D25" s="35"/>
      <c r="E25" s="35"/>
    </row>
    <row r="26" customFormat="false" ht="13.8" hidden="false" customHeight="false" outlineLevel="0" collapsed="false">
      <c r="B26" s="35" t="n">
        <f aca="false">+'ANGULO DE GIRO'!B44</f>
        <v>11</v>
      </c>
      <c r="C26" s="35" t="n">
        <f aca="false">+PROYECTIL!P73</f>
        <v>1714.72908733422</v>
      </c>
      <c r="D26" s="35" t="n">
        <f aca="false">+PROYECTIL!P118</f>
        <v>396.495</v>
      </c>
      <c r="E26" s="35" t="n">
        <f aca="false">+'ANGULO DE GIRO'!O44</f>
        <v>2.2</v>
      </c>
      <c r="F26" s="67" t="s">
        <v>42</v>
      </c>
      <c r="G26" s="0" t="n">
        <f aca="false">$C26+G3*COS($E26)-G4*SIN($E26)</f>
        <v>1702.95906498911</v>
      </c>
      <c r="H26" s="0" t="n">
        <f aca="false">$C26+H3*COS($E26)-H4*SIN($E26)</f>
        <v>1699.52104733506</v>
      </c>
      <c r="I26" s="0" t="n">
        <f aca="false">$C26+I3*COS($E26)-I4*SIN($E26)</f>
        <v>1697.91735224325</v>
      </c>
      <c r="J26" s="0" t="n">
        <f aca="false">$C26+J3*COS($E26)-J4*SIN($E26)</f>
        <v>1698.3414099052</v>
      </c>
      <c r="K26" s="0" t="n">
        <f aca="false">$C26+K3*COS($E26)-K4*SIN($E26)</f>
        <v>1700.74207247169</v>
      </c>
      <c r="L26" s="0" t="n">
        <f aca="false">$C26+L3*COS($E26)-L4*SIN($E26)</f>
        <v>1704.82978326675</v>
      </c>
      <c r="M26" s="0" t="n">
        <f aca="false">$C26+M3*COS($E26)-M4*SIN($E26)</f>
        <v>1710.1115017579</v>
      </c>
      <c r="N26" s="0" t="n">
        <f aca="false">$C26+N3*COS($E26)-N4*SIN($E26)</f>
        <v>1715.95017179614</v>
      </c>
      <c r="O26" s="0" t="n">
        <f aca="false">$C26+O3*COS($E26)-O4*SIN($E26)</f>
        <v>1721.64156034518</v>
      </c>
      <c r="P26" s="0" t="n">
        <f aca="false">$C26+P3*COS($E26)-P4*SIN($E26)</f>
        <v>1726.4991987722</v>
      </c>
      <c r="Q26" s="0" t="n">
        <f aca="false">$C26+Q3*COS($E26)-Q4*SIN($E26)</f>
        <v>1729.9371814795</v>
      </c>
      <c r="R26" s="0" t="n">
        <f aca="false">$C26+R3*COS($E26)-R4*SIN($E26)</f>
        <v>1731.5408350937</v>
      </c>
      <c r="S26" s="0" t="n">
        <f aca="false">$C26+S3*COS($E26)-S4*SIN($E26)</f>
        <v>1731.11673442612</v>
      </c>
      <c r="T26" s="0" t="n">
        <f aca="false">$C26+T3*COS($E26)-T4*SIN($E26)</f>
        <v>1728.71603251313</v>
      </c>
      <c r="U26" s="0" t="n">
        <f aca="false">$C26+U3*COS($E26)-U4*SIN($E26)</f>
        <v>1724.62829077648</v>
      </c>
      <c r="V26" s="0" t="n">
        <f aca="false">$C26+V3*COS($E26)-V4*SIN($E26)</f>
        <v>1719.34655348067</v>
      </c>
      <c r="W26" s="0" t="n">
        <f aca="false">$C26+W3*COS($E26)-W4*SIN($E26)</f>
        <v>1713.50787904286</v>
      </c>
      <c r="X26" s="0" t="n">
        <f aca="false">$C26+X3*COS($E26)-X4*SIN($E26)</f>
        <v>1707.81650102997</v>
      </c>
      <c r="Y26" s="0" t="n">
        <f aca="false">$C26+Y3*COS($E26)-Y4*SIN($E26)</f>
        <v>1702.958886804</v>
      </c>
    </row>
    <row r="27" customFormat="false" ht="13.8" hidden="false" customHeight="false" outlineLevel="0" collapsed="false">
      <c r="C27" s="35"/>
      <c r="D27" s="35"/>
      <c r="E27" s="35"/>
      <c r="F27" s="67" t="s">
        <v>43</v>
      </c>
      <c r="G27" s="0" t="n">
        <f aca="false">$D26+G3*SIN($E26)+G4*COS($E26)</f>
        <v>412.664928076392</v>
      </c>
      <c r="H27" s="0" t="n">
        <f aca="false">$D26+H3*SIN($E26)+H4*COS($E26)</f>
        <v>408.670562259569</v>
      </c>
      <c r="I27" s="0" t="n">
        <f aca="false">$D26+I3*SIN($E26)+I4*COS($E26)</f>
        <v>403.207637143725</v>
      </c>
      <c r="J27" s="0" t="n">
        <f aca="false">$D26+J3*SIN($E26)+J4*COS($E26)</f>
        <v>396.935065172302</v>
      </c>
      <c r="K27" s="0" t="n">
        <f aca="false">$D26+K3*SIN($E26)+K4*COS($E26)</f>
        <v>390.609414600714</v>
      </c>
      <c r="L27" s="0" t="n">
        <f aca="false">$D26+L3*SIN($E26)+L4*COS($E26)</f>
        <v>384.993655776549</v>
      </c>
      <c r="M27" s="0" t="n">
        <f aca="false">$D26+M3*SIN($E26)+M4*COS($E26)</f>
        <v>380.765135229394</v>
      </c>
      <c r="N27" s="0" t="n">
        <f aca="false">$D26+N3*SIN($E26)+N4*COS($E26)</f>
        <v>378.433877304591</v>
      </c>
      <c r="O27" s="0" t="n">
        <f aca="false">$D26+O3*SIN($E26)+O4*COS($E26)</f>
        <v>378.281067415257</v>
      </c>
      <c r="P27" s="0" t="n">
        <f aca="false">$D26+P3*SIN($E26)+P4*COS($E26)</f>
        <v>380.325136774604</v>
      </c>
      <c r="Q27" s="0" t="n">
        <f aca="false">$D26+Q3*SIN($E26)+Q4*COS($E26)</f>
        <v>384.319539309314</v>
      </c>
      <c r="R27" s="0" t="n">
        <f aca="false">$D26+R3*SIN($E26)+R4*COS($E26)</f>
        <v>389.782488892282</v>
      </c>
      <c r="S27" s="0" t="n">
        <f aca="false">$D26+S3*SIN($E26)+S4*COS($E26)</f>
        <v>396.055070128956</v>
      </c>
      <c r="T27" s="0" t="n">
        <f aca="false">$D26+T3*SIN($E26)+T4*COS($E26)</f>
        <v>402.380713646391</v>
      </c>
      <c r="U27" s="0" t="n">
        <f aca="false">$D26+U3*SIN($E26)+U4*COS($E26)</f>
        <v>407.996449947838</v>
      </c>
      <c r="V27" s="0" t="n">
        <f aca="false">$D26+V3*SIN($E26)+V4*COS($E26)</f>
        <v>412.224935220295</v>
      </c>
      <c r="W27" s="0" t="n">
        <f aca="false">$D26+W3*SIN($E26)+W4*COS($E26)</f>
        <v>414.556149373088</v>
      </c>
      <c r="X27" s="0" t="n">
        <f aca="false">$D26+X3*SIN($E26)+X4*COS($E26)</f>
        <v>414.708912272675</v>
      </c>
      <c r="Y27" s="0" t="n">
        <f aca="false">$D26+Y3*SIN($E26)+Y4*COS($E26)</f>
        <v>412.664798373528</v>
      </c>
    </row>
    <row r="28" customFormat="false" ht="13.8" hidden="false" customHeight="false" outlineLevel="0" collapsed="false">
      <c r="B28" s="35" t="n">
        <f aca="false">+'ANGULO DE GIRO'!B45</f>
        <v>12</v>
      </c>
      <c r="C28" s="35" t="n">
        <f aca="false">+PROYECTIL!P74</f>
        <v>1870.61354981915</v>
      </c>
      <c r="D28" s="35" t="n">
        <f aca="false">+PROYECTIL!P119</f>
        <v>373.68</v>
      </c>
      <c r="E28" s="35" t="n">
        <f aca="false">+'ANGULO DE GIRO'!O45</f>
        <v>2.4</v>
      </c>
    </row>
    <row r="29" customFormat="false" ht="13.8" hidden="false" customHeight="false" outlineLevel="0" collapsed="false">
      <c r="B29" s="35" t="n">
        <f aca="false">+'ANGULO DE GIRO'!B46</f>
        <v>13</v>
      </c>
      <c r="C29" s="35" t="n">
        <f aca="false">+PROYECTIL!P75</f>
        <v>2026.49801230408</v>
      </c>
      <c r="D29" s="35" t="n">
        <f aca="false">+PROYECTIL!P120</f>
        <v>341.055</v>
      </c>
      <c r="E29" s="35" t="n">
        <f aca="false">+'ANGULO DE GIRO'!O46</f>
        <v>2.6</v>
      </c>
    </row>
    <row r="30" customFormat="false" ht="13.8" hidden="false" customHeight="false" outlineLevel="0" collapsed="false">
      <c r="B30" s="35" t="n">
        <f aca="false">+'ANGULO DE GIRO'!B47</f>
        <v>14</v>
      </c>
      <c r="C30" s="35" t="n">
        <f aca="false">+PROYECTIL!P76</f>
        <v>2182.38247478901</v>
      </c>
      <c r="D30" s="35" t="n">
        <f aca="false">+PROYECTIL!P121</f>
        <v>298.62</v>
      </c>
      <c r="E30" s="35" t="n">
        <f aca="false">+'ANGULO DE GIRO'!O47</f>
        <v>2.8</v>
      </c>
    </row>
    <row r="31" customFormat="false" ht="13.8" hidden="false" customHeight="false" outlineLevel="0" collapsed="false">
      <c r="B31" s="35" t="n">
        <f aca="false">+'ANGULO DE GIRO'!B48</f>
        <v>15</v>
      </c>
      <c r="C31" s="35" t="n">
        <f aca="false">+PROYECTIL!P77</f>
        <v>2338.26693727393</v>
      </c>
      <c r="D31" s="35" t="n">
        <f aca="false">+PROYECTIL!P122</f>
        <v>246.375</v>
      </c>
      <c r="E31" s="35" t="n">
        <f aca="false">+'ANGULO DE GIRO'!O48</f>
        <v>3</v>
      </c>
    </row>
    <row r="32" customFormat="false" ht="13.8" hidden="false" customHeight="false" outlineLevel="0" collapsed="false">
      <c r="B32" s="35" t="n">
        <f aca="false">+'ANGULO DE GIRO'!B49</f>
        <v>16</v>
      </c>
      <c r="C32" s="35" t="n">
        <f aca="false">+PROYECTIL!P78</f>
        <v>2494.15139975886</v>
      </c>
      <c r="D32" s="35" t="n">
        <f aca="false">+PROYECTIL!P123</f>
        <v>184.32</v>
      </c>
      <c r="E32" s="35" t="n">
        <f aca="false">+'ANGULO DE GIRO'!O49</f>
        <v>3.2</v>
      </c>
    </row>
    <row r="33" customFormat="false" ht="13.8" hidden="false" customHeight="false" outlineLevel="0" collapsed="false">
      <c r="B33" s="35" t="n">
        <f aca="false">+'ANGULO DE GIRO'!B50</f>
        <v>17</v>
      </c>
      <c r="C33" s="35" t="n">
        <f aca="false">+PROYECTIL!P79</f>
        <v>2650.03586224379</v>
      </c>
      <c r="D33" s="35" t="n">
        <f aca="false">+PROYECTIL!P124</f>
        <v>112.455</v>
      </c>
      <c r="E33" s="35" t="n">
        <f aca="false">+'ANGULO DE GIRO'!O50</f>
        <v>3.4</v>
      </c>
    </row>
    <row r="34" customFormat="false" ht="13.8" hidden="false" customHeight="false" outlineLevel="0" collapsed="false">
      <c r="B34" s="35" t="n">
        <f aca="false">+'ANGULO DE GIRO'!B51</f>
        <v>18</v>
      </c>
      <c r="C34" s="35" t="n">
        <f aca="false">+PROYECTIL!P80</f>
        <v>2805.92032472872</v>
      </c>
      <c r="D34" s="35" t="n">
        <f aca="false">+PROYECTIL!P125</f>
        <v>30.78</v>
      </c>
      <c r="E34" s="35" t="n">
        <f aca="false">+'ANGULO DE GIRO'!O51</f>
        <v>3.6</v>
      </c>
    </row>
    <row r="35" customFormat="false" ht="13.8" hidden="false" customHeight="false" outlineLevel="0" collapsed="false">
      <c r="B35" s="35" t="n">
        <f aca="false">+'ANGULO DE GIRO'!B52</f>
        <v>19</v>
      </c>
      <c r="C35" s="35" t="n">
        <f aca="false">+PROYECTIL!P81</f>
        <v>2961.80478721365</v>
      </c>
      <c r="D35" s="35" t="n">
        <f aca="false">+PROYECTIL!P126</f>
        <v>-60.705</v>
      </c>
      <c r="E35" s="35" t="n">
        <f aca="false">+'ANGULO DE GIRO'!O52</f>
        <v>3.8</v>
      </c>
    </row>
    <row r="36" customFormat="false" ht="13.8" hidden="false" customHeight="false" outlineLevel="0" collapsed="false">
      <c r="B36" s="35" t="n">
        <f aca="false">+'ANGULO DE GIRO'!B53</f>
        <v>20</v>
      </c>
      <c r="C36" s="35" t="n">
        <f aca="false">+PROYECTIL!P82</f>
        <v>3117.68924969858</v>
      </c>
      <c r="D36" s="35" t="n">
        <f aca="false">+PROYECTIL!P127</f>
        <v>-162</v>
      </c>
      <c r="E36" s="35" t="n">
        <f aca="false">+'ANGULO DE GIRO'!O53</f>
        <v>4</v>
      </c>
      <c r="F36" s="67" t="s">
        <v>42</v>
      </c>
      <c r="G36" s="0" t="n">
        <f aca="false">$C36+G3*COS($E36)-G4*SIN($E36)</f>
        <v>3104.61637728131</v>
      </c>
      <c r="H36" s="0" t="n">
        <f aca="false">$C36+H3*COS($E36)-H4*SIN($E36)</f>
        <v>3109.28740578147</v>
      </c>
      <c r="I36" s="0" t="n">
        <f aca="false">$C36+I3*COS($E36)-I4*SIN($E36)</f>
        <v>3114.97182534731</v>
      </c>
      <c r="J36" s="0" t="n">
        <f aca="false">$C36+J3*COS($E36)-J4*SIN($E36)</f>
        <v>3120.98400791213</v>
      </c>
      <c r="K36" s="0" t="n">
        <f aca="false">$C36+K3*COS($E36)-K4*SIN($E36)</f>
        <v>3126.59879217128</v>
      </c>
      <c r="L36" s="0" t="n">
        <f aca="false">$C36+L3*COS($E36)-L4*SIN($E36)</f>
        <v>3131.13894914263</v>
      </c>
      <c r="M36" s="0" t="n">
        <f aca="false">$C36+M3*COS($E36)-M4*SIN($E36)</f>
        <v>3134.05686635483</v>
      </c>
      <c r="N36" s="0" t="n">
        <f aca="false">$C36+N3*COS($E36)-N4*SIN($E36)</f>
        <v>3135.00059829896</v>
      </c>
      <c r="O36" s="0" t="n">
        <f aca="false">$C36+O3*COS($E36)-O4*SIN($E36)</f>
        <v>3133.85631644761</v>
      </c>
      <c r="P36" s="0" t="n">
        <f aca="false">$C36+P3*COS($E36)-P4*SIN($E36)</f>
        <v>3130.76203871878</v>
      </c>
      <c r="Q36" s="0" t="n">
        <f aca="false">$C36+Q3*COS($E36)-Q4*SIN($E36)</f>
        <v>3126.09098240096</v>
      </c>
      <c r="R36" s="0" t="n">
        <f aca="false">$C36+R3*COS($E36)-R4*SIN($E36)</f>
        <v>3120.40654843167</v>
      </c>
      <c r="S36" s="0" t="n">
        <f aca="false">$C36+S3*COS($E36)-S4*SIN($E36)</f>
        <v>3114.39436661488</v>
      </c>
      <c r="T36" s="0" t="n">
        <f aca="false">$C36+T3*COS($E36)-T4*SIN($E36)</f>
        <v>3108.77959816501</v>
      </c>
      <c r="U36" s="0" t="n">
        <f aca="false">$C36+U3*COS($E36)-U4*SIN($E36)</f>
        <v>3104.23947015734</v>
      </c>
      <c r="V36" s="0" t="n">
        <f aca="false">$C36+V3*COS($E36)-V4*SIN($E36)</f>
        <v>3101.32159156978</v>
      </c>
      <c r="W36" s="0" t="n">
        <f aca="false">$C36+W3*COS($E36)-W4*SIN($E36)</f>
        <v>3100.37790325252</v>
      </c>
      <c r="X36" s="0" t="n">
        <f aca="false">$C36+X3*COS($E36)-X4*SIN($E36)</f>
        <v>3101.52222847089</v>
      </c>
      <c r="Y36" s="0" t="n">
        <f aca="false">$C36+Y3*COS($E36)-Y4*SIN($E36)</f>
        <v>3104.61654407617</v>
      </c>
    </row>
    <row r="37" customFormat="false" ht="13.8" hidden="false" customHeight="false" outlineLevel="0" collapsed="false">
      <c r="F37" s="67" t="s">
        <v>43</v>
      </c>
      <c r="G37" s="0" t="n">
        <f aca="false">$D36+G3*SIN($E36)+G4*COS($E36)</f>
        <v>-177.136049906159</v>
      </c>
      <c r="H37" s="0" t="n">
        <f aca="false">$D36+H3*SIN($E36)+H4*COS($E36)</f>
        <v>-179.576626972921</v>
      </c>
      <c r="I37" s="0" t="n">
        <f aca="false">$D36+I3*SIN($E36)+I4*COS($E36)</f>
        <v>-179.897193609265</v>
      </c>
      <c r="J37" s="0" t="n">
        <f aca="false">$D36+J3*SIN($E36)+J4*COS($E36)</f>
        <v>-178.059084568796</v>
      </c>
      <c r="K37" s="0" t="n">
        <f aca="false">$D36+K3*SIN($E36)+K4*COS($E36)</f>
        <v>-174.284003955722</v>
      </c>
      <c r="L37" s="0" t="n">
        <f aca="false">$D36+L3*SIN($E36)+L4*COS($E36)</f>
        <v>-169.027284314093</v>
      </c>
      <c r="M37" s="0" t="n">
        <f aca="false">$D36+M3*SIN($E36)+M4*COS($E36)</f>
        <v>-162.922966548754</v>
      </c>
      <c r="N37" s="0" t="n">
        <f aca="false">$D36+N3*SIN($E36)+N4*COS($E36)</f>
        <v>-156.707324880752</v>
      </c>
      <c r="O37" s="0" t="n">
        <f aca="false">$D36+O3*SIN($E36)+O4*COS($E36)</f>
        <v>-151.130060898918</v>
      </c>
      <c r="P37" s="0" t="n">
        <f aca="false">$D36+P3*SIN($E36)+P4*COS($E36)</f>
        <v>-146.863878065237</v>
      </c>
      <c r="Q37" s="0" t="n">
        <f aca="false">$D36+Q3*SIN($E36)+Q4*COS($E36)</f>
        <v>-144.423343373673</v>
      </c>
      <c r="R37" s="0" t="n">
        <f aca="false">$D36+R3*SIN($E36)+R4*COS($E36)</f>
        <v>-144.102822689182</v>
      </c>
      <c r="S37" s="0" t="n">
        <f aca="false">$D36+S3*SIN($E36)+S4*COS($E36)</f>
        <v>-145.940975715662</v>
      </c>
      <c r="T37" s="0" t="n">
        <f aca="false">$D36+T3*SIN($E36)+T4*COS($E36)</f>
        <v>-149.716093043518</v>
      </c>
      <c r="U37" s="0" t="n">
        <f aca="false">$D36+U3*SIN($E36)+U4*COS($E36)</f>
        <v>-154.972837700334</v>
      </c>
      <c r="V37" s="0" t="n">
        <f aca="false">$D36+V3*SIN($E36)+V4*COS($E36)</f>
        <v>-161.077165764052</v>
      </c>
      <c r="W37" s="0" t="n">
        <f aca="false">$D36+W3*SIN($E36)+W4*COS($E36)</f>
        <v>-167.292801771482</v>
      </c>
      <c r="X37" s="0" t="n">
        <f aca="false">$D36+X3*SIN($E36)+X4*COS($E36)</f>
        <v>-172.870044816544</v>
      </c>
      <c r="Y37" s="0" t="n">
        <f aca="false">$D36+Y3*SIN($E36)+Y4*COS($E36)</f>
        <v>-177.13619396255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54</TotalTime>
  <Application>LibreOffice/7.3.6.2$Linux_X86_64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2023-01-23T14:41:30Z</dcterms:created>
  <dc:creator>hilario hilario</dc:creator>
  <dc:description/>
  <dc:language>es-ES</dc:language>
  <cp:lastModifiedBy/>
  <dcterms:modified xsi:type="dcterms:W3CDTF">2023-02-27T15:37:27Z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