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aeb2406986587/Documents/c linh/4-12-2022/"/>
    </mc:Choice>
  </mc:AlternateContent>
  <xr:revisionPtr revIDLastSave="705" documentId="8_{5EC16E69-B2D0-4B22-AB4E-6C2D8931CAD4}" xr6:coauthVersionLast="47" xr6:coauthVersionMax="47" xr10:uidLastSave="{A81DC73A-722F-4556-9D2D-60A249B2EE1E}"/>
  <bookViews>
    <workbookView xWindow="-5652" yWindow="3312" windowWidth="11688" windowHeight="12504" firstSheet="1" activeTab="1" xr2:uid="{00000000-000D-0000-FFFF-FFFF00000000}"/>
  </bookViews>
  <sheets>
    <sheet name="Online, Physical Data Answers" sheetId="1" r:id="rId1"/>
    <sheet name="Answers Analysis" sheetId="2" r:id="rId2"/>
  </sheets>
  <definedNames>
    <definedName name="_xlnm._FilterDatabase" localSheetId="0" hidden="1">'Online, Physical Data Answers'!$A$2:$AQ$34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calcChain.xml><?xml version="1.0" encoding="utf-8"?>
<calcChain xmlns="http://schemas.openxmlformats.org/spreadsheetml/2006/main">
  <c r="C14" i="2" l="1"/>
  <c r="C13" i="2"/>
  <c r="B14" i="2"/>
  <c r="B13" i="2"/>
  <c r="Q9" i="2"/>
  <c r="Q4" i="2"/>
  <c r="AC7" i="2"/>
  <c r="AC10" i="2"/>
  <c r="AB10" i="2"/>
  <c r="AB7" i="2"/>
  <c r="AA10" i="2"/>
  <c r="AA7" i="2"/>
  <c r="Z10" i="2"/>
  <c r="Z7" i="2"/>
  <c r="AB4" i="2"/>
  <c r="AA4" i="2"/>
  <c r="Z4" i="2"/>
  <c r="B3" i="2"/>
  <c r="B4" i="2"/>
  <c r="B5" i="2"/>
  <c r="B6" i="2"/>
  <c r="B7" i="2"/>
  <c r="B8" i="2"/>
  <c r="B9" i="2"/>
  <c r="B25" i="2"/>
  <c r="B26" i="2"/>
  <c r="B27" i="2"/>
  <c r="B28" i="2"/>
  <c r="B29" i="2"/>
  <c r="B30" i="2"/>
  <c r="B31" i="2"/>
  <c r="M70" i="1"/>
  <c r="M69" i="1"/>
  <c r="B49" i="2" a="1"/>
  <c r="B49" i="2" s="1"/>
  <c r="C49" i="2" a="1"/>
  <c r="C49" i="2" s="1"/>
  <c r="B50" i="2" a="1"/>
  <c r="B50" i="2" s="1"/>
  <c r="C50" i="2" a="1"/>
  <c r="C50" i="2" s="1"/>
  <c r="B51" i="2" a="1"/>
  <c r="B51" i="2" s="1"/>
  <c r="C51" i="2" a="1"/>
  <c r="C51" i="2" s="1"/>
  <c r="B52" i="2" a="1"/>
  <c r="B52" i="2" s="1"/>
  <c r="C52" i="2" a="1"/>
  <c r="C52" i="2" s="1"/>
  <c r="B53" i="2" a="1"/>
  <c r="B53" i="2" s="1"/>
  <c r="C53" i="2" a="1"/>
  <c r="C53" i="2" s="1"/>
  <c r="B54" i="2" a="1"/>
  <c r="B54" i="2" s="1"/>
  <c r="C54" i="2" a="1"/>
  <c r="C54" i="2" s="1"/>
  <c r="B55" i="2" a="1"/>
  <c r="B55" i="2" s="1"/>
  <c r="C55" i="2" a="1"/>
  <c r="C55" i="2" s="1"/>
  <c r="Q8" i="2"/>
  <c r="Q10" i="2"/>
  <c r="Q11" i="2"/>
  <c r="Q12" i="2"/>
  <c r="Q13" i="2"/>
  <c r="AD4" i="2" l="1"/>
  <c r="AA5" i="2" s="1"/>
  <c r="B10" i="2"/>
  <c r="B32" i="2"/>
  <c r="C56" i="2"/>
  <c r="E56" i="2" s="1"/>
  <c r="B56" i="2"/>
  <c r="D56" i="2" s="1"/>
  <c r="B62" i="2"/>
  <c r="P19" i="2"/>
  <c r="Q3" i="2"/>
  <c r="Q5" i="2"/>
  <c r="Q58" i="2" a="1"/>
  <c r="Q58" i="2" s="1"/>
  <c r="Q57" i="2" a="1"/>
  <c r="Q57" i="2" s="1"/>
  <c r="Q56" i="2" a="1"/>
  <c r="Q56" i="2" s="1"/>
  <c r="Q55" i="2" a="1"/>
  <c r="Q55" i="2" s="1"/>
  <c r="Q54" i="2" a="1"/>
  <c r="Q54" i="2" s="1"/>
  <c r="Q53" i="2" a="1"/>
  <c r="Q53" i="2" s="1"/>
  <c r="P58" i="2" a="1"/>
  <c r="P58" i="2" s="1"/>
  <c r="P57" i="2" a="1"/>
  <c r="P57" i="2" s="1"/>
  <c r="P56" i="2" a="1"/>
  <c r="P56" i="2" s="1"/>
  <c r="P55" i="2" a="1"/>
  <c r="P55" i="2" s="1"/>
  <c r="P54" i="2" a="1"/>
  <c r="P54" i="2" s="1"/>
  <c r="P53" i="2" a="1"/>
  <c r="P53" i="2" s="1"/>
  <c r="B73" i="2" a="1"/>
  <c r="B73" i="2" s="1"/>
  <c r="B72" i="2" a="1"/>
  <c r="B72" i="2" s="1"/>
  <c r="B71" i="2" a="1"/>
  <c r="B71" i="2" s="1"/>
  <c r="B70" i="2" a="1"/>
  <c r="B70" i="2" s="1"/>
  <c r="C70" i="2" a="1"/>
  <c r="C70" i="2" s="1"/>
  <c r="C73" i="2" a="1"/>
  <c r="C73" i="2" s="1"/>
  <c r="C72" i="2" a="1"/>
  <c r="C72" i="2" s="1"/>
  <c r="C71" i="2" a="1"/>
  <c r="C71" i="2" s="1"/>
  <c r="AG54" i="2" a="1"/>
  <c r="AG54" i="2" s="1"/>
  <c r="AF54" i="2" a="1"/>
  <c r="AF54" i="2" s="1"/>
  <c r="AE54" i="2" a="1"/>
  <c r="AE54" i="2" s="1"/>
  <c r="AD54" i="2" a="1"/>
  <c r="AD54" i="2" s="1"/>
  <c r="AG52" i="2" a="1"/>
  <c r="AG52" i="2" s="1"/>
  <c r="AF52" i="2" a="1"/>
  <c r="AF52" i="2" s="1"/>
  <c r="AE52" i="2" a="1"/>
  <c r="AE52" i="2" s="1"/>
  <c r="AD52" i="2" a="1"/>
  <c r="AD52" i="2" s="1"/>
  <c r="Q91" i="2"/>
  <c r="P31" i="2" a="1"/>
  <c r="P31" i="2" s="1"/>
  <c r="O71" i="1"/>
  <c r="P71" i="1"/>
  <c r="R71" i="1"/>
  <c r="W71" i="1"/>
  <c r="X71" i="1"/>
  <c r="Y71" i="1"/>
  <c r="Z71" i="1"/>
  <c r="AA71" i="1"/>
  <c r="AB71" i="1"/>
  <c r="AC71" i="1"/>
  <c r="AD71" i="1"/>
  <c r="AG71" i="1"/>
  <c r="AH71" i="1"/>
  <c r="AJ71" i="1"/>
  <c r="AO71" i="1"/>
  <c r="N71" i="1"/>
  <c r="P100" i="2"/>
  <c r="Q42" i="2" a="1"/>
  <c r="Q42" i="2" s="1"/>
  <c r="Q31" i="2" a="1"/>
  <c r="Q31" i="2" s="1"/>
  <c r="P42" i="2" a="1"/>
  <c r="P42" i="2" s="1"/>
  <c r="S47" i="2" a="1"/>
  <c r="S47" i="2" s="1"/>
  <c r="R47" i="2" a="1"/>
  <c r="R47" i="2" s="1"/>
  <c r="Q47" i="2" a="1"/>
  <c r="Q47" i="2" s="1"/>
  <c r="P47" i="2" a="1"/>
  <c r="P47" i="2" s="1"/>
  <c r="S46" i="2" a="1"/>
  <c r="S46" i="2" s="1"/>
  <c r="R46" i="2" a="1"/>
  <c r="R46" i="2" s="1"/>
  <c r="Q46" i="2" a="1"/>
  <c r="Q46" i="2" s="1"/>
  <c r="P46" i="2" a="1"/>
  <c r="P46" i="2" s="1"/>
  <c r="S45" i="2" a="1"/>
  <c r="S45" i="2" s="1"/>
  <c r="R45" i="2" a="1"/>
  <c r="R45" i="2" s="1"/>
  <c r="Q45" i="2" a="1"/>
  <c r="Q45" i="2" s="1"/>
  <c r="P45" i="2" a="1"/>
  <c r="P45" i="2" s="1"/>
  <c r="S44" i="2" a="1"/>
  <c r="S44" i="2" s="1"/>
  <c r="R44" i="2" a="1"/>
  <c r="R44" i="2" s="1"/>
  <c r="Q44" i="2" a="1"/>
  <c r="Q44" i="2" s="1"/>
  <c r="P44" i="2" a="1"/>
  <c r="P44" i="2" s="1"/>
  <c r="S43" i="2" a="1"/>
  <c r="S43" i="2" s="1"/>
  <c r="R43" i="2" a="1"/>
  <c r="R43" i="2" s="1"/>
  <c r="Q43" i="2" a="1"/>
  <c r="Q43" i="2" s="1"/>
  <c r="P43" i="2" a="1"/>
  <c r="P43" i="2" s="1"/>
  <c r="S42" i="2" a="1"/>
  <c r="S42" i="2" s="1"/>
  <c r="R42" i="2" a="1"/>
  <c r="R42" i="2" s="1"/>
  <c r="S36" i="2" a="1"/>
  <c r="S36" i="2" s="1"/>
  <c r="R36" i="2" a="1"/>
  <c r="R36" i="2" s="1"/>
  <c r="Q36" i="2" a="1"/>
  <c r="Q36" i="2" s="1"/>
  <c r="S35" i="2" a="1"/>
  <c r="S35" i="2" s="1"/>
  <c r="R35" i="2" a="1"/>
  <c r="R35" i="2" s="1"/>
  <c r="Q35" i="2" a="1"/>
  <c r="Q35" i="2" s="1"/>
  <c r="S34" i="2" a="1"/>
  <c r="S34" i="2" s="1"/>
  <c r="R34" i="2" a="1"/>
  <c r="R34" i="2" s="1"/>
  <c r="Q34" i="2" a="1"/>
  <c r="Q34" i="2" s="1"/>
  <c r="S33" i="2" a="1"/>
  <c r="S33" i="2" s="1"/>
  <c r="R33" i="2" a="1"/>
  <c r="R33" i="2" s="1"/>
  <c r="Q33" i="2" a="1"/>
  <c r="Q33" i="2" s="1"/>
  <c r="P36" i="2" a="1"/>
  <c r="P36" i="2" s="1"/>
  <c r="P35" i="2" a="1"/>
  <c r="P35" i="2" s="1"/>
  <c r="P34" i="2" a="1"/>
  <c r="P34" i="2" s="1"/>
  <c r="P33" i="2" a="1"/>
  <c r="P33" i="2" s="1"/>
  <c r="S32" i="2" a="1"/>
  <c r="S32" i="2" s="1"/>
  <c r="R32" i="2" a="1"/>
  <c r="R32" i="2" s="1"/>
  <c r="Q32" i="2" a="1"/>
  <c r="Q32" i="2" s="1"/>
  <c r="P32" i="2" a="1"/>
  <c r="P32" i="2" s="1"/>
  <c r="S31" i="2" a="1"/>
  <c r="S31" i="2" s="1"/>
  <c r="R31" i="2" a="1"/>
  <c r="R31" i="2" s="1"/>
  <c r="S24" i="2"/>
  <c r="S23" i="2"/>
  <c r="S22" i="2"/>
  <c r="S21" i="2"/>
  <c r="S20" i="2"/>
  <c r="S19" i="2"/>
  <c r="R24" i="2"/>
  <c r="R23" i="2"/>
  <c r="R22" i="2"/>
  <c r="R21" i="2"/>
  <c r="R20" i="2"/>
  <c r="R19" i="2"/>
  <c r="Q24" i="2"/>
  <c r="Q23" i="2"/>
  <c r="Q22" i="2"/>
  <c r="Q21" i="2"/>
  <c r="Q20" i="2"/>
  <c r="Q19" i="2"/>
  <c r="P24" i="2"/>
  <c r="P23" i="2"/>
  <c r="P22" i="2"/>
  <c r="P21" i="2"/>
  <c r="P20" i="2"/>
  <c r="R93" i="2"/>
  <c r="S93" i="2"/>
  <c r="U87" i="2"/>
  <c r="T87" i="2"/>
  <c r="S87" i="2"/>
  <c r="R87" i="2"/>
  <c r="T91" i="2"/>
  <c r="S91" i="2"/>
  <c r="R91" i="2"/>
  <c r="V90" i="2" a="1"/>
  <c r="V90" i="2" s="1"/>
  <c r="U90" i="2" a="1"/>
  <c r="U90" i="2" s="1"/>
  <c r="Q100" i="2" a="1"/>
  <c r="Q100" i="2" s="1"/>
  <c r="T89" i="2"/>
  <c r="S89" i="2"/>
  <c r="R89" i="2"/>
  <c r="Q89" i="2"/>
  <c r="B91" i="2"/>
  <c r="B90" i="2"/>
  <c r="B89" i="2"/>
  <c r="B88" i="2"/>
  <c r="B87" i="2"/>
  <c r="B86" i="2"/>
  <c r="B85" i="2"/>
  <c r="Q95" i="2"/>
  <c r="Q93" i="2"/>
  <c r="Q87" i="2"/>
  <c r="B65" i="2"/>
  <c r="B64" i="2"/>
  <c r="B63" i="2"/>
  <c r="AG55" i="2" l="1"/>
  <c r="AB5" i="2"/>
  <c r="AD53" i="2"/>
  <c r="AD55" i="2"/>
  <c r="AE55" i="2"/>
  <c r="Z5" i="2"/>
  <c r="AF55" i="2"/>
  <c r="AE53" i="2"/>
  <c r="AF53" i="2"/>
  <c r="AG53" i="2"/>
  <c r="C8" i="2"/>
  <c r="C3" i="2"/>
  <c r="AD5" i="2"/>
  <c r="C27" i="2"/>
  <c r="C4" i="2"/>
  <c r="C9" i="2"/>
  <c r="C31" i="2"/>
  <c r="C5" i="2"/>
  <c r="C26" i="2"/>
  <c r="C30" i="2"/>
  <c r="C6" i="2"/>
  <c r="C28" i="2"/>
  <c r="C7" i="2"/>
  <c r="C25" i="2"/>
  <c r="C29" i="2"/>
  <c r="T35" i="2"/>
  <c r="T34" i="2"/>
  <c r="T44" i="2"/>
  <c r="T46" i="2"/>
  <c r="B92" i="2"/>
  <c r="C92" i="2" s="1"/>
  <c r="T32" i="2"/>
  <c r="P59" i="2"/>
  <c r="R59" i="2" s="1"/>
  <c r="B66" i="2"/>
  <c r="C64" i="2" s="1"/>
  <c r="Q37" i="2"/>
  <c r="T33" i="2"/>
  <c r="R48" i="2"/>
  <c r="Q48" i="2"/>
  <c r="C74" i="2"/>
  <c r="E74" i="2" s="1"/>
  <c r="S48" i="2"/>
  <c r="B74" i="2"/>
  <c r="D74" i="2" s="1"/>
  <c r="R37" i="2"/>
  <c r="T43" i="2"/>
  <c r="T45" i="2"/>
  <c r="T47" i="2"/>
  <c r="T31" i="2"/>
  <c r="P37" i="2"/>
  <c r="T42" i="2"/>
  <c r="P48" i="2"/>
  <c r="S37" i="2"/>
  <c r="T36" i="2"/>
  <c r="Q59" i="2"/>
  <c r="S59" i="2" s="1"/>
  <c r="AD10" i="2"/>
  <c r="Z11" i="2" s="1"/>
  <c r="AD7" i="2"/>
  <c r="Z8" i="2" s="1"/>
  <c r="D54" i="2"/>
  <c r="D55" i="2"/>
  <c r="E53" i="2"/>
  <c r="D51" i="2"/>
  <c r="D50" i="2"/>
  <c r="E54" i="2"/>
  <c r="E55" i="2"/>
  <c r="E51" i="2"/>
  <c r="E52" i="2"/>
  <c r="D49" i="2"/>
  <c r="D53" i="2"/>
  <c r="D52" i="2"/>
  <c r="E50" i="2"/>
  <c r="E49" i="2"/>
  <c r="T20" i="2"/>
  <c r="T23" i="2"/>
  <c r="R25" i="2"/>
  <c r="T24" i="2"/>
  <c r="T22" i="2"/>
  <c r="Q25" i="2"/>
  <c r="T19" i="2"/>
  <c r="P25" i="2"/>
  <c r="T21" i="2"/>
  <c r="S25" i="2"/>
  <c r="U95" i="2"/>
  <c r="T95" i="2"/>
  <c r="R100" i="2" a="1"/>
  <c r="R100" i="2" s="1"/>
  <c r="V95" i="2"/>
  <c r="W95" i="2"/>
  <c r="X95" i="2"/>
  <c r="R95" i="2"/>
  <c r="S95" i="2"/>
  <c r="W96" i="2" l="1"/>
  <c r="C32" i="2"/>
  <c r="C12" i="2"/>
  <c r="C10" i="2"/>
  <c r="C90" i="2"/>
  <c r="C91" i="2"/>
  <c r="C89" i="2"/>
  <c r="R53" i="2"/>
  <c r="D71" i="2"/>
  <c r="D72" i="2"/>
  <c r="D73" i="2"/>
  <c r="R58" i="2"/>
  <c r="R57" i="2"/>
  <c r="E72" i="2"/>
  <c r="R55" i="2"/>
  <c r="R56" i="2"/>
  <c r="S56" i="2"/>
  <c r="S58" i="2"/>
  <c r="T37" i="2"/>
  <c r="R38" i="2" s="1"/>
  <c r="C62" i="2"/>
  <c r="S57" i="2"/>
  <c r="S54" i="2"/>
  <c r="S53" i="2"/>
  <c r="E70" i="2"/>
  <c r="C85" i="2"/>
  <c r="E73" i="2"/>
  <c r="E71" i="2"/>
  <c r="D70" i="2"/>
  <c r="C86" i="2"/>
  <c r="S55" i="2"/>
  <c r="C88" i="2"/>
  <c r="C63" i="2"/>
  <c r="T48" i="2"/>
  <c r="R54" i="2"/>
  <c r="C87" i="2"/>
  <c r="C65" i="2"/>
  <c r="AC8" i="2"/>
  <c r="AA11" i="2"/>
  <c r="AD11" i="2" s="1"/>
  <c r="AA8" i="2"/>
  <c r="AB8" i="2"/>
  <c r="T25" i="2"/>
  <c r="R26" i="2" s="1"/>
  <c r="AD8" i="2" l="1"/>
  <c r="U32" i="2"/>
  <c r="S38" i="2"/>
  <c r="U42" i="2"/>
  <c r="U47" i="2"/>
  <c r="T49" i="2"/>
  <c r="U48" i="2"/>
  <c r="Q38" i="2"/>
  <c r="Q49" i="2"/>
  <c r="C66" i="2"/>
  <c r="U37" i="2"/>
  <c r="U34" i="2"/>
  <c r="U35" i="2"/>
  <c r="U44" i="2"/>
  <c r="U46" i="2"/>
  <c r="S49" i="2"/>
  <c r="U45" i="2"/>
  <c r="U31" i="2"/>
  <c r="P38" i="2"/>
  <c r="R49" i="2"/>
  <c r="U43" i="2"/>
  <c r="U36" i="2"/>
  <c r="U33" i="2"/>
  <c r="P49" i="2"/>
  <c r="P26" i="2"/>
  <c r="U20" i="2"/>
  <c r="U21" i="2"/>
  <c r="Q26" i="2"/>
  <c r="U23" i="2"/>
  <c r="U22" i="2"/>
  <c r="S26" i="2"/>
  <c r="U19" i="2"/>
  <c r="U25" i="2"/>
  <c r="U24" i="2"/>
  <c r="T38" i="2" l="1"/>
  <c r="T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tc={BDA9D4FB-765D-438C-9E44-9E386055EE5B}</author>
    <author>tc={1FB0ED60-45B9-464C-89D4-DB0DA672CF42}</author>
    <author>tc={D6C71039-0280-4674-8928-F309CF38F1AD}</author>
  </authors>
  <commentList>
    <comment ref="P8" authorId="0" shapeId="0" xr:uid="{BDA9D4FB-765D-438C-9E44-9E386055EE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 check lai cai ny ik
</t>
      </text>
    </comment>
    <comment ref="U89" authorId="1" shapeId="0" xr:uid="{1FB0ED60-45B9-464C-89D4-DB0DA672CF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Cai ny nua
</t>
      </text>
    </comment>
    <comment ref="R100" authorId="2" shapeId="0" xr:uid="{D6C71039-0280-4674-8928-F309CF38F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Cai ny lun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<sst xmlns="http://schemas.openxmlformats.org/spreadsheetml/2006/main" count="814" uniqueCount="248">
  <si>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</si>
  <si>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</si>
  <si>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</si>
  <si>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</si>
  <si>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</si>
  <si>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</si>
  <si>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</si>
  <si>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</si>
  <si>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</si>
  <si>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</si>
  <si>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</si>
  <si>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</si>
  <si>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</si>
  <si>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I1</t>
  </si>
  <si>
    <t>I2</t>
  </si>
  <si>
    <t>1.1</t>
  </si>
  <si>
    <t>1.1_7_TEXT</t>
  </si>
  <si>
    <t>1.2</t>
  </si>
  <si>
    <t>1.3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</si>
  <si>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</si>
  <si>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</si>
  <si>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</si>
  <si>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</si>
  <si>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</si>
  <si>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</si>
  <si>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</si>
  <si>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</si>
  <si>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</si>
  <si>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</si>
  <si>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</si>
  <si>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</si>
  <si>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4.1</t>
  </si>
  <si>
    <t>4.2</t>
  </si>
  <si>
    <t>4..3</t>
  </si>
  <si>
    <t>Start Date</t>
  </si>
  <si>
    <t>End Date</t>
  </si>
  <si>
    <t>Response Type</t>
  </si>
  <si>
    <t>IP Address</t>
  </si>
  <si>
    <t>Recorded Date</t>
  </si>
  <si>
    <t>Response ID</t>
  </si>
  <si>
    <t>Location Latitude</t>
  </si>
  <si>
    <t>Location Longitude</t>
  </si>
  <si>
    <t>Distribution Channel</t>
  </si>
  <si>
    <t>User Language</t>
  </si>
  <si>
    <t>Are you a NOVA IMS Student, Staff Member or Teacher?</t>
  </si>
  <si>
    <t>What is your role at NOVA IMS?</t>
  </si>
  <si>
    <t>Which type of diet do you follow? - Selected Choice</t>
  </si>
  <si>
    <t>Which type of diet do you follow? - Other - Text</t>
  </si>
  <si>
    <t>This semester, how often do you use the food service on average per week ?</t>
  </si>
  <si>
    <t>"Why do you never have lunch at NOVA IMS Food services? 
(Please choose 3 options max)"</t>
  </si>
  <si>
    <t>How would you rate the quality of foods?</t>
  </si>
  <si>
    <t>How would you evaluate the prices of food?</t>
  </si>
  <si>
    <t>Do the food services satisfy your diet concern?</t>
  </si>
  <si>
    <t>How do you rate the variety of food available?</t>
  </si>
  <si>
    <t>How would you evaluate the overall tastes of the food you had?</t>
  </si>
  <si>
    <t>What do you think about the amount of time it took for you to be served?</t>
  </si>
  <si>
    <t>How often do you cook per week?</t>
  </si>
  <si>
    <t>What types of stove are you familiar with?</t>
  </si>
  <si>
    <t>Would you like to have lockers for your food ( in the fridge and outside)?</t>
  </si>
  <si>
    <t>How often on average would you like to use the kitchen per week?</t>
  </si>
  <si>
    <t>Why would you never use the kitchen?</t>
  </si>
  <si>
    <t>What are the most important benefits you would like to gain by having an open kitchen at NOVA IMS?
Please choose 3 options max.</t>
  </si>
  <si>
    <t>Would you be interested in joining a volunteering project in the future?</t>
  </si>
  <si>
    <t>Which events are you interested in volunteering for?</t>
  </si>
  <si>
    <t>How many hours per week do you think you can dedicate to this event?</t>
  </si>
  <si>
    <t>95.93.212.125</t>
  </si>
  <si>
    <t>R_DzPtxyXOhBi3A1b</t>
  </si>
  <si>
    <t>anonymous</t>
  </si>
  <si>
    <t>EN</t>
  </si>
  <si>
    <t/>
  </si>
  <si>
    <t>188.37.30.108</t>
  </si>
  <si>
    <t>R_Ddufs5cA1zhLCmt</t>
  </si>
  <si>
    <t>193.136.119.253</t>
  </si>
  <si>
    <t>R_3FOEXxNCZ36ll3q</t>
  </si>
  <si>
    <t>193.136.119.248</t>
  </si>
  <si>
    <t>R_3DchIXUeWIITAFg</t>
  </si>
  <si>
    <t>R_11i84c8PSY80jUS</t>
  </si>
  <si>
    <t>Would rather cook at home, bringing ingredients to school would be difficult</t>
  </si>
  <si>
    <t>R_2ZVP5NhKq4oRcWn</t>
  </si>
  <si>
    <t>I prefer to cook in ny house</t>
  </si>
  <si>
    <t>94.63.187.75</t>
  </si>
  <si>
    <t>R_URqMTLOaBNAzBQd</t>
  </si>
  <si>
    <t>2</t>
  </si>
  <si>
    <t>5</t>
  </si>
  <si>
    <t>R_1OxUC2OLdynyJVr</t>
  </si>
  <si>
    <t>178.166.45.176</t>
  </si>
  <si>
    <t>R_vMpO8wwCHkiMKRj</t>
  </si>
  <si>
    <t>85.240.202.17</t>
  </si>
  <si>
    <t>R_3HOjjDD2CkEt06L</t>
  </si>
  <si>
    <t>144.64.180.112</t>
  </si>
  <si>
    <t>R_1li1HcA0A1XSjOt</t>
  </si>
  <si>
    <t>R_3qEcGUj5mdZaZ3W</t>
  </si>
  <si>
    <t>R_31WQawCgMdqGIjV</t>
  </si>
  <si>
    <t>Don’t want to cook at Uni, prefer to cook at home</t>
  </si>
  <si>
    <t>37.162.221.17</t>
  </si>
  <si>
    <t>R_5AMLmEIrgv5pJf3</t>
  </si>
  <si>
    <t>104.28.214.4</t>
  </si>
  <si>
    <t>R_wKI8VKvWVAnfwGt</t>
  </si>
  <si>
    <t>85.242.166.152</t>
  </si>
  <si>
    <t>R_2ydfhlBwNeIPf4C</t>
  </si>
  <si>
    <t>79.168.62.90</t>
  </si>
  <si>
    <t>R_DiAK7Vx8KZExuYF</t>
  </si>
  <si>
    <t>87.196.72.98</t>
  </si>
  <si>
    <t>R_30dD6Gd6CZt8HQs</t>
  </si>
  <si>
    <t>R_pSmTZmQlNaeP26Z</t>
  </si>
  <si>
    <t>79.168.11.181</t>
  </si>
  <si>
    <t>R_1OTRB5BXeRUNQ6A</t>
  </si>
  <si>
    <t>R_2rx2pgy49pTALum</t>
  </si>
  <si>
    <t>46.50.2.66</t>
  </si>
  <si>
    <t>R_2dutszejYIiMieg</t>
  </si>
  <si>
    <t>R_SVOHUI56Z4i8uyJ</t>
  </si>
  <si>
    <t>80.115.229.149</t>
  </si>
  <si>
    <t>R_O6zCXmhpSNlc7Yd</t>
  </si>
  <si>
    <t>21.198.63.186</t>
  </si>
  <si>
    <t>R_3NDlGmeppAhtO0b</t>
  </si>
  <si>
    <t>85.243.140.12</t>
  </si>
  <si>
    <t>R_24vkUwHz3BPeWA2</t>
  </si>
  <si>
    <t>1</t>
  </si>
  <si>
    <t>3</t>
  </si>
  <si>
    <t>168.182.188.134</t>
  </si>
  <si>
    <t>R_3Mh8Gu5k0O3Q1VO</t>
  </si>
  <si>
    <t>46.189.232.35</t>
  </si>
  <si>
    <t>R_3symwXM4zzQeu0E</t>
  </si>
  <si>
    <t>130.89.210.125</t>
  </si>
  <si>
    <t>R_SGyCpp05htHfPKV</t>
  </si>
  <si>
    <t>85.138.52.138</t>
  </si>
  <si>
    <t>R_2chH5wW7AAZoZvW</t>
  </si>
  <si>
    <t xml:space="preserve">Carnivore diet </t>
  </si>
  <si>
    <t>4</t>
  </si>
  <si>
    <t>27.247.66.116</t>
  </si>
  <si>
    <t>R_qQMcjHJEDStJqjn</t>
  </si>
  <si>
    <t>paper</t>
  </si>
  <si>
    <t>Blank Counts</t>
  </si>
  <si>
    <t>Roles at Nova IMS</t>
  </si>
  <si>
    <t>Absolute Values</t>
  </si>
  <si>
    <t>Percentage (%)</t>
  </si>
  <si>
    <t>Correlations</t>
  </si>
  <si>
    <t>Volunteering for a support project</t>
  </si>
  <si>
    <t>Bachelor Student</t>
  </si>
  <si>
    <t>Price</t>
  </si>
  <si>
    <t>Quality</t>
  </si>
  <si>
    <t>Yes</t>
  </si>
  <si>
    <t>No</t>
  </si>
  <si>
    <t>I do not know</t>
  </si>
  <si>
    <t>Total</t>
  </si>
  <si>
    <t>Master Student</t>
  </si>
  <si>
    <t>Taste</t>
  </si>
  <si>
    <t>Erasmus</t>
  </si>
  <si>
    <t>Variety</t>
  </si>
  <si>
    <t>PhD Student</t>
  </si>
  <si>
    <t xml:space="preserve">Cooking for homeless people </t>
  </si>
  <si>
    <t>Create a community garden</t>
  </si>
  <si>
    <t xml:space="preserve">Cooking class for unemployed individual </t>
  </si>
  <si>
    <t>-</t>
  </si>
  <si>
    <t>Staff Member</t>
  </si>
  <si>
    <t>Teacher</t>
  </si>
  <si>
    <t>Reason why people never use NOVA IMS food services</t>
  </si>
  <si>
    <t>Quality of the food</t>
  </si>
  <si>
    <t>Other</t>
  </si>
  <si>
    <t>Prices of food</t>
  </si>
  <si>
    <t>&lt;2hours</t>
  </si>
  <si>
    <t>3-5hours</t>
  </si>
  <si>
    <t>5-7hours</t>
  </si>
  <si>
    <t>more than 7hours</t>
  </si>
  <si>
    <t>Satisfying your diet</t>
  </si>
  <si>
    <t>Variety of food</t>
  </si>
  <si>
    <t>Taste of the food</t>
  </si>
  <si>
    <t>Amount of time to be served</t>
  </si>
  <si>
    <t>negative 1 (never)</t>
  </si>
  <si>
    <t>positive 1 (very satisfied)</t>
  </si>
  <si>
    <t>postive 4 (always)</t>
  </si>
  <si>
    <t>negative 4 (very dissatisfied)</t>
  </si>
  <si>
    <t>Very dissatisfied</t>
  </si>
  <si>
    <t>Dissatisfied</t>
  </si>
  <si>
    <t>Satisfied</t>
  </si>
  <si>
    <t>Very satisfied</t>
  </si>
  <si>
    <t>Service Percentage</t>
  </si>
  <si>
    <t>Food Habits</t>
  </si>
  <si>
    <t>Do not have a diet</t>
  </si>
  <si>
    <t xml:space="preserve"> Vegan</t>
  </si>
  <si>
    <t>Satisfaction Percentage</t>
  </si>
  <si>
    <t xml:space="preserve"> Sportive</t>
  </si>
  <si>
    <t xml:space="preserve"> Gluten free diet</t>
  </si>
  <si>
    <t xml:space="preserve"> Vegetarian</t>
  </si>
  <si>
    <t xml:space="preserve"> Lactose free diet</t>
  </si>
  <si>
    <t>Students</t>
  </si>
  <si>
    <t>Others</t>
  </si>
  <si>
    <t>Staffs and teachers</t>
  </si>
  <si>
    <t>Food Habits (Students, Staff and Teachers)</t>
  </si>
  <si>
    <t>Students (Absolute Values)</t>
  </si>
  <si>
    <t>Staffs and Teachers (Absolute Values)</t>
  </si>
  <si>
    <t>Students (Percentages)</t>
  </si>
  <si>
    <t>Staffs and Teachers (Percentages)</t>
  </si>
  <si>
    <t>Use of the implemented kitchen per week</t>
  </si>
  <si>
    <t>Never</t>
  </si>
  <si>
    <t>Occasionally</t>
  </si>
  <si>
    <t>Often</t>
  </si>
  <si>
    <t>Always</t>
  </si>
  <si>
    <t>Dissatisfaction (Staffs and Teachers and Students)</t>
  </si>
  <si>
    <t>Staffs and teachers (Percentages)</t>
  </si>
  <si>
    <t>Use of the food services at NOVA IMS</t>
  </si>
  <si>
    <t xml:space="preserve">Never </t>
  </si>
  <si>
    <t xml:space="preserve"> Occasionaly</t>
  </si>
  <si>
    <t xml:space="preserve"> Often</t>
  </si>
  <si>
    <t xml:space="preserve"> Always</t>
  </si>
  <si>
    <t>Use of the food services at NOVA IMS (Students, Staff and Teachers)</t>
  </si>
  <si>
    <t>Staffs and teachers (Absolute Values)</t>
  </si>
  <si>
    <t>Reasons why people never use NOVA IMS food services</t>
  </si>
  <si>
    <t>Services (Absolute Values)</t>
  </si>
  <si>
    <t>Services (Percentages)</t>
  </si>
  <si>
    <t>Long queues</t>
  </si>
  <si>
    <t>Implementation of the kitchen</t>
  </si>
  <si>
    <t>Quality of food</t>
  </si>
  <si>
    <t>How often people cook per week</t>
  </si>
  <si>
    <t>Less than once</t>
  </si>
  <si>
    <t>1 or 2 times</t>
  </si>
  <si>
    <t>3 or 4 times</t>
  </si>
  <si>
    <t>Everyday</t>
  </si>
  <si>
    <t> I do not cook</t>
  </si>
  <si>
    <t>Food choices</t>
  </si>
  <si>
    <t>Portion sizes</t>
  </si>
  <si>
    <t>Type of stove you are familiar with</t>
  </si>
  <si>
    <t>Gas</t>
  </si>
  <si>
    <t xml:space="preserve"> Electric</t>
  </si>
  <si>
    <t xml:space="preserve"> Electric Coil</t>
  </si>
  <si>
    <t xml:space="preserve"> Others</t>
  </si>
  <si>
    <t>exceed</t>
  </si>
  <si>
    <t>exceed answer</t>
  </si>
  <si>
    <t>Not enough time to eat</t>
  </si>
  <si>
    <t>Use of the kitchen per week</t>
  </si>
  <si>
    <t>Most chosen reason for people that never used the food services</t>
  </si>
  <si>
    <t>Benefits</t>
  </si>
  <si>
    <t>Saving time</t>
  </si>
  <si>
    <t>Saving money</t>
  </si>
  <si>
    <t>Eat healthier</t>
  </si>
  <si>
    <t>Socialize with others</t>
  </si>
  <si>
    <t>More variety</t>
  </si>
  <si>
    <t>Improve cooking skills</t>
  </si>
  <si>
    <t>Control your diet</t>
  </si>
  <si>
    <t>None</t>
  </si>
  <si>
    <t>BLANK (3) (number of &lt;3 answers)</t>
  </si>
  <si>
    <t>EXCEED</t>
  </si>
  <si>
    <t>EXCEED ANSWER</t>
  </si>
  <si>
    <t>Delivery food to non-profit organization</t>
  </si>
  <si>
    <t>Dedicated hours per week for the volunteer project</t>
  </si>
  <si>
    <t>Type of volunteer project interested in</t>
  </si>
  <si>
    <t xml:space="preserve">Willingness to join a volunteer project </t>
  </si>
  <si>
    <t xml:space="preserve">
Locker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</si>
</sst>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 Light"/>
      <family val="2"/>
      <scheme val="major"/>
    </font>
    <font>
      <b/>
      <sz val="11"/>
      <color indexed="8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u/>
      <sz val="14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u/>
      <sz val="12"/>
      <name val="Calibri Light"/>
      <family val="2"/>
      <scheme val="major"/>
    </font>
    <font>
      <b/>
      <sz val="10"/>
      <name val="Calibri Light"/>
      <family val="2"/>
      <scheme val="major"/>
    </font>
    <font>
      <sz val="8"/>
      <name val="Calibri"/>
      <family val="2"/>
      <scheme val="minor"/>
    </font>
    <font>
      <b/>
      <sz val="28"/>
      <color theme="4"/>
      <name val="Calibri Light"/>
      <family val="2"/>
      <scheme val="major"/>
    </font>
    <font>
      <sz val="11"/>
      <color rgb="FFA8D0AC"/>
      <name val="Calibri Light"/>
      <family val="2"/>
      <scheme val="major"/>
    </font>
    <font>
      <sz val="11"/>
      <color indexed="8"/>
      <name val="Calibri"/>
      <family val="2"/>
      <scheme val="minor"/>
    </font>
    <font>
      <b/>
      <sz val="11"/>
      <name val="Calibri Light"/>
      <scheme val="major"/>
    </font>
    <font>
      <sz val="11"/>
      <name val="Calibri Light"/>
      <scheme val="major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9" fontId="17" fillId="0" borderId="0" applyFont="0" applyFill="0" applyBorder="0" applyAlignment="0" applyProtection="0"/>
  </cellStyleXfs>
  <cellXfs count="122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2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" fontId="0" fillId="0" borderId="0" xfId="0" applyNumberForma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vertical="center"/>
    </xf>
    <xf numFmtId="0" fontId="0" fillId="10" borderId="0" xfId="0" applyFill="1"/>
    <xf numFmtId="0" fontId="6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0" fontId="12" fillId="10" borderId="0" xfId="1" applyFont="1" applyFill="1" applyAlignment="1">
      <alignment vertical="center" wrapText="1"/>
    </xf>
    <xf numFmtId="0" fontId="12" fillId="10" borderId="0" xfId="2" applyFont="1" applyFill="1" applyAlignment="1">
      <alignment vertical="center"/>
    </xf>
    <xf numFmtId="10" fontId="4" fillId="1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5" fillId="1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/>
    </xf>
    <xf numFmtId="10" fontId="5" fillId="10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11" fillId="13" borderId="1" xfId="0" applyFont="1" applyFill="1" applyBorder="1" applyAlignment="1">
      <alignment vertical="center"/>
    </xf>
    <xf numFmtId="0" fontId="0" fillId="13" borderId="0" xfId="0" applyFill="1"/>
    <xf numFmtId="1" fontId="0" fillId="13" borderId="0" xfId="0" applyNumberFormat="1" applyFill="1"/>
    <xf numFmtId="49" fontId="0" fillId="13" borderId="0" xfId="0" applyNumberFormat="1" applyFill="1" applyAlignment="1">
      <alignment wrapText="1"/>
    </xf>
    <xf numFmtId="0" fontId="6" fillId="4" borderId="4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16" fillId="1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14" borderId="0" xfId="0" applyFont="1" applyFill="1" applyAlignment="1">
      <alignment vertical="center"/>
    </xf>
    <xf numFmtId="0" fontId="7" fillId="11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49" fontId="4" fillId="10" borderId="0" xfId="0" applyNumberFormat="1" applyFont="1" applyFill="1" applyAlignment="1">
      <alignment vertical="center" wrapText="1"/>
    </xf>
    <xf numFmtId="2" fontId="6" fillId="0" borderId="1" xfId="0" applyNumberFormat="1" applyFont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/>
    </xf>
    <xf numFmtId="9" fontId="6" fillId="14" borderId="1" xfId="3" applyFont="1" applyFill="1" applyBorder="1" applyAlignment="1">
      <alignment horizontal="center" vertical="center"/>
    </xf>
    <xf numFmtId="164" fontId="6" fillId="14" borderId="1" xfId="0" applyNumberFormat="1" applyFont="1" applyFill="1" applyBorder="1" applyAlignment="1">
      <alignment horizontal="center" vertical="center"/>
    </xf>
    <xf numFmtId="9" fontId="6" fillId="14" borderId="1" xfId="0" applyNumberFormat="1" applyFont="1" applyFill="1" applyBorder="1" applyAlignment="1">
      <alignment horizontal="center" vertical="center"/>
    </xf>
    <xf numFmtId="9" fontId="4" fillId="14" borderId="1" xfId="3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9" fontId="4" fillId="0" borderId="1" xfId="3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6" fillId="4" borderId="1" xfId="3" applyFont="1" applyFill="1" applyBorder="1" applyAlignment="1">
      <alignment horizontal="center" vertical="center"/>
    </xf>
    <xf numFmtId="9" fontId="4" fillId="10" borderId="0" xfId="3" applyFont="1" applyFill="1" applyAlignment="1">
      <alignment vertical="center"/>
    </xf>
    <xf numFmtId="10" fontId="4" fillId="10" borderId="0" xfId="0" applyNumberFormat="1" applyFont="1" applyFill="1" applyAlignment="1">
      <alignment vertical="center"/>
    </xf>
    <xf numFmtId="0" fontId="6" fillId="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9" fontId="19" fillId="4" borderId="1" xfId="3" applyFont="1" applyFill="1" applyBorder="1" applyAlignment="1">
      <alignment horizontal="center" vertical="center"/>
    </xf>
    <xf numFmtId="9" fontId="4" fillId="10" borderId="0" xfId="0" applyNumberFormat="1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4" fillId="10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 wrapText="1"/>
    </xf>
    <xf numFmtId="0" fontId="15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wrapText="1"/>
    </xf>
    <xf numFmtId="1" fontId="0" fillId="2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 wrapText="1"/>
    </xf>
    <xf numFmtId="0" fontId="13" fillId="11" borderId="19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3" fillId="11" borderId="14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</cellXfs>
  <cellStyles count="4">
    <cellStyle name="20% - Accent3" xfId="2" builtinId="38"/>
    <cellStyle name="Accent3" xfId="1" builtinId="37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A9D08E"/>
      <color rgb="FF00B050"/>
      <color rgb="FFA8D0AC"/>
      <color rgb="FF419764"/>
      <color rgb="FFB8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Willigness to participate to a volunteer project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9D3-3A4D-8ACD-A53404392D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9D3-3A4D-8ACD-A53404392D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9D3-3A4D-8ACD-A53404392D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'Answers Analysis'!$Z$3:$AB$3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I do not know</c:v>
                </c:pt>
              </c:strCache>
            </c:strRef>
          </c:cat>
          <c:val>
            <c:numRef>
              <c:f>[1]analysis!#REF!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[1]analysis!#REF!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BAF-4350-81E0-E3812908ED9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Use of the food services at NOVA IMS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171942308066302E-2"/>
          <c:y val="0.19486111111111112"/>
          <c:w val="0.91585288591690639"/>
          <c:h val="0.66392239555480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Analysis'!$A$62:$A$65</c:f>
              <c:strCache>
                <c:ptCount val="4"/>
                <c:pt idx="0">
                  <c:v>Never </c:v>
                </c:pt>
                <c:pt idx="1">
                  <c:v> Occasionaly</c:v>
                </c:pt>
                <c:pt idx="2">
                  <c:v> Often</c:v>
                </c:pt>
                <c:pt idx="3">
                  <c:v> Always</c:v>
                </c:pt>
              </c:strCache>
            </c:strRef>
          </c:cat>
          <c:val>
            <c:numRef>
              <c:f>'Answers Analysis'!$B$62:$B$65</c:f>
              <c:numCache>
                <c:formatCode>General</c:formatCode>
                <c:ptCount val="4"/>
                <c:pt idx="0">
                  <c:v>12</c:v>
                </c:pt>
                <c:pt idx="1">
                  <c:v>25</c:v>
                </c:pt>
                <c:pt idx="2">
                  <c:v>24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E-3F44-9261-1E08984065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58502751"/>
        <c:axId val="1258508159"/>
      </c:barChart>
      <c:catAx>
        <c:axId val="125850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08159"/>
        <c:crosses val="autoZero"/>
        <c:auto val="1"/>
        <c:lblAlgn val="ctr"/>
        <c:lblOffset val="100"/>
        <c:noMultiLvlLbl val="0"/>
      </c:catAx>
      <c:valAx>
        <c:axId val="12585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0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in use of the implemented kitchen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'Answers Analysis'!$P$90</c:f>
              <c:strCache>
                <c:ptCount val="1"/>
                <c:pt idx="0">
                  <c:v>Use of the kitchen per 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Analysis'!$Q$90:$T$90</c:f>
              <c:strCache>
                <c:ptCount val="4"/>
                <c:pt idx="0">
                  <c:v>Never</c:v>
                </c:pt>
                <c:pt idx="1">
                  <c:v>Occasionally</c:v>
                </c:pt>
                <c:pt idx="2">
                  <c:v>Often</c:v>
                </c:pt>
                <c:pt idx="3">
                  <c:v>Always</c:v>
                </c:pt>
              </c:strCache>
            </c:strRef>
          </c:cat>
          <c:val>
            <c:numRef>
              <c:f>'Answers Analysis'!$Q$91:$T$91</c:f>
              <c:numCache>
                <c:formatCode>General</c:formatCode>
                <c:ptCount val="4"/>
                <c:pt idx="0">
                  <c:v>6</c:v>
                </c:pt>
                <c:pt idx="1">
                  <c:v>18</c:v>
                </c:pt>
                <c:pt idx="2">
                  <c:v>27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9-D04A-844A-41E1FB9220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9206751"/>
        <c:axId val="772148991"/>
      </c:barChart>
      <c:catAx>
        <c:axId val="72920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48991"/>
        <c:crosses val="autoZero"/>
        <c:auto val="1"/>
        <c:lblAlgn val="ctr"/>
        <c:lblOffset val="100"/>
        <c:noMultiLvlLbl val="0"/>
      </c:catAx>
      <c:valAx>
        <c:axId val="77214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0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/>
              <a:t>Benefits of having a kitchen at NOVA IMS Campus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'Answers Analysis'!$P$94</c:f>
              <c:strCache>
                <c:ptCount val="1"/>
                <c:pt idx="0">
                  <c:v>Benefits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Analysis'!$Q$94:$X$94</c:f>
              <c:strCache>
                <c:ptCount val="8"/>
                <c:pt idx="0">
                  <c:v>Saving time</c:v>
                </c:pt>
                <c:pt idx="1">
                  <c:v>Saving money</c:v>
                </c:pt>
                <c:pt idx="2">
                  <c:v>Eat healthier</c:v>
                </c:pt>
                <c:pt idx="3">
                  <c:v>Socialize with others</c:v>
                </c:pt>
                <c:pt idx="4">
                  <c:v>More variety</c:v>
                </c:pt>
                <c:pt idx="5">
                  <c:v>Improve cooking skills</c:v>
                </c:pt>
                <c:pt idx="6">
                  <c:v>Control your diet</c:v>
                </c:pt>
                <c:pt idx="7">
                  <c:v>None</c:v>
                </c:pt>
              </c:strCache>
            </c:strRef>
          </c:cat>
          <c:val>
            <c:numRef>
              <c:f>'Answers Analysis'!$Q$95:$X$95</c:f>
              <c:numCache>
                <c:formatCode>General</c:formatCode>
                <c:ptCount val="8"/>
                <c:pt idx="0">
                  <c:v>20</c:v>
                </c:pt>
                <c:pt idx="1">
                  <c:v>42</c:v>
                </c:pt>
                <c:pt idx="2">
                  <c:v>40</c:v>
                </c:pt>
                <c:pt idx="3">
                  <c:v>15</c:v>
                </c:pt>
                <c:pt idx="4">
                  <c:v>20</c:v>
                </c:pt>
                <c:pt idx="5">
                  <c:v>6</c:v>
                </c:pt>
                <c:pt idx="6">
                  <c:v>15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B-D041-A2E9-FB16B548D0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25279343"/>
        <c:axId val="1211139215"/>
      </c:barChart>
      <c:catAx>
        <c:axId val="525279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39215"/>
        <c:crosses val="autoZero"/>
        <c:auto val="1"/>
        <c:lblAlgn val="ctr"/>
        <c:lblOffset val="100"/>
        <c:noMultiLvlLbl val="0"/>
      </c:catAx>
      <c:valAx>
        <c:axId val="121113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7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Levels of Satisfaction of the food services at NOVA IMS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'Answers Analysis'!$P$18</c:f>
              <c:strCache>
                <c:ptCount val="1"/>
                <c:pt idx="0">
                  <c:v>Very dissatisfied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Analysis'!$O$19:$O$24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Analysis'!$P$19:$P$24</c:f>
              <c:numCache>
                <c:formatCode>General</c:formatCode>
                <c:ptCount val="6"/>
                <c:pt idx="0">
                  <c:v>9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A-ED4A-BCA4-FDE4C5A4C7B1}"/>
            </c:ext>
          </c:extLst>
        </c:ser>
        <c:ser>
          <c:idx val="1"/>
          <c:order val="1"/>
          <c:tx>
            <c:strRef>
              <c:f>'Answers Analysis'!$Q$18</c:f>
              <c:strCache>
                <c:ptCount val="1"/>
                <c:pt idx="0">
                  <c:v>Dissatisfied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Analysis'!$O$19:$O$24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Analysis'!$Q$19:$Q$24</c:f>
              <c:numCache>
                <c:formatCode>General</c:formatCode>
                <c:ptCount val="6"/>
                <c:pt idx="0">
                  <c:v>31</c:v>
                </c:pt>
                <c:pt idx="1">
                  <c:v>22</c:v>
                </c:pt>
                <c:pt idx="2">
                  <c:v>31</c:v>
                </c:pt>
                <c:pt idx="3">
                  <c:v>38</c:v>
                </c:pt>
                <c:pt idx="4">
                  <c:v>29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BA-ED4A-BCA4-FDE4C5A4C7B1}"/>
            </c:ext>
          </c:extLst>
        </c:ser>
        <c:ser>
          <c:idx val="2"/>
          <c:order val="2"/>
          <c:tx>
            <c:strRef>
              <c:f>'Answers Analysis'!$R$18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Analysis'!$O$19:$O$24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Analysis'!$R$19:$R$24</c:f>
              <c:numCache>
                <c:formatCode>General</c:formatCode>
                <c:ptCount val="6"/>
                <c:pt idx="0">
                  <c:v>23</c:v>
                </c:pt>
                <c:pt idx="1">
                  <c:v>24</c:v>
                </c:pt>
                <c:pt idx="2">
                  <c:v>29</c:v>
                </c:pt>
                <c:pt idx="3">
                  <c:v>20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BA-ED4A-BCA4-FDE4C5A4C7B1}"/>
            </c:ext>
          </c:extLst>
        </c:ser>
        <c:ser>
          <c:idx val="3"/>
          <c:order val="3"/>
          <c:tx>
            <c:strRef>
              <c:f>'Answers Analysis'!$S$18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Analysis'!$O$19:$O$24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Analysis'!$S$19:$S$24</c:f>
              <c:numCache>
                <c:formatCode>General</c:formatCode>
                <c:ptCount val="6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BA-ED4A-BCA4-FDE4C5A4C7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607707695"/>
        <c:axId val="607708111"/>
      </c:barChart>
      <c:catAx>
        <c:axId val="6077076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08111"/>
        <c:crosses val="autoZero"/>
        <c:auto val="1"/>
        <c:lblAlgn val="ctr"/>
        <c:lblOffset val="100"/>
        <c:noMultiLvlLbl val="0"/>
      </c:catAx>
      <c:valAx>
        <c:axId val="607708111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60770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Reasons why Individuals never use NOVA IMS food services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Analysis'!$A$85:$A$91</c:f>
              <c:strCache>
                <c:ptCount val="7"/>
                <c:pt idx="0">
                  <c:v>Long queues</c:v>
                </c:pt>
                <c:pt idx="1">
                  <c:v>Quality of food</c:v>
                </c:pt>
                <c:pt idx="2">
                  <c:v>Food choices</c:v>
                </c:pt>
                <c:pt idx="3">
                  <c:v>Portion sizes</c:v>
                </c:pt>
                <c:pt idx="4">
                  <c:v>Price</c:v>
                </c:pt>
                <c:pt idx="5">
                  <c:v>Not enough time to eat</c:v>
                </c:pt>
                <c:pt idx="6">
                  <c:v>Other</c:v>
                </c:pt>
              </c:strCache>
            </c:strRef>
          </c:cat>
          <c:val>
            <c:numRef>
              <c:f>'Answers Analysis'!$B$85:$B$91</c:f>
              <c:numCache>
                <c:formatCode>General</c:formatCode>
                <c:ptCount val="7"/>
                <c:pt idx="0">
                  <c:v>8</c:v>
                </c:pt>
                <c:pt idx="1">
                  <c:v>15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4-8A48-9E20-8079C47279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10394464"/>
        <c:axId val="809805072"/>
      </c:barChart>
      <c:catAx>
        <c:axId val="8103944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05072"/>
        <c:crosses val="autoZero"/>
        <c:auto val="1"/>
        <c:lblAlgn val="ctr"/>
        <c:lblOffset val="100"/>
        <c:noMultiLvlLbl val="0"/>
      </c:catAx>
      <c:valAx>
        <c:axId val="8098050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9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Cooking Frequency Per Week Of NOVA IMS Community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'Answers Analysis'!$P$86</c:f>
              <c:strCache>
                <c:ptCount val="1"/>
                <c:pt idx="0">
                  <c:v>How often people cook per week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0800" dist="50800" dir="5400000" algn="ctr" rotWithShape="0">
                <a:srgbClr val="B8D700"/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Analysis'!$Q$86:$U$86</c:f>
              <c:strCache>
                <c:ptCount val="5"/>
                <c:pt idx="0">
                  <c:v>Less than once</c:v>
                </c:pt>
                <c:pt idx="1">
                  <c:v>1 or 2 times</c:v>
                </c:pt>
                <c:pt idx="2">
                  <c:v>3 or 4 times</c:v>
                </c:pt>
                <c:pt idx="3">
                  <c:v>Everyday</c:v>
                </c:pt>
                <c:pt idx="4">
                  <c:v> I do not cook</c:v>
                </c:pt>
              </c:strCache>
            </c:strRef>
          </c:cat>
          <c:val>
            <c:numRef>
              <c:f>'Answers Analysis'!$Q$87:$U$87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20</c:v>
                </c:pt>
                <c:pt idx="3">
                  <c:v>30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2-F848-A055-9BE97EF5C6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90322671"/>
        <c:axId val="1490324319"/>
      </c:barChart>
      <c:catAx>
        <c:axId val="149032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24319"/>
        <c:crosses val="autoZero"/>
        <c:auto val="1"/>
        <c:lblAlgn val="ctr"/>
        <c:lblOffset val="100"/>
        <c:noMultiLvlLbl val="0"/>
      </c:catAx>
      <c:valAx>
        <c:axId val="149032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2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Type of stoves that individuals are familiar with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'Answers Analysis'!$P$88</c:f>
              <c:strCache>
                <c:ptCount val="1"/>
                <c:pt idx="0">
                  <c:v>Type of stove you are familiar with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32-450F-AAA2-3E2FC47A2A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32-450F-AAA2-3E2FC47A2A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32-450F-AAA2-3E2FC47A2A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32-450F-AAA2-3E2FC47A2A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'Answers Analysis'!$Q$88:$T$88</c:f>
              <c:strCache>
                <c:ptCount val="4"/>
                <c:pt idx="0">
                  <c:v>Gas</c:v>
                </c:pt>
                <c:pt idx="1">
                  <c:v> Electric</c:v>
                </c:pt>
                <c:pt idx="2">
                  <c:v> Electric Coil</c:v>
                </c:pt>
                <c:pt idx="3">
                  <c:v> Others</c:v>
                </c:pt>
              </c:strCache>
            </c:strRef>
          </c:cat>
          <c:val>
            <c:numRef>
              <c:f>'Answers Analysis'!$Q$89:$T$89</c:f>
              <c:numCache>
                <c:formatCode>General</c:formatCode>
                <c:ptCount val="4"/>
                <c:pt idx="0">
                  <c:v>36</c:v>
                </c:pt>
                <c:pt idx="1">
                  <c:v>47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2-874E-AE61-4C7B2C37EF4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Frequency in use of the implemented kitchen</a:t>
            </a:r>
            <a:br>
              <a:rPr lang="en-US" sz="1400" b="1" i="0" u="none" strike="noStrike" baseline="0">
                <a:effectLst/>
              </a:rPr>
            </a:br>
            <a:r>
              <a:rPr lang="en-US" sz="1400" b="1" i="0" u="none" strike="noStrike" baseline="0">
                <a:effectLst/>
              </a:rPr>
              <a:t>(Students - Staff/Teachers)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'Answers Analysis'!$AC$52</c:f>
              <c:strCache>
                <c:ptCount val="1"/>
                <c:pt idx="0">
                  <c:v>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Analysis'!$AD$51:$AG$51</c:f>
              <c:strCache>
                <c:ptCount val="4"/>
                <c:pt idx="0">
                  <c:v>Never</c:v>
                </c:pt>
                <c:pt idx="1">
                  <c:v>Occasionally</c:v>
                </c:pt>
                <c:pt idx="2">
                  <c:v>Often</c:v>
                </c:pt>
                <c:pt idx="3">
                  <c:v>Always</c:v>
                </c:pt>
              </c:strCache>
            </c:strRef>
          </c:cat>
          <c:val>
            <c:numRef>
              <c:f>'Answers Analysis'!$AD$52:$AG$52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18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B-403E-9DCE-C61469A4D4B3}"/>
            </c:ext>
          </c:extLst>
        </c:ser>
        <c:ser>
          <c:idx val="1"/>
          <c:order val="1"/>
          <c:tx>
            <c:strRef>
              <c:f>'Answers Analysis'!$AC$54</c:f>
              <c:strCache>
                <c:ptCount val="1"/>
                <c:pt idx="0">
                  <c:v>Staffs and teachers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Analysis'!$AD$51:$AG$51</c:f>
              <c:strCache>
                <c:ptCount val="4"/>
                <c:pt idx="0">
                  <c:v>Never</c:v>
                </c:pt>
                <c:pt idx="1">
                  <c:v>Occasionally</c:v>
                </c:pt>
                <c:pt idx="2">
                  <c:v>Often</c:v>
                </c:pt>
                <c:pt idx="3">
                  <c:v>Always</c:v>
                </c:pt>
              </c:strCache>
            </c:strRef>
          </c:cat>
          <c:val>
            <c:numRef>
              <c:f>'Answers Analysis'!$AD$54:$AG$54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B-403E-9DCE-C61469A4D4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39326592"/>
        <c:axId val="1039328256"/>
      </c:barChart>
      <c:catAx>
        <c:axId val="103932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328256"/>
        <c:crosses val="autoZero"/>
        <c:auto val="1"/>
        <c:lblAlgn val="ctr"/>
        <c:lblOffset val="100"/>
        <c:noMultiLvlLbl val="0"/>
      </c:catAx>
      <c:valAx>
        <c:axId val="1039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32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/>
              <a:t>Food Habits</a:t>
            </a:r>
            <a:br>
              <a:rPr lang="it-IT" sz="1400" b="1"/>
            </a:br>
            <a:r>
              <a:rPr lang="it-IT" sz="1400" b="1"/>
              <a:t>(Students</a:t>
            </a:r>
            <a:r>
              <a:rPr lang="it-IT" sz="1400" b="1" baseline="0"/>
              <a:t> - </a:t>
            </a:r>
            <a:r>
              <a:rPr lang="it-IT" sz="1400" b="1"/>
              <a:t>Staffs and Teachers)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Students</c:v>
          </c:tx>
          <c:spPr>
            <a:solidFill>
              <a:srgbClr val="41976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Analysis'!$A$49:$A$55</c:f>
              <c:strCache>
                <c:ptCount val="7"/>
                <c:pt idx="0">
                  <c:v>Do not have a diet</c:v>
                </c:pt>
                <c:pt idx="1">
                  <c:v> Vegan</c:v>
                </c:pt>
                <c:pt idx="2">
                  <c:v> Sportive</c:v>
                </c:pt>
                <c:pt idx="3">
                  <c:v> Gluten free diet</c:v>
                </c:pt>
                <c:pt idx="4">
                  <c:v> Vegetarian</c:v>
                </c:pt>
                <c:pt idx="5">
                  <c:v> Lactose free diet</c:v>
                </c:pt>
                <c:pt idx="6">
                  <c:v>Others</c:v>
                </c:pt>
              </c:strCache>
            </c:strRef>
          </c:cat>
          <c:val>
            <c:numRef>
              <c:f>'Answers Analysis'!$B$49:$B$55</c:f>
              <c:numCache>
                <c:formatCode>General</c:formatCode>
                <c:ptCount val="7"/>
                <c:pt idx="0">
                  <c:v>29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5-4B40-9C63-8266A11EE2F7}"/>
            </c:ext>
          </c:extLst>
        </c:ser>
        <c:ser>
          <c:idx val="1"/>
          <c:order val="1"/>
          <c:tx>
            <c:v>Staffs and Teachers</c:v>
          </c:tx>
          <c:spPr>
            <a:solidFill>
              <a:srgbClr val="A8D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Analysis'!$A$49:$A$55</c:f>
              <c:strCache>
                <c:ptCount val="7"/>
                <c:pt idx="0">
                  <c:v>Do not have a diet</c:v>
                </c:pt>
                <c:pt idx="1">
                  <c:v> Vegan</c:v>
                </c:pt>
                <c:pt idx="2">
                  <c:v> Sportive</c:v>
                </c:pt>
                <c:pt idx="3">
                  <c:v> Gluten free diet</c:v>
                </c:pt>
                <c:pt idx="4">
                  <c:v> Vegetarian</c:v>
                </c:pt>
                <c:pt idx="5">
                  <c:v> Lactose free diet</c:v>
                </c:pt>
                <c:pt idx="6">
                  <c:v>Others</c:v>
                </c:pt>
              </c:strCache>
            </c:strRef>
          </c:cat>
          <c:val>
            <c:numRef>
              <c:f>'Answers Analysis'!$C$49:$C$55</c:f>
              <c:numCache>
                <c:formatCode>General</c:formatCode>
                <c:ptCount val="7"/>
                <c:pt idx="0">
                  <c:v>20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5-4B40-9C63-8266A11EE2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27597472"/>
        <c:axId val="1527594144"/>
      </c:barChart>
      <c:catAx>
        <c:axId val="152759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594144"/>
        <c:crosses val="autoZero"/>
        <c:auto val="1"/>
        <c:lblAlgn val="ctr"/>
        <c:lblOffset val="100"/>
        <c:noMultiLvlLbl val="0"/>
      </c:catAx>
      <c:valAx>
        <c:axId val="152759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59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it-IT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Use of the food services at NOVA IMS per week</a:t>
            </a:r>
            <a:b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</a:b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(Students - Staff and Teachers)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it-IT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Students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Analysis'!$A$70:$A$73</c:f>
              <c:strCache>
                <c:ptCount val="4"/>
                <c:pt idx="0">
                  <c:v>Never </c:v>
                </c:pt>
                <c:pt idx="1">
                  <c:v> Occasionaly</c:v>
                </c:pt>
                <c:pt idx="2">
                  <c:v> Often</c:v>
                </c:pt>
                <c:pt idx="3">
                  <c:v> Always</c:v>
                </c:pt>
              </c:strCache>
            </c:strRef>
          </c:cat>
          <c:val>
            <c:numRef>
              <c:f>'Answers Analysis'!$B$70:$B$73</c:f>
              <c:numCache>
                <c:formatCode>General</c:formatCode>
                <c:ptCount val="4"/>
                <c:pt idx="0">
                  <c:v>5</c:v>
                </c:pt>
                <c:pt idx="1">
                  <c:v>17</c:v>
                </c:pt>
                <c:pt idx="2">
                  <c:v>18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5-4224-9412-888984C2CD3D}"/>
            </c:ext>
          </c:extLst>
        </c:ser>
        <c:ser>
          <c:idx val="1"/>
          <c:order val="1"/>
          <c:tx>
            <c:v>Staffs and Teachers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Analysis'!$A$70:$A$73</c:f>
              <c:strCache>
                <c:ptCount val="4"/>
                <c:pt idx="0">
                  <c:v>Never </c:v>
                </c:pt>
                <c:pt idx="1">
                  <c:v> Occasionaly</c:v>
                </c:pt>
                <c:pt idx="2">
                  <c:v> Often</c:v>
                </c:pt>
                <c:pt idx="3">
                  <c:v> Always</c:v>
                </c:pt>
              </c:strCache>
            </c:strRef>
          </c:cat>
          <c:val>
            <c:numRef>
              <c:f>'Answers Analysis'!$C$70:$C$73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5-4224-9412-888984C2C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4030368"/>
        <c:axId val="1168165856"/>
      </c:barChart>
      <c:catAx>
        <c:axId val="91403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165856"/>
        <c:crosses val="autoZero"/>
        <c:auto val="1"/>
        <c:lblAlgn val="ctr"/>
        <c:lblOffset val="100"/>
        <c:noMultiLvlLbl val="0"/>
      </c:catAx>
      <c:valAx>
        <c:axId val="11681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3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baseline="0">
                <a:effectLst/>
              </a:rPr>
              <a:t>Level of Satisfaction of NOVA IMS Food Services by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'Answers Analysis'!$P$30</c:f>
              <c:strCache>
                <c:ptCount val="1"/>
                <c:pt idx="0">
                  <c:v>Very dissatisfied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Analysis'!$O$31:$O$36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Analysis'!$P$31:$P$36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6-4641-9D9B-DB75BE8A779E}"/>
            </c:ext>
          </c:extLst>
        </c:ser>
        <c:ser>
          <c:idx val="1"/>
          <c:order val="1"/>
          <c:tx>
            <c:strRef>
              <c:f>'Answers Analysis'!$Q$30</c:f>
              <c:strCache>
                <c:ptCount val="1"/>
                <c:pt idx="0">
                  <c:v>Dissatisfied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Analysis'!$O$31:$O$36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Analysis'!$Q$31:$Q$36</c:f>
              <c:numCache>
                <c:formatCode>General</c:formatCode>
                <c:ptCount val="6"/>
                <c:pt idx="0">
                  <c:v>13</c:v>
                </c:pt>
                <c:pt idx="1">
                  <c:v>12</c:v>
                </c:pt>
                <c:pt idx="2">
                  <c:v>14</c:v>
                </c:pt>
                <c:pt idx="3">
                  <c:v>20</c:v>
                </c:pt>
                <c:pt idx="4">
                  <c:v>10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6-4641-9D9B-DB75BE8A779E}"/>
            </c:ext>
          </c:extLst>
        </c:ser>
        <c:ser>
          <c:idx val="2"/>
          <c:order val="2"/>
          <c:tx>
            <c:strRef>
              <c:f>'Answers Analysis'!$R$30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Analysis'!$O$31:$O$36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Analysis'!$R$31:$R$36</c:f>
              <c:numCache>
                <c:formatCode>General</c:formatCode>
                <c:ptCount val="6"/>
                <c:pt idx="0">
                  <c:v>21</c:v>
                </c:pt>
                <c:pt idx="1">
                  <c:v>18</c:v>
                </c:pt>
                <c:pt idx="2">
                  <c:v>23</c:v>
                </c:pt>
                <c:pt idx="3">
                  <c:v>18</c:v>
                </c:pt>
                <c:pt idx="4">
                  <c:v>29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E6-4641-9D9B-DB75BE8A779E}"/>
            </c:ext>
          </c:extLst>
        </c:ser>
        <c:ser>
          <c:idx val="3"/>
          <c:order val="3"/>
          <c:tx>
            <c:strRef>
              <c:f>'Answers Analysis'!$S$30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Analysis'!$O$31:$O$36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Analysis'!$S$31:$S$36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E6-4641-9D9B-DB75BE8A77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79183568"/>
        <c:axId val="1879161520"/>
      </c:barChart>
      <c:catAx>
        <c:axId val="187918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161520"/>
        <c:crosses val="autoZero"/>
        <c:auto val="1"/>
        <c:lblAlgn val="ctr"/>
        <c:lblOffset val="100"/>
        <c:noMultiLvlLbl val="0"/>
      </c:catAx>
      <c:valAx>
        <c:axId val="18791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18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Level of Satisfaction of NOVA IMS Food Service by Staffs and Teachers</a:t>
            </a:r>
          </a:p>
        </c:rich>
      </c:tx>
      <c:layout>
        <c:manualLayout>
          <c:xMode val="edge"/>
          <c:yMode val="edge"/>
          <c:x val="0.27624853584233788"/>
          <c:y val="3.6950672835515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'Answers Analysis'!$P$41</c:f>
              <c:strCache>
                <c:ptCount val="1"/>
                <c:pt idx="0">
                  <c:v>Very dissatisfied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Analysis'!$O$42:$O$47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Analysis'!$P$42:$P$47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A-4847-8F13-A659D4307ABC}"/>
            </c:ext>
          </c:extLst>
        </c:ser>
        <c:ser>
          <c:idx val="1"/>
          <c:order val="1"/>
          <c:tx>
            <c:strRef>
              <c:f>'Answers Analysis'!$Q$41</c:f>
              <c:strCache>
                <c:ptCount val="1"/>
                <c:pt idx="0">
                  <c:v>Dissatisfied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Analysis'!$O$42:$O$47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Analysis'!$Q$42:$Q$47</c:f>
              <c:numCache>
                <c:formatCode>General</c:formatCode>
                <c:ptCount val="6"/>
                <c:pt idx="0">
                  <c:v>17</c:v>
                </c:pt>
                <c:pt idx="1">
                  <c:v>10</c:v>
                </c:pt>
                <c:pt idx="2">
                  <c:v>16</c:v>
                </c:pt>
                <c:pt idx="3">
                  <c:v>17</c:v>
                </c:pt>
                <c:pt idx="4">
                  <c:v>19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A-4847-8F13-A659D4307ABC}"/>
            </c:ext>
          </c:extLst>
        </c:ser>
        <c:ser>
          <c:idx val="2"/>
          <c:order val="2"/>
          <c:tx>
            <c:strRef>
              <c:f>'Answers Analysis'!$R$41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Analysis'!$O$42:$O$47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Analysis'!$R$42:$R$47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9A-4847-8F13-A659D4307ABC}"/>
            </c:ext>
          </c:extLst>
        </c:ser>
        <c:ser>
          <c:idx val="3"/>
          <c:order val="3"/>
          <c:tx>
            <c:strRef>
              <c:f>'Answers Analysis'!$S$41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Analysis'!$O$42:$O$47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Analysis'!$S$42:$S$47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9A-4847-8F13-A659D4307A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81903952"/>
        <c:axId val="1532670512"/>
      </c:barChart>
      <c:catAx>
        <c:axId val="188190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70512"/>
        <c:crosses val="autoZero"/>
        <c:auto val="1"/>
        <c:lblAlgn val="ctr"/>
        <c:lblOffset val="100"/>
        <c:noMultiLvlLbl val="0"/>
      </c:catAx>
      <c:valAx>
        <c:axId val="15326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90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Dissatisfaction in the food services at NOVA IMS</a:t>
            </a:r>
            <a:br>
              <a:rPr lang="en-US" sz="1400" b="1"/>
            </a:br>
            <a:r>
              <a:rPr lang="en-US" sz="1400" b="1"/>
              <a:t>(Students - Staff</a:t>
            </a:r>
            <a:r>
              <a:rPr lang="en-US" sz="1400" b="1" baseline="0"/>
              <a:t> and </a:t>
            </a:r>
            <a:r>
              <a:rPr lang="en-US" sz="1400" b="1"/>
              <a:t>Teachers)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'Answers Analysis'!$P$52</c:f>
              <c:strCache>
                <c:ptCount val="1"/>
                <c:pt idx="0">
                  <c:v>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Analysis'!$O$53:$O$58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Analysis'!$P$53:$P$58</c:f>
              <c:numCache>
                <c:formatCode>General</c:formatCode>
                <c:ptCount val="6"/>
                <c:pt idx="0">
                  <c:v>13</c:v>
                </c:pt>
                <c:pt idx="1">
                  <c:v>12</c:v>
                </c:pt>
                <c:pt idx="2">
                  <c:v>14</c:v>
                </c:pt>
                <c:pt idx="3">
                  <c:v>20</c:v>
                </c:pt>
                <c:pt idx="4">
                  <c:v>10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F-43EB-95FC-820F4ED9DB59}"/>
            </c:ext>
          </c:extLst>
        </c:ser>
        <c:ser>
          <c:idx val="1"/>
          <c:order val="1"/>
          <c:tx>
            <c:strRef>
              <c:f>'Answers Analysis'!$Q$52</c:f>
              <c:strCache>
                <c:ptCount val="1"/>
                <c:pt idx="0">
                  <c:v>Staffs and teachers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Analysis'!$O$53:$O$58</c:f>
              <c:strCache>
                <c:ptCount val="6"/>
                <c:pt idx="0">
                  <c:v>Quality of the food</c:v>
                </c:pt>
                <c:pt idx="1">
                  <c:v>Prices of food</c:v>
                </c:pt>
                <c:pt idx="2">
                  <c:v>Satisfying your diet</c:v>
                </c:pt>
                <c:pt idx="3">
                  <c:v>Variety of food</c:v>
                </c:pt>
                <c:pt idx="4">
                  <c:v>Taste of the food</c:v>
                </c:pt>
                <c:pt idx="5">
                  <c:v>Amount of time to be served</c:v>
                </c:pt>
              </c:strCache>
            </c:strRef>
          </c:cat>
          <c:val>
            <c:numRef>
              <c:f>'Answers Analysis'!$Q$53:$Q$58</c:f>
              <c:numCache>
                <c:formatCode>General</c:formatCode>
                <c:ptCount val="6"/>
                <c:pt idx="0">
                  <c:v>17</c:v>
                </c:pt>
                <c:pt idx="1">
                  <c:v>10</c:v>
                </c:pt>
                <c:pt idx="2">
                  <c:v>16</c:v>
                </c:pt>
                <c:pt idx="3">
                  <c:v>17</c:v>
                </c:pt>
                <c:pt idx="4">
                  <c:v>19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BF-43EB-95FC-820F4ED9DB5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9425472"/>
        <c:axId val="1919427968"/>
      </c:barChart>
      <c:catAx>
        <c:axId val="191942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427968"/>
        <c:crosses val="autoZero"/>
        <c:auto val="1"/>
        <c:lblAlgn val="ctr"/>
        <c:lblOffset val="100"/>
        <c:noMultiLvlLbl val="0"/>
      </c:catAx>
      <c:valAx>
        <c:axId val="191942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42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Roles at Nova IMS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'Answers Analysis'!$B$2</c:f>
              <c:strCache>
                <c:ptCount val="1"/>
                <c:pt idx="0">
                  <c:v>Absolute Values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7E2-484E-83D3-498AFFF725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E2-484E-83D3-498AFFF725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E2-484E-83D3-498AFFF725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E2-484E-83D3-498AFFF725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7E2-484E-83D3-498AFFF725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E2-484E-83D3-498AFFF725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E2-484E-83D3-498AFFF725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DEF-4242-9B80-9C249321B0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'Answers Analysis'!$A$3:$A$9</c:f>
              <c:strCache>
                <c:ptCount val="7"/>
                <c:pt idx="0">
                  <c:v>Bachelor Student</c:v>
                </c:pt>
                <c:pt idx="1">
                  <c:v>Master Student</c:v>
                </c:pt>
                <c:pt idx="2">
                  <c:v>Erasmus</c:v>
                </c:pt>
                <c:pt idx="3">
                  <c:v>PhD Student</c:v>
                </c:pt>
                <c:pt idx="4">
                  <c:v>Staff Member</c:v>
                </c:pt>
                <c:pt idx="5">
                  <c:v>Teacher</c:v>
                </c:pt>
                <c:pt idx="6">
                  <c:v>Other</c:v>
                </c:pt>
              </c:strCache>
            </c:strRef>
          </c:cat>
          <c:val>
            <c:numRef>
              <c:f>'Answers Analysis'!$B$3:$B$9</c:f>
              <c:numCache>
                <c:formatCode>General</c:formatCode>
                <c:ptCount val="7"/>
                <c:pt idx="0">
                  <c:v>17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17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2-484E-83D3-498AFFF7257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Food Habits at NOVA IMS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'Answers Analysis'!$B$24</c:f>
              <c:strCache>
                <c:ptCount val="1"/>
                <c:pt idx="0">
                  <c:v>Absolute Values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552-423E-9E4B-58971CD7DFC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52-423E-9E4B-58971CD7DFC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552-423E-9E4B-58971CD7DFC3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52-423E-9E4B-58971CD7DFC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552-423E-9E4B-58971CD7DFC3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52-423E-9E4B-58971CD7DFC3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52-423E-9E4B-58971CD7DF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'Answers Analysis'!$A$25:$A$31</c:f>
              <c:strCache>
                <c:ptCount val="7"/>
                <c:pt idx="0">
                  <c:v>Do not have a diet</c:v>
                </c:pt>
                <c:pt idx="1">
                  <c:v> Vegan</c:v>
                </c:pt>
                <c:pt idx="2">
                  <c:v> Sportive</c:v>
                </c:pt>
                <c:pt idx="3">
                  <c:v> Gluten free diet</c:v>
                </c:pt>
                <c:pt idx="4">
                  <c:v> Vegetarian</c:v>
                </c:pt>
                <c:pt idx="5">
                  <c:v> Lactose free diet</c:v>
                </c:pt>
                <c:pt idx="6">
                  <c:v>Others</c:v>
                </c:pt>
              </c:strCache>
            </c:strRef>
          </c:cat>
          <c:val>
            <c:numRef>
              <c:f>'Answers Analysis'!$B$25:$B$31</c:f>
              <c:numCache>
                <c:formatCode>General</c:formatCode>
                <c:ptCount val="7"/>
                <c:pt idx="0">
                  <c:v>49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2-423E-9E4B-58971CD7DFC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Willingness to join a volunteer project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04-46A1-A650-CBEDEE639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04-46A1-A650-CBEDEE639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04-46A1-A650-CBEDEE639A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'Answers Analysis'!$Z$3:$AB$3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I do not know</c:v>
                </c:pt>
              </c:strCache>
            </c:strRef>
          </c:cat>
          <c:val>
            <c:numRef>
              <c:f>'Answers Analysis'!$Z$4:$AB$4</c:f>
              <c:numCache>
                <c:formatCode>General</c:formatCode>
                <c:ptCount val="3"/>
                <c:pt idx="0">
                  <c:v>32</c:v>
                </c:pt>
                <c:pt idx="1">
                  <c:v>18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B-4815-9275-14F2192887F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04-46A1-A650-CBEDEE639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604-46A1-A650-CBEDEE639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604-46A1-A650-CBEDEE639AFB}"/>
              </c:ext>
            </c:extLst>
          </c:dPt>
          <c:cat>
            <c:strRef>
              <c:f>'Answers Analysis'!$Z$3:$AB$3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I do not know</c:v>
                </c:pt>
              </c:strCache>
            </c:strRef>
          </c:cat>
          <c:val>
            <c:numRef>
              <c:f>'Answers Analysis'!$Z$5:$AB$5</c:f>
              <c:numCache>
                <c:formatCode>0%</c:formatCode>
                <c:ptCount val="3"/>
                <c:pt idx="0">
                  <c:v>0.5</c:v>
                </c:pt>
                <c:pt idx="1">
                  <c:v>0.28125</c:v>
                </c:pt>
                <c:pt idx="2">
                  <c:v>0.21875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B-4815-9275-14F219288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Types of volunteer project interested 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'Answers Analysis'!$Z$6:$AC$6</c:f>
              <c:strCache>
                <c:ptCount val="4"/>
                <c:pt idx="0">
                  <c:v>Cooking for homeless people </c:v>
                </c:pt>
                <c:pt idx="1">
                  <c:v>Create a community garden</c:v>
                </c:pt>
                <c:pt idx="2">
                  <c:v>Delivery food to non-profit organization</c:v>
                </c:pt>
                <c:pt idx="3">
                  <c:v>Cooking class for unemployed individual </c:v>
                </c:pt>
              </c:strCache>
            </c:strRef>
          </c:cat>
          <c:val>
            <c:numRef>
              <c:f>'Answers Analysis'!$Z$7:$AC$7</c:f>
              <c:numCache>
                <c:formatCode>General</c:formatCode>
                <c:ptCount val="4"/>
                <c:pt idx="0">
                  <c:v>16</c:v>
                </c:pt>
                <c:pt idx="1">
                  <c:v>9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8-4799-AC72-73BB88FB9B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8025271"/>
        <c:axId val="382315191"/>
      </c:barChart>
      <c:catAx>
        <c:axId val="608025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15191"/>
        <c:crosses val="autoZero"/>
        <c:auto val="1"/>
        <c:lblAlgn val="ctr"/>
        <c:lblOffset val="100"/>
        <c:noMultiLvlLbl val="0"/>
      </c:catAx>
      <c:valAx>
        <c:axId val="38231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25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Possible hours per week people can dedicate to the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'Answers Analysis'!$Z$9:$AC$9</c:f>
              <c:strCache>
                <c:ptCount val="4"/>
                <c:pt idx="0">
                  <c:v>&lt;2hours</c:v>
                </c:pt>
                <c:pt idx="1">
                  <c:v>3-5hours</c:v>
                </c:pt>
                <c:pt idx="2">
                  <c:v>5-7hours</c:v>
                </c:pt>
                <c:pt idx="3">
                  <c:v>more than 7hours</c:v>
                </c:pt>
              </c:strCache>
            </c:strRef>
          </c:cat>
          <c:val>
            <c:numRef>
              <c:f>'Answers Analysis'!$Z$10:$AC$10</c:f>
              <c:numCache>
                <c:formatCode>General</c:formatCode>
                <c:ptCount val="4"/>
                <c:pt idx="0">
                  <c:v>23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B-4AE6-B78D-85554A429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921144"/>
        <c:axId val="337249447"/>
      </c:barChart>
      <c:catAx>
        <c:axId val="67192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49447"/>
        <c:crosses val="autoZero"/>
        <c:auto val="1"/>
        <c:lblAlgn val="ctr"/>
        <c:lblOffset val="100"/>
        <c:noMultiLvlLbl val="0"/>
      </c:catAx>
      <c:valAx>
        <c:axId val="337249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2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Locker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F3-4BB5-89CE-E1BD75460F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F3-4BB5-89CE-E1BD75460F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F3-4BB5-89CE-E1BD75460F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'Answers Analysis'!$Q$92:$S$92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I do not know</c:v>
                </c:pt>
              </c:strCache>
            </c:strRef>
          </c:cat>
          <c:val>
            <c:numRef>
              <c:f>'Answers Analysis'!$Q$93:$S$93</c:f>
              <c:numCache>
                <c:formatCode>General</c:formatCode>
                <c:ptCount val="3"/>
                <c:pt idx="0">
                  <c:v>24</c:v>
                </c:pt>
                <c:pt idx="1">
                  <c:v>27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5E-4A8F-93B8-6135C3DA9E9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115747</xdr:colOff>
      <xdr:row>57</xdr:row>
      <xdr:rowOff>12539</xdr:rowOff>
    </xdr:from>
    <xdr:to>
      <xdr:col>109</xdr:col>
      <xdr:colOff>434051</xdr:colOff>
      <xdr:row>59</xdr:row>
      <xdr:rowOff>865208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A077A6-3744-A052-1C86-BEA39C8A7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546458</xdr:colOff>
      <xdr:row>60</xdr:row>
      <xdr:rowOff>141758</xdr:rowOff>
    </xdr:from>
    <xdr:to>
      <xdr:col>12</xdr:col>
      <xdr:colOff>391723</xdr:colOff>
      <xdr:row>75</xdr:row>
      <xdr:rowOff>171510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D80B20-9202-714D-801D-72C251387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477696</xdr:colOff>
      <xdr:row>84</xdr:row>
      <xdr:rowOff>23316</xdr:rowOff>
    </xdr:from>
    <xdr:to>
      <xdr:col>36</xdr:col>
      <xdr:colOff>1476084</xdr:colOff>
      <xdr:row>97</xdr:row>
      <xdr:rowOff>40488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4E7D2D-E1B1-064D-8F76-F25E792FCDA5}"/>
            </a:ext>
            <a:ext uri="{147F2762-F138-4A5C-976F-8EAC2B608ADB}">
              <a16:predDERef xmlns:a16="http://schemas.microsoft.com/office/drawing/2014/main" pred="{A6D80B20-9202-714D-801D-72C251387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272676</xdr:colOff>
      <xdr:row>84</xdr:row>
      <xdr:rowOff>19798</xdr:rowOff>
    </xdr:from>
    <xdr:to>
      <xdr:col>32</xdr:col>
      <xdr:colOff>150945</xdr:colOff>
      <xdr:row>97</xdr:row>
      <xdr:rowOff>121058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FC71F8-D132-7047-B2EC-7089393B1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428625</xdr:colOff>
      <xdr:row>15</xdr:row>
      <xdr:rowOff>133350</xdr:rowOff>
    </xdr:from>
    <xdr:to>
      <xdr:col>29</xdr:col>
      <xdr:colOff>209550</xdr:colOff>
      <xdr:row>27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3F8DD89-5882-0640-83F9-E2F0A27988DD}"/>
            </a:ext>
            <a:ext uri="{147F2762-F138-4A5C-976F-8EAC2B608ADB}">
              <a16:predDERef xmlns:a16="http://schemas.microsoft.com/office/drawing/2014/main" pred="{B7FC71F8-D132-7047-B2EC-7089393B1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313457</xdr:colOff>
      <xdr:row>82</xdr:row>
      <xdr:rowOff>88573</xdr:rowOff>
    </xdr:from>
    <xdr:to>
      <xdr:col>10</xdr:col>
      <xdr:colOff>384971</xdr:colOff>
      <xdr:row>93</xdr:row>
      <xdr:rowOff>40950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61B1F5-1902-F6F3-A1B6-72B1E26BB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1206289</xdr:colOff>
      <xdr:row>64</xdr:row>
      <xdr:rowOff>32851</xdr:rowOff>
    </xdr:from>
    <xdr:to>
      <xdr:col>22</xdr:col>
      <xdr:colOff>684689</xdr:colOff>
      <xdr:row>76</xdr:row>
      <xdr:rowOff>13800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4C43E7-0F5F-D943-050F-219A48148D98}"/>
            </a:ext>
            <a:ext uri="{147F2762-F138-4A5C-976F-8EAC2B608ADB}">
              <a16:predDERef xmlns:a16="http://schemas.microsoft.com/office/drawing/2014/main" pred="{2561B1F5-1902-F6F3-A1B6-72B1E26BB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1359018</xdr:colOff>
      <xdr:row>64</xdr:row>
      <xdr:rowOff>14157</xdr:rowOff>
    </xdr:from>
    <xdr:to>
      <xdr:col>27</xdr:col>
      <xdr:colOff>21537</xdr:colOff>
      <xdr:row>83</xdr:row>
      <xdr:rowOff>20981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C40A6D1-EB08-72FD-AA0A-D9C48812675F}"/>
            </a:ext>
            <a:ext uri="{147F2762-F138-4A5C-976F-8EAC2B608ADB}">
              <a16:predDERef xmlns:a16="http://schemas.microsoft.com/office/drawing/2014/main" pred="{DA4C43E7-0F5F-D943-050F-219A48148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5146</xdr:colOff>
      <xdr:row>56</xdr:row>
      <xdr:rowOff>101304</xdr:rowOff>
    </xdr:from>
    <xdr:to>
      <xdr:col>34</xdr:col>
      <xdr:colOff>57786</xdr:colOff>
      <xdr:row>70</xdr:row>
      <xdr:rowOff>121227</xdr:rowOff>
    </xdr:to>
    <xdr:graphicFrame macro="">
      <xdr:nvGraphicFramePr>
        <xdr:cNvPr id="21" name="Chart 12">
          <a:extLst>
            <a:ext uri="{FF2B5EF4-FFF2-40B4-BE49-F238E27FC236}">
              <a16:creationId xmlns:a16="http://schemas.microsoft.com/office/drawing/2014/main" id="{177DDB14-D505-5A62-1867-B64C69785301}"/>
            </a:ext>
            <a:ext uri="{147F2762-F138-4A5C-976F-8EAC2B608ADB}">
              <a16:predDERef xmlns:a16="http://schemas.microsoft.com/office/drawing/2014/main" pred="{6C40A6D1-EB08-72FD-AA0A-D9C488126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529823</xdr:colOff>
      <xdr:row>45</xdr:row>
      <xdr:rowOff>143682</xdr:rowOff>
    </xdr:from>
    <xdr:to>
      <xdr:col>12</xdr:col>
      <xdr:colOff>383793</xdr:colOff>
      <xdr:row>57</xdr:row>
      <xdr:rowOff>148286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84AF29-E5F7-4548-EA18-307DD5691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684894</xdr:colOff>
      <xdr:row>60</xdr:row>
      <xdr:rowOff>153996</xdr:rowOff>
    </xdr:from>
    <xdr:to>
      <xdr:col>15</xdr:col>
      <xdr:colOff>2212007</xdr:colOff>
      <xdr:row>75</xdr:row>
      <xdr:rowOff>158858</xdr:rowOff>
    </xdr:to>
    <xdr:graphicFrame macro="">
      <xdr:nvGraphicFramePr>
        <xdr:cNvPr id="40" name="Chart 14">
          <a:extLst>
            <a:ext uri="{FF2B5EF4-FFF2-40B4-BE49-F238E27FC236}">
              <a16:creationId xmlns:a16="http://schemas.microsoft.com/office/drawing/2014/main" id="{9D6DBE6E-3B4E-F951-D254-9CB71235A5C2}"/>
            </a:ext>
            <a:ext uri="{147F2762-F138-4A5C-976F-8EAC2B608ADB}">
              <a16:predDERef xmlns:a16="http://schemas.microsoft.com/office/drawing/2014/main" pred="{4284AF29-E5F7-4548-EA18-307DD5691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440572</xdr:colOff>
      <xdr:row>28</xdr:row>
      <xdr:rowOff>139401</xdr:rowOff>
    </xdr:from>
    <xdr:to>
      <xdr:col>29</xdr:col>
      <xdr:colOff>208153</xdr:colOff>
      <xdr:row>49</xdr:row>
      <xdr:rowOff>7144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25B69C6-AE7F-72E1-A3DB-FDD254265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329475</xdr:colOff>
      <xdr:row>28</xdr:row>
      <xdr:rowOff>145565</xdr:rowOff>
    </xdr:from>
    <xdr:to>
      <xdr:col>36</xdr:col>
      <xdr:colOff>221396</xdr:colOff>
      <xdr:row>49</xdr:row>
      <xdr:rowOff>13308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B18CB0C-C2A9-58E7-D94B-43BEB0974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113032</xdr:colOff>
      <xdr:row>50</xdr:row>
      <xdr:rowOff>5380</xdr:rowOff>
    </xdr:from>
    <xdr:to>
      <xdr:col>27</xdr:col>
      <xdr:colOff>11720</xdr:colOff>
      <xdr:row>62</xdr:row>
      <xdr:rowOff>86209</xdr:rowOff>
    </xdr:to>
    <xdr:graphicFrame macro="">
      <xdr:nvGraphicFramePr>
        <xdr:cNvPr id="13" name="Chart 17">
          <a:extLst>
            <a:ext uri="{FF2B5EF4-FFF2-40B4-BE49-F238E27FC236}">
              <a16:creationId xmlns:a16="http://schemas.microsoft.com/office/drawing/2014/main" id="{1700C72C-068D-531F-5C29-B06C940EC1F8}"/>
            </a:ext>
            <a:ext uri="{147F2762-F138-4A5C-976F-8EAC2B608ADB}">
              <a16:predDERef xmlns:a16="http://schemas.microsoft.com/office/drawing/2014/main" pred="{9B18CB0C-C2A9-58E7-D94B-43BEB0974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482232</xdr:colOff>
      <xdr:row>1</xdr:row>
      <xdr:rowOff>5562</xdr:rowOff>
    </xdr:from>
    <xdr:to>
      <xdr:col>8</xdr:col>
      <xdr:colOff>280738</xdr:colOff>
      <xdr:row>17</xdr:row>
      <xdr:rowOff>145668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7D82D82-FDC6-0463-1890-52082DEB12E8}"/>
            </a:ext>
            <a:ext uri="{147F2762-F138-4A5C-976F-8EAC2B608ADB}">
              <a16:predDERef xmlns:a16="http://schemas.microsoft.com/office/drawing/2014/main" pred="{1700C72C-068D-531F-5C29-B06C940EC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471408</xdr:colOff>
      <xdr:row>19</xdr:row>
      <xdr:rowOff>10332</xdr:rowOff>
    </xdr:from>
    <xdr:to>
      <xdr:col>11</xdr:col>
      <xdr:colOff>105131</xdr:colOff>
      <xdr:row>40</xdr:row>
      <xdr:rowOff>148112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8D64C558-8804-C0DA-1D6C-11429A07C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30</xdr:col>
      <xdr:colOff>88105</xdr:colOff>
      <xdr:row>1</xdr:row>
      <xdr:rowOff>7144</xdr:rowOff>
    </xdr:from>
    <xdr:to>
      <xdr:col>33</xdr:col>
      <xdr:colOff>571499</xdr:colOff>
      <xdr:row>13</xdr:row>
      <xdr:rowOff>26194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8392B8-0CEE-E341-323B-9B4876D492EC}"/>
            </a:ext>
            <a:ext uri="{147F2762-F138-4A5C-976F-8EAC2B608ADB}">
              <a16:predDERef xmlns:a16="http://schemas.microsoft.com/office/drawing/2014/main" pred="{8D64C558-8804-C0DA-1D6C-11429A07C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33</xdr:col>
      <xdr:colOff>704850</xdr:colOff>
      <xdr:row>1</xdr:row>
      <xdr:rowOff>9525</xdr:rowOff>
    </xdr:from>
    <xdr:to>
      <xdr:col>37</xdr:col>
      <xdr:colOff>1123950</xdr:colOff>
      <xdr:row>13</xdr:row>
      <xdr:rowOff>28575</xdr:rowOff>
    </xdr:to>
    <xdr:graphicFrame macro="">
      <xdr:nvGraphicFramePr>
        <xdr:cNvPr id="37" name="Chart 10">
          <a:extLst>
            <a:ext uri="{FF2B5EF4-FFF2-40B4-BE49-F238E27FC236}">
              <a16:creationId xmlns:a16="http://schemas.microsoft.com/office/drawing/2014/main" id="{28FB5F7C-FD0A-8CFB-A7D5-0878B8C010C2}"/>
            </a:ext>
            <a:ext uri="{147F2762-F138-4A5C-976F-8EAC2B608ADB}">
              <a16:predDERef xmlns:a16="http://schemas.microsoft.com/office/drawing/2014/main" pred="{C48392B8-0CEE-E341-323B-9B4876D49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1733550</xdr:colOff>
      <xdr:row>0</xdr:row>
      <xdr:rowOff>171450</xdr:rowOff>
    </xdr:from>
    <xdr:to>
      <xdr:col>42</xdr:col>
      <xdr:colOff>581025</xdr:colOff>
      <xdr:row>13</xdr:row>
      <xdr:rowOff>9525</xdr:rowOff>
    </xdr:to>
    <xdr:graphicFrame macro="">
      <xdr:nvGraphicFramePr>
        <xdr:cNvPr id="38" name="Chart 18">
          <a:extLst>
            <a:ext uri="{FF2B5EF4-FFF2-40B4-BE49-F238E27FC236}">
              <a16:creationId xmlns:a16="http://schemas.microsoft.com/office/drawing/2014/main" id="{7EB1B6BA-3E60-A573-1D9A-F9FC7A2717AC}"/>
            </a:ext>
            <a:ext uri="{147F2762-F138-4A5C-976F-8EAC2B608ADB}">
              <a16:predDERef xmlns:a16="http://schemas.microsoft.com/office/drawing/2014/main" pred="{28FB5F7C-FD0A-8CFB-A7D5-0878B8C01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561975</xdr:colOff>
      <xdr:row>96</xdr:row>
      <xdr:rowOff>9524</xdr:rowOff>
    </xdr:from>
    <xdr:to>
      <xdr:col>21</xdr:col>
      <xdr:colOff>876300</xdr:colOff>
      <xdr:row>110</xdr:row>
      <xdr:rowOff>7996</xdr:rowOff>
    </xdr:to>
    <xdr:graphicFrame macro="">
      <xdr:nvGraphicFramePr>
        <xdr:cNvPr id="34" name="Chart 76">
          <a:extLst>
            <a:ext uri="{FF2B5EF4-FFF2-40B4-BE49-F238E27FC236}">
              <a16:creationId xmlns:a16="http://schemas.microsoft.com/office/drawing/2014/main" id="{3F46566A-3262-D91B-8759-7424A9D084E0}"/>
            </a:ext>
            <a:ext uri="{147F2762-F138-4A5C-976F-8EAC2B608ADB}">
              <a16:predDERef xmlns:a16="http://schemas.microsoft.com/office/drawing/2014/main" pred="{7EB1B6BA-3E60-A573-1D9A-F9FC7A271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he Tran" id="{346F4493-998C-4605-8767-289E82129ADE}" userId="7f8aeb240698658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8" dT="2022-12-04T19:32:12.30" personId="{346F4493-998C-4605-8767-289E82129ADE}" id="{BDA9D4FB-765D-438C-9E44-9E386055EE5B}">
    <text xml:space="preserve">Chi check lai cai ny ik
</text>
  </threadedComment>
  <threadedComment ref="U89" dT="2022-12-04T19:49:52.25" personId="{346F4493-998C-4605-8767-289E82129ADE}" id="{1FB0ED60-45B9-464C-89D4-DB0DA672CF42}">
    <text xml:space="preserve">Cai ny nua
</text>
  </threadedComment>
  <threadedComment ref="R100" dT="2022-12-04T19:49:58.56" personId="{346F4493-998C-4605-8767-289E82129ADE}" id="{D6C71039-0280-4674-8928-F309CF38F1AD}">
    <text>Cai ny lun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6"/>
  <sheetViews>
    <sheetView topLeftCell="P1" zoomScale="34" zoomScaleNormal="55" workbookViewId="0">
      <selection activeCell="AP3" sqref="AP3"/>
    </sheetView>
  </sheetViews>
  <sheetFormatPr defaultColWidth="8.6640625" defaultRowHeight="14.4" x14ac:dyDescent="0.3"/>
  <cols>
    <col min="1" max="2" width="27" bestFit="1" customWidth="1"/>
    <col min="3" max="3" width="9.109375" bestFit="1" customWidth="1"/>
    <col min="5" max="7" width="9.109375" bestFit="1" customWidth="1"/>
    <col min="8" max="8" width="27" bestFit="1" customWidth="1"/>
    <col min="10" max="11" width="9.109375" bestFit="1" customWidth="1"/>
    <col min="13" max="13" width="9.109375" customWidth="1"/>
    <col min="14" max="16" width="9.109375" bestFit="1" customWidth="1"/>
    <col min="17" max="17" width="9" bestFit="1" customWidth="1"/>
    <col min="18" max="18" width="9.109375" bestFit="1" customWidth="1"/>
    <col min="19" max="22" width="9" customWidth="1"/>
    <col min="23" max="27" width="9.109375" bestFit="1" customWidth="1"/>
    <col min="28" max="28" width="9.6640625" customWidth="1"/>
    <col min="29" max="29" width="9.109375" bestFit="1" customWidth="1"/>
    <col min="30" max="32" width="8.6640625" bestFit="1" customWidth="1"/>
    <col min="33" max="34" width="9.109375" bestFit="1" customWidth="1"/>
    <col min="35" max="35" width="39.44140625" bestFit="1" customWidth="1"/>
    <col min="36" max="39" width="9" style="8" customWidth="1"/>
    <col min="40" max="40" width="9" customWidth="1"/>
    <col min="41" max="42" width="9" bestFit="1" customWidth="1"/>
    <col min="43" max="43" width="92.44140625" bestFit="1" customWidth="1"/>
    <col min="47" max="50" width="9" bestFit="1" customWidth="1"/>
  </cols>
  <sheetData>
    <row r="1" spans="1:4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92" t="s">
        <v>18</v>
      </c>
      <c r="T1" s="92"/>
      <c r="U1" s="92"/>
      <c r="V1" s="3"/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92" t="s">
        <v>26</v>
      </c>
      <c r="AE1" s="92"/>
      <c r="AF1" s="92"/>
      <c r="AG1" s="3" t="s">
        <v>27</v>
      </c>
      <c r="AH1" s="3" t="s">
        <v>28</v>
      </c>
      <c r="AI1" s="3" t="s">
        <v>29</v>
      </c>
      <c r="AJ1" s="90" t="s">
        <v>30</v>
      </c>
      <c r="AK1" s="90"/>
      <c r="AL1" s="90"/>
      <c r="AM1" s="7"/>
      <c r="AN1" s="5"/>
      <c r="AO1" s="3" t="s">
        <v>31</v>
      </c>
      <c r="AP1" s="3" t="s">
        <v>32</v>
      </c>
      <c r="AQ1" s="3" t="s">
        <v>33</v>
      </c>
    </row>
    <row r="2" spans="1:43" x14ac:dyDescent="0.3">
      <c r="A2" s="3" t="s">
        <v>34</v>
      </c>
      <c r="B2" s="3" t="s">
        <v>35</v>
      </c>
      <c r="C2" s="3" t="s">
        <v>36</v>
      </c>
      <c r="D2" s="3" t="s">
        <v>37</v>
      </c>
      <c r="E2" s="3" t="s">
        <v>4</v>
      </c>
      <c r="F2" s="3" t="s">
        <v>5</v>
      </c>
      <c r="G2" s="3" t="s">
        <v>6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91" t="s">
        <v>49</v>
      </c>
      <c r="T2" s="91"/>
      <c r="U2" s="91"/>
      <c r="V2" s="3"/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93" t="s">
        <v>57</v>
      </c>
      <c r="AE2" s="93"/>
      <c r="AF2" s="93"/>
      <c r="AG2" s="3" t="s">
        <v>58</v>
      </c>
      <c r="AH2" s="3" t="s">
        <v>59</v>
      </c>
      <c r="AI2" s="3" t="s">
        <v>60</v>
      </c>
      <c r="AJ2" s="88" t="s">
        <v>61</v>
      </c>
      <c r="AK2" s="89"/>
      <c r="AL2" s="89"/>
      <c r="AM2" s="7"/>
      <c r="AN2" s="3"/>
      <c r="AO2" s="3" t="s">
        <v>62</v>
      </c>
      <c r="AP2" s="3" t="s">
        <v>63</v>
      </c>
      <c r="AQ2" s="3" t="s">
        <v>64</v>
      </c>
    </row>
    <row r="3" spans="1:43" ht="43.2" x14ac:dyDescent="0.3">
      <c r="A3" s="1">
        <v>44885.547650462962</v>
      </c>
      <c r="B3" s="1">
        <v>44885.551122685189</v>
      </c>
      <c r="C3">
        <v>0</v>
      </c>
      <c r="D3" s="2" t="s">
        <v>65</v>
      </c>
      <c r="E3">
        <v>100</v>
      </c>
      <c r="F3">
        <v>300</v>
      </c>
      <c r="G3">
        <v>1</v>
      </c>
      <c r="H3" s="1">
        <v>44885.551135578702</v>
      </c>
      <c r="I3" s="2" t="s">
        <v>66</v>
      </c>
      <c r="J3">
        <v>38.701900000000002</v>
      </c>
      <c r="K3">
        <v>-9.2242999999999995</v>
      </c>
      <c r="L3" s="2" t="s">
        <v>67</v>
      </c>
      <c r="M3" s="2" t="s">
        <v>68</v>
      </c>
      <c r="N3">
        <v>1</v>
      </c>
      <c r="O3">
        <v>1</v>
      </c>
      <c r="P3">
        <v>1</v>
      </c>
      <c r="Q3" s="2" t="s">
        <v>69</v>
      </c>
      <c r="R3">
        <v>3</v>
      </c>
      <c r="S3" s="9"/>
      <c r="T3" s="9"/>
      <c r="U3" s="9"/>
      <c r="V3" s="9"/>
      <c r="W3">
        <v>4</v>
      </c>
      <c r="X3">
        <v>4</v>
      </c>
      <c r="Y3">
        <v>3</v>
      </c>
      <c r="Z3">
        <v>3</v>
      </c>
      <c r="AA3">
        <v>3</v>
      </c>
      <c r="AB3">
        <v>2</v>
      </c>
      <c r="AC3">
        <v>3</v>
      </c>
      <c r="AD3">
        <v>1</v>
      </c>
      <c r="AE3">
        <v>2</v>
      </c>
      <c r="AF3" s="6" t="s">
        <v>69</v>
      </c>
      <c r="AG3">
        <v>1</v>
      </c>
      <c r="AH3">
        <v>3</v>
      </c>
      <c r="AI3" s="2" t="s">
        <v>69</v>
      </c>
      <c r="AJ3" s="8">
        <v>2</v>
      </c>
      <c r="AK3" s="8">
        <v>3</v>
      </c>
      <c r="AL3" s="8">
        <v>7</v>
      </c>
      <c r="AM3" s="8" t="s">
        <v>69</v>
      </c>
      <c r="AN3" s="6" t="s">
        <v>69</v>
      </c>
      <c r="AO3">
        <v>1</v>
      </c>
      <c r="AP3">
        <v>1</v>
      </c>
      <c r="AQ3">
        <v>1</v>
      </c>
    </row>
    <row r="4" spans="1:43" ht="43.2" x14ac:dyDescent="0.3">
      <c r="A4" s="1">
        <v>44885.562916666669</v>
      </c>
      <c r="B4" s="1">
        <v>44885.568680555552</v>
      </c>
      <c r="C4">
        <v>0</v>
      </c>
      <c r="D4" s="2" t="s">
        <v>70</v>
      </c>
      <c r="E4">
        <v>100</v>
      </c>
      <c r="F4">
        <v>497</v>
      </c>
      <c r="G4">
        <v>1</v>
      </c>
      <c r="H4" s="1">
        <v>44885.568701203701</v>
      </c>
      <c r="I4" s="2" t="s">
        <v>71</v>
      </c>
      <c r="J4">
        <v>38.731000000000002</v>
      </c>
      <c r="K4">
        <v>-9.1372999999999998</v>
      </c>
      <c r="L4" s="2" t="s">
        <v>67</v>
      </c>
      <c r="M4" s="2" t="s">
        <v>68</v>
      </c>
      <c r="N4">
        <v>1</v>
      </c>
      <c r="O4">
        <v>1</v>
      </c>
      <c r="P4">
        <v>1</v>
      </c>
      <c r="Q4" s="2" t="s">
        <v>69</v>
      </c>
      <c r="R4">
        <v>3</v>
      </c>
      <c r="S4" s="9"/>
      <c r="T4" s="9"/>
      <c r="U4" s="9"/>
      <c r="V4" s="9"/>
      <c r="W4">
        <v>3</v>
      </c>
      <c r="X4">
        <v>2</v>
      </c>
      <c r="Y4">
        <v>3</v>
      </c>
      <c r="Z4">
        <v>3</v>
      </c>
      <c r="AA4">
        <v>3</v>
      </c>
      <c r="AB4">
        <v>2</v>
      </c>
      <c r="AC4">
        <v>4</v>
      </c>
      <c r="AD4">
        <v>2</v>
      </c>
      <c r="AE4" s="6" t="s">
        <v>69</v>
      </c>
      <c r="AF4" s="6" t="s">
        <v>69</v>
      </c>
      <c r="AG4">
        <v>1</v>
      </c>
      <c r="AH4">
        <v>3</v>
      </c>
      <c r="AI4" s="2" t="s">
        <v>69</v>
      </c>
      <c r="AJ4" s="8">
        <v>2</v>
      </c>
      <c r="AK4" s="8">
        <v>3</v>
      </c>
      <c r="AL4" s="8" t="s">
        <v>69</v>
      </c>
      <c r="AM4" s="8" t="s">
        <v>69</v>
      </c>
      <c r="AN4" s="6" t="s">
        <v>69</v>
      </c>
      <c r="AO4">
        <v>2</v>
      </c>
      <c r="AP4" s="2" t="s">
        <v>69</v>
      </c>
      <c r="AQ4" s="2" t="s">
        <v>69</v>
      </c>
    </row>
    <row r="5" spans="1:43" ht="43.2" x14ac:dyDescent="0.3">
      <c r="A5" s="1">
        <v>44886.209421296298</v>
      </c>
      <c r="B5" s="1">
        <v>44886.21125</v>
      </c>
      <c r="C5">
        <v>0</v>
      </c>
      <c r="D5" s="2" t="s">
        <v>72</v>
      </c>
      <c r="E5">
        <v>100</v>
      </c>
      <c r="F5">
        <v>157</v>
      </c>
      <c r="G5">
        <v>1</v>
      </c>
      <c r="H5" s="1">
        <v>44886.211255277776</v>
      </c>
      <c r="I5" s="2" t="s">
        <v>73</v>
      </c>
      <c r="J5">
        <v>38.731000000000002</v>
      </c>
      <c r="K5">
        <v>-9.1372999999999998</v>
      </c>
      <c r="L5" s="2" t="s">
        <v>67</v>
      </c>
      <c r="M5" s="2" t="s">
        <v>68</v>
      </c>
      <c r="N5">
        <v>1</v>
      </c>
      <c r="O5">
        <v>4</v>
      </c>
      <c r="P5">
        <v>5</v>
      </c>
      <c r="Q5" s="2" t="s">
        <v>69</v>
      </c>
      <c r="R5">
        <v>2</v>
      </c>
      <c r="S5" s="9"/>
      <c r="T5" s="9"/>
      <c r="U5" s="9"/>
      <c r="V5" s="9"/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4</v>
      </c>
      <c r="AD5">
        <v>1</v>
      </c>
      <c r="AE5">
        <v>2</v>
      </c>
      <c r="AF5" s="6" t="s">
        <v>69</v>
      </c>
      <c r="AG5">
        <v>2</v>
      </c>
      <c r="AH5">
        <v>3</v>
      </c>
      <c r="AI5" s="2" t="s">
        <v>69</v>
      </c>
      <c r="AJ5" s="8">
        <v>3</v>
      </c>
      <c r="AK5" s="8">
        <v>5</v>
      </c>
      <c r="AL5" s="8">
        <v>7</v>
      </c>
      <c r="AM5" s="8" t="s">
        <v>69</v>
      </c>
      <c r="AN5" s="6" t="s">
        <v>69</v>
      </c>
      <c r="AO5">
        <v>1</v>
      </c>
      <c r="AP5">
        <v>2</v>
      </c>
      <c r="AQ5">
        <v>2</v>
      </c>
    </row>
    <row r="6" spans="1:43" ht="43.2" x14ac:dyDescent="0.3">
      <c r="A6" s="1">
        <v>44886.209652777776</v>
      </c>
      <c r="B6" s="1">
        <v>44886.211840277778</v>
      </c>
      <c r="C6">
        <v>0</v>
      </c>
      <c r="D6" s="2" t="s">
        <v>74</v>
      </c>
      <c r="E6">
        <v>100</v>
      </c>
      <c r="F6">
        <v>188</v>
      </c>
      <c r="G6">
        <v>1</v>
      </c>
      <c r="H6" s="1">
        <v>44886.211844872683</v>
      </c>
      <c r="I6" s="2" t="s">
        <v>75</v>
      </c>
      <c r="J6">
        <v>38.731000000000002</v>
      </c>
      <c r="K6">
        <v>-9.1372999999999998</v>
      </c>
      <c r="L6" s="2" t="s">
        <v>67</v>
      </c>
      <c r="M6" s="2" t="s">
        <v>68</v>
      </c>
      <c r="N6">
        <v>1</v>
      </c>
      <c r="O6">
        <v>4</v>
      </c>
      <c r="P6">
        <v>6</v>
      </c>
      <c r="Q6" s="2" t="s">
        <v>69</v>
      </c>
      <c r="R6">
        <v>2</v>
      </c>
      <c r="S6" s="9"/>
      <c r="T6" s="9"/>
      <c r="U6" s="9"/>
      <c r="V6" s="9"/>
      <c r="W6">
        <v>2</v>
      </c>
      <c r="X6">
        <v>2</v>
      </c>
      <c r="Y6">
        <v>3</v>
      </c>
      <c r="Z6">
        <v>2</v>
      </c>
      <c r="AA6">
        <v>3</v>
      </c>
      <c r="AB6">
        <v>1</v>
      </c>
      <c r="AC6">
        <v>4</v>
      </c>
      <c r="AD6">
        <v>2</v>
      </c>
      <c r="AE6" s="6" t="s">
        <v>69</v>
      </c>
      <c r="AF6" s="6" t="s">
        <v>69</v>
      </c>
      <c r="AG6">
        <v>3</v>
      </c>
      <c r="AH6">
        <v>4</v>
      </c>
      <c r="AI6" s="2" t="s">
        <v>69</v>
      </c>
      <c r="AJ6" s="8">
        <v>2</v>
      </c>
      <c r="AK6" s="8">
        <v>3</v>
      </c>
      <c r="AL6" s="8" t="s">
        <v>69</v>
      </c>
      <c r="AM6" s="8" t="s">
        <v>69</v>
      </c>
      <c r="AN6" s="6" t="s">
        <v>69</v>
      </c>
      <c r="AO6">
        <v>1</v>
      </c>
      <c r="AP6">
        <v>1</v>
      </c>
      <c r="AQ6">
        <v>2</v>
      </c>
    </row>
    <row r="7" spans="1:43" ht="43.2" x14ac:dyDescent="0.3">
      <c r="A7" s="1">
        <v>44886.212384259263</v>
      </c>
      <c r="B7" s="1">
        <v>44886.215069444443</v>
      </c>
      <c r="C7">
        <v>0</v>
      </c>
      <c r="D7" s="2" t="s">
        <v>72</v>
      </c>
      <c r="E7">
        <v>100</v>
      </c>
      <c r="F7">
        <v>231</v>
      </c>
      <c r="G7">
        <v>1</v>
      </c>
      <c r="H7" s="1">
        <v>44886.215080798611</v>
      </c>
      <c r="I7" s="2" t="s">
        <v>76</v>
      </c>
      <c r="J7">
        <v>38.731000000000002</v>
      </c>
      <c r="K7">
        <v>-9.1372999999999998</v>
      </c>
      <c r="L7" s="2" t="s">
        <v>67</v>
      </c>
      <c r="M7" s="2" t="s">
        <v>68</v>
      </c>
      <c r="N7">
        <v>1</v>
      </c>
      <c r="O7">
        <v>1</v>
      </c>
      <c r="P7">
        <v>1</v>
      </c>
      <c r="Q7" s="2" t="s">
        <v>69</v>
      </c>
      <c r="R7">
        <v>2</v>
      </c>
      <c r="S7" s="9"/>
      <c r="T7" s="9"/>
      <c r="U7" s="9"/>
      <c r="V7" s="9"/>
      <c r="W7">
        <v>2</v>
      </c>
      <c r="X7">
        <v>1</v>
      </c>
      <c r="Y7">
        <v>2</v>
      </c>
      <c r="Z7">
        <v>2</v>
      </c>
      <c r="AA7">
        <v>2</v>
      </c>
      <c r="AB7">
        <v>1</v>
      </c>
      <c r="AC7">
        <v>3</v>
      </c>
      <c r="AD7">
        <v>1</v>
      </c>
      <c r="AE7">
        <v>2</v>
      </c>
      <c r="AF7" s="6" t="s">
        <v>69</v>
      </c>
      <c r="AG7">
        <v>2</v>
      </c>
      <c r="AH7">
        <v>1</v>
      </c>
      <c r="AI7" s="2" t="s">
        <v>77</v>
      </c>
      <c r="AJ7">
        <v>4</v>
      </c>
      <c r="AK7" s="8" t="s">
        <v>69</v>
      </c>
      <c r="AL7" s="8" t="s">
        <v>69</v>
      </c>
      <c r="AM7" s="8" t="s">
        <v>69</v>
      </c>
      <c r="AN7" s="6" t="s">
        <v>69</v>
      </c>
      <c r="AO7">
        <v>1</v>
      </c>
      <c r="AP7">
        <v>1</v>
      </c>
      <c r="AQ7">
        <v>1</v>
      </c>
    </row>
    <row r="8" spans="1:43" ht="43.2" x14ac:dyDescent="0.3">
      <c r="A8" s="1">
        <v>44886.21979166667</v>
      </c>
      <c r="B8" s="1">
        <v>44886.221886574072</v>
      </c>
      <c r="C8">
        <v>0</v>
      </c>
      <c r="D8" s="2" t="s">
        <v>72</v>
      </c>
      <c r="E8">
        <v>100</v>
      </c>
      <c r="F8">
        <v>181</v>
      </c>
      <c r="G8">
        <v>1</v>
      </c>
      <c r="H8" s="1">
        <v>44886.22190113426</v>
      </c>
      <c r="I8" s="2" t="s">
        <v>78</v>
      </c>
      <c r="J8">
        <v>38.731000000000002</v>
      </c>
      <c r="K8">
        <v>-9.1372999999999998</v>
      </c>
      <c r="L8" s="2" t="s">
        <v>67</v>
      </c>
      <c r="M8" s="2" t="s">
        <v>68</v>
      </c>
      <c r="N8">
        <v>1</v>
      </c>
      <c r="O8">
        <v>2</v>
      </c>
      <c r="P8">
        <v>3</v>
      </c>
      <c r="Q8" s="2" t="s">
        <v>69</v>
      </c>
      <c r="R8">
        <v>2</v>
      </c>
      <c r="S8" s="9"/>
      <c r="T8" s="9"/>
      <c r="U8" s="9"/>
      <c r="V8" s="9"/>
      <c r="W8">
        <v>2</v>
      </c>
      <c r="X8">
        <v>2</v>
      </c>
      <c r="Y8">
        <v>3</v>
      </c>
      <c r="Z8">
        <v>3</v>
      </c>
      <c r="AA8">
        <v>2</v>
      </c>
      <c r="AB8">
        <v>2</v>
      </c>
      <c r="AC8">
        <v>4</v>
      </c>
      <c r="AD8">
        <v>2</v>
      </c>
      <c r="AE8" s="6" t="s">
        <v>69</v>
      </c>
      <c r="AF8" s="6" t="s">
        <v>69</v>
      </c>
      <c r="AG8">
        <v>2</v>
      </c>
      <c r="AH8">
        <v>1</v>
      </c>
      <c r="AI8" s="2" t="s">
        <v>79</v>
      </c>
      <c r="AJ8">
        <v>2</v>
      </c>
      <c r="AK8">
        <v>3</v>
      </c>
      <c r="AL8">
        <v>7</v>
      </c>
      <c r="AM8" s="8" t="s">
        <v>69</v>
      </c>
      <c r="AN8" s="6" t="s">
        <v>69</v>
      </c>
      <c r="AO8">
        <v>3</v>
      </c>
      <c r="AP8" s="2" t="s">
        <v>69</v>
      </c>
      <c r="AQ8" s="2" t="s">
        <v>69</v>
      </c>
    </row>
    <row r="9" spans="1:43" ht="43.2" x14ac:dyDescent="0.3">
      <c r="A9" s="1">
        <v>44886.224618055552</v>
      </c>
      <c r="B9" s="1">
        <v>44886.227476851855</v>
      </c>
      <c r="C9">
        <v>0</v>
      </c>
      <c r="D9" s="2" t="s">
        <v>80</v>
      </c>
      <c r="E9">
        <v>100</v>
      </c>
      <c r="F9">
        <v>246</v>
      </c>
      <c r="G9">
        <v>1</v>
      </c>
      <c r="H9" s="1">
        <v>44886.227482141207</v>
      </c>
      <c r="I9" s="2" t="s">
        <v>81</v>
      </c>
      <c r="J9">
        <v>38.731000000000002</v>
      </c>
      <c r="K9">
        <v>-9.1372999999999998</v>
      </c>
      <c r="L9" s="2" t="s">
        <v>67</v>
      </c>
      <c r="M9" s="2" t="s">
        <v>68</v>
      </c>
      <c r="N9">
        <v>1</v>
      </c>
      <c r="O9">
        <v>1</v>
      </c>
      <c r="P9">
        <v>1</v>
      </c>
      <c r="Q9" s="2" t="s">
        <v>69</v>
      </c>
      <c r="R9">
        <v>1</v>
      </c>
      <c r="S9" s="9" t="s">
        <v>82</v>
      </c>
      <c r="T9" s="9" t="s">
        <v>83</v>
      </c>
      <c r="U9" s="9"/>
      <c r="V9" s="9"/>
      <c r="W9">
        <v>4</v>
      </c>
      <c r="X9">
        <v>4</v>
      </c>
      <c r="Y9">
        <v>2</v>
      </c>
      <c r="Z9">
        <v>2</v>
      </c>
      <c r="AA9">
        <v>2</v>
      </c>
      <c r="AB9">
        <v>3</v>
      </c>
      <c r="AC9">
        <v>1</v>
      </c>
      <c r="AD9">
        <v>2</v>
      </c>
      <c r="AE9" s="6" t="s">
        <v>69</v>
      </c>
      <c r="AF9" s="6" t="s">
        <v>69</v>
      </c>
      <c r="AG9">
        <v>1</v>
      </c>
      <c r="AH9">
        <v>2</v>
      </c>
      <c r="AI9" s="2" t="s">
        <v>69</v>
      </c>
      <c r="AJ9">
        <v>3</v>
      </c>
      <c r="AK9">
        <v>5</v>
      </c>
      <c r="AL9">
        <v>7</v>
      </c>
      <c r="AM9" s="8" t="s">
        <v>69</v>
      </c>
      <c r="AN9" s="6" t="s">
        <v>69</v>
      </c>
      <c r="AO9">
        <v>1</v>
      </c>
      <c r="AP9">
        <v>4</v>
      </c>
      <c r="AQ9">
        <v>1</v>
      </c>
    </row>
    <row r="10" spans="1:43" ht="43.2" x14ac:dyDescent="0.3">
      <c r="A10" s="1">
        <v>44886.235706018517</v>
      </c>
      <c r="B10" s="1">
        <v>44886.236979166664</v>
      </c>
      <c r="C10">
        <v>0</v>
      </c>
      <c r="D10" s="2" t="s">
        <v>72</v>
      </c>
      <c r="E10">
        <v>100</v>
      </c>
      <c r="F10">
        <v>110</v>
      </c>
      <c r="G10">
        <v>1</v>
      </c>
      <c r="H10" s="1">
        <v>44886.236988391203</v>
      </c>
      <c r="I10" s="2" t="s">
        <v>84</v>
      </c>
      <c r="J10">
        <v>38.731000000000002</v>
      </c>
      <c r="K10">
        <v>-9.1372999999999998</v>
      </c>
      <c r="L10" s="2" t="s">
        <v>67</v>
      </c>
      <c r="M10" s="2" t="s">
        <v>68</v>
      </c>
      <c r="N10">
        <v>1</v>
      </c>
      <c r="O10">
        <v>1</v>
      </c>
      <c r="P10">
        <v>1</v>
      </c>
      <c r="Q10" s="2" t="s">
        <v>69</v>
      </c>
      <c r="R10">
        <v>3</v>
      </c>
      <c r="S10" s="9"/>
      <c r="T10" s="9"/>
      <c r="U10" s="9"/>
      <c r="V10" s="9"/>
      <c r="W10">
        <v>2</v>
      </c>
      <c r="X10">
        <v>3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 s="6" t="s">
        <v>69</v>
      </c>
      <c r="AF10" s="6" t="s">
        <v>69</v>
      </c>
      <c r="AG10">
        <v>2</v>
      </c>
      <c r="AH10">
        <v>1</v>
      </c>
      <c r="AI10" s="2" t="s">
        <v>69</v>
      </c>
      <c r="AJ10">
        <v>4</v>
      </c>
      <c r="AK10" s="8" t="s">
        <v>69</v>
      </c>
      <c r="AL10" s="8" t="s">
        <v>69</v>
      </c>
      <c r="AM10" s="8" t="s">
        <v>69</v>
      </c>
      <c r="AN10" s="6" t="s">
        <v>69</v>
      </c>
      <c r="AO10">
        <v>2</v>
      </c>
      <c r="AP10" s="2" t="s">
        <v>69</v>
      </c>
      <c r="AQ10" s="2" t="s">
        <v>69</v>
      </c>
    </row>
    <row r="11" spans="1:43" ht="43.2" x14ac:dyDescent="0.3">
      <c r="A11" s="1">
        <v>44886.236759259256</v>
      </c>
      <c r="B11" s="1">
        <v>44886.261099537034</v>
      </c>
      <c r="C11">
        <v>0</v>
      </c>
      <c r="D11" s="2" t="s">
        <v>85</v>
      </c>
      <c r="E11">
        <v>100</v>
      </c>
      <c r="F11">
        <v>2103</v>
      </c>
      <c r="G11">
        <v>1</v>
      </c>
      <c r="H11" s="1">
        <v>44886.261111932872</v>
      </c>
      <c r="I11" s="2" t="s">
        <v>86</v>
      </c>
      <c r="J11">
        <v>38.731000000000002</v>
      </c>
      <c r="K11">
        <v>-9.1372999999999998</v>
      </c>
      <c r="L11" s="2" t="s">
        <v>67</v>
      </c>
      <c r="M11" s="2" t="s">
        <v>68</v>
      </c>
      <c r="N11">
        <v>1</v>
      </c>
      <c r="O11">
        <v>4</v>
      </c>
      <c r="P11">
        <v>1</v>
      </c>
      <c r="Q11" s="2" t="s">
        <v>69</v>
      </c>
      <c r="R11">
        <v>2</v>
      </c>
      <c r="S11" s="9"/>
      <c r="T11" s="9"/>
      <c r="U11" s="9"/>
      <c r="V11" s="9"/>
      <c r="W11">
        <v>3</v>
      </c>
      <c r="X11">
        <v>2</v>
      </c>
      <c r="Y11">
        <v>3</v>
      </c>
      <c r="Z11">
        <v>3</v>
      </c>
      <c r="AA11">
        <v>2</v>
      </c>
      <c r="AB11">
        <v>2</v>
      </c>
      <c r="AC11">
        <v>3</v>
      </c>
      <c r="AD11">
        <v>1</v>
      </c>
      <c r="AE11">
        <v>2</v>
      </c>
      <c r="AF11">
        <v>4</v>
      </c>
      <c r="AG11">
        <v>2</v>
      </c>
      <c r="AH11">
        <v>4</v>
      </c>
      <c r="AI11" s="2"/>
      <c r="AJ11">
        <v>2</v>
      </c>
      <c r="AK11">
        <v>3</v>
      </c>
      <c r="AL11" s="8" t="s">
        <v>69</v>
      </c>
      <c r="AM11" s="8" t="s">
        <v>69</v>
      </c>
      <c r="AN11" s="6" t="s">
        <v>69</v>
      </c>
      <c r="AO11">
        <v>2</v>
      </c>
      <c r="AP11" s="2" t="s">
        <v>69</v>
      </c>
      <c r="AQ11" s="2" t="s">
        <v>69</v>
      </c>
    </row>
    <row r="12" spans="1:43" ht="43.2" x14ac:dyDescent="0.3">
      <c r="A12" s="1">
        <v>44886.31726851852</v>
      </c>
      <c r="B12" s="1">
        <v>44886.319861111115</v>
      </c>
      <c r="C12">
        <v>0</v>
      </c>
      <c r="D12" s="2" t="s">
        <v>87</v>
      </c>
      <c r="E12">
        <v>100</v>
      </c>
      <c r="F12">
        <v>223</v>
      </c>
      <c r="G12">
        <v>1</v>
      </c>
      <c r="H12" s="1">
        <v>44886.319867604165</v>
      </c>
      <c r="I12" s="2" t="s">
        <v>88</v>
      </c>
      <c r="J12">
        <v>38.731000000000002</v>
      </c>
      <c r="K12">
        <v>-9.1372999999999998</v>
      </c>
      <c r="L12" s="2" t="s">
        <v>67</v>
      </c>
      <c r="M12" s="2" t="s">
        <v>68</v>
      </c>
      <c r="N12">
        <v>1</v>
      </c>
      <c r="O12">
        <v>2</v>
      </c>
      <c r="P12">
        <v>6</v>
      </c>
      <c r="Q12" s="2" t="s">
        <v>69</v>
      </c>
      <c r="R12">
        <v>3</v>
      </c>
      <c r="S12" s="9"/>
      <c r="T12" s="9"/>
      <c r="U12" s="9"/>
      <c r="V12" s="9"/>
      <c r="W12">
        <v>4</v>
      </c>
      <c r="X12">
        <v>2</v>
      </c>
      <c r="Y12">
        <v>3</v>
      </c>
      <c r="Z12">
        <v>3</v>
      </c>
      <c r="AA12">
        <v>3</v>
      </c>
      <c r="AB12">
        <v>2</v>
      </c>
      <c r="AC12">
        <v>4</v>
      </c>
      <c r="AD12">
        <v>1</v>
      </c>
      <c r="AE12" s="6" t="s">
        <v>69</v>
      </c>
      <c r="AF12" s="6" t="s">
        <v>69</v>
      </c>
      <c r="AG12">
        <v>3</v>
      </c>
      <c r="AH12">
        <v>4</v>
      </c>
      <c r="AI12" s="2" t="s">
        <v>69</v>
      </c>
      <c r="AJ12">
        <v>3</v>
      </c>
      <c r="AK12">
        <v>4</v>
      </c>
      <c r="AL12">
        <v>5</v>
      </c>
      <c r="AM12" s="8" t="s">
        <v>69</v>
      </c>
      <c r="AN12" s="6" t="s">
        <v>69</v>
      </c>
      <c r="AO12">
        <v>1</v>
      </c>
      <c r="AP12">
        <v>1</v>
      </c>
      <c r="AQ12">
        <v>1</v>
      </c>
    </row>
    <row r="13" spans="1:43" ht="43.2" x14ac:dyDescent="0.3">
      <c r="A13" s="1">
        <v>44886.322800925926</v>
      </c>
      <c r="B13" s="1">
        <v>44886.325682870367</v>
      </c>
      <c r="C13">
        <v>0</v>
      </c>
      <c r="D13" s="2" t="s">
        <v>89</v>
      </c>
      <c r="E13">
        <v>100</v>
      </c>
      <c r="F13">
        <v>249</v>
      </c>
      <c r="G13">
        <v>1</v>
      </c>
      <c r="H13" s="1">
        <v>44886.325693321756</v>
      </c>
      <c r="I13" s="2" t="s">
        <v>90</v>
      </c>
      <c r="J13">
        <v>38.731000000000002</v>
      </c>
      <c r="K13">
        <v>-9.1372999999999998</v>
      </c>
      <c r="L13" s="2" t="s">
        <v>67</v>
      </c>
      <c r="M13" s="2" t="s">
        <v>68</v>
      </c>
      <c r="N13">
        <v>1</v>
      </c>
      <c r="O13">
        <v>2</v>
      </c>
      <c r="P13">
        <v>1</v>
      </c>
      <c r="Q13" s="2" t="s">
        <v>69</v>
      </c>
      <c r="R13">
        <v>1</v>
      </c>
      <c r="S13" s="9"/>
      <c r="T13" s="9"/>
      <c r="U13" s="9"/>
      <c r="V13" s="9"/>
      <c r="W13">
        <v>2</v>
      </c>
      <c r="X13">
        <v>1</v>
      </c>
      <c r="Y13">
        <v>2</v>
      </c>
      <c r="Z13">
        <v>3</v>
      </c>
      <c r="AA13">
        <v>2</v>
      </c>
      <c r="AB13">
        <v>2</v>
      </c>
      <c r="AC13">
        <v>4</v>
      </c>
      <c r="AD13">
        <v>1</v>
      </c>
      <c r="AE13" s="6" t="s">
        <v>69</v>
      </c>
      <c r="AF13" s="6" t="s">
        <v>69</v>
      </c>
      <c r="AG13">
        <v>1</v>
      </c>
      <c r="AH13">
        <v>4</v>
      </c>
      <c r="AI13" s="2" t="s">
        <v>69</v>
      </c>
      <c r="AJ13">
        <v>3</v>
      </c>
      <c r="AK13">
        <v>4</v>
      </c>
      <c r="AL13">
        <v>5</v>
      </c>
      <c r="AM13">
        <v>6</v>
      </c>
      <c r="AN13">
        <v>7</v>
      </c>
      <c r="AO13">
        <v>1</v>
      </c>
      <c r="AP13">
        <v>1</v>
      </c>
      <c r="AQ13">
        <v>1</v>
      </c>
    </row>
    <row r="14" spans="1:43" ht="43.2" x14ac:dyDescent="0.3">
      <c r="A14" s="1">
        <v>44886.327511574076</v>
      </c>
      <c r="B14" s="1">
        <v>44886.329085648147</v>
      </c>
      <c r="C14">
        <v>0</v>
      </c>
      <c r="D14" s="2" t="s">
        <v>87</v>
      </c>
      <c r="E14">
        <v>100</v>
      </c>
      <c r="F14">
        <v>136</v>
      </c>
      <c r="G14">
        <v>1</v>
      </c>
      <c r="H14" s="1">
        <v>44886.329098541668</v>
      </c>
      <c r="I14" s="2" t="s">
        <v>91</v>
      </c>
      <c r="J14">
        <v>38.731000000000002</v>
      </c>
      <c r="K14">
        <v>-9.1372999999999998</v>
      </c>
      <c r="L14" s="2" t="s">
        <v>67</v>
      </c>
      <c r="M14" s="2" t="s">
        <v>68</v>
      </c>
      <c r="N14">
        <v>1</v>
      </c>
      <c r="O14">
        <v>2</v>
      </c>
      <c r="P14">
        <v>1</v>
      </c>
      <c r="Q14" s="2" t="s">
        <v>69</v>
      </c>
      <c r="R14">
        <v>2</v>
      </c>
      <c r="S14" s="9"/>
      <c r="T14" s="9"/>
      <c r="U14" s="9"/>
      <c r="V14" s="9"/>
      <c r="W14">
        <v>4</v>
      </c>
      <c r="X14">
        <v>2</v>
      </c>
      <c r="Y14">
        <v>2</v>
      </c>
      <c r="Z14">
        <v>3</v>
      </c>
      <c r="AA14">
        <v>3</v>
      </c>
      <c r="AB14">
        <v>2</v>
      </c>
      <c r="AC14">
        <v>4</v>
      </c>
      <c r="AD14">
        <v>1</v>
      </c>
      <c r="AE14">
        <v>2</v>
      </c>
      <c r="AF14" s="6" t="s">
        <v>69</v>
      </c>
      <c r="AG14">
        <v>2</v>
      </c>
      <c r="AH14">
        <v>3</v>
      </c>
      <c r="AI14" s="2" t="s">
        <v>69</v>
      </c>
      <c r="AJ14">
        <v>1</v>
      </c>
      <c r="AK14">
        <v>2</v>
      </c>
      <c r="AL14">
        <v>3</v>
      </c>
      <c r="AM14">
        <v>6</v>
      </c>
      <c r="AN14" s="6" t="s">
        <v>69</v>
      </c>
      <c r="AO14">
        <v>1</v>
      </c>
      <c r="AP14">
        <v>1</v>
      </c>
      <c r="AQ14">
        <v>1</v>
      </c>
    </row>
    <row r="15" spans="1:43" ht="43.2" x14ac:dyDescent="0.3">
      <c r="A15" s="1">
        <v>44886.328055555554</v>
      </c>
      <c r="B15" s="1">
        <v>44886.329305555555</v>
      </c>
      <c r="C15">
        <v>0</v>
      </c>
      <c r="D15" s="2" t="s">
        <v>72</v>
      </c>
      <c r="E15">
        <v>100</v>
      </c>
      <c r="F15">
        <v>107</v>
      </c>
      <c r="G15">
        <v>1</v>
      </c>
      <c r="H15" s="1">
        <v>44886.329312638889</v>
      </c>
      <c r="I15" s="2" t="s">
        <v>92</v>
      </c>
      <c r="J15">
        <v>38.731000000000002</v>
      </c>
      <c r="K15">
        <v>-9.1372999999999998</v>
      </c>
      <c r="L15" s="2" t="s">
        <v>67</v>
      </c>
      <c r="M15" s="2" t="s">
        <v>68</v>
      </c>
      <c r="N15">
        <v>1</v>
      </c>
      <c r="O15">
        <v>2</v>
      </c>
      <c r="P15">
        <v>1</v>
      </c>
      <c r="Q15" s="2" t="s">
        <v>69</v>
      </c>
      <c r="R15">
        <v>4</v>
      </c>
      <c r="S15" s="9"/>
      <c r="T15" s="9"/>
      <c r="U15" s="9"/>
      <c r="V15" s="9"/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4</v>
      </c>
      <c r="AD15">
        <v>1</v>
      </c>
      <c r="AE15">
        <v>2</v>
      </c>
      <c r="AF15" s="6" t="s">
        <v>69</v>
      </c>
      <c r="AG15">
        <v>3</v>
      </c>
      <c r="AH15">
        <v>1</v>
      </c>
      <c r="AI15" s="2" t="s">
        <v>93</v>
      </c>
      <c r="AJ15">
        <v>8</v>
      </c>
      <c r="AK15" s="8" t="s">
        <v>69</v>
      </c>
      <c r="AL15" s="8" t="s">
        <v>69</v>
      </c>
      <c r="AM15" s="8" t="s">
        <v>69</v>
      </c>
      <c r="AN15" s="6" t="s">
        <v>69</v>
      </c>
      <c r="AO15">
        <v>2</v>
      </c>
      <c r="AP15" s="2" t="s">
        <v>69</v>
      </c>
      <c r="AQ15" s="2" t="s">
        <v>69</v>
      </c>
    </row>
    <row r="16" spans="1:43" ht="43.2" x14ac:dyDescent="0.3">
      <c r="A16" s="1">
        <v>44886.339537037034</v>
      </c>
      <c r="B16" s="1">
        <v>44886.341157407405</v>
      </c>
      <c r="C16">
        <v>0</v>
      </c>
      <c r="D16" s="2" t="s">
        <v>94</v>
      </c>
      <c r="E16">
        <v>100</v>
      </c>
      <c r="F16">
        <v>140</v>
      </c>
      <c r="G16">
        <v>1</v>
      </c>
      <c r="H16" s="1">
        <v>44886.341173391207</v>
      </c>
      <c r="I16" s="2" t="s">
        <v>95</v>
      </c>
      <c r="J16">
        <v>43.1479</v>
      </c>
      <c r="K16">
        <v>12.1097</v>
      </c>
      <c r="L16" s="2" t="s">
        <v>67</v>
      </c>
      <c r="M16" s="2" t="s">
        <v>68</v>
      </c>
      <c r="N16">
        <v>1</v>
      </c>
      <c r="O16">
        <v>1</v>
      </c>
      <c r="P16">
        <v>2</v>
      </c>
      <c r="Q16" s="2" t="s">
        <v>69</v>
      </c>
      <c r="R16">
        <v>3</v>
      </c>
      <c r="S16" s="9"/>
      <c r="T16" s="9"/>
      <c r="U16" s="9"/>
      <c r="V16" s="9"/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4</v>
      </c>
      <c r="AD16">
        <v>2</v>
      </c>
      <c r="AE16" s="6" t="s">
        <v>69</v>
      </c>
      <c r="AF16" s="6" t="s">
        <v>69</v>
      </c>
      <c r="AG16">
        <v>1</v>
      </c>
      <c r="AH16">
        <v>4</v>
      </c>
      <c r="AI16" s="2" t="s">
        <v>69</v>
      </c>
      <c r="AJ16">
        <v>1</v>
      </c>
      <c r="AK16">
        <v>2</v>
      </c>
      <c r="AL16">
        <v>3</v>
      </c>
      <c r="AM16">
        <v>4</v>
      </c>
      <c r="AN16" s="6" t="s">
        <v>69</v>
      </c>
      <c r="AO16">
        <v>1</v>
      </c>
      <c r="AP16">
        <v>4</v>
      </c>
      <c r="AQ16">
        <v>1</v>
      </c>
    </row>
    <row r="17" spans="1:43" ht="43.2" x14ac:dyDescent="0.3">
      <c r="A17" s="1">
        <v>44886.396874999999</v>
      </c>
      <c r="B17" s="1">
        <v>44886.398738425924</v>
      </c>
      <c r="C17">
        <v>0</v>
      </c>
      <c r="D17" s="2" t="s">
        <v>96</v>
      </c>
      <c r="E17">
        <v>100</v>
      </c>
      <c r="F17">
        <v>161</v>
      </c>
      <c r="G17">
        <v>1</v>
      </c>
      <c r="H17" s="1">
        <v>44886.398749537038</v>
      </c>
      <c r="I17" s="2" t="s">
        <v>97</v>
      </c>
      <c r="J17">
        <v>38.731000000000002</v>
      </c>
      <c r="K17">
        <v>-9.1372999999999998</v>
      </c>
      <c r="L17" s="2" t="s">
        <v>67</v>
      </c>
      <c r="M17" s="2" t="s">
        <v>68</v>
      </c>
      <c r="N17">
        <v>1</v>
      </c>
      <c r="O17">
        <v>1</v>
      </c>
      <c r="P17">
        <v>1</v>
      </c>
      <c r="Q17" s="2" t="s">
        <v>69</v>
      </c>
      <c r="R17">
        <v>3</v>
      </c>
      <c r="S17" s="9"/>
      <c r="T17" s="9"/>
      <c r="U17" s="9"/>
      <c r="V17" s="9"/>
      <c r="W17">
        <v>2</v>
      </c>
      <c r="X17" s="46" t="s">
        <v>69</v>
      </c>
      <c r="Y17">
        <v>2</v>
      </c>
      <c r="Z17">
        <v>2</v>
      </c>
      <c r="AA17">
        <v>2</v>
      </c>
      <c r="AB17">
        <v>2</v>
      </c>
      <c r="AC17">
        <v>3</v>
      </c>
      <c r="AD17">
        <v>1</v>
      </c>
      <c r="AE17">
        <v>2</v>
      </c>
      <c r="AF17">
        <v>3</v>
      </c>
      <c r="AG17" s="46" t="s">
        <v>69</v>
      </c>
      <c r="AH17">
        <v>4</v>
      </c>
      <c r="AI17" s="2" t="s">
        <v>69</v>
      </c>
      <c r="AJ17">
        <v>1</v>
      </c>
      <c r="AK17">
        <v>2</v>
      </c>
      <c r="AL17">
        <v>3</v>
      </c>
      <c r="AM17">
        <v>4</v>
      </c>
      <c r="AN17">
        <v>7</v>
      </c>
      <c r="AO17">
        <v>1</v>
      </c>
      <c r="AP17">
        <v>1</v>
      </c>
      <c r="AQ17">
        <v>1</v>
      </c>
    </row>
    <row r="18" spans="1:43" ht="43.2" x14ac:dyDescent="0.3">
      <c r="A18" s="1">
        <v>44886.433483796296</v>
      </c>
      <c r="B18" s="1">
        <v>44886.435879629629</v>
      </c>
      <c r="C18">
        <v>0</v>
      </c>
      <c r="D18" s="2" t="s">
        <v>98</v>
      </c>
      <c r="E18">
        <v>100</v>
      </c>
      <c r="F18">
        <v>206</v>
      </c>
      <c r="G18">
        <v>1</v>
      </c>
      <c r="H18" s="1">
        <v>44886.43588740741</v>
      </c>
      <c r="I18" s="2" t="s">
        <v>99</v>
      </c>
      <c r="J18">
        <v>38.696199999999997</v>
      </c>
      <c r="K18">
        <v>-9.4185999999999996</v>
      </c>
      <c r="L18" s="2" t="s">
        <v>67</v>
      </c>
      <c r="M18" s="2" t="s">
        <v>68</v>
      </c>
      <c r="N18">
        <v>1</v>
      </c>
      <c r="O18">
        <v>2</v>
      </c>
      <c r="P18">
        <v>1</v>
      </c>
      <c r="Q18" s="2" t="s">
        <v>69</v>
      </c>
      <c r="R18">
        <v>2</v>
      </c>
      <c r="S18" s="9"/>
      <c r="T18" s="9"/>
      <c r="U18" s="9"/>
      <c r="V18" s="9"/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 s="6" t="s">
        <v>69</v>
      </c>
      <c r="AG18">
        <v>3</v>
      </c>
      <c r="AH18">
        <v>2</v>
      </c>
      <c r="AI18" s="2" t="s">
        <v>69</v>
      </c>
      <c r="AJ18">
        <v>2</v>
      </c>
      <c r="AK18">
        <v>3</v>
      </c>
      <c r="AL18">
        <v>4</v>
      </c>
      <c r="AM18">
        <v>5</v>
      </c>
      <c r="AN18">
        <v>7</v>
      </c>
      <c r="AO18">
        <v>1</v>
      </c>
      <c r="AP18">
        <v>1</v>
      </c>
      <c r="AQ18">
        <v>2</v>
      </c>
    </row>
    <row r="19" spans="1:43" ht="43.2" x14ac:dyDescent="0.3">
      <c r="A19" s="1">
        <v>44886.435729166667</v>
      </c>
      <c r="B19" s="1">
        <v>44886.437523148146</v>
      </c>
      <c r="C19">
        <v>0</v>
      </c>
      <c r="D19" s="2" t="s">
        <v>100</v>
      </c>
      <c r="E19">
        <v>100</v>
      </c>
      <c r="F19">
        <v>155</v>
      </c>
      <c r="G19">
        <v>1</v>
      </c>
      <c r="H19" s="1">
        <v>44886.437534236109</v>
      </c>
      <c r="I19" s="2" t="s">
        <v>101</v>
      </c>
      <c r="J19">
        <v>38.801099999999998</v>
      </c>
      <c r="K19">
        <v>-9.3313000000000006</v>
      </c>
      <c r="L19" s="2" t="s">
        <v>67</v>
      </c>
      <c r="M19" s="2" t="s">
        <v>68</v>
      </c>
      <c r="N19">
        <v>1</v>
      </c>
      <c r="O19">
        <v>1</v>
      </c>
      <c r="P19">
        <v>1</v>
      </c>
      <c r="Q19" s="2" t="s">
        <v>69</v>
      </c>
      <c r="R19">
        <v>3</v>
      </c>
      <c r="S19" s="9"/>
      <c r="T19" s="9"/>
      <c r="U19" s="9"/>
      <c r="V19" s="9"/>
      <c r="W19">
        <v>4</v>
      </c>
      <c r="X19">
        <v>4</v>
      </c>
      <c r="Y19">
        <v>4</v>
      </c>
      <c r="Z19">
        <v>3</v>
      </c>
      <c r="AA19">
        <v>4</v>
      </c>
      <c r="AB19">
        <v>2</v>
      </c>
      <c r="AC19">
        <v>2</v>
      </c>
      <c r="AD19">
        <v>1</v>
      </c>
      <c r="AE19" s="6" t="s">
        <v>69</v>
      </c>
      <c r="AF19" s="6" t="s">
        <v>69</v>
      </c>
      <c r="AG19">
        <v>1</v>
      </c>
      <c r="AH19">
        <v>2</v>
      </c>
      <c r="AI19" s="2" t="s">
        <v>69</v>
      </c>
      <c r="AJ19">
        <v>4</v>
      </c>
      <c r="AK19" s="8" t="s">
        <v>69</v>
      </c>
      <c r="AL19" s="8" t="s">
        <v>69</v>
      </c>
      <c r="AM19" s="8" t="s">
        <v>69</v>
      </c>
      <c r="AN19" s="6" t="s">
        <v>69</v>
      </c>
      <c r="AO19">
        <v>2</v>
      </c>
      <c r="AP19" s="2" t="s">
        <v>69</v>
      </c>
      <c r="AQ19" s="2" t="s">
        <v>69</v>
      </c>
    </row>
    <row r="20" spans="1:43" ht="43.2" x14ac:dyDescent="0.3">
      <c r="A20" s="1">
        <v>44886.449849537035</v>
      </c>
      <c r="B20" s="1">
        <v>44886.452627314815</v>
      </c>
      <c r="C20">
        <v>0</v>
      </c>
      <c r="D20" s="2" t="s">
        <v>102</v>
      </c>
      <c r="E20">
        <v>100</v>
      </c>
      <c r="F20">
        <v>240</v>
      </c>
      <c r="G20">
        <v>1</v>
      </c>
      <c r="H20" s="1">
        <v>44886.452635092595</v>
      </c>
      <c r="I20" s="2" t="s">
        <v>103</v>
      </c>
      <c r="J20">
        <v>38.731000000000002</v>
      </c>
      <c r="K20">
        <v>-9.1372999999999998</v>
      </c>
      <c r="L20" s="2" t="s">
        <v>67</v>
      </c>
      <c r="M20" s="2" t="s">
        <v>68</v>
      </c>
      <c r="N20">
        <v>1</v>
      </c>
      <c r="O20">
        <v>1</v>
      </c>
      <c r="P20">
        <v>1</v>
      </c>
      <c r="Q20" s="2" t="s">
        <v>69</v>
      </c>
      <c r="R20">
        <v>2</v>
      </c>
      <c r="S20" s="9"/>
      <c r="T20" s="9"/>
      <c r="U20" s="9"/>
      <c r="V20" s="9"/>
      <c r="W20">
        <v>3</v>
      </c>
      <c r="X20">
        <v>2</v>
      </c>
      <c r="Y20">
        <v>3</v>
      </c>
      <c r="Z20">
        <v>4</v>
      </c>
      <c r="AA20">
        <v>1</v>
      </c>
      <c r="AB20">
        <v>2</v>
      </c>
      <c r="AC20">
        <v>4</v>
      </c>
      <c r="AD20">
        <v>2</v>
      </c>
      <c r="AE20" s="6" t="s">
        <v>69</v>
      </c>
      <c r="AF20" s="6" t="s">
        <v>69</v>
      </c>
      <c r="AG20">
        <v>2</v>
      </c>
      <c r="AH20">
        <v>3</v>
      </c>
      <c r="AI20" s="2" t="s">
        <v>69</v>
      </c>
      <c r="AJ20">
        <v>8</v>
      </c>
      <c r="AK20" s="8" t="s">
        <v>69</v>
      </c>
      <c r="AL20" s="8" t="s">
        <v>69</v>
      </c>
      <c r="AM20" s="8" t="s">
        <v>69</v>
      </c>
      <c r="AN20" s="6" t="s">
        <v>69</v>
      </c>
      <c r="AO20">
        <v>2</v>
      </c>
      <c r="AP20" s="2" t="s">
        <v>69</v>
      </c>
      <c r="AQ20" s="2" t="s">
        <v>69</v>
      </c>
    </row>
    <row r="21" spans="1:43" ht="43.2" x14ac:dyDescent="0.3">
      <c r="A21" s="1">
        <v>44886.456435185188</v>
      </c>
      <c r="B21" s="1">
        <v>44886.457708333335</v>
      </c>
      <c r="C21">
        <v>0</v>
      </c>
      <c r="D21" s="2" t="s">
        <v>74</v>
      </c>
      <c r="E21">
        <v>100</v>
      </c>
      <c r="F21">
        <v>110</v>
      </c>
      <c r="G21">
        <v>1</v>
      </c>
      <c r="H21" s="1">
        <v>44886.457717256948</v>
      </c>
      <c r="I21" s="2" t="s">
        <v>104</v>
      </c>
      <c r="J21">
        <v>38.731000000000002</v>
      </c>
      <c r="K21">
        <v>-9.1372999999999998</v>
      </c>
      <c r="L21" s="2" t="s">
        <v>67</v>
      </c>
      <c r="M21" s="2" t="s">
        <v>68</v>
      </c>
      <c r="N21">
        <v>1</v>
      </c>
      <c r="O21">
        <v>4</v>
      </c>
      <c r="P21">
        <v>6</v>
      </c>
      <c r="Q21" s="2" t="s">
        <v>69</v>
      </c>
      <c r="R21">
        <v>3</v>
      </c>
      <c r="S21" s="9"/>
      <c r="T21" s="9"/>
      <c r="U21" s="9"/>
      <c r="V21" s="9"/>
      <c r="W21">
        <v>2</v>
      </c>
      <c r="X21">
        <v>3</v>
      </c>
      <c r="Y21">
        <v>3</v>
      </c>
      <c r="Z21">
        <v>2</v>
      </c>
      <c r="AA21">
        <v>2</v>
      </c>
      <c r="AB21">
        <v>2</v>
      </c>
      <c r="AC21">
        <v>3</v>
      </c>
      <c r="AD21">
        <v>1</v>
      </c>
      <c r="AE21">
        <v>3</v>
      </c>
      <c r="AF21" s="6" t="s">
        <v>69</v>
      </c>
      <c r="AG21">
        <v>1</v>
      </c>
      <c r="AH21">
        <v>3</v>
      </c>
      <c r="AI21" s="2" t="s">
        <v>69</v>
      </c>
      <c r="AJ21">
        <v>1</v>
      </c>
      <c r="AK21">
        <v>2</v>
      </c>
      <c r="AL21">
        <v>3</v>
      </c>
      <c r="AM21" s="8" t="s">
        <v>69</v>
      </c>
      <c r="AN21" s="6" t="s">
        <v>69</v>
      </c>
      <c r="AO21">
        <v>3</v>
      </c>
      <c r="AP21" s="2" t="s">
        <v>69</v>
      </c>
      <c r="AQ21" s="2" t="s">
        <v>69</v>
      </c>
    </row>
    <row r="22" spans="1:43" ht="43.2" x14ac:dyDescent="0.3">
      <c r="A22" s="1">
        <v>44887.134976851848</v>
      </c>
      <c r="B22" s="1">
        <v>44887.136122685188</v>
      </c>
      <c r="C22">
        <v>0</v>
      </c>
      <c r="D22" s="2" t="s">
        <v>105</v>
      </c>
      <c r="E22">
        <v>100</v>
      </c>
      <c r="F22">
        <v>98</v>
      </c>
      <c r="G22">
        <v>1</v>
      </c>
      <c r="H22" s="1">
        <v>44887.136134629633</v>
      </c>
      <c r="I22" s="2" t="s">
        <v>106</v>
      </c>
      <c r="J22">
        <v>38.731000000000002</v>
      </c>
      <c r="K22">
        <v>-9.1372999999999998</v>
      </c>
      <c r="L22" s="2" t="s">
        <v>67</v>
      </c>
      <c r="M22" s="2" t="s">
        <v>68</v>
      </c>
      <c r="N22">
        <v>1</v>
      </c>
      <c r="O22">
        <v>4</v>
      </c>
      <c r="P22">
        <v>1</v>
      </c>
      <c r="Q22" s="2" t="s">
        <v>69</v>
      </c>
      <c r="R22">
        <v>2</v>
      </c>
      <c r="S22" s="9"/>
      <c r="T22" s="9"/>
      <c r="U22" s="9"/>
      <c r="V22" s="9"/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3</v>
      </c>
      <c r="AD22">
        <v>3</v>
      </c>
      <c r="AE22" s="6" t="s">
        <v>69</v>
      </c>
      <c r="AF22" s="6" t="s">
        <v>69</v>
      </c>
      <c r="AG22">
        <v>1</v>
      </c>
      <c r="AH22">
        <v>3</v>
      </c>
      <c r="AI22" s="2" t="s">
        <v>69</v>
      </c>
      <c r="AJ22">
        <v>1</v>
      </c>
      <c r="AK22">
        <v>2</v>
      </c>
      <c r="AL22">
        <v>6</v>
      </c>
      <c r="AM22" s="8" t="s">
        <v>69</v>
      </c>
      <c r="AN22" s="6" t="s">
        <v>69</v>
      </c>
      <c r="AO22">
        <v>1</v>
      </c>
      <c r="AP22">
        <v>1</v>
      </c>
      <c r="AQ22">
        <v>1</v>
      </c>
    </row>
    <row r="23" spans="1:43" ht="43.2" x14ac:dyDescent="0.3">
      <c r="A23" s="1">
        <v>44887.196238425924</v>
      </c>
      <c r="B23" s="1">
        <v>44887.198819444442</v>
      </c>
      <c r="C23">
        <v>0</v>
      </c>
      <c r="D23" s="2" t="s">
        <v>72</v>
      </c>
      <c r="E23">
        <v>100</v>
      </c>
      <c r="F23">
        <v>222</v>
      </c>
      <c r="G23">
        <v>1</v>
      </c>
      <c r="H23" s="1">
        <v>44887.198828078705</v>
      </c>
      <c r="I23" s="2" t="s">
        <v>107</v>
      </c>
      <c r="J23">
        <v>38.731000000000002</v>
      </c>
      <c r="K23">
        <v>-9.1372999999999998</v>
      </c>
      <c r="L23" s="2" t="s">
        <v>67</v>
      </c>
      <c r="M23" s="2" t="s">
        <v>68</v>
      </c>
      <c r="N23">
        <v>1</v>
      </c>
      <c r="O23">
        <v>1</v>
      </c>
      <c r="P23">
        <v>1</v>
      </c>
      <c r="Q23" s="2" t="s">
        <v>69</v>
      </c>
      <c r="R23">
        <v>3</v>
      </c>
      <c r="S23" s="9"/>
      <c r="T23" s="9"/>
      <c r="U23" s="9"/>
      <c r="V23" s="9"/>
      <c r="W23">
        <v>3</v>
      </c>
      <c r="X23">
        <v>3</v>
      </c>
      <c r="Y23">
        <v>2</v>
      </c>
      <c r="Z23">
        <v>3</v>
      </c>
      <c r="AA23">
        <v>2</v>
      </c>
      <c r="AB23">
        <v>2</v>
      </c>
      <c r="AC23">
        <v>4</v>
      </c>
      <c r="AD23">
        <v>1</v>
      </c>
      <c r="AE23" s="6" t="s">
        <v>69</v>
      </c>
      <c r="AF23" s="6" t="s">
        <v>69</v>
      </c>
      <c r="AG23">
        <v>1</v>
      </c>
      <c r="AH23">
        <v>2</v>
      </c>
      <c r="AI23" s="2" t="s">
        <v>69</v>
      </c>
      <c r="AJ23">
        <v>1</v>
      </c>
      <c r="AK23">
        <v>2</v>
      </c>
      <c r="AL23">
        <v>7</v>
      </c>
      <c r="AM23" s="8" t="s">
        <v>69</v>
      </c>
      <c r="AN23" s="6" t="s">
        <v>69</v>
      </c>
      <c r="AO23">
        <v>1</v>
      </c>
      <c r="AP23">
        <v>1</v>
      </c>
      <c r="AQ23">
        <v>1</v>
      </c>
    </row>
    <row r="24" spans="1:43" ht="28.8" x14ac:dyDescent="0.3">
      <c r="A24" s="1">
        <v>44887.23978009259</v>
      </c>
      <c r="B24" s="1">
        <v>44887.240706018521</v>
      </c>
      <c r="C24">
        <v>0</v>
      </c>
      <c r="D24" s="2" t="s">
        <v>108</v>
      </c>
      <c r="E24">
        <v>100</v>
      </c>
      <c r="F24">
        <v>80</v>
      </c>
      <c r="G24">
        <v>1</v>
      </c>
      <c r="H24" s="1">
        <v>44887.240710393518</v>
      </c>
      <c r="I24" s="2" t="s">
        <v>109</v>
      </c>
      <c r="J24">
        <v>38.731000000000002</v>
      </c>
      <c r="K24">
        <v>-9.1372999999999998</v>
      </c>
      <c r="L24" s="2" t="s">
        <v>67</v>
      </c>
      <c r="M24" s="2" t="s">
        <v>68</v>
      </c>
      <c r="N24">
        <v>1</v>
      </c>
      <c r="O24">
        <v>2</v>
      </c>
      <c r="P24">
        <v>1</v>
      </c>
      <c r="Q24" s="2" t="s">
        <v>69</v>
      </c>
      <c r="R24">
        <v>4</v>
      </c>
      <c r="S24" s="9"/>
      <c r="T24" s="9"/>
      <c r="U24" s="9"/>
      <c r="V24" s="9"/>
      <c r="W24">
        <v>2</v>
      </c>
      <c r="X24">
        <v>2</v>
      </c>
      <c r="Y24">
        <v>2</v>
      </c>
      <c r="Z24">
        <v>3</v>
      </c>
      <c r="AA24">
        <v>2</v>
      </c>
      <c r="AB24">
        <v>2</v>
      </c>
      <c r="AC24">
        <v>1</v>
      </c>
      <c r="AD24">
        <v>4</v>
      </c>
      <c r="AE24" s="6" t="s">
        <v>69</v>
      </c>
      <c r="AF24" s="6" t="s">
        <v>69</v>
      </c>
      <c r="AG24">
        <v>1</v>
      </c>
      <c r="AH24">
        <v>2</v>
      </c>
      <c r="AI24" s="2" t="s">
        <v>69</v>
      </c>
      <c r="AJ24">
        <v>2</v>
      </c>
      <c r="AK24">
        <v>4</v>
      </c>
      <c r="AL24">
        <v>6</v>
      </c>
      <c r="AM24" s="8" t="s">
        <v>69</v>
      </c>
      <c r="AN24" s="6" t="s">
        <v>69</v>
      </c>
      <c r="AO24">
        <v>1</v>
      </c>
      <c r="AP24">
        <v>1</v>
      </c>
      <c r="AQ24">
        <v>1</v>
      </c>
    </row>
    <row r="25" spans="1:43" ht="43.2" x14ac:dyDescent="0.3">
      <c r="A25" s="1">
        <v>44887.343263888892</v>
      </c>
      <c r="B25" s="1">
        <v>44887.345567129632</v>
      </c>
      <c r="C25">
        <v>0</v>
      </c>
      <c r="D25" s="2" t="s">
        <v>72</v>
      </c>
      <c r="E25">
        <v>100</v>
      </c>
      <c r="F25">
        <v>199</v>
      </c>
      <c r="G25">
        <v>1</v>
      </c>
      <c r="H25" s="1">
        <v>44887.345582118054</v>
      </c>
      <c r="I25" s="2" t="s">
        <v>110</v>
      </c>
      <c r="J25">
        <v>38.731000000000002</v>
      </c>
      <c r="K25">
        <v>-9.1372999999999998</v>
      </c>
      <c r="L25" s="2" t="s">
        <v>67</v>
      </c>
      <c r="M25" s="2" t="s">
        <v>68</v>
      </c>
      <c r="N25">
        <v>1</v>
      </c>
      <c r="O25">
        <v>1</v>
      </c>
      <c r="P25">
        <v>5</v>
      </c>
      <c r="Q25" s="2" t="s">
        <v>69</v>
      </c>
      <c r="R25">
        <v>2</v>
      </c>
      <c r="S25" s="9"/>
      <c r="T25" s="9"/>
      <c r="U25" s="9"/>
      <c r="V25" s="9"/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 s="6" t="s">
        <v>69</v>
      </c>
      <c r="AF25" s="6" t="s">
        <v>69</v>
      </c>
      <c r="AG25">
        <v>1</v>
      </c>
      <c r="AH25">
        <v>3</v>
      </c>
      <c r="AI25" s="2" t="s">
        <v>69</v>
      </c>
      <c r="AJ25">
        <v>2</v>
      </c>
      <c r="AK25">
        <v>3</v>
      </c>
      <c r="AL25">
        <v>5</v>
      </c>
      <c r="AM25">
        <v>7</v>
      </c>
      <c r="AN25" s="6" t="s">
        <v>69</v>
      </c>
      <c r="AO25">
        <v>3</v>
      </c>
      <c r="AP25" s="2" t="s">
        <v>69</v>
      </c>
      <c r="AQ25" s="2" t="s">
        <v>69</v>
      </c>
    </row>
    <row r="26" spans="1:43" ht="43.2" x14ac:dyDescent="0.3">
      <c r="A26" s="1">
        <v>44888.092129629629</v>
      </c>
      <c r="B26" s="1">
        <v>44888.092928240738</v>
      </c>
      <c r="C26">
        <v>0</v>
      </c>
      <c r="D26" s="2" t="s">
        <v>111</v>
      </c>
      <c r="E26">
        <v>100</v>
      </c>
      <c r="F26">
        <v>68</v>
      </c>
      <c r="G26">
        <v>1</v>
      </c>
      <c r="H26" s="1">
        <v>44888.092933703701</v>
      </c>
      <c r="I26" s="2" t="s">
        <v>112</v>
      </c>
      <c r="J26">
        <v>52.215899999999998</v>
      </c>
      <c r="K26">
        <v>6.9090999999999996</v>
      </c>
      <c r="L26" s="2" t="s">
        <v>67</v>
      </c>
      <c r="M26" s="2" t="s">
        <v>68</v>
      </c>
      <c r="N26">
        <v>1</v>
      </c>
      <c r="O26">
        <v>1</v>
      </c>
      <c r="P26">
        <v>1</v>
      </c>
      <c r="Q26" s="2" t="s">
        <v>69</v>
      </c>
      <c r="R26">
        <v>3</v>
      </c>
      <c r="S26" s="9"/>
      <c r="T26" s="9"/>
      <c r="U26" s="9"/>
      <c r="V26" s="9"/>
      <c r="W26">
        <v>2</v>
      </c>
      <c r="X26">
        <v>3</v>
      </c>
      <c r="Y26">
        <v>2</v>
      </c>
      <c r="Z26">
        <v>2</v>
      </c>
      <c r="AA26">
        <v>2</v>
      </c>
      <c r="AB26">
        <v>3</v>
      </c>
      <c r="AC26">
        <v>3</v>
      </c>
      <c r="AD26">
        <v>2</v>
      </c>
      <c r="AE26" s="6" t="s">
        <v>69</v>
      </c>
      <c r="AF26" s="6" t="s">
        <v>69</v>
      </c>
      <c r="AG26">
        <v>1</v>
      </c>
      <c r="AH26">
        <v>3</v>
      </c>
      <c r="AI26" s="2" t="s">
        <v>69</v>
      </c>
      <c r="AJ26">
        <v>1</v>
      </c>
      <c r="AK26">
        <v>2</v>
      </c>
      <c r="AL26">
        <v>6</v>
      </c>
      <c r="AM26">
        <v>7</v>
      </c>
      <c r="AN26" s="6" t="s">
        <v>69</v>
      </c>
      <c r="AO26">
        <v>2</v>
      </c>
      <c r="AP26" s="2" t="s">
        <v>69</v>
      </c>
      <c r="AQ26" s="2" t="s">
        <v>69</v>
      </c>
    </row>
    <row r="27" spans="1:43" ht="43.2" x14ac:dyDescent="0.3">
      <c r="A27" s="1">
        <v>44888.114803240744</v>
      </c>
      <c r="B27" s="1">
        <v>44888.115983796299</v>
      </c>
      <c r="C27">
        <v>0</v>
      </c>
      <c r="D27" s="2" t="s">
        <v>113</v>
      </c>
      <c r="E27">
        <v>100</v>
      </c>
      <c r="F27">
        <v>102</v>
      </c>
      <c r="G27">
        <v>1</v>
      </c>
      <c r="H27" s="1">
        <v>44888.11599766204</v>
      </c>
      <c r="I27" s="2" t="s">
        <v>114</v>
      </c>
      <c r="J27">
        <v>37.750999999999998</v>
      </c>
      <c r="K27">
        <v>-97.822000000000003</v>
      </c>
      <c r="L27" s="2" t="s">
        <v>67</v>
      </c>
      <c r="M27" s="2" t="s">
        <v>68</v>
      </c>
      <c r="N27">
        <v>1</v>
      </c>
      <c r="O27">
        <v>1</v>
      </c>
      <c r="P27">
        <v>1</v>
      </c>
      <c r="Q27" s="2" t="s">
        <v>69</v>
      </c>
      <c r="R27">
        <v>3</v>
      </c>
      <c r="S27" s="9"/>
      <c r="T27" s="9"/>
      <c r="U27" s="9"/>
      <c r="V27" s="9"/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2</v>
      </c>
      <c r="AE27" s="6" t="s">
        <v>69</v>
      </c>
      <c r="AF27" s="6" t="s">
        <v>69</v>
      </c>
      <c r="AG27">
        <v>2</v>
      </c>
      <c r="AH27">
        <v>4</v>
      </c>
      <c r="AI27" s="2" t="s">
        <v>69</v>
      </c>
      <c r="AJ27">
        <v>4</v>
      </c>
      <c r="AK27">
        <v>5</v>
      </c>
      <c r="AL27">
        <v>6</v>
      </c>
      <c r="AM27" s="8" t="s">
        <v>69</v>
      </c>
      <c r="AN27" s="6" t="s">
        <v>69</v>
      </c>
      <c r="AO27">
        <v>1</v>
      </c>
      <c r="AP27">
        <v>1</v>
      </c>
      <c r="AQ27">
        <v>2</v>
      </c>
    </row>
    <row r="28" spans="1:43" ht="43.2" x14ac:dyDescent="0.3">
      <c r="A28" s="1">
        <v>44888.12709490741</v>
      </c>
      <c r="B28" s="1">
        <v>44888.129166666666</v>
      </c>
      <c r="C28">
        <v>0</v>
      </c>
      <c r="D28" s="2" t="s">
        <v>115</v>
      </c>
      <c r="E28">
        <v>100</v>
      </c>
      <c r="F28">
        <v>178</v>
      </c>
      <c r="G28">
        <v>1</v>
      </c>
      <c r="H28" s="1">
        <v>44888.129189236111</v>
      </c>
      <c r="I28" s="2" t="s">
        <v>116</v>
      </c>
      <c r="J28">
        <v>38.758400000000002</v>
      </c>
      <c r="K28">
        <v>-9.2494999999999994</v>
      </c>
      <c r="L28" s="2" t="s">
        <v>67</v>
      </c>
      <c r="M28" s="2" t="s">
        <v>68</v>
      </c>
      <c r="N28">
        <v>1</v>
      </c>
      <c r="O28">
        <v>2</v>
      </c>
      <c r="P28">
        <v>1</v>
      </c>
      <c r="Q28" s="2" t="s">
        <v>69</v>
      </c>
      <c r="R28">
        <v>1</v>
      </c>
      <c r="S28" s="9" t="s">
        <v>117</v>
      </c>
      <c r="T28" s="9" t="s">
        <v>82</v>
      </c>
      <c r="U28" s="9" t="s">
        <v>118</v>
      </c>
      <c r="V28" s="9"/>
      <c r="W28">
        <v>2</v>
      </c>
      <c r="X28">
        <v>1</v>
      </c>
      <c r="Y28">
        <v>3</v>
      </c>
      <c r="Z28">
        <v>2</v>
      </c>
      <c r="AA28">
        <v>2</v>
      </c>
      <c r="AB28">
        <v>2</v>
      </c>
      <c r="AC28">
        <v>3</v>
      </c>
      <c r="AD28">
        <v>1</v>
      </c>
      <c r="AE28" s="6" t="s">
        <v>69</v>
      </c>
      <c r="AF28" s="6" t="s">
        <v>69</v>
      </c>
      <c r="AG28">
        <v>2</v>
      </c>
      <c r="AH28">
        <v>3</v>
      </c>
      <c r="AI28" s="2" t="s">
        <v>69</v>
      </c>
      <c r="AJ28">
        <v>8</v>
      </c>
      <c r="AK28" s="8" t="s">
        <v>69</v>
      </c>
      <c r="AL28" s="8" t="s">
        <v>69</v>
      </c>
      <c r="AM28" s="8" t="s">
        <v>69</v>
      </c>
      <c r="AN28" s="6" t="s">
        <v>69</v>
      </c>
      <c r="AO28">
        <v>1</v>
      </c>
      <c r="AP28">
        <v>3</v>
      </c>
      <c r="AQ28">
        <v>1</v>
      </c>
    </row>
    <row r="29" spans="1:43" ht="43.2" x14ac:dyDescent="0.3">
      <c r="A29" s="1">
        <v>44888.147094907406</v>
      </c>
      <c r="B29" s="1">
        <v>44888.148854166669</v>
      </c>
      <c r="C29">
        <v>0</v>
      </c>
      <c r="D29" s="2" t="s">
        <v>119</v>
      </c>
      <c r="E29">
        <v>100</v>
      </c>
      <c r="F29">
        <v>151</v>
      </c>
      <c r="G29">
        <v>1</v>
      </c>
      <c r="H29" s="1">
        <v>44888.14885863426</v>
      </c>
      <c r="I29" s="2" t="s">
        <v>120</v>
      </c>
      <c r="J29">
        <v>38.731000000000002</v>
      </c>
      <c r="K29">
        <v>-9.1372999999999998</v>
      </c>
      <c r="L29" s="2" t="s">
        <v>67</v>
      </c>
      <c r="M29" s="2" t="s">
        <v>68</v>
      </c>
      <c r="N29">
        <v>1</v>
      </c>
      <c r="O29">
        <v>2</v>
      </c>
      <c r="P29">
        <v>1</v>
      </c>
      <c r="Q29" s="2" t="s">
        <v>69</v>
      </c>
      <c r="R29">
        <v>3</v>
      </c>
      <c r="S29" s="9"/>
      <c r="T29" s="9"/>
      <c r="U29" s="9"/>
      <c r="V29" s="9"/>
      <c r="W29">
        <v>2</v>
      </c>
      <c r="X29">
        <v>2</v>
      </c>
      <c r="Y29">
        <v>2</v>
      </c>
      <c r="Z29">
        <v>3</v>
      </c>
      <c r="AA29">
        <v>2</v>
      </c>
      <c r="AB29">
        <v>4</v>
      </c>
      <c r="AC29">
        <v>3</v>
      </c>
      <c r="AD29">
        <v>2</v>
      </c>
      <c r="AE29" s="6" t="s">
        <v>69</v>
      </c>
      <c r="AF29" s="6" t="s">
        <v>69</v>
      </c>
      <c r="AG29">
        <v>1</v>
      </c>
      <c r="AH29">
        <v>3</v>
      </c>
      <c r="AI29" s="2" t="s">
        <v>69</v>
      </c>
      <c r="AJ29">
        <v>2</v>
      </c>
      <c r="AK29">
        <v>3</v>
      </c>
      <c r="AL29" s="8" t="s">
        <v>69</v>
      </c>
      <c r="AM29" s="8" t="s">
        <v>69</v>
      </c>
      <c r="AN29" s="6" t="s">
        <v>69</v>
      </c>
      <c r="AO29">
        <v>3</v>
      </c>
      <c r="AP29" s="2" t="s">
        <v>69</v>
      </c>
      <c r="AQ29" s="2" t="s">
        <v>69</v>
      </c>
    </row>
    <row r="30" spans="1:43" ht="43.2" x14ac:dyDescent="0.3">
      <c r="A30" s="1">
        <v>44888.154120370367</v>
      </c>
      <c r="B30" s="1">
        <v>44888.156736111108</v>
      </c>
      <c r="C30">
        <v>0</v>
      </c>
      <c r="D30" s="2" t="s">
        <v>121</v>
      </c>
      <c r="E30">
        <v>100</v>
      </c>
      <c r="F30">
        <v>225</v>
      </c>
      <c r="G30">
        <v>1</v>
      </c>
      <c r="H30" s="1">
        <v>44888.156740243059</v>
      </c>
      <c r="I30" s="2" t="s">
        <v>122</v>
      </c>
      <c r="J30">
        <v>38.731000000000002</v>
      </c>
      <c r="K30">
        <v>-9.1372999999999998</v>
      </c>
      <c r="L30" s="2" t="s">
        <v>67</v>
      </c>
      <c r="M30" s="2" t="s">
        <v>68</v>
      </c>
      <c r="N30">
        <v>1</v>
      </c>
      <c r="O30">
        <v>2</v>
      </c>
      <c r="P30">
        <v>1</v>
      </c>
      <c r="Q30" s="2" t="s">
        <v>69</v>
      </c>
      <c r="R30">
        <v>2</v>
      </c>
      <c r="S30" s="9"/>
      <c r="T30" s="9"/>
      <c r="U30" s="9"/>
      <c r="V30" s="9"/>
      <c r="W30">
        <v>3</v>
      </c>
      <c r="X30">
        <v>2</v>
      </c>
      <c r="Y30">
        <v>1</v>
      </c>
      <c r="Z30">
        <v>2</v>
      </c>
      <c r="AA30">
        <v>2</v>
      </c>
      <c r="AB30">
        <v>1</v>
      </c>
      <c r="AC30">
        <v>3</v>
      </c>
      <c r="AD30">
        <v>1</v>
      </c>
      <c r="AE30">
        <v>2</v>
      </c>
      <c r="AF30" s="6" t="s">
        <v>69</v>
      </c>
      <c r="AG30">
        <v>2</v>
      </c>
      <c r="AH30">
        <v>3</v>
      </c>
      <c r="AI30" s="2" t="s">
        <v>69</v>
      </c>
      <c r="AJ30">
        <v>1</v>
      </c>
      <c r="AK30">
        <v>2</v>
      </c>
      <c r="AL30">
        <v>4</v>
      </c>
      <c r="AM30" s="8" t="s">
        <v>69</v>
      </c>
      <c r="AN30" s="6" t="s">
        <v>69</v>
      </c>
      <c r="AO30">
        <v>1</v>
      </c>
      <c r="AP30">
        <v>1</v>
      </c>
      <c r="AQ30">
        <v>2</v>
      </c>
    </row>
    <row r="31" spans="1:43" ht="43.2" x14ac:dyDescent="0.3">
      <c r="A31" s="1">
        <v>44888.169259259259</v>
      </c>
      <c r="B31" s="1">
        <v>44888.171296296299</v>
      </c>
      <c r="C31">
        <v>0</v>
      </c>
      <c r="D31" s="2" t="s">
        <v>123</v>
      </c>
      <c r="E31">
        <v>100</v>
      </c>
      <c r="F31">
        <v>176</v>
      </c>
      <c r="G31">
        <v>1</v>
      </c>
      <c r="H31" s="1">
        <v>44888.171310428239</v>
      </c>
      <c r="I31" s="2" t="s">
        <v>124</v>
      </c>
      <c r="J31">
        <v>52.199800000000003</v>
      </c>
      <c r="K31">
        <v>6.7984999999999998</v>
      </c>
      <c r="L31" s="2" t="s">
        <v>67</v>
      </c>
      <c r="M31" s="2" t="s">
        <v>68</v>
      </c>
      <c r="N31">
        <v>1</v>
      </c>
      <c r="O31">
        <v>7</v>
      </c>
      <c r="P31">
        <v>4</v>
      </c>
      <c r="Q31" s="2" t="s">
        <v>69</v>
      </c>
      <c r="R31">
        <v>2</v>
      </c>
      <c r="S31" s="9"/>
      <c r="T31" s="9"/>
      <c r="U31" s="9"/>
      <c r="V31" s="9"/>
      <c r="W31">
        <v>3</v>
      </c>
      <c r="X31">
        <v>4</v>
      </c>
      <c r="Y31">
        <v>3</v>
      </c>
      <c r="Z31">
        <v>3</v>
      </c>
      <c r="AA31">
        <v>2</v>
      </c>
      <c r="AB31">
        <v>3</v>
      </c>
      <c r="AC31">
        <v>3</v>
      </c>
      <c r="AD31">
        <v>2</v>
      </c>
      <c r="AE31" s="6" t="s">
        <v>69</v>
      </c>
      <c r="AF31" s="6" t="s">
        <v>69</v>
      </c>
      <c r="AG31">
        <v>3</v>
      </c>
      <c r="AH31">
        <v>4</v>
      </c>
      <c r="AI31" s="2" t="s">
        <v>69</v>
      </c>
      <c r="AJ31">
        <v>2</v>
      </c>
      <c r="AK31">
        <v>3</v>
      </c>
      <c r="AL31">
        <v>6</v>
      </c>
      <c r="AM31" s="8" t="s">
        <v>69</v>
      </c>
      <c r="AN31" s="6" t="s">
        <v>69</v>
      </c>
      <c r="AO31">
        <v>1</v>
      </c>
      <c r="AP31">
        <v>1</v>
      </c>
      <c r="AQ31">
        <v>2</v>
      </c>
    </row>
    <row r="32" spans="1:43" ht="43.2" x14ac:dyDescent="0.3">
      <c r="A32" s="1">
        <v>44888.189282407409</v>
      </c>
      <c r="B32" s="1">
        <v>44888.192407407405</v>
      </c>
      <c r="C32">
        <v>0</v>
      </c>
      <c r="D32" s="2" t="s">
        <v>125</v>
      </c>
      <c r="E32">
        <v>100</v>
      </c>
      <c r="F32">
        <v>269</v>
      </c>
      <c r="G32">
        <v>1</v>
      </c>
      <c r="H32" s="1">
        <v>44888.192412997683</v>
      </c>
      <c r="I32" s="2" t="s">
        <v>126</v>
      </c>
      <c r="J32">
        <v>38.7012</v>
      </c>
      <c r="K32">
        <v>-9.3183000000000007</v>
      </c>
      <c r="L32" s="2" t="s">
        <v>67</v>
      </c>
      <c r="M32" s="2" t="s">
        <v>68</v>
      </c>
      <c r="N32">
        <v>1</v>
      </c>
      <c r="O32">
        <v>2</v>
      </c>
      <c r="P32">
        <v>7</v>
      </c>
      <c r="Q32" s="2" t="s">
        <v>127</v>
      </c>
      <c r="R32">
        <v>1</v>
      </c>
      <c r="S32" s="9" t="s">
        <v>82</v>
      </c>
      <c r="T32" s="9" t="s">
        <v>118</v>
      </c>
      <c r="U32" s="9" t="s">
        <v>128</v>
      </c>
      <c r="V32" s="9"/>
      <c r="W32">
        <v>3</v>
      </c>
      <c r="X32">
        <v>1</v>
      </c>
      <c r="Y32">
        <v>3</v>
      </c>
      <c r="Z32">
        <v>3</v>
      </c>
      <c r="AA32">
        <v>2</v>
      </c>
      <c r="AB32">
        <v>2</v>
      </c>
      <c r="AC32">
        <v>4</v>
      </c>
      <c r="AD32">
        <v>1</v>
      </c>
      <c r="AE32" s="6" t="s">
        <v>69</v>
      </c>
      <c r="AF32" s="6" t="s">
        <v>69</v>
      </c>
      <c r="AG32">
        <v>1</v>
      </c>
      <c r="AH32">
        <v>4</v>
      </c>
      <c r="AI32" s="2" t="s">
        <v>69</v>
      </c>
      <c r="AJ32">
        <v>2</v>
      </c>
      <c r="AK32">
        <v>3</v>
      </c>
      <c r="AL32">
        <v>7</v>
      </c>
      <c r="AM32" s="8" t="s">
        <v>69</v>
      </c>
      <c r="AN32" s="6" t="s">
        <v>69</v>
      </c>
      <c r="AO32">
        <v>2</v>
      </c>
      <c r="AP32" s="2" t="s">
        <v>69</v>
      </c>
      <c r="AQ32" s="2" t="s">
        <v>69</v>
      </c>
    </row>
    <row r="33" spans="1:43" ht="43.2" x14ac:dyDescent="0.3">
      <c r="A33" s="1">
        <v>44888.228182870371</v>
      </c>
      <c r="B33" s="1">
        <v>44888.229166666664</v>
      </c>
      <c r="C33">
        <v>0</v>
      </c>
      <c r="D33" s="2" t="s">
        <v>129</v>
      </c>
      <c r="E33">
        <v>100</v>
      </c>
      <c r="F33">
        <v>85</v>
      </c>
      <c r="G33">
        <v>1</v>
      </c>
      <c r="H33" s="1">
        <v>44888.229175763889</v>
      </c>
      <c r="I33" s="2" t="s">
        <v>130</v>
      </c>
      <c r="J33">
        <v>24.143999999999998</v>
      </c>
      <c r="K33">
        <v>120.6844</v>
      </c>
      <c r="L33" s="2" t="s">
        <v>67</v>
      </c>
      <c r="M33" s="2" t="s">
        <v>68</v>
      </c>
      <c r="N33">
        <v>1</v>
      </c>
      <c r="O33">
        <v>1</v>
      </c>
      <c r="P33">
        <v>1</v>
      </c>
      <c r="Q33" s="2" t="s">
        <v>69</v>
      </c>
      <c r="R33">
        <v>3</v>
      </c>
      <c r="S33" s="9"/>
      <c r="T33" s="9"/>
      <c r="U33" s="9"/>
      <c r="V33" s="9"/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5</v>
      </c>
      <c r="AD33">
        <v>2</v>
      </c>
      <c r="AE33" s="6" t="s">
        <v>69</v>
      </c>
      <c r="AF33" s="6" t="s">
        <v>69</v>
      </c>
      <c r="AG33">
        <v>1</v>
      </c>
      <c r="AH33">
        <v>3</v>
      </c>
      <c r="AI33" s="2" t="s">
        <v>69</v>
      </c>
      <c r="AJ33">
        <v>2</v>
      </c>
      <c r="AK33">
        <v>3</v>
      </c>
      <c r="AL33">
        <v>4</v>
      </c>
      <c r="AM33">
        <v>6</v>
      </c>
      <c r="AN33" s="6" t="s">
        <v>69</v>
      </c>
      <c r="AO33">
        <v>1</v>
      </c>
      <c r="AP33">
        <v>1</v>
      </c>
      <c r="AQ33">
        <v>1</v>
      </c>
    </row>
    <row r="34" spans="1:43" x14ac:dyDescent="0.3">
      <c r="D34" s="2" t="s">
        <v>131</v>
      </c>
      <c r="I34" s="2" t="s">
        <v>131</v>
      </c>
      <c r="N34">
        <v>1</v>
      </c>
      <c r="O34">
        <v>6</v>
      </c>
      <c r="P34">
        <v>1</v>
      </c>
      <c r="R34">
        <v>3</v>
      </c>
      <c r="S34" s="8"/>
      <c r="T34" s="8"/>
      <c r="U34" s="8"/>
      <c r="V34" s="8"/>
      <c r="W34">
        <v>3</v>
      </c>
      <c r="X34">
        <v>3</v>
      </c>
      <c r="Y34">
        <v>3</v>
      </c>
      <c r="Z34">
        <v>3</v>
      </c>
      <c r="AA34">
        <v>2</v>
      </c>
      <c r="AB34">
        <v>2</v>
      </c>
      <c r="AC34">
        <v>4</v>
      </c>
      <c r="AD34">
        <v>2</v>
      </c>
      <c r="AE34" s="6" t="s">
        <v>69</v>
      </c>
      <c r="AF34" s="6" t="s">
        <v>69</v>
      </c>
      <c r="AG34">
        <v>2</v>
      </c>
      <c r="AH34">
        <v>3</v>
      </c>
      <c r="AJ34">
        <v>2</v>
      </c>
      <c r="AK34">
        <v>3</v>
      </c>
      <c r="AL34">
        <v>5</v>
      </c>
      <c r="AM34" s="8" t="s">
        <v>69</v>
      </c>
      <c r="AN34" s="6" t="s">
        <v>69</v>
      </c>
      <c r="AO34">
        <v>3</v>
      </c>
    </row>
    <row r="35" spans="1:43" x14ac:dyDescent="0.3">
      <c r="D35" s="2" t="s">
        <v>131</v>
      </c>
      <c r="I35" s="2" t="s">
        <v>131</v>
      </c>
      <c r="N35">
        <v>1</v>
      </c>
      <c r="O35">
        <v>6</v>
      </c>
      <c r="P35">
        <v>1</v>
      </c>
      <c r="R35">
        <v>1</v>
      </c>
      <c r="S35" s="8">
        <v>1</v>
      </c>
      <c r="T35" s="8"/>
      <c r="U35" s="8"/>
      <c r="V35" s="8"/>
      <c r="W35">
        <v>3</v>
      </c>
      <c r="X35">
        <v>2</v>
      </c>
      <c r="Y35">
        <v>3</v>
      </c>
      <c r="Z35">
        <v>3</v>
      </c>
      <c r="AA35">
        <v>3</v>
      </c>
      <c r="AB35">
        <v>2</v>
      </c>
      <c r="AC35">
        <v>4</v>
      </c>
      <c r="AD35">
        <v>1</v>
      </c>
      <c r="AE35">
        <v>2</v>
      </c>
      <c r="AF35" s="6" t="s">
        <v>69</v>
      </c>
      <c r="AG35">
        <v>2</v>
      </c>
      <c r="AH35">
        <v>2</v>
      </c>
      <c r="AJ35">
        <v>4</v>
      </c>
      <c r="AK35">
        <v>5</v>
      </c>
      <c r="AL35" s="8" t="s">
        <v>69</v>
      </c>
      <c r="AM35" s="8" t="s">
        <v>69</v>
      </c>
      <c r="AN35" s="6" t="s">
        <v>69</v>
      </c>
      <c r="AO35">
        <v>1</v>
      </c>
      <c r="AP35">
        <v>2</v>
      </c>
      <c r="AQ35">
        <v>1</v>
      </c>
    </row>
    <row r="36" spans="1:43" x14ac:dyDescent="0.3">
      <c r="D36" s="2" t="s">
        <v>131</v>
      </c>
      <c r="I36" s="2" t="s">
        <v>131</v>
      </c>
      <c r="N36">
        <v>1</v>
      </c>
      <c r="O36">
        <v>6</v>
      </c>
      <c r="P36">
        <v>1</v>
      </c>
      <c r="R36">
        <v>1</v>
      </c>
      <c r="S36" s="8">
        <v>2</v>
      </c>
      <c r="T36" s="8"/>
      <c r="U36" s="8"/>
      <c r="V36" s="8"/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 s="6" t="s">
        <v>69</v>
      </c>
      <c r="AF36" s="6" t="s">
        <v>69</v>
      </c>
      <c r="AG36">
        <v>2</v>
      </c>
      <c r="AH36">
        <v>1</v>
      </c>
      <c r="AJ36">
        <v>2</v>
      </c>
      <c r="AK36">
        <v>3</v>
      </c>
      <c r="AL36">
        <v>5</v>
      </c>
      <c r="AM36" s="8" t="s">
        <v>69</v>
      </c>
      <c r="AN36" s="6" t="s">
        <v>69</v>
      </c>
      <c r="AO36">
        <v>1</v>
      </c>
      <c r="AP36">
        <v>2</v>
      </c>
      <c r="AQ36">
        <v>1</v>
      </c>
    </row>
    <row r="37" spans="1:43" x14ac:dyDescent="0.3">
      <c r="D37" s="2" t="s">
        <v>131</v>
      </c>
      <c r="I37" s="2" t="s">
        <v>131</v>
      </c>
      <c r="N37">
        <v>1</v>
      </c>
      <c r="O37">
        <v>3</v>
      </c>
      <c r="P37">
        <v>1</v>
      </c>
      <c r="R37">
        <v>3</v>
      </c>
      <c r="S37" s="8"/>
      <c r="T37" s="8"/>
      <c r="U37" s="8"/>
      <c r="V37" s="8"/>
      <c r="W37">
        <v>3</v>
      </c>
      <c r="X37">
        <v>3</v>
      </c>
      <c r="Y37">
        <v>2</v>
      </c>
      <c r="Z37">
        <v>4</v>
      </c>
      <c r="AA37">
        <v>2</v>
      </c>
      <c r="AB37">
        <v>3</v>
      </c>
      <c r="AC37">
        <v>3</v>
      </c>
      <c r="AD37">
        <v>1</v>
      </c>
      <c r="AE37">
        <v>2</v>
      </c>
      <c r="AF37" s="6" t="s">
        <v>69</v>
      </c>
      <c r="AG37">
        <v>3</v>
      </c>
      <c r="AH37">
        <v>4</v>
      </c>
      <c r="AJ37">
        <v>2</v>
      </c>
      <c r="AK37">
        <v>3</v>
      </c>
      <c r="AL37">
        <v>5</v>
      </c>
      <c r="AM37" s="8" t="s">
        <v>69</v>
      </c>
      <c r="AN37" s="6" t="s">
        <v>69</v>
      </c>
      <c r="AO37">
        <v>1</v>
      </c>
      <c r="AP37">
        <v>2</v>
      </c>
      <c r="AQ37">
        <v>2</v>
      </c>
    </row>
    <row r="38" spans="1:43" x14ac:dyDescent="0.3">
      <c r="D38" s="2" t="s">
        <v>131</v>
      </c>
      <c r="I38" s="2" t="s">
        <v>131</v>
      </c>
      <c r="N38">
        <v>1</v>
      </c>
      <c r="O38">
        <v>3</v>
      </c>
      <c r="P38">
        <v>1</v>
      </c>
      <c r="R38">
        <v>2</v>
      </c>
      <c r="S38" s="8"/>
      <c r="T38" s="8"/>
      <c r="U38" s="8"/>
      <c r="V38" s="8"/>
      <c r="W38">
        <v>3</v>
      </c>
      <c r="X38">
        <v>3</v>
      </c>
      <c r="Y38">
        <v>4</v>
      </c>
      <c r="Z38">
        <v>3</v>
      </c>
      <c r="AA38">
        <v>3</v>
      </c>
      <c r="AB38">
        <v>1</v>
      </c>
      <c r="AC38">
        <v>4</v>
      </c>
      <c r="AD38">
        <v>1</v>
      </c>
      <c r="AE38">
        <v>2</v>
      </c>
      <c r="AF38" s="6" t="s">
        <v>69</v>
      </c>
      <c r="AG38">
        <v>2</v>
      </c>
      <c r="AH38">
        <v>1</v>
      </c>
      <c r="AJ38">
        <v>8</v>
      </c>
      <c r="AK38" s="8" t="s">
        <v>69</v>
      </c>
      <c r="AL38" s="8" t="s">
        <v>69</v>
      </c>
      <c r="AM38" s="8" t="s">
        <v>69</v>
      </c>
      <c r="AN38" s="6" t="s">
        <v>69</v>
      </c>
      <c r="AO38">
        <v>1</v>
      </c>
      <c r="AP38">
        <v>3</v>
      </c>
      <c r="AQ38">
        <v>1</v>
      </c>
    </row>
    <row r="39" spans="1:43" x14ac:dyDescent="0.3">
      <c r="D39" s="2" t="s">
        <v>131</v>
      </c>
      <c r="I39" s="2" t="s">
        <v>131</v>
      </c>
      <c r="N39">
        <v>1</v>
      </c>
      <c r="O39">
        <v>6</v>
      </c>
      <c r="P39">
        <v>1</v>
      </c>
      <c r="R39">
        <v>3</v>
      </c>
      <c r="S39" s="8"/>
      <c r="T39" s="8"/>
      <c r="U39" s="8"/>
      <c r="V39" s="8"/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4</v>
      </c>
      <c r="AD39">
        <v>1</v>
      </c>
      <c r="AE39">
        <v>2</v>
      </c>
      <c r="AF39" s="6" t="s">
        <v>69</v>
      </c>
      <c r="AG39">
        <v>1</v>
      </c>
      <c r="AH39">
        <v>4</v>
      </c>
      <c r="AJ39">
        <v>1</v>
      </c>
      <c r="AK39">
        <v>2</v>
      </c>
      <c r="AL39">
        <v>5</v>
      </c>
      <c r="AM39" s="8" t="s">
        <v>69</v>
      </c>
      <c r="AN39" s="6" t="s">
        <v>69</v>
      </c>
      <c r="AO39">
        <v>3</v>
      </c>
    </row>
    <row r="40" spans="1:43" x14ac:dyDescent="0.3">
      <c r="D40" s="2" t="s">
        <v>131</v>
      </c>
      <c r="I40" s="2" t="s">
        <v>131</v>
      </c>
      <c r="N40">
        <v>1</v>
      </c>
      <c r="O40">
        <v>5</v>
      </c>
      <c r="P40">
        <v>1</v>
      </c>
      <c r="R40">
        <v>3</v>
      </c>
      <c r="S40" s="8"/>
      <c r="T40" s="8"/>
      <c r="U40" s="8"/>
      <c r="V40" s="8"/>
      <c r="W40">
        <v>3</v>
      </c>
      <c r="X40">
        <v>2</v>
      </c>
      <c r="Y40">
        <v>2</v>
      </c>
      <c r="Z40">
        <v>3</v>
      </c>
      <c r="AA40">
        <v>3</v>
      </c>
      <c r="AB40">
        <v>3</v>
      </c>
      <c r="AC40">
        <v>2</v>
      </c>
      <c r="AD40">
        <v>2</v>
      </c>
      <c r="AE40" s="6" t="s">
        <v>69</v>
      </c>
      <c r="AF40" s="6" t="s">
        <v>69</v>
      </c>
      <c r="AG40">
        <v>1</v>
      </c>
      <c r="AH40">
        <v>3</v>
      </c>
      <c r="AJ40">
        <v>1</v>
      </c>
      <c r="AK40">
        <v>2</v>
      </c>
      <c r="AL40">
        <v>3</v>
      </c>
      <c r="AM40" s="8" t="s">
        <v>69</v>
      </c>
      <c r="AN40" s="6" t="s">
        <v>69</v>
      </c>
      <c r="AO40">
        <v>2</v>
      </c>
    </row>
    <row r="41" spans="1:43" x14ac:dyDescent="0.3">
      <c r="D41" s="2" t="s">
        <v>131</v>
      </c>
      <c r="I41" s="2" t="s">
        <v>131</v>
      </c>
      <c r="N41">
        <v>1</v>
      </c>
      <c r="O41">
        <v>6</v>
      </c>
      <c r="P41">
        <v>1</v>
      </c>
      <c r="R41">
        <v>4</v>
      </c>
      <c r="S41" s="8"/>
      <c r="T41" s="8"/>
      <c r="U41" s="8"/>
      <c r="V41" s="8"/>
      <c r="W41">
        <v>4</v>
      </c>
      <c r="X41">
        <v>2</v>
      </c>
      <c r="Y41">
        <v>3</v>
      </c>
      <c r="Z41">
        <v>4</v>
      </c>
      <c r="AA41">
        <v>3</v>
      </c>
      <c r="AB41">
        <v>3</v>
      </c>
      <c r="AC41">
        <v>4</v>
      </c>
      <c r="AD41">
        <v>2</v>
      </c>
      <c r="AE41" s="6" t="s">
        <v>69</v>
      </c>
      <c r="AF41" s="6" t="s">
        <v>69</v>
      </c>
      <c r="AG41">
        <v>1</v>
      </c>
      <c r="AH41">
        <v>3</v>
      </c>
      <c r="AJ41">
        <v>1</v>
      </c>
      <c r="AK41">
        <v>2</v>
      </c>
      <c r="AL41" s="8" t="s">
        <v>69</v>
      </c>
      <c r="AM41" s="8" t="s">
        <v>69</v>
      </c>
      <c r="AN41" s="6" t="s">
        <v>69</v>
      </c>
      <c r="AO41">
        <v>2</v>
      </c>
    </row>
    <row r="42" spans="1:43" x14ac:dyDescent="0.3">
      <c r="D42" s="2" t="s">
        <v>131</v>
      </c>
      <c r="I42" s="2" t="s">
        <v>131</v>
      </c>
      <c r="N42">
        <v>1</v>
      </c>
      <c r="O42">
        <v>6</v>
      </c>
      <c r="P42">
        <v>1</v>
      </c>
      <c r="R42">
        <v>3</v>
      </c>
      <c r="S42" s="8"/>
      <c r="T42" s="8"/>
      <c r="U42" s="8"/>
      <c r="V42" s="8"/>
      <c r="W42">
        <v>3</v>
      </c>
      <c r="X42">
        <v>3</v>
      </c>
      <c r="Y42">
        <v>2</v>
      </c>
      <c r="Z42">
        <v>3</v>
      </c>
      <c r="AA42">
        <v>3</v>
      </c>
      <c r="AB42">
        <v>3</v>
      </c>
      <c r="AC42">
        <v>4</v>
      </c>
      <c r="AD42">
        <v>2</v>
      </c>
      <c r="AE42" s="6" t="s">
        <v>69</v>
      </c>
      <c r="AF42" s="6" t="s">
        <v>69</v>
      </c>
      <c r="AG42">
        <v>2</v>
      </c>
      <c r="AH42">
        <v>4</v>
      </c>
      <c r="AJ42">
        <v>2</v>
      </c>
      <c r="AK42">
        <v>3</v>
      </c>
      <c r="AL42">
        <v>7</v>
      </c>
      <c r="AM42" s="8" t="s">
        <v>69</v>
      </c>
      <c r="AN42" s="6" t="s">
        <v>69</v>
      </c>
      <c r="AO42">
        <v>2</v>
      </c>
    </row>
    <row r="43" spans="1:43" x14ac:dyDescent="0.3">
      <c r="D43" s="2" t="s">
        <v>131</v>
      </c>
      <c r="I43" s="2" t="s">
        <v>131</v>
      </c>
      <c r="N43">
        <v>1</v>
      </c>
      <c r="O43">
        <v>6</v>
      </c>
      <c r="P43">
        <v>1</v>
      </c>
      <c r="R43">
        <v>2</v>
      </c>
      <c r="S43" s="8"/>
      <c r="T43" s="8"/>
      <c r="U43" s="8"/>
      <c r="V43" s="8"/>
      <c r="W43">
        <v>2</v>
      </c>
      <c r="X43">
        <v>4</v>
      </c>
      <c r="Y43">
        <v>3</v>
      </c>
      <c r="Z43">
        <v>3</v>
      </c>
      <c r="AA43">
        <v>3</v>
      </c>
      <c r="AB43">
        <v>3</v>
      </c>
      <c r="AC43">
        <v>4</v>
      </c>
      <c r="AD43">
        <v>1</v>
      </c>
      <c r="AE43" s="6" t="s">
        <v>69</v>
      </c>
      <c r="AF43" s="6" t="s">
        <v>69</v>
      </c>
      <c r="AG43">
        <v>2</v>
      </c>
      <c r="AH43">
        <v>3</v>
      </c>
      <c r="AJ43" s="45" t="s">
        <v>69</v>
      </c>
      <c r="AK43" s="8" t="s">
        <v>69</v>
      </c>
      <c r="AL43" s="8" t="s">
        <v>69</v>
      </c>
      <c r="AM43" s="8" t="s">
        <v>69</v>
      </c>
      <c r="AN43" s="6" t="s">
        <v>69</v>
      </c>
      <c r="AO43">
        <v>2</v>
      </c>
    </row>
    <row r="44" spans="1:43" x14ac:dyDescent="0.3">
      <c r="D44" s="2" t="s">
        <v>131</v>
      </c>
      <c r="I44" s="2" t="s">
        <v>131</v>
      </c>
      <c r="N44">
        <v>1</v>
      </c>
      <c r="O44">
        <v>6</v>
      </c>
      <c r="P44">
        <v>1</v>
      </c>
      <c r="R44">
        <v>2</v>
      </c>
      <c r="S44" s="8"/>
      <c r="T44" s="8"/>
      <c r="U44" s="8"/>
      <c r="V44" s="8"/>
      <c r="W44">
        <v>4</v>
      </c>
      <c r="X44">
        <v>3</v>
      </c>
      <c r="Y44">
        <v>3</v>
      </c>
      <c r="Z44">
        <v>3</v>
      </c>
      <c r="AA44">
        <v>3</v>
      </c>
      <c r="AB44">
        <v>3</v>
      </c>
      <c r="AC44">
        <v>1</v>
      </c>
      <c r="AD44">
        <v>2</v>
      </c>
      <c r="AE44" s="6" t="s">
        <v>69</v>
      </c>
      <c r="AF44" s="6" t="s">
        <v>69</v>
      </c>
      <c r="AG44">
        <v>1</v>
      </c>
      <c r="AH44">
        <v>2</v>
      </c>
      <c r="AJ44">
        <v>2</v>
      </c>
      <c r="AK44">
        <v>5</v>
      </c>
      <c r="AL44">
        <v>6</v>
      </c>
      <c r="AM44" s="8" t="s">
        <v>69</v>
      </c>
      <c r="AN44" s="6" t="s">
        <v>69</v>
      </c>
    </row>
    <row r="45" spans="1:43" x14ac:dyDescent="0.3">
      <c r="D45" s="2" t="s">
        <v>131</v>
      </c>
      <c r="I45" s="2" t="s">
        <v>131</v>
      </c>
      <c r="N45">
        <v>1</v>
      </c>
      <c r="O45">
        <v>2</v>
      </c>
      <c r="P45">
        <v>3</v>
      </c>
      <c r="R45">
        <v>1</v>
      </c>
      <c r="S45" s="8">
        <v>2</v>
      </c>
      <c r="T45" s="8"/>
      <c r="U45" s="8"/>
      <c r="V45" s="8"/>
      <c r="W45">
        <v>3</v>
      </c>
      <c r="X45">
        <v>3</v>
      </c>
      <c r="Y45">
        <v>3</v>
      </c>
      <c r="Z45">
        <v>3</v>
      </c>
      <c r="AA45">
        <v>4</v>
      </c>
      <c r="AB45">
        <v>3</v>
      </c>
      <c r="AC45">
        <v>4</v>
      </c>
      <c r="AD45">
        <v>2</v>
      </c>
      <c r="AE45" s="6" t="s">
        <v>69</v>
      </c>
      <c r="AF45" s="6" t="s">
        <v>69</v>
      </c>
      <c r="AG45">
        <v>3</v>
      </c>
      <c r="AH45">
        <v>4</v>
      </c>
      <c r="AJ45">
        <v>1</v>
      </c>
      <c r="AK45">
        <v>3</v>
      </c>
      <c r="AL45">
        <v>4</v>
      </c>
      <c r="AM45" s="8" t="s">
        <v>69</v>
      </c>
      <c r="AN45" s="6" t="s">
        <v>69</v>
      </c>
      <c r="AO45">
        <v>3</v>
      </c>
    </row>
    <row r="46" spans="1:43" x14ac:dyDescent="0.3">
      <c r="D46" s="2" t="s">
        <v>131</v>
      </c>
      <c r="I46" s="2" t="s">
        <v>131</v>
      </c>
      <c r="N46">
        <v>1</v>
      </c>
      <c r="O46">
        <v>2</v>
      </c>
      <c r="P46">
        <v>1</v>
      </c>
      <c r="R46">
        <v>2</v>
      </c>
      <c r="S46" s="8"/>
      <c r="T46" s="8"/>
      <c r="U46" s="8"/>
      <c r="V46" s="8"/>
      <c r="W46">
        <v>4</v>
      </c>
      <c r="X46">
        <v>3</v>
      </c>
      <c r="Y46">
        <v>4</v>
      </c>
      <c r="Z46">
        <v>3</v>
      </c>
      <c r="AA46">
        <v>3</v>
      </c>
      <c r="AB46">
        <v>3</v>
      </c>
      <c r="AC46">
        <v>4</v>
      </c>
      <c r="AD46">
        <v>2</v>
      </c>
      <c r="AE46" s="6" t="s">
        <v>69</v>
      </c>
      <c r="AF46" s="6" t="s">
        <v>69</v>
      </c>
      <c r="AG46">
        <v>2</v>
      </c>
      <c r="AH46">
        <v>2</v>
      </c>
      <c r="AJ46">
        <v>3</v>
      </c>
      <c r="AK46">
        <v>4</v>
      </c>
      <c r="AL46">
        <v>5</v>
      </c>
      <c r="AM46" s="8" t="s">
        <v>69</v>
      </c>
      <c r="AN46" s="6" t="s">
        <v>69</v>
      </c>
      <c r="AO46">
        <v>3</v>
      </c>
    </row>
    <row r="47" spans="1:43" x14ac:dyDescent="0.3">
      <c r="D47" s="2" t="s">
        <v>131</v>
      </c>
      <c r="I47" s="2" t="s">
        <v>131</v>
      </c>
      <c r="N47">
        <v>1</v>
      </c>
      <c r="O47">
        <v>6</v>
      </c>
      <c r="P47">
        <v>1</v>
      </c>
      <c r="R47">
        <v>1</v>
      </c>
      <c r="S47" s="8">
        <v>2</v>
      </c>
      <c r="T47" s="8"/>
      <c r="U47" s="8"/>
      <c r="V47" s="8"/>
      <c r="W47">
        <v>3</v>
      </c>
      <c r="X47">
        <v>2</v>
      </c>
      <c r="Y47">
        <v>3</v>
      </c>
      <c r="Z47">
        <v>3</v>
      </c>
      <c r="AA47">
        <v>3</v>
      </c>
      <c r="AB47">
        <v>2</v>
      </c>
      <c r="AC47">
        <v>4</v>
      </c>
      <c r="AD47">
        <v>1</v>
      </c>
      <c r="AE47">
        <v>2</v>
      </c>
      <c r="AF47" s="6" t="s">
        <v>69</v>
      </c>
      <c r="AG47">
        <v>2</v>
      </c>
      <c r="AH47">
        <v>2</v>
      </c>
      <c r="AJ47">
        <v>4</v>
      </c>
      <c r="AK47">
        <v>5</v>
      </c>
      <c r="AL47" s="8" t="s">
        <v>69</v>
      </c>
      <c r="AM47" s="8" t="s">
        <v>69</v>
      </c>
      <c r="AN47" s="6" t="s">
        <v>69</v>
      </c>
      <c r="AO47">
        <v>1</v>
      </c>
      <c r="AP47">
        <v>2</v>
      </c>
      <c r="AQ47">
        <v>1</v>
      </c>
    </row>
    <row r="48" spans="1:43" x14ac:dyDescent="0.3">
      <c r="D48" s="2" t="s">
        <v>131</v>
      </c>
      <c r="I48" s="2" t="s">
        <v>131</v>
      </c>
      <c r="N48">
        <v>1</v>
      </c>
      <c r="O48">
        <v>6</v>
      </c>
      <c r="P48">
        <v>1</v>
      </c>
      <c r="R48">
        <v>1</v>
      </c>
      <c r="S48" s="8">
        <v>2</v>
      </c>
      <c r="T48" s="8"/>
      <c r="U48" s="8"/>
      <c r="V48" s="8"/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2</v>
      </c>
      <c r="AE48" s="6" t="s">
        <v>69</v>
      </c>
      <c r="AF48" s="6" t="s">
        <v>69</v>
      </c>
      <c r="AG48">
        <v>2</v>
      </c>
      <c r="AH48">
        <v>3</v>
      </c>
      <c r="AJ48">
        <v>2</v>
      </c>
      <c r="AK48">
        <v>3</v>
      </c>
      <c r="AL48">
        <v>5</v>
      </c>
      <c r="AM48" s="8" t="s">
        <v>69</v>
      </c>
      <c r="AN48" s="6" t="s">
        <v>69</v>
      </c>
      <c r="AO48">
        <v>1</v>
      </c>
      <c r="AP48">
        <v>2</v>
      </c>
      <c r="AQ48">
        <v>1</v>
      </c>
    </row>
    <row r="49" spans="4:43" x14ac:dyDescent="0.3">
      <c r="D49" s="2" t="s">
        <v>131</v>
      </c>
      <c r="I49" s="2" t="s">
        <v>131</v>
      </c>
      <c r="N49">
        <v>1</v>
      </c>
      <c r="O49">
        <v>2</v>
      </c>
      <c r="P49">
        <v>1</v>
      </c>
      <c r="R49">
        <v>2</v>
      </c>
      <c r="S49" s="8"/>
      <c r="T49" s="8"/>
      <c r="U49" s="8"/>
      <c r="V49" s="8"/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4</v>
      </c>
      <c r="AD49">
        <v>2</v>
      </c>
      <c r="AE49" s="6" t="s">
        <v>69</v>
      </c>
      <c r="AF49" s="6" t="s">
        <v>69</v>
      </c>
      <c r="AG49">
        <v>2</v>
      </c>
      <c r="AH49">
        <v>2</v>
      </c>
      <c r="AJ49">
        <v>1</v>
      </c>
      <c r="AK49">
        <v>2</v>
      </c>
      <c r="AL49">
        <v>3</v>
      </c>
      <c r="AM49" s="8" t="s">
        <v>69</v>
      </c>
      <c r="AN49" s="6" t="s">
        <v>69</v>
      </c>
      <c r="AO49">
        <v>3</v>
      </c>
    </row>
    <row r="50" spans="4:43" x14ac:dyDescent="0.3">
      <c r="D50" s="2" t="s">
        <v>131</v>
      </c>
      <c r="I50" s="2" t="s">
        <v>131</v>
      </c>
      <c r="N50">
        <v>1</v>
      </c>
      <c r="O50">
        <v>4</v>
      </c>
      <c r="P50">
        <v>5</v>
      </c>
      <c r="Q50" s="2" t="s">
        <v>69</v>
      </c>
      <c r="R50">
        <v>2</v>
      </c>
      <c r="S50" s="9"/>
      <c r="T50" s="9"/>
      <c r="U50" s="9"/>
      <c r="V50" s="9"/>
      <c r="W50">
        <v>1</v>
      </c>
      <c r="X50">
        <v>2</v>
      </c>
      <c r="Y50">
        <v>2</v>
      </c>
      <c r="Z50">
        <v>1</v>
      </c>
      <c r="AA50">
        <v>2</v>
      </c>
      <c r="AB50">
        <v>2</v>
      </c>
      <c r="AC50">
        <v>4</v>
      </c>
      <c r="AD50">
        <v>1</v>
      </c>
      <c r="AE50">
        <v>2</v>
      </c>
      <c r="AF50" s="6" t="s">
        <v>69</v>
      </c>
      <c r="AG50">
        <v>1</v>
      </c>
      <c r="AH50">
        <v>3</v>
      </c>
      <c r="AI50" s="2" t="s">
        <v>69</v>
      </c>
      <c r="AJ50">
        <v>3</v>
      </c>
      <c r="AK50">
        <v>5</v>
      </c>
      <c r="AL50">
        <v>7</v>
      </c>
      <c r="AM50" s="8" t="s">
        <v>69</v>
      </c>
      <c r="AN50" s="6" t="s">
        <v>69</v>
      </c>
      <c r="AO50">
        <v>1</v>
      </c>
      <c r="AP50">
        <v>2</v>
      </c>
      <c r="AQ50">
        <v>2</v>
      </c>
    </row>
    <row r="51" spans="4:43" x14ac:dyDescent="0.3">
      <c r="D51" s="2" t="s">
        <v>131</v>
      </c>
      <c r="I51" s="2" t="s">
        <v>131</v>
      </c>
      <c r="N51">
        <v>1</v>
      </c>
      <c r="O51">
        <v>1</v>
      </c>
      <c r="P51">
        <v>1</v>
      </c>
      <c r="R51">
        <v>3</v>
      </c>
      <c r="S51" s="8"/>
      <c r="T51" s="8"/>
      <c r="U51" s="8"/>
      <c r="V51" s="8"/>
      <c r="W51">
        <v>2</v>
      </c>
      <c r="X51">
        <v>3</v>
      </c>
      <c r="Y51">
        <v>2</v>
      </c>
      <c r="Z51">
        <v>3</v>
      </c>
      <c r="AA51">
        <v>2</v>
      </c>
      <c r="AB51">
        <v>3</v>
      </c>
      <c r="AC51">
        <v>1</v>
      </c>
      <c r="AD51">
        <v>2</v>
      </c>
      <c r="AE51" s="6" t="s">
        <v>69</v>
      </c>
      <c r="AF51" s="6" t="s">
        <v>69</v>
      </c>
      <c r="AG51">
        <v>3</v>
      </c>
      <c r="AH51">
        <v>2</v>
      </c>
      <c r="AJ51">
        <v>2</v>
      </c>
      <c r="AK51">
        <v>3</v>
      </c>
      <c r="AL51" s="8" t="s">
        <v>69</v>
      </c>
      <c r="AM51" s="8" t="s">
        <v>69</v>
      </c>
      <c r="AN51" s="6" t="s">
        <v>69</v>
      </c>
      <c r="AO51">
        <v>3</v>
      </c>
    </row>
    <row r="52" spans="4:43" x14ac:dyDescent="0.3">
      <c r="D52" s="2" t="s">
        <v>131</v>
      </c>
      <c r="I52" s="2" t="s">
        <v>131</v>
      </c>
      <c r="N52">
        <v>1</v>
      </c>
      <c r="O52">
        <v>1</v>
      </c>
      <c r="P52">
        <v>6</v>
      </c>
      <c r="R52">
        <v>3</v>
      </c>
      <c r="S52" s="8"/>
      <c r="T52" s="8"/>
      <c r="U52" s="8"/>
      <c r="V52" s="8"/>
      <c r="W52">
        <v>2</v>
      </c>
      <c r="X52">
        <v>3</v>
      </c>
      <c r="Y52">
        <v>2</v>
      </c>
      <c r="Z52">
        <v>3</v>
      </c>
      <c r="AA52">
        <v>2</v>
      </c>
      <c r="AB52">
        <v>3</v>
      </c>
      <c r="AC52">
        <v>2</v>
      </c>
      <c r="AD52">
        <v>1</v>
      </c>
      <c r="AE52" s="6" t="s">
        <v>69</v>
      </c>
      <c r="AF52" s="6" t="s">
        <v>69</v>
      </c>
      <c r="AG52">
        <v>2</v>
      </c>
      <c r="AH52">
        <v>3</v>
      </c>
      <c r="AJ52">
        <v>2</v>
      </c>
      <c r="AK52">
        <v>3</v>
      </c>
      <c r="AL52">
        <v>7</v>
      </c>
      <c r="AM52" s="8" t="s">
        <v>69</v>
      </c>
      <c r="AN52" s="6" t="s">
        <v>69</v>
      </c>
      <c r="AO52">
        <v>1</v>
      </c>
      <c r="AP52">
        <v>2</v>
      </c>
      <c r="AQ52">
        <v>1</v>
      </c>
    </row>
    <row r="53" spans="4:43" x14ac:dyDescent="0.3">
      <c r="D53" s="2" t="s">
        <v>131</v>
      </c>
      <c r="I53" s="2" t="s">
        <v>131</v>
      </c>
      <c r="N53">
        <v>1</v>
      </c>
      <c r="O53">
        <v>1</v>
      </c>
      <c r="P53">
        <v>1</v>
      </c>
      <c r="R53">
        <v>2</v>
      </c>
      <c r="S53" s="8"/>
      <c r="T53" s="8"/>
      <c r="U53" s="8"/>
      <c r="V53" s="8"/>
      <c r="W53">
        <v>3</v>
      </c>
      <c r="X53">
        <v>3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 s="6" t="s">
        <v>69</v>
      </c>
      <c r="AF53" s="6" t="s">
        <v>69</v>
      </c>
      <c r="AG53">
        <v>1</v>
      </c>
      <c r="AH53">
        <v>3</v>
      </c>
      <c r="AJ53">
        <v>2</v>
      </c>
      <c r="AK53">
        <v>3</v>
      </c>
      <c r="AL53" s="8" t="s">
        <v>69</v>
      </c>
      <c r="AM53" s="8" t="s">
        <v>69</v>
      </c>
      <c r="AN53" s="6" t="s">
        <v>69</v>
      </c>
      <c r="AO53">
        <v>3</v>
      </c>
    </row>
    <row r="54" spans="4:43" x14ac:dyDescent="0.3">
      <c r="D54" s="2" t="s">
        <v>131</v>
      </c>
      <c r="I54" s="2" t="s">
        <v>131</v>
      </c>
      <c r="N54">
        <v>1</v>
      </c>
      <c r="O54">
        <v>5</v>
      </c>
      <c r="P54">
        <v>1</v>
      </c>
      <c r="R54">
        <v>4</v>
      </c>
      <c r="S54" s="8"/>
      <c r="T54" s="8"/>
      <c r="U54" s="8"/>
      <c r="V54" s="8"/>
      <c r="W54">
        <v>3</v>
      </c>
      <c r="X54">
        <v>1</v>
      </c>
      <c r="Y54">
        <v>2</v>
      </c>
      <c r="Z54">
        <v>3</v>
      </c>
      <c r="AA54">
        <v>3</v>
      </c>
      <c r="AB54">
        <v>4</v>
      </c>
      <c r="AC54">
        <v>4</v>
      </c>
      <c r="AD54">
        <v>1</v>
      </c>
      <c r="AE54">
        <v>2</v>
      </c>
      <c r="AF54" s="6" t="s">
        <v>69</v>
      </c>
      <c r="AG54">
        <v>3</v>
      </c>
      <c r="AH54">
        <v>2</v>
      </c>
      <c r="AJ54">
        <v>1</v>
      </c>
      <c r="AK54">
        <v>5</v>
      </c>
      <c r="AL54" s="8" t="s">
        <v>69</v>
      </c>
      <c r="AM54" s="8" t="s">
        <v>69</v>
      </c>
      <c r="AN54" s="6" t="s">
        <v>69</v>
      </c>
      <c r="AO54">
        <v>2</v>
      </c>
    </row>
    <row r="55" spans="4:43" x14ac:dyDescent="0.3">
      <c r="D55" s="2" t="s">
        <v>131</v>
      </c>
      <c r="I55" s="2" t="s">
        <v>131</v>
      </c>
      <c r="N55">
        <v>1</v>
      </c>
      <c r="O55">
        <v>5</v>
      </c>
      <c r="P55">
        <v>1</v>
      </c>
      <c r="R55">
        <v>1</v>
      </c>
      <c r="S55" s="8">
        <v>1</v>
      </c>
      <c r="T55" s="8">
        <v>2</v>
      </c>
      <c r="U55" s="8">
        <v>4</v>
      </c>
      <c r="V55" s="8"/>
      <c r="W55">
        <v>3</v>
      </c>
      <c r="X55">
        <v>1</v>
      </c>
      <c r="Y55">
        <v>3</v>
      </c>
      <c r="Z55">
        <v>3</v>
      </c>
      <c r="AA55">
        <v>2</v>
      </c>
      <c r="AB55">
        <v>3</v>
      </c>
      <c r="AC55">
        <v>3</v>
      </c>
      <c r="AD55">
        <v>2</v>
      </c>
      <c r="AE55" s="6" t="s">
        <v>69</v>
      </c>
      <c r="AF55" s="6" t="s">
        <v>69</v>
      </c>
      <c r="AG55">
        <v>3</v>
      </c>
      <c r="AH55">
        <v>2</v>
      </c>
      <c r="AJ55">
        <v>3</v>
      </c>
      <c r="AK55">
        <v>4</v>
      </c>
      <c r="AL55">
        <v>7</v>
      </c>
      <c r="AM55" s="8" t="s">
        <v>69</v>
      </c>
      <c r="AN55" s="6" t="s">
        <v>69</v>
      </c>
      <c r="AO55">
        <v>3</v>
      </c>
    </row>
    <row r="56" spans="4:43" x14ac:dyDescent="0.3">
      <c r="D56" s="2" t="s">
        <v>131</v>
      </c>
      <c r="I56" s="2" t="s">
        <v>131</v>
      </c>
      <c r="N56">
        <v>1</v>
      </c>
      <c r="O56">
        <v>5</v>
      </c>
      <c r="P56">
        <v>1</v>
      </c>
      <c r="R56">
        <v>2</v>
      </c>
      <c r="S56" s="8"/>
      <c r="T56" s="8"/>
      <c r="U56" s="8"/>
      <c r="V56" s="8"/>
      <c r="W56">
        <v>3</v>
      </c>
      <c r="X56">
        <v>1</v>
      </c>
      <c r="Y56">
        <v>3</v>
      </c>
      <c r="Z56">
        <v>4</v>
      </c>
      <c r="AA56">
        <v>3</v>
      </c>
      <c r="AB56">
        <v>4</v>
      </c>
      <c r="AC56" s="4">
        <v>4</v>
      </c>
      <c r="AD56">
        <v>1</v>
      </c>
      <c r="AE56" s="6" t="s">
        <v>69</v>
      </c>
      <c r="AF56" s="6" t="s">
        <v>69</v>
      </c>
      <c r="AG56">
        <v>1</v>
      </c>
      <c r="AH56">
        <v>2</v>
      </c>
      <c r="AJ56">
        <v>1</v>
      </c>
      <c r="AK56">
        <v>3</v>
      </c>
      <c r="AL56">
        <v>7</v>
      </c>
      <c r="AM56" s="8" t="s">
        <v>69</v>
      </c>
      <c r="AN56" s="6" t="s">
        <v>69</v>
      </c>
      <c r="AO56">
        <v>3</v>
      </c>
    </row>
    <row r="57" spans="4:43" x14ac:dyDescent="0.3">
      <c r="D57" s="2" t="s">
        <v>131</v>
      </c>
      <c r="I57" s="2" t="s">
        <v>131</v>
      </c>
      <c r="N57">
        <v>1</v>
      </c>
      <c r="O57">
        <v>5</v>
      </c>
      <c r="P57">
        <v>1</v>
      </c>
      <c r="R57">
        <v>3</v>
      </c>
      <c r="S57" s="8">
        <v>1</v>
      </c>
      <c r="T57" s="8">
        <v>2</v>
      </c>
      <c r="U57" s="8">
        <v>5</v>
      </c>
      <c r="V57" s="8"/>
      <c r="W57">
        <v>3</v>
      </c>
      <c r="X57">
        <v>3</v>
      </c>
      <c r="Y57">
        <v>3</v>
      </c>
      <c r="Z57">
        <v>4</v>
      </c>
      <c r="AA57">
        <v>3</v>
      </c>
      <c r="AB57">
        <v>4</v>
      </c>
      <c r="AC57" s="44"/>
      <c r="AD57">
        <v>1</v>
      </c>
      <c r="AE57" s="6" t="s">
        <v>69</v>
      </c>
      <c r="AF57" s="6" t="s">
        <v>69</v>
      </c>
      <c r="AG57" s="44"/>
      <c r="AH57">
        <v>3</v>
      </c>
      <c r="AJ57">
        <v>1</v>
      </c>
      <c r="AK57">
        <v>2</v>
      </c>
      <c r="AL57" s="8" t="s">
        <v>69</v>
      </c>
      <c r="AM57" s="8" t="s">
        <v>69</v>
      </c>
      <c r="AN57" s="6" t="s">
        <v>69</v>
      </c>
      <c r="AO57">
        <v>1</v>
      </c>
    </row>
    <row r="58" spans="4:43" x14ac:dyDescent="0.3">
      <c r="D58" s="2" t="s">
        <v>131</v>
      </c>
      <c r="I58" s="2" t="s">
        <v>131</v>
      </c>
      <c r="N58">
        <v>1</v>
      </c>
      <c r="O58">
        <v>6</v>
      </c>
      <c r="P58">
        <v>1</v>
      </c>
      <c r="R58">
        <v>2</v>
      </c>
      <c r="S58" s="8"/>
      <c r="T58" s="8"/>
      <c r="U58" s="8"/>
      <c r="V58" s="8"/>
      <c r="W58">
        <v>3</v>
      </c>
      <c r="X58">
        <v>3</v>
      </c>
      <c r="Y58">
        <v>3</v>
      </c>
      <c r="Z58">
        <v>3</v>
      </c>
      <c r="AA58">
        <v>3</v>
      </c>
      <c r="AB58">
        <v>2</v>
      </c>
      <c r="AC58">
        <v>1</v>
      </c>
      <c r="AD58">
        <v>1</v>
      </c>
      <c r="AE58">
        <v>2</v>
      </c>
      <c r="AF58" s="6" t="s">
        <v>69</v>
      </c>
      <c r="AG58">
        <v>2</v>
      </c>
      <c r="AH58">
        <v>2</v>
      </c>
      <c r="AJ58" s="45" t="s">
        <v>69</v>
      </c>
      <c r="AK58" s="8" t="s">
        <v>69</v>
      </c>
      <c r="AL58" s="8" t="s">
        <v>69</v>
      </c>
      <c r="AM58" s="8" t="s">
        <v>69</v>
      </c>
      <c r="AN58" s="6" t="s">
        <v>69</v>
      </c>
      <c r="AO58">
        <v>2</v>
      </c>
    </row>
    <row r="59" spans="4:43" x14ac:dyDescent="0.3">
      <c r="D59" s="2" t="s">
        <v>131</v>
      </c>
      <c r="I59" s="2" t="s">
        <v>131</v>
      </c>
      <c r="N59">
        <v>1</v>
      </c>
      <c r="O59">
        <v>6</v>
      </c>
      <c r="P59">
        <v>1</v>
      </c>
      <c r="R59">
        <v>2</v>
      </c>
      <c r="S59" s="8"/>
      <c r="T59" s="8"/>
      <c r="U59" s="8"/>
      <c r="V59" s="8"/>
      <c r="W59">
        <v>2</v>
      </c>
      <c r="X59">
        <v>1</v>
      </c>
      <c r="Y59">
        <v>2</v>
      </c>
      <c r="Z59">
        <v>2</v>
      </c>
      <c r="AA59">
        <v>2</v>
      </c>
      <c r="AB59">
        <v>2</v>
      </c>
      <c r="AC59">
        <v>3</v>
      </c>
      <c r="AD59">
        <v>1</v>
      </c>
      <c r="AE59">
        <v>2</v>
      </c>
      <c r="AF59" s="6" t="s">
        <v>69</v>
      </c>
      <c r="AG59">
        <v>2</v>
      </c>
      <c r="AH59">
        <v>2</v>
      </c>
      <c r="AJ59">
        <v>2</v>
      </c>
      <c r="AK59">
        <v>3</v>
      </c>
      <c r="AL59">
        <v>5</v>
      </c>
      <c r="AM59">
        <v>7</v>
      </c>
      <c r="AN59" s="6" t="s">
        <v>69</v>
      </c>
      <c r="AO59">
        <v>2</v>
      </c>
    </row>
    <row r="60" spans="4:43" x14ac:dyDescent="0.3">
      <c r="D60" s="2" t="s">
        <v>131</v>
      </c>
      <c r="I60" s="2" t="s">
        <v>131</v>
      </c>
      <c r="N60">
        <v>1</v>
      </c>
      <c r="O60">
        <v>6</v>
      </c>
      <c r="P60">
        <v>1</v>
      </c>
      <c r="R60">
        <v>1</v>
      </c>
      <c r="S60" s="8"/>
      <c r="T60" s="8"/>
      <c r="U60" s="8"/>
      <c r="V60" s="8"/>
      <c r="W60">
        <v>4</v>
      </c>
      <c r="X60">
        <v>1</v>
      </c>
      <c r="Y60">
        <v>3</v>
      </c>
      <c r="Z60">
        <v>3</v>
      </c>
      <c r="AA60">
        <v>3</v>
      </c>
      <c r="AB60">
        <v>2</v>
      </c>
      <c r="AC60">
        <v>4</v>
      </c>
      <c r="AD60">
        <v>2</v>
      </c>
      <c r="AE60" s="6" t="s">
        <v>69</v>
      </c>
      <c r="AF60" s="6" t="s">
        <v>69</v>
      </c>
      <c r="AG60">
        <v>2</v>
      </c>
      <c r="AH60">
        <v>3</v>
      </c>
      <c r="AJ60">
        <v>3</v>
      </c>
      <c r="AK60">
        <v>5</v>
      </c>
      <c r="AL60">
        <v>7</v>
      </c>
      <c r="AM60" s="8" t="s">
        <v>69</v>
      </c>
      <c r="AN60" s="6" t="s">
        <v>69</v>
      </c>
      <c r="AO60">
        <v>2</v>
      </c>
    </row>
    <row r="61" spans="4:43" x14ac:dyDescent="0.3">
      <c r="D61" s="2" t="s">
        <v>131</v>
      </c>
      <c r="I61" s="2" t="s">
        <v>131</v>
      </c>
      <c r="N61">
        <v>1</v>
      </c>
      <c r="O61">
        <v>6</v>
      </c>
      <c r="P61">
        <v>1</v>
      </c>
      <c r="R61">
        <v>1</v>
      </c>
      <c r="S61" s="8">
        <v>2</v>
      </c>
      <c r="T61" s="8">
        <v>3</v>
      </c>
      <c r="U61" s="8"/>
      <c r="V61" s="8"/>
      <c r="W61">
        <v>3</v>
      </c>
      <c r="X61">
        <v>2</v>
      </c>
      <c r="Y61">
        <v>2</v>
      </c>
      <c r="Z61">
        <v>3</v>
      </c>
      <c r="AA61">
        <v>3</v>
      </c>
      <c r="AB61">
        <v>3</v>
      </c>
      <c r="AC61">
        <v>5</v>
      </c>
      <c r="AD61">
        <v>1</v>
      </c>
      <c r="AE61" s="6" t="s">
        <v>69</v>
      </c>
      <c r="AF61" s="6" t="s">
        <v>69</v>
      </c>
      <c r="AG61">
        <v>3</v>
      </c>
      <c r="AH61">
        <v>2</v>
      </c>
      <c r="AJ61">
        <v>2</v>
      </c>
      <c r="AK61">
        <v>3</v>
      </c>
      <c r="AL61">
        <v>5</v>
      </c>
      <c r="AM61">
        <v>7</v>
      </c>
      <c r="AN61" s="6" t="s">
        <v>69</v>
      </c>
      <c r="AO61">
        <v>2</v>
      </c>
    </row>
    <row r="62" spans="4:43" x14ac:dyDescent="0.3">
      <c r="D62" s="2" t="s">
        <v>131</v>
      </c>
      <c r="I62" s="2" t="s">
        <v>131</v>
      </c>
      <c r="N62">
        <v>1</v>
      </c>
      <c r="O62">
        <v>6</v>
      </c>
      <c r="P62">
        <v>1</v>
      </c>
      <c r="R62">
        <v>3</v>
      </c>
      <c r="S62" s="8">
        <v>1</v>
      </c>
      <c r="T62" s="8">
        <v>2</v>
      </c>
      <c r="U62" s="8">
        <v>3</v>
      </c>
      <c r="V62" s="8">
        <v>6</v>
      </c>
      <c r="W62">
        <v>3</v>
      </c>
      <c r="X62">
        <v>3</v>
      </c>
      <c r="Y62">
        <v>2</v>
      </c>
      <c r="Z62">
        <v>3</v>
      </c>
      <c r="AA62">
        <v>3</v>
      </c>
      <c r="AB62">
        <v>2</v>
      </c>
      <c r="AC62">
        <v>4</v>
      </c>
      <c r="AD62">
        <v>1</v>
      </c>
      <c r="AE62" s="6" t="s">
        <v>69</v>
      </c>
      <c r="AF62" s="6" t="s">
        <v>69</v>
      </c>
      <c r="AG62">
        <v>1</v>
      </c>
      <c r="AH62">
        <v>3</v>
      </c>
      <c r="AJ62">
        <v>1</v>
      </c>
      <c r="AK62">
        <v>2</v>
      </c>
      <c r="AL62">
        <v>3</v>
      </c>
      <c r="AM62" s="8" t="s">
        <v>69</v>
      </c>
      <c r="AN62" s="6" t="s">
        <v>69</v>
      </c>
      <c r="AO62">
        <v>2</v>
      </c>
    </row>
    <row r="63" spans="4:43" x14ac:dyDescent="0.3">
      <c r="D63" s="2" t="s">
        <v>131</v>
      </c>
      <c r="I63" s="2" t="s">
        <v>131</v>
      </c>
      <c r="N63">
        <v>1</v>
      </c>
      <c r="O63">
        <v>6</v>
      </c>
      <c r="P63">
        <v>6</v>
      </c>
      <c r="R63">
        <v>2</v>
      </c>
      <c r="S63" s="8">
        <v>1</v>
      </c>
      <c r="T63" s="8">
        <v>2</v>
      </c>
      <c r="U63" s="8">
        <v>5</v>
      </c>
      <c r="V63" s="8"/>
      <c r="W63">
        <v>3</v>
      </c>
      <c r="X63">
        <v>3</v>
      </c>
      <c r="Y63">
        <v>3</v>
      </c>
      <c r="Z63">
        <v>2</v>
      </c>
      <c r="AA63">
        <v>3</v>
      </c>
      <c r="AB63">
        <v>3</v>
      </c>
      <c r="AC63">
        <v>1</v>
      </c>
      <c r="AD63">
        <v>2</v>
      </c>
      <c r="AE63" s="6" t="s">
        <v>69</v>
      </c>
      <c r="AF63" s="6" t="s">
        <v>69</v>
      </c>
      <c r="AG63">
        <v>2</v>
      </c>
      <c r="AH63">
        <v>2</v>
      </c>
      <c r="AJ63" s="8">
        <v>1</v>
      </c>
      <c r="AK63">
        <v>2</v>
      </c>
      <c r="AL63">
        <v>7</v>
      </c>
      <c r="AM63" s="8" t="s">
        <v>69</v>
      </c>
      <c r="AN63" s="6" t="s">
        <v>69</v>
      </c>
      <c r="AO63">
        <v>1</v>
      </c>
      <c r="AP63">
        <v>3</v>
      </c>
      <c r="AQ63">
        <v>1</v>
      </c>
    </row>
    <row r="64" spans="4:43" x14ac:dyDescent="0.3">
      <c r="D64" s="2" t="s">
        <v>131</v>
      </c>
      <c r="I64" s="2" t="s">
        <v>131</v>
      </c>
      <c r="N64">
        <v>1</v>
      </c>
      <c r="O64">
        <v>6</v>
      </c>
      <c r="P64">
        <v>3</v>
      </c>
      <c r="R64">
        <v>2</v>
      </c>
      <c r="S64" s="8">
        <v>1</v>
      </c>
      <c r="T64" s="8">
        <v>2</v>
      </c>
      <c r="U64" s="8"/>
      <c r="V64" s="8"/>
      <c r="W64">
        <v>3</v>
      </c>
      <c r="X64">
        <v>2</v>
      </c>
      <c r="Y64">
        <v>3</v>
      </c>
      <c r="Z64">
        <v>3</v>
      </c>
      <c r="AA64">
        <v>3</v>
      </c>
      <c r="AB64">
        <v>2</v>
      </c>
      <c r="AC64">
        <v>4</v>
      </c>
      <c r="AD64">
        <v>3</v>
      </c>
      <c r="AE64" s="6" t="s">
        <v>69</v>
      </c>
      <c r="AF64" s="6" t="s">
        <v>69</v>
      </c>
      <c r="AG64">
        <v>2</v>
      </c>
      <c r="AH64">
        <v>3</v>
      </c>
      <c r="AJ64">
        <v>2</v>
      </c>
      <c r="AK64" s="8">
        <v>7</v>
      </c>
      <c r="AL64" s="8" t="s">
        <v>69</v>
      </c>
      <c r="AM64" s="8" t="s">
        <v>69</v>
      </c>
      <c r="AN64" s="6" t="s">
        <v>69</v>
      </c>
      <c r="AO64">
        <v>3</v>
      </c>
    </row>
    <row r="65" spans="4:43" x14ac:dyDescent="0.3">
      <c r="D65" s="2" t="s">
        <v>131</v>
      </c>
      <c r="I65" s="2" t="s">
        <v>131</v>
      </c>
      <c r="N65">
        <v>1</v>
      </c>
      <c r="O65">
        <v>3</v>
      </c>
      <c r="P65">
        <v>5</v>
      </c>
      <c r="R65">
        <v>3</v>
      </c>
      <c r="S65" s="8">
        <v>2</v>
      </c>
      <c r="T65" s="8">
        <v>3</v>
      </c>
      <c r="U65" s="8"/>
      <c r="V65" s="8"/>
      <c r="W65">
        <v>3</v>
      </c>
      <c r="X65">
        <v>4</v>
      </c>
      <c r="Y65">
        <v>3</v>
      </c>
      <c r="Z65">
        <v>4</v>
      </c>
      <c r="AA65">
        <v>3</v>
      </c>
      <c r="AB65">
        <v>3</v>
      </c>
      <c r="AC65">
        <v>3</v>
      </c>
      <c r="AD65">
        <v>1</v>
      </c>
      <c r="AE65">
        <v>2</v>
      </c>
      <c r="AF65">
        <v>3</v>
      </c>
      <c r="AG65">
        <v>2</v>
      </c>
      <c r="AH65">
        <v>3</v>
      </c>
      <c r="AJ65">
        <v>1</v>
      </c>
      <c r="AK65">
        <v>2</v>
      </c>
      <c r="AL65">
        <v>3</v>
      </c>
      <c r="AM65" s="8" t="s">
        <v>69</v>
      </c>
      <c r="AN65" s="6" t="s">
        <v>69</v>
      </c>
      <c r="AO65">
        <v>1</v>
      </c>
      <c r="AP65">
        <v>1</v>
      </c>
      <c r="AQ65">
        <v>1</v>
      </c>
    </row>
    <row r="66" spans="4:43" x14ac:dyDescent="0.3">
      <c r="D66" s="2" t="s">
        <v>131</v>
      </c>
      <c r="I66" s="2" t="s">
        <v>131</v>
      </c>
      <c r="N66">
        <v>1</v>
      </c>
      <c r="O66">
        <v>3</v>
      </c>
      <c r="P66">
        <v>1</v>
      </c>
      <c r="R66">
        <v>3</v>
      </c>
      <c r="S66" s="8"/>
      <c r="T66" s="8"/>
      <c r="U66" s="8"/>
      <c r="V66" s="8"/>
      <c r="W66">
        <v>3</v>
      </c>
      <c r="X66">
        <v>4</v>
      </c>
      <c r="Y66">
        <v>4</v>
      </c>
      <c r="Z66">
        <v>3</v>
      </c>
      <c r="AA66">
        <v>3</v>
      </c>
      <c r="AB66">
        <v>3</v>
      </c>
      <c r="AC66">
        <v>3</v>
      </c>
      <c r="AD66">
        <v>1</v>
      </c>
      <c r="AE66">
        <v>2</v>
      </c>
      <c r="AF66" s="6" t="s">
        <v>69</v>
      </c>
      <c r="AG66" s="44"/>
      <c r="AH66">
        <v>4</v>
      </c>
      <c r="AJ66">
        <v>1</v>
      </c>
      <c r="AK66">
        <v>2</v>
      </c>
      <c r="AL66" s="8" t="s">
        <v>69</v>
      </c>
      <c r="AM66" s="8" t="s">
        <v>69</v>
      </c>
      <c r="AN66" s="6" t="s">
        <v>69</v>
      </c>
      <c r="AO66">
        <v>1</v>
      </c>
      <c r="AQ66">
        <v>1</v>
      </c>
    </row>
    <row r="67" spans="4:43" x14ac:dyDescent="0.3">
      <c r="D67" s="2" t="s">
        <v>131</v>
      </c>
      <c r="I67" s="2" t="s">
        <v>131</v>
      </c>
      <c r="N67">
        <v>1</v>
      </c>
      <c r="O67">
        <v>3</v>
      </c>
      <c r="P67">
        <v>3</v>
      </c>
      <c r="R67">
        <v>2</v>
      </c>
      <c r="S67" s="8">
        <v>1</v>
      </c>
      <c r="T67" s="8">
        <v>2</v>
      </c>
      <c r="U67" s="8">
        <v>5</v>
      </c>
      <c r="V67" s="8"/>
      <c r="W67">
        <v>2</v>
      </c>
      <c r="X67">
        <v>1</v>
      </c>
      <c r="Y67">
        <v>3</v>
      </c>
      <c r="Z67">
        <v>3</v>
      </c>
      <c r="AA67">
        <v>2</v>
      </c>
      <c r="AB67">
        <v>2</v>
      </c>
      <c r="AC67">
        <v>3</v>
      </c>
      <c r="AD67">
        <v>1</v>
      </c>
      <c r="AE67">
        <v>2</v>
      </c>
      <c r="AF67" s="6" t="s">
        <v>69</v>
      </c>
      <c r="AG67">
        <v>1</v>
      </c>
      <c r="AH67">
        <v>3</v>
      </c>
      <c r="AJ67">
        <v>2</v>
      </c>
      <c r="AK67">
        <v>3</v>
      </c>
      <c r="AL67" s="8">
        <v>7</v>
      </c>
      <c r="AM67" s="8" t="s">
        <v>69</v>
      </c>
      <c r="AN67" s="6" t="s">
        <v>69</v>
      </c>
      <c r="AO67">
        <v>1</v>
      </c>
      <c r="AP67">
        <v>2</v>
      </c>
      <c r="AQ67">
        <v>1</v>
      </c>
    </row>
    <row r="69" spans="4:43" ht="64.95" customHeight="1" x14ac:dyDescent="0.3">
      <c r="D69" s="42"/>
      <c r="M69">
        <f>SUM(N34:N49)</f>
        <v>16</v>
      </c>
      <c r="N69" s="10"/>
      <c r="AM69"/>
    </row>
    <row r="70" spans="4:43" ht="105" customHeight="1" x14ac:dyDescent="0.3">
      <c r="M70">
        <f>SUM(N34:N67)</f>
        <v>34</v>
      </c>
      <c r="N70" s="86" t="s">
        <v>132</v>
      </c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</row>
    <row r="71" spans="4:43" ht="75" customHeight="1" x14ac:dyDescent="0.3">
      <c r="N71" s="12">
        <f>COUNTIF(N3:N67,"")</f>
        <v>0</v>
      </c>
      <c r="O71" s="12">
        <f t="shared" ref="O71:AO71" si="0">COUNTIF(O3:O67,"")</f>
        <v>0</v>
      </c>
      <c r="P71" s="12">
        <f t="shared" si="0"/>
        <v>0</v>
      </c>
      <c r="Q71" s="12"/>
      <c r="R71" s="12">
        <f t="shared" si="0"/>
        <v>0</v>
      </c>
      <c r="S71" s="12"/>
      <c r="T71" s="12"/>
      <c r="U71" s="12"/>
      <c r="V71" s="12"/>
      <c r="W71" s="12">
        <f t="shared" si="0"/>
        <v>0</v>
      </c>
      <c r="X71" s="43">
        <f t="shared" si="0"/>
        <v>1</v>
      </c>
      <c r="Y71" s="12">
        <f t="shared" si="0"/>
        <v>0</v>
      </c>
      <c r="Z71" s="12">
        <f t="shared" si="0"/>
        <v>0</v>
      </c>
      <c r="AA71" s="12">
        <f t="shared" si="0"/>
        <v>0</v>
      </c>
      <c r="AB71" s="12">
        <f t="shared" si="0"/>
        <v>0</v>
      </c>
      <c r="AC71" s="43">
        <f t="shared" si="0"/>
        <v>1</v>
      </c>
      <c r="AD71" s="12">
        <f t="shared" si="0"/>
        <v>0</v>
      </c>
      <c r="AE71" s="12"/>
      <c r="AF71" s="12"/>
      <c r="AG71" s="43">
        <f t="shared" si="0"/>
        <v>3</v>
      </c>
      <c r="AH71" s="12">
        <f t="shared" si="0"/>
        <v>0</v>
      </c>
      <c r="AI71" s="12"/>
      <c r="AJ71" s="87">
        <f t="shared" si="0"/>
        <v>2</v>
      </c>
      <c r="AK71" s="87"/>
      <c r="AL71" s="87"/>
      <c r="AM71" s="12"/>
      <c r="AN71" s="12"/>
      <c r="AO71" s="43">
        <f t="shared" si="0"/>
        <v>1</v>
      </c>
      <c r="AP71" s="10"/>
      <c r="AQ71" s="10"/>
    </row>
    <row r="72" spans="4:43" ht="52.2" customHeight="1" x14ac:dyDescent="0.3">
      <c r="N72" s="10"/>
      <c r="AM72"/>
    </row>
    <row r="73" spans="4:43" x14ac:dyDescent="0.3">
      <c r="N73" s="10"/>
      <c r="AM73"/>
    </row>
    <row r="74" spans="4:43" ht="66.45" customHeight="1" x14ac:dyDescent="0.3">
      <c r="AM74"/>
    </row>
    <row r="75" spans="4:43" x14ac:dyDescent="0.3">
      <c r="AM75"/>
    </row>
    <row r="76" spans="4:43" x14ac:dyDescent="0.3">
      <c r="AM76"/>
    </row>
  </sheetData>
  <autoFilter ref="A2:AQ34" xr:uid="{00000000-0009-0000-0000-000000000000}"/>
  <mergeCells count="8">
    <mergeCell ref="N70:AO70"/>
    <mergeCell ref="AJ71:AL71"/>
    <mergeCell ref="AJ2:AL2"/>
    <mergeCell ref="AJ1:AL1"/>
    <mergeCell ref="S2:U2"/>
    <mergeCell ref="S1:U1"/>
    <mergeCell ref="AD2:AF2"/>
    <mergeCell ref="AD1:AF1"/>
  </mergeCells>
  <pageMargins left="0.7" right="0.7" top="0.75" bottom="0.75" header="0.3" footer="0.3"/>
  <pageSetup paperSize="9" orientation="portrait" horizontalDpi="4294967293" verticalDpi="4294967293" r:id="rId1"/>
  <ignoredErrors>
    <ignoredError sqref="D1:D15 I1:I15 L1:L15 M1:M15 Q1:Q15 AI1:AI6 L27:L30 D27:D30 I27:I30 M27:M30 Q27:Q30 AI27:AI30 D16:D26 I16:I26 L16:L26 M16:M26 Q16:Q26 AI16:AI26 L31:L33 D31:D33 I31:I33 M31:M33 Q31:Q33 AI31:AI33 AI9:AI10 AI12:AI1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14C6-0050-C04F-BEC7-7181DE46F03D}">
  <dimension ref="A1:AN152"/>
  <sheetViews>
    <sheetView tabSelected="1" topLeftCell="U9" zoomScale="37" zoomScaleNormal="55" workbookViewId="0">
      <selection activeCell="AH77" sqref="AH77"/>
    </sheetView>
  </sheetViews>
  <sheetFormatPr defaultColWidth="11.44140625" defaultRowHeight="14.4" x14ac:dyDescent="0.3"/>
  <cols>
    <col min="1" max="1" width="58.88671875" style="10" bestFit="1" customWidth="1"/>
    <col min="2" max="2" width="27.88671875" style="10" bestFit="1" customWidth="1"/>
    <col min="3" max="3" width="38.88671875" style="10" bestFit="1" customWidth="1"/>
    <col min="4" max="4" width="24.109375" style="10" bestFit="1" customWidth="1"/>
    <col min="5" max="5" width="34.88671875" style="10" bestFit="1" customWidth="1"/>
    <col min="6" max="14" width="11.44140625" style="10"/>
    <col min="15" max="15" width="47.44140625" style="10" bestFit="1" customWidth="1"/>
    <col min="16" max="16" width="30.109375" style="10" bestFit="1" customWidth="1"/>
    <col min="17" max="17" width="16.88671875" style="10" bestFit="1" customWidth="1"/>
    <col min="18" max="18" width="15.21875" style="10" bestFit="1" customWidth="1"/>
    <col min="19" max="19" width="20.109375" style="10" bestFit="1" customWidth="1"/>
    <col min="20" max="20" width="21.6640625" style="10" bestFit="1" customWidth="1"/>
    <col min="21" max="21" width="19.77734375" style="10" bestFit="1" customWidth="1"/>
    <col min="22" max="22" width="23.33203125" style="10" bestFit="1" customWidth="1"/>
    <col min="23" max="23" width="18" style="10" bestFit="1" customWidth="1"/>
    <col min="24" max="24" width="6.109375" style="10" bestFit="1" customWidth="1"/>
    <col min="25" max="25" width="50.77734375" style="10" bestFit="1" customWidth="1"/>
    <col min="26" max="26" width="16.21875" style="10" bestFit="1" customWidth="1"/>
    <col min="27" max="27" width="12.21875" style="10" bestFit="1" customWidth="1"/>
    <col min="28" max="28" width="28.88671875" style="10" bestFit="1" customWidth="1"/>
    <col min="29" max="29" width="44.88671875" style="10" bestFit="1" customWidth="1"/>
    <col min="30" max="30" width="8.21875" style="10" bestFit="1" customWidth="1"/>
    <col min="31" max="31" width="31.21875" style="10" bestFit="1" customWidth="1"/>
    <col min="32" max="32" width="8.5546875" style="10" bestFit="1" customWidth="1"/>
    <col min="33" max="33" width="7.77734375" style="10" bestFit="1" customWidth="1"/>
    <col min="34" max="34" width="13.33203125" style="10" bestFit="1" customWidth="1"/>
    <col min="35" max="35" width="23.33203125" style="10" bestFit="1" customWidth="1"/>
    <col min="36" max="36" width="24.109375" style="10" bestFit="1" customWidth="1"/>
    <col min="37" max="37" width="15.6640625" style="10" bestFit="1" customWidth="1"/>
    <col min="38" max="38" width="36.109375" style="10" bestFit="1" customWidth="1"/>
    <col min="39" max="39" width="9.44140625" style="10" bestFit="1" customWidth="1"/>
    <col min="40" max="40" width="10" style="10" bestFit="1" customWidth="1"/>
    <col min="41" max="42" width="10.6640625" style="10" bestFit="1" customWidth="1"/>
    <col min="43" max="16384" width="11.44140625" style="10"/>
  </cols>
  <sheetData>
    <row r="1" spans="1:40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0" ht="28.8" customHeight="1" x14ac:dyDescent="0.3">
      <c r="A2" s="57" t="s">
        <v>133</v>
      </c>
      <c r="B2" s="58" t="s">
        <v>134</v>
      </c>
      <c r="C2" s="58" t="s">
        <v>135</v>
      </c>
      <c r="D2" s="20"/>
      <c r="E2" s="20"/>
      <c r="F2" s="59"/>
      <c r="G2" s="20"/>
      <c r="H2" s="20"/>
      <c r="I2" s="20"/>
      <c r="J2" s="20"/>
      <c r="K2" s="20"/>
      <c r="L2" s="20"/>
      <c r="M2" s="20"/>
      <c r="N2" s="20"/>
      <c r="O2" s="105" t="s">
        <v>136</v>
      </c>
      <c r="P2" s="106"/>
      <c r="Q2" s="107"/>
      <c r="R2" s="20"/>
      <c r="S2" s="20"/>
      <c r="T2" s="20"/>
      <c r="U2" s="20"/>
      <c r="Y2" s="121" t="s">
        <v>137</v>
      </c>
      <c r="Z2" s="121"/>
      <c r="AA2" s="121"/>
      <c r="AB2" s="121"/>
      <c r="AC2" s="121"/>
      <c r="AD2" s="121"/>
      <c r="AE2" s="20"/>
      <c r="AF2" s="20"/>
      <c r="AG2" s="20"/>
      <c r="AH2" s="20"/>
      <c r="AI2" s="20"/>
      <c r="AJ2" s="20"/>
      <c r="AK2" s="20"/>
    </row>
    <row r="3" spans="1:40" x14ac:dyDescent="0.3">
      <c r="A3" s="16" t="s">
        <v>138</v>
      </c>
      <c r="B3" s="14">
        <f>COUNTIF('Online, Physical Data Answers'!O3:O67,"1")</f>
        <v>17</v>
      </c>
      <c r="C3" s="35">
        <f>B3/$B$10</f>
        <v>0.26153846153846155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61" t="s">
        <v>139</v>
      </c>
      <c r="P3" s="61" t="s">
        <v>140</v>
      </c>
      <c r="Q3" s="62">
        <f>CORREL('Online, Physical Data Answers'!W3:W67,'Online, Physical Data Answers'!X3:X67)</f>
        <v>0.30072992549776845</v>
      </c>
      <c r="R3" s="20"/>
      <c r="S3" s="20"/>
      <c r="T3" s="20"/>
      <c r="U3" s="20"/>
      <c r="Y3" s="119" t="s">
        <v>246</v>
      </c>
      <c r="Z3" s="63" t="s">
        <v>141</v>
      </c>
      <c r="AA3" s="63" t="s">
        <v>142</v>
      </c>
      <c r="AB3" s="63" t="s">
        <v>143</v>
      </c>
      <c r="AC3" s="63"/>
      <c r="AD3" s="66" t="s">
        <v>144</v>
      </c>
      <c r="AE3" s="20"/>
      <c r="AF3" s="20"/>
      <c r="AG3" s="20"/>
      <c r="AH3" s="20"/>
      <c r="AI3" s="20"/>
      <c r="AJ3" s="20"/>
      <c r="AK3" s="20"/>
    </row>
    <row r="4" spans="1:40" x14ac:dyDescent="0.3">
      <c r="A4" s="16" t="s">
        <v>145</v>
      </c>
      <c r="B4" s="14">
        <f>COUNTIF('Online, Physical Data Answers'!O3:O67,"2")</f>
        <v>14</v>
      </c>
      <c r="C4" s="35">
        <f t="shared" ref="C4:C9" si="0">B4/$B$10</f>
        <v>0.2153846153846154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08" t="s">
        <v>146</v>
      </c>
      <c r="P4" s="109"/>
      <c r="Q4" s="62">
        <f>CORREL('Online, Physical Data Answers'!X3:X67,'Online, Physical Data Answers'!AA3:AA67)</f>
        <v>0.31274994163364594</v>
      </c>
      <c r="R4" s="20"/>
      <c r="S4" s="20"/>
      <c r="T4" s="20"/>
      <c r="U4" s="20"/>
      <c r="Y4" s="119"/>
      <c r="Z4" s="65">
        <f>COUNTIF('Online, Physical Data Answers'!$AO$3:$AO$67,"1")</f>
        <v>32</v>
      </c>
      <c r="AA4" s="65">
        <f>COUNTIF('Online, Physical Data Answers'!$AO$3:$AO$67,"2")</f>
        <v>18</v>
      </c>
      <c r="AB4" s="65">
        <f>COUNTIF('Online, Physical Data Answers'!$AO$3:$AO$67,"3")</f>
        <v>14</v>
      </c>
      <c r="AC4" s="65"/>
      <c r="AD4" s="26">
        <f>SUM(Z4:AB4)</f>
        <v>64</v>
      </c>
      <c r="AE4" s="20"/>
      <c r="AF4" s="20"/>
      <c r="AG4" s="20"/>
      <c r="AH4" s="20"/>
      <c r="AI4" s="20"/>
      <c r="AJ4" s="20"/>
      <c r="AK4" s="20"/>
      <c r="AL4" s="11"/>
    </row>
    <row r="5" spans="1:40" x14ac:dyDescent="0.3">
      <c r="A5" s="16" t="s">
        <v>147</v>
      </c>
      <c r="B5" s="14">
        <f>COUNTIF('Online, Physical Data Answers'!O3:O67,"4")</f>
        <v>6</v>
      </c>
      <c r="C5" s="35">
        <f t="shared" si="0"/>
        <v>9.2307692307692313E-2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10" t="s">
        <v>148</v>
      </c>
      <c r="P5" s="111"/>
      <c r="Q5" s="116">
        <f>CORREL('Online, Physical Data Answers'!X3:X67,'Online, Physical Data Answers'!Z3:Z67)</f>
        <v>0.16215620762074587</v>
      </c>
      <c r="R5" s="20"/>
      <c r="S5" s="20"/>
      <c r="T5" s="20"/>
      <c r="U5" s="20"/>
      <c r="V5" s="20"/>
      <c r="W5" s="20"/>
      <c r="Y5" s="119"/>
      <c r="Z5" s="71">
        <f>Z4/$AD$4</f>
        <v>0.5</v>
      </c>
      <c r="AA5" s="71">
        <f>AA4/$AD$4</f>
        <v>0.28125</v>
      </c>
      <c r="AB5" s="71">
        <f>AB4/$AD$4</f>
        <v>0.21875</v>
      </c>
      <c r="AC5" s="71"/>
      <c r="AD5" s="73">
        <f>SUM(Z5:AB5)</f>
        <v>1</v>
      </c>
      <c r="AE5" s="20"/>
      <c r="AF5" s="20"/>
      <c r="AG5" s="20"/>
      <c r="AH5" s="20"/>
      <c r="AI5" s="20"/>
      <c r="AJ5" s="20"/>
      <c r="AK5" s="20"/>
    </row>
    <row r="6" spans="1:40" ht="43.2" customHeight="1" x14ac:dyDescent="0.3">
      <c r="A6" s="16" t="s">
        <v>149</v>
      </c>
      <c r="B6" s="14">
        <f>COUNTIF('Online, Physical Data Answers'!O3:O67,"3")</f>
        <v>5</v>
      </c>
      <c r="C6" s="35">
        <f t="shared" si="0"/>
        <v>7.6923076923076927E-2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12"/>
      <c r="P6" s="113"/>
      <c r="Q6" s="117"/>
      <c r="R6" s="20"/>
      <c r="S6" s="20"/>
      <c r="T6" s="20"/>
      <c r="U6" s="20"/>
      <c r="V6" s="20"/>
      <c r="W6" s="20"/>
      <c r="Y6" s="120" t="s">
        <v>245</v>
      </c>
      <c r="Z6" s="72" t="s">
        <v>150</v>
      </c>
      <c r="AA6" s="72" t="s">
        <v>151</v>
      </c>
      <c r="AB6" s="72" t="s">
        <v>243</v>
      </c>
      <c r="AC6" s="72" t="s">
        <v>152</v>
      </c>
      <c r="AD6" s="26" t="s">
        <v>153</v>
      </c>
      <c r="AE6" s="20"/>
      <c r="AF6" s="20"/>
      <c r="AG6" s="20"/>
      <c r="AH6" s="20"/>
      <c r="AI6" s="20"/>
      <c r="AJ6" s="20"/>
      <c r="AK6" s="20"/>
    </row>
    <row r="7" spans="1:40" x14ac:dyDescent="0.3">
      <c r="A7" s="16" t="s">
        <v>154</v>
      </c>
      <c r="B7" s="14">
        <f>COUNTIF('Online, Physical Data Answers'!O3:O67,"6")</f>
        <v>17</v>
      </c>
      <c r="C7" s="35">
        <f t="shared" si="0"/>
        <v>0.26153846153846155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14"/>
      <c r="P7" s="115"/>
      <c r="Q7" s="118"/>
      <c r="R7" s="20"/>
      <c r="S7" s="20"/>
      <c r="T7" s="20"/>
      <c r="U7" s="20"/>
      <c r="V7" s="20"/>
      <c r="W7" s="20"/>
      <c r="Y7" s="120"/>
      <c r="Z7" s="64">
        <f>COUNTIF('Online, Physical Data Answers'!AP3:AP67,"1")</f>
        <v>16</v>
      </c>
      <c r="AA7" s="64">
        <f>COUNTIF('Online, Physical Data Answers'!AP3:AP67,"2")</f>
        <v>9</v>
      </c>
      <c r="AB7" s="64">
        <f>COUNTIF('Online, Physical Data Answers'!AP3:AP67,"3")</f>
        <v>3</v>
      </c>
      <c r="AC7" s="64">
        <f>COUNTIF('Online, Physical Data Answers'!AP3:AP67,"4")</f>
        <v>2</v>
      </c>
      <c r="AD7" s="62">
        <f>SUM(Z7:AC7)</f>
        <v>30</v>
      </c>
      <c r="AE7" s="20"/>
      <c r="AF7" s="20"/>
      <c r="AG7" s="20"/>
    </row>
    <row r="8" spans="1:40" ht="28.8" x14ac:dyDescent="0.3">
      <c r="A8" s="16" t="s">
        <v>155</v>
      </c>
      <c r="B8" s="14">
        <f>COUNTIF('Online, Physical Data Answers'!O3:O67,"5")</f>
        <v>5</v>
      </c>
      <c r="C8" s="35">
        <f t="shared" si="0"/>
        <v>7.6923076923076927E-2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57" t="s">
        <v>156</v>
      </c>
      <c r="P8" s="79" t="s">
        <v>157</v>
      </c>
      <c r="Q8" s="78">
        <f>CORREL('Online, Physical Data Answers'!W$3:W$67,'Online, Physical Data Answers'!$W$3:$W$67)</f>
        <v>0.99999999999999978</v>
      </c>
      <c r="R8" s="20"/>
      <c r="S8" s="20"/>
      <c r="T8" s="20"/>
      <c r="U8" s="20"/>
      <c r="V8" s="20"/>
      <c r="W8" s="20"/>
      <c r="Y8" s="120"/>
      <c r="Z8" s="69">
        <f>Z7/AD7</f>
        <v>0.53333333333333333</v>
      </c>
      <c r="AA8" s="70">
        <f>AA7/AD7</f>
        <v>0.3</v>
      </c>
      <c r="AB8" s="70">
        <f>AB7/AD7</f>
        <v>0.1</v>
      </c>
      <c r="AC8" s="69">
        <f>AC7/AD7</f>
        <v>6.6666666666666666E-2</v>
      </c>
      <c r="AD8" s="67">
        <f>SUM(Z8:AC8)</f>
        <v>0.99999999999999989</v>
      </c>
      <c r="AE8" s="20"/>
      <c r="AF8" s="20"/>
      <c r="AG8" s="20"/>
      <c r="AH8" s="20"/>
      <c r="AI8" s="20"/>
      <c r="AJ8" s="20"/>
      <c r="AK8" s="20"/>
    </row>
    <row r="9" spans="1:40" ht="14.4" customHeight="1" x14ac:dyDescent="0.3">
      <c r="A9" s="16" t="s">
        <v>158</v>
      </c>
      <c r="B9" s="14">
        <f>COUNTIF('Online, Physical Data Answers'!O3:O67,"7")</f>
        <v>1</v>
      </c>
      <c r="C9" s="35">
        <f t="shared" si="0"/>
        <v>1.5384615384615385E-2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03" t="s">
        <v>159</v>
      </c>
      <c r="P9" s="104"/>
      <c r="Q9" s="60">
        <f>CORREL('Online, Physical Data Answers'!W$3:W$67,'Online, Physical Data Answers'!$X$3:$X$67)</f>
        <v>0.30072992549776845</v>
      </c>
      <c r="R9" s="20"/>
      <c r="S9" s="20"/>
      <c r="T9" s="20"/>
      <c r="U9" s="20"/>
      <c r="V9" s="83"/>
      <c r="W9" s="20"/>
      <c r="Y9" s="120" t="s">
        <v>244</v>
      </c>
      <c r="Z9" s="63" t="s">
        <v>160</v>
      </c>
      <c r="AA9" s="63" t="s">
        <v>161</v>
      </c>
      <c r="AB9" s="63" t="s">
        <v>162</v>
      </c>
      <c r="AC9" s="63" t="s">
        <v>163</v>
      </c>
      <c r="AD9" s="26" t="s">
        <v>153</v>
      </c>
      <c r="AE9" s="20"/>
      <c r="AF9" s="20"/>
      <c r="AG9" s="20"/>
      <c r="AH9" s="20"/>
      <c r="AI9" s="20"/>
      <c r="AJ9" s="20"/>
      <c r="AK9" s="20"/>
    </row>
    <row r="10" spans="1:40" x14ac:dyDescent="0.3">
      <c r="A10" s="17" t="s">
        <v>144</v>
      </c>
      <c r="B10" s="19">
        <f>SUM(B3:B9)</f>
        <v>65</v>
      </c>
      <c r="C10" s="33">
        <f>SUM(C3:C9)</f>
        <v>0.99999999999999978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03" t="s">
        <v>164</v>
      </c>
      <c r="P10" s="104"/>
      <c r="Q10" s="60">
        <f>CORREL('Online, Physical Data Answers'!W$3:W$67,'Online, Physical Data Answers'!$Y$3:$Y$67)</f>
        <v>0.45005515347108982</v>
      </c>
      <c r="R10" s="20"/>
      <c r="S10" s="20"/>
      <c r="T10" s="20"/>
      <c r="U10" s="20"/>
      <c r="V10" s="85"/>
      <c r="W10" s="84"/>
      <c r="Y10" s="120"/>
      <c r="Z10" s="64">
        <f>COUNTIF('Online, Physical Data Answers'!AQ3:AQ67,"1")</f>
        <v>23</v>
      </c>
      <c r="AA10" s="64">
        <f>COUNTIF('Online, Physical Data Answers'!AQ3:AQ67,"2")</f>
        <v>8</v>
      </c>
      <c r="AB10" s="64">
        <f>COUNTIF('Online, Physical Data Answers'!AQ3:AQ67,"3")</f>
        <v>0</v>
      </c>
      <c r="AC10" s="64">
        <f>COUNTIF('Online, Physical Data Answers'!AQ3:AQ67,"3")</f>
        <v>0</v>
      </c>
      <c r="AD10" s="62">
        <f>SUM(Z10:AC10)</f>
        <v>31</v>
      </c>
      <c r="AE10" s="20"/>
      <c r="AF10" s="20"/>
      <c r="AG10" s="20"/>
      <c r="AH10" s="20"/>
      <c r="AI10" s="20"/>
      <c r="AJ10" s="20"/>
      <c r="AK10" s="20"/>
    </row>
    <row r="11" spans="1:40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03" t="s">
        <v>165</v>
      </c>
      <c r="P11" s="104"/>
      <c r="Q11" s="60">
        <f>CORREL('Online, Physical Data Answers'!W$3:W$67,'Online, Physical Data Answers'!$Z$3:$Z$67)</f>
        <v>0.54849525066554217</v>
      </c>
      <c r="R11" s="20"/>
      <c r="S11" s="20"/>
      <c r="T11" s="20"/>
      <c r="U11" s="20"/>
      <c r="V11" s="20"/>
      <c r="W11" s="84"/>
      <c r="Y11" s="120"/>
      <c r="Z11" s="68">
        <f>Z10/AD10</f>
        <v>0.74193548387096775</v>
      </c>
      <c r="AA11" s="68">
        <f>AA10/AD10</f>
        <v>0.25806451612903225</v>
      </c>
      <c r="AB11" s="70">
        <v>0</v>
      </c>
      <c r="AC11" s="70">
        <v>0</v>
      </c>
      <c r="AD11" s="67">
        <f>SUM(Z11:AC11)</f>
        <v>1</v>
      </c>
      <c r="AE11" s="20"/>
      <c r="AF11" s="20"/>
      <c r="AG11" s="20"/>
      <c r="AH11" s="20"/>
      <c r="AI11" s="20"/>
      <c r="AJ11" s="20"/>
      <c r="AK11" s="20"/>
    </row>
    <row r="12" spans="1:40" x14ac:dyDescent="0.3">
      <c r="A12" s="20"/>
      <c r="B12" s="20"/>
      <c r="C12" s="77">
        <f>SUM(C3:C6)</f>
        <v>0.64615384615384608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03" t="s">
        <v>166</v>
      </c>
      <c r="P12" s="104"/>
      <c r="Q12" s="60">
        <f>CORREL('Online, Physical Data Answers'!W$3:W$67,'Online, Physical Data Answers'!$AA$3:$AA$67)</f>
        <v>0.5683140461135936</v>
      </c>
      <c r="R12" s="20"/>
      <c r="S12" s="20"/>
      <c r="T12" s="20"/>
      <c r="U12" s="20"/>
      <c r="V12" s="20"/>
      <c r="W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spans="1:40" x14ac:dyDescent="0.3">
      <c r="A13" s="20"/>
      <c r="B13" s="20">
        <f>SUM(B3:B6)</f>
        <v>42</v>
      </c>
      <c r="C13" s="76">
        <f>B13/64</f>
        <v>0.65625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03" t="s">
        <v>167</v>
      </c>
      <c r="P13" s="104"/>
      <c r="Q13" s="60">
        <f>CORREL('Online, Physical Data Answers'!W$3:W$67,'Online, Physical Data Answers'!$AB$3:$AB$67)</f>
        <v>0.22412225414813486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 spans="1:40" x14ac:dyDescent="0.3">
      <c r="A14" s="20"/>
      <c r="B14" s="20">
        <f>SUM(B7:B8)</f>
        <v>22</v>
      </c>
      <c r="C14" s="76">
        <f>B14/64</f>
        <v>0.34375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38" t="s">
        <v>168</v>
      </c>
      <c r="P14" s="38" t="s">
        <v>169</v>
      </c>
      <c r="Q14" s="94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</row>
    <row r="15" spans="1:40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8" t="s">
        <v>170</v>
      </c>
      <c r="P15" s="38" t="s">
        <v>171</v>
      </c>
      <c r="Q15" s="95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40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</row>
    <row r="17" spans="1:39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</row>
    <row r="18" spans="1:39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3"/>
      <c r="P18" s="18" t="s">
        <v>172</v>
      </c>
      <c r="Q18" s="27" t="s">
        <v>173</v>
      </c>
      <c r="R18" s="27" t="s">
        <v>174</v>
      </c>
      <c r="S18" s="18" t="s">
        <v>175</v>
      </c>
      <c r="T18" s="18" t="s">
        <v>144</v>
      </c>
      <c r="U18" s="18" t="s">
        <v>176</v>
      </c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</row>
    <row r="19" spans="1:39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6" t="s">
        <v>157</v>
      </c>
      <c r="P19" s="14">
        <f>COUNTIF('Online, Physical Data Answers'!W$3:W$67,"4")</f>
        <v>9</v>
      </c>
      <c r="Q19" s="14">
        <f>COUNTIF('Online, Physical Data Answers'!W$3:W$67,"3")</f>
        <v>31</v>
      </c>
      <c r="R19" s="14">
        <f>COUNTIF('Online, Physical Data Answers'!W$3:W$67,"2")</f>
        <v>23</v>
      </c>
      <c r="S19" s="14">
        <f>COUNTIF('Online, Physical Data Answers'!W$3:W$67,"1")</f>
        <v>2</v>
      </c>
      <c r="T19" s="14">
        <f>SUM(P19:S19)</f>
        <v>65</v>
      </c>
      <c r="U19" s="28">
        <f>T19/$T$25</f>
        <v>0.16709511568123395</v>
      </c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1:39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6" t="s">
        <v>159</v>
      </c>
      <c r="P20" s="14">
        <f>COUNTIF('Online, Physical Data Answers'!X$3:X$67,"4")</f>
        <v>7</v>
      </c>
      <c r="Q20" s="14">
        <f>COUNTIF('Online, Physical Data Answers'!X$3:X$67,"3")</f>
        <v>22</v>
      </c>
      <c r="R20" s="14">
        <f>COUNTIF('Online, Physical Data Answers'!X$3:X$67,"2")</f>
        <v>24</v>
      </c>
      <c r="S20" s="14">
        <f>COUNTIF('Online, Physical Data Answers'!X$3:X$67,"1")</f>
        <v>11</v>
      </c>
      <c r="T20" s="14">
        <f t="shared" ref="T20:T24" si="1">SUM(P20:S20)</f>
        <v>64</v>
      </c>
      <c r="U20" s="28">
        <f t="shared" ref="U20:U25" si="2">T20/$T$25</f>
        <v>0.16452442159383032</v>
      </c>
      <c r="V20" s="20"/>
      <c r="AF20" s="20"/>
      <c r="AG20" s="20"/>
      <c r="AH20" s="20"/>
      <c r="AI20" s="20"/>
      <c r="AJ20" s="20"/>
      <c r="AK20" s="20"/>
      <c r="AL20" s="20"/>
      <c r="AM20" s="20"/>
    </row>
    <row r="21" spans="1:39" x14ac:dyDescent="0.3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6" t="s">
        <v>164</v>
      </c>
      <c r="P21" s="14">
        <f>COUNTIF('Online, Physical Data Answers'!Y$3:Y$67,"4")</f>
        <v>4</v>
      </c>
      <c r="Q21" s="14">
        <f>COUNTIF('Online, Physical Data Answers'!Y$3:Y$67,"3")</f>
        <v>31</v>
      </c>
      <c r="R21" s="14">
        <f>COUNTIF('Online, Physical Data Answers'!Y$3:Y$67,"2")</f>
        <v>29</v>
      </c>
      <c r="S21" s="14">
        <f>COUNTIF('Online, Physical Data Answers'!Y$3:Y$67,"1")</f>
        <v>1</v>
      </c>
      <c r="T21" s="14">
        <f t="shared" si="1"/>
        <v>65</v>
      </c>
      <c r="U21" s="28">
        <f t="shared" si="2"/>
        <v>0.16709511568123395</v>
      </c>
      <c r="V21" s="20"/>
      <c r="AF21" s="20"/>
      <c r="AG21" s="20"/>
      <c r="AH21" s="20"/>
      <c r="AI21" s="20"/>
      <c r="AJ21" s="20"/>
      <c r="AK21" s="20"/>
      <c r="AL21" s="20"/>
      <c r="AM21" s="20"/>
    </row>
    <row r="22" spans="1:39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6" t="s">
        <v>165</v>
      </c>
      <c r="P22" s="14">
        <f>COUNTIF('Online, Physical Data Answers'!Z$3:Z$67,"4")</f>
        <v>6</v>
      </c>
      <c r="Q22" s="14">
        <f>COUNTIF('Online, Physical Data Answers'!Z$3:Z$67,"3")</f>
        <v>38</v>
      </c>
      <c r="R22" s="14">
        <f>COUNTIF('Online, Physical Data Answers'!Z$3:Z$67,"2")</f>
        <v>20</v>
      </c>
      <c r="S22" s="14">
        <f>COUNTIF('Online, Physical Data Answers'!Z$3:Z$67,"1")</f>
        <v>1</v>
      </c>
      <c r="T22" s="14">
        <f t="shared" si="1"/>
        <v>65</v>
      </c>
      <c r="U22" s="28">
        <f t="shared" si="2"/>
        <v>0.16709511568123395</v>
      </c>
      <c r="V22" s="20"/>
      <c r="AF22" s="20"/>
      <c r="AG22" s="20"/>
      <c r="AH22" s="20"/>
      <c r="AI22" s="20"/>
      <c r="AJ22" s="20"/>
      <c r="AK22" s="83"/>
      <c r="AL22" s="20"/>
      <c r="AM22" s="20"/>
    </row>
    <row r="23" spans="1:39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6" t="s">
        <v>166</v>
      </c>
      <c r="P23" s="14">
        <f>COUNTIF('Online, Physical Data Answers'!AA$3:AA$67,"4")</f>
        <v>2</v>
      </c>
      <c r="Q23" s="14">
        <f>COUNTIF('Online, Physical Data Answers'!AA$3:AA$67,"3")</f>
        <v>29</v>
      </c>
      <c r="R23" s="14">
        <f>COUNTIF('Online, Physical Data Answers'!AA$3:AA$67,"2")</f>
        <v>33</v>
      </c>
      <c r="S23" s="14">
        <f>COUNTIF('Online, Physical Data Answers'!AA$3:AA$67,"1")</f>
        <v>1</v>
      </c>
      <c r="T23" s="14">
        <f t="shared" si="1"/>
        <v>65</v>
      </c>
      <c r="U23" s="28">
        <f t="shared" si="2"/>
        <v>0.16709511568123395</v>
      </c>
      <c r="V23" s="20"/>
      <c r="AF23" s="20"/>
      <c r="AG23" s="20"/>
      <c r="AH23" s="20"/>
      <c r="AI23" s="20"/>
      <c r="AJ23" s="20"/>
      <c r="AK23" s="83"/>
      <c r="AL23" s="20"/>
      <c r="AM23" s="20"/>
    </row>
    <row r="24" spans="1:39" x14ac:dyDescent="0.3">
      <c r="A24" s="15" t="s">
        <v>177</v>
      </c>
      <c r="B24" s="18" t="s">
        <v>134</v>
      </c>
      <c r="C24" s="54" t="s">
        <v>135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6" t="s">
        <v>167</v>
      </c>
      <c r="P24" s="14">
        <f>COUNTIF('Online, Physical Data Answers'!AB$3:AB$67,"4")</f>
        <v>4</v>
      </c>
      <c r="Q24" s="14">
        <f>COUNTIF('Online, Physical Data Answers'!AB$3:AB$67,"3")</f>
        <v>23</v>
      </c>
      <c r="R24" s="14">
        <f>COUNTIF('Online, Physical Data Answers'!AB$3:AB$67,"2")</f>
        <v>34</v>
      </c>
      <c r="S24" s="14">
        <f>COUNTIF('Online, Physical Data Answers'!AB$3:AB$67,"1")</f>
        <v>4</v>
      </c>
      <c r="T24" s="14">
        <f t="shared" si="1"/>
        <v>65</v>
      </c>
      <c r="U24" s="28">
        <f t="shared" si="2"/>
        <v>0.16709511568123395</v>
      </c>
      <c r="V24" s="20"/>
      <c r="AF24" s="20"/>
      <c r="AG24" s="20"/>
      <c r="AH24" s="20"/>
      <c r="AI24" s="20"/>
      <c r="AJ24" s="20"/>
      <c r="AK24" s="83"/>
      <c r="AL24" s="20"/>
      <c r="AM24" s="20"/>
    </row>
    <row r="25" spans="1:39" x14ac:dyDescent="0.3">
      <c r="A25" s="16" t="s">
        <v>178</v>
      </c>
      <c r="B25" s="14">
        <f>COUNTIF('Online, Physical Data Answers'!P3:P67,"1")</f>
        <v>49</v>
      </c>
      <c r="C25" s="32">
        <f t="shared" ref="C25:C31" si="3">B25/$B$10</f>
        <v>0.75384615384615383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 t="s">
        <v>144</v>
      </c>
      <c r="P25" s="14">
        <f>SUM(P19:P24)</f>
        <v>32</v>
      </c>
      <c r="Q25" s="14">
        <f t="shared" ref="Q25:S25" si="4">SUM(Q19:Q24)</f>
        <v>174</v>
      </c>
      <c r="R25" s="14">
        <f t="shared" si="4"/>
        <v>163</v>
      </c>
      <c r="S25" s="14">
        <f t="shared" si="4"/>
        <v>20</v>
      </c>
      <c r="T25" s="19">
        <f>SUM(P25:S25)</f>
        <v>389</v>
      </c>
      <c r="U25" s="28">
        <f t="shared" si="2"/>
        <v>1</v>
      </c>
      <c r="V25" s="20"/>
      <c r="AF25" s="20"/>
      <c r="AG25" s="20"/>
      <c r="AH25" s="20"/>
      <c r="AI25" s="20"/>
      <c r="AJ25" s="20"/>
      <c r="AK25" s="83"/>
      <c r="AL25" s="20"/>
      <c r="AM25" s="20"/>
    </row>
    <row r="26" spans="1:39" x14ac:dyDescent="0.3">
      <c r="A26" s="16" t="s">
        <v>179</v>
      </c>
      <c r="B26" s="14">
        <f>COUNTIF('Online, Physical Data Answers'!P3:P67,"2")</f>
        <v>1</v>
      </c>
      <c r="C26" s="32">
        <f t="shared" si="3"/>
        <v>1.5384615384615385E-2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 t="s">
        <v>180</v>
      </c>
      <c r="P26" s="28">
        <f>P25/T25</f>
        <v>8.2262210796915161E-2</v>
      </c>
      <c r="Q26" s="28">
        <f>Q25/T25</f>
        <v>0.4473007712082262</v>
      </c>
      <c r="R26" s="28">
        <f>R25/T25</f>
        <v>0.41902313624678661</v>
      </c>
      <c r="S26" s="28">
        <f>S25/T25</f>
        <v>5.1413881748071981E-2</v>
      </c>
      <c r="T26" s="28">
        <f>SUM(P26:S26)</f>
        <v>0.99999999999999989</v>
      </c>
      <c r="U26" s="29" t="s">
        <v>153</v>
      </c>
      <c r="V26" s="20"/>
      <c r="AF26" s="20"/>
      <c r="AG26" s="20"/>
      <c r="AH26" s="20"/>
      <c r="AI26" s="20"/>
      <c r="AJ26" s="20"/>
      <c r="AK26" s="20"/>
      <c r="AL26" s="20"/>
      <c r="AM26" s="20"/>
    </row>
    <row r="27" spans="1:39" x14ac:dyDescent="0.3">
      <c r="A27" s="16" t="s">
        <v>181</v>
      </c>
      <c r="B27" s="14">
        <f>COUNTIF('Online, Physical Data Answers'!P3:P67,"3")</f>
        <v>4</v>
      </c>
      <c r="C27" s="32">
        <f t="shared" si="3"/>
        <v>6.1538461538461542E-2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AF27" s="20"/>
      <c r="AG27" s="20"/>
      <c r="AH27" s="20"/>
      <c r="AI27" s="20"/>
      <c r="AJ27" s="20"/>
      <c r="AK27" s="20"/>
      <c r="AL27" s="20"/>
      <c r="AM27" s="20"/>
    </row>
    <row r="28" spans="1:39" x14ac:dyDescent="0.3">
      <c r="A28" s="16" t="s">
        <v>182</v>
      </c>
      <c r="B28" s="14">
        <f>COUNTIF('Online, Physical Data Answers'!P3:P67,"4")</f>
        <v>1</v>
      </c>
      <c r="C28" s="32">
        <f t="shared" si="3"/>
        <v>1.5384615384615385E-2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39" x14ac:dyDescent="0.3">
      <c r="A29" s="16" t="s">
        <v>183</v>
      </c>
      <c r="B29" s="14">
        <f>COUNTIF('Online, Physical Data Answers'!P3:P67,"5")</f>
        <v>4</v>
      </c>
      <c r="C29" s="32">
        <f t="shared" si="3"/>
        <v>6.1538461538461542E-2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2"/>
      <c r="P29" s="23"/>
      <c r="Q29" s="23"/>
      <c r="R29" s="23"/>
      <c r="S29" s="23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1:39" x14ac:dyDescent="0.3">
      <c r="A30" s="16" t="s">
        <v>184</v>
      </c>
      <c r="B30" s="14">
        <f>COUNTIF('Online, Physical Data Answers'!P3:P67,"6")</f>
        <v>5</v>
      </c>
      <c r="C30" s="32">
        <f t="shared" si="3"/>
        <v>7.6923076923076927E-2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5" t="s">
        <v>185</v>
      </c>
      <c r="P30" s="18" t="s">
        <v>172</v>
      </c>
      <c r="Q30" s="27" t="s">
        <v>173</v>
      </c>
      <c r="R30" s="27" t="s">
        <v>174</v>
      </c>
      <c r="S30" s="18" t="s">
        <v>175</v>
      </c>
      <c r="T30" s="18" t="s">
        <v>144</v>
      </c>
      <c r="U30" s="18" t="s">
        <v>176</v>
      </c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39" x14ac:dyDescent="0.3">
      <c r="A31" s="16" t="s">
        <v>186</v>
      </c>
      <c r="B31" s="14">
        <f>COUNTIF('Online, Physical Data Answers'!P3:P67,"7")</f>
        <v>1</v>
      </c>
      <c r="C31" s="32">
        <f t="shared" si="3"/>
        <v>1.5384615384615385E-2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6" t="s">
        <v>157</v>
      </c>
      <c r="P31" s="14" cm="1">
        <f t="array" ref="P31">SUM(COUNTIFS('Online, Physical Data Answers'!$O$3:$O$67,{"1","2","3","4"},'Online, Physical Data Answers'!$W$3:$W$67,"4"))</f>
        <v>6</v>
      </c>
      <c r="Q31" s="14" cm="1">
        <f t="array" ref="Q31">SUM(COUNTIFS('Online, Physical Data Answers'!$O$3:$O$67,{"1","2","3","4"},'Online, Physical Data Answers'!$W$3:$W$67,"3"))</f>
        <v>13</v>
      </c>
      <c r="R31" s="14" cm="1">
        <f t="array" ref="R31">SUM(COUNTIFS('Online, Physical Data Answers'!$O$3:$O$67,{"1","2","3","4"},'Online, Physical Data Answers'!$W$3:$W$67,"2"))</f>
        <v>21</v>
      </c>
      <c r="S31" s="14" cm="1">
        <f t="array" ref="S31">SUM(COUNTIFS('Online, Physical Data Answers'!$O$3:$O$67,{"1","2","3","4"},'Online, Physical Data Answers'!$W$3:$W$67,"1"))</f>
        <v>2</v>
      </c>
      <c r="T31" s="14">
        <f>SUM(P31:S31)</f>
        <v>42</v>
      </c>
      <c r="U31" s="28">
        <f>T31/$T$37</f>
        <v>0.16733067729083664</v>
      </c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</row>
    <row r="32" spans="1:39" x14ac:dyDescent="0.3">
      <c r="A32" s="17" t="s">
        <v>144</v>
      </c>
      <c r="B32" s="19">
        <f>SUM(B25:B31)</f>
        <v>65</v>
      </c>
      <c r="C32" s="33">
        <f>SUM(C25:C31)</f>
        <v>0.99999999999999978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6" t="s">
        <v>159</v>
      </c>
      <c r="P32" s="14" cm="1">
        <f t="array" ref="P32">SUM(COUNTIFS('Online, Physical Data Answers'!$O$3:$O$67,{"1","2","3","4"},'Online, Physical Data Answers'!$X$3:$X$67,"4"))</f>
        <v>5</v>
      </c>
      <c r="Q32" s="14" cm="1">
        <f t="array" ref="Q32">SUM(COUNTIFS('Online, Physical Data Answers'!$O$3:$O$67,{"1","2","3","4"},'Online, Physical Data Answers'!$X$3:$X$67,"3"))</f>
        <v>12</v>
      </c>
      <c r="R32" s="14" cm="1">
        <f t="array" ref="R32">SUM(COUNTIFS('Online, Physical Data Answers'!$O$3:$O$67,{"1","2","3","4"},'Online, Physical Data Answers'!$X$3:$X$67,"2"))</f>
        <v>18</v>
      </c>
      <c r="S32" s="14" cm="1">
        <f t="array" ref="S32">SUM(COUNTIFS('Online, Physical Data Answers'!$O$3:$O$67,{"1","2","3","4"},'Online, Physical Data Answers'!$X$3:$X$67,"1"))</f>
        <v>6</v>
      </c>
      <c r="T32" s="14">
        <f t="shared" ref="T32:T36" si="5">SUM(P32:S32)</f>
        <v>41</v>
      </c>
      <c r="U32" s="28">
        <f t="shared" ref="U32:U36" si="6">T32/$T$37</f>
        <v>0.16334661354581673</v>
      </c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</row>
    <row r="33" spans="1:39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16" t="s">
        <v>164</v>
      </c>
      <c r="P33" s="14" cm="1">
        <f t="array" ref="P33">SUM(COUNTIFS('Online, Physical Data Answers'!$O$3:$O$67,{"1","2","3","4"},'Online, Physical Data Answers'!$Y$3:$Y$67,"4"))</f>
        <v>4</v>
      </c>
      <c r="Q33" s="14" cm="1">
        <f t="array" ref="Q33">SUM(COUNTIFS('Online, Physical Data Answers'!$O$3:$O$67,{"1","2","3","4"},'Online, Physical Data Answers'!$Y$3:$Y$67,"3"))</f>
        <v>14</v>
      </c>
      <c r="R33" s="14" cm="1">
        <f t="array" ref="R33">SUM(COUNTIFS('Online, Physical Data Answers'!$O$3:$O$67,{"1","2","3","4"},'Online, Physical Data Answers'!$Y$3:$Y$67,"2"))</f>
        <v>23</v>
      </c>
      <c r="S33" s="14" cm="1">
        <f t="array" ref="S33">SUM(COUNTIFS('Online, Physical Data Answers'!$O$3:$O$67,{"1","2","3","4"},'Online, Physical Data Answers'!$Y$3:$Y$67,"1"))</f>
        <v>1</v>
      </c>
      <c r="T33" s="14">
        <f t="shared" si="5"/>
        <v>42</v>
      </c>
      <c r="U33" s="28">
        <f t="shared" si="6"/>
        <v>0.16733067729083664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6" t="s">
        <v>165</v>
      </c>
      <c r="P34" s="14" cm="1">
        <f t="array" ref="P34">SUM(COUNTIFS('Online, Physical Data Answers'!$O$3:$O$67,{"1","2","3","4"},'Online, Physical Data Answers'!$Z$3:$Z$67,"4"))</f>
        <v>3</v>
      </c>
      <c r="Q34" s="14" cm="1">
        <f t="array" ref="Q34">SUM(COUNTIFS('Online, Physical Data Answers'!$O$3:$O$67,{"1","2","3","4"},'Online, Physical Data Answers'!$Z$3:$Z$67,"3"))</f>
        <v>20</v>
      </c>
      <c r="R34" s="14" cm="1">
        <f t="array" ref="R34">SUM(COUNTIFS('Online, Physical Data Answers'!$O$3:$O$67,{"1","2","3","4"},'Online, Physical Data Answers'!$Z$3:$Z$67,"2"))</f>
        <v>18</v>
      </c>
      <c r="S34" s="14" cm="1">
        <f t="array" ref="S34">SUM(COUNTIFS('Online, Physical Data Answers'!$O$3:$O$67,{"1","2","3","4"},'Online, Physical Data Answers'!$Z$3:$Z$67,"1"))</f>
        <v>1</v>
      </c>
      <c r="T34" s="14">
        <f t="shared" si="5"/>
        <v>42</v>
      </c>
      <c r="U34" s="28">
        <f t="shared" si="6"/>
        <v>0.16733067729083664</v>
      </c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</row>
    <row r="35" spans="1:39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6" t="s">
        <v>166</v>
      </c>
      <c r="P35" s="14" cm="1">
        <f t="array" ref="P35">SUM(COUNTIFS('Online, Physical Data Answers'!$O$3:$O$67,{"1","2","3","4"},'Online, Physical Data Answers'!$AA$3:$AA$67,"4"))</f>
        <v>2</v>
      </c>
      <c r="Q35" s="14" cm="1">
        <f t="array" ref="Q35">SUM(COUNTIFS('Online, Physical Data Answers'!$O$3:$O$67,{"1","2","3","4"},'Online, Physical Data Answers'!$AA$3:$AA$67,"3"))</f>
        <v>10</v>
      </c>
      <c r="R35" s="14" cm="1">
        <f t="array" ref="R35">SUM(COUNTIFS('Online, Physical Data Answers'!$O$3:$O$67,{"1","2","3","4"},'Online, Physical Data Answers'!$AA$3:$AA$67,"2"))</f>
        <v>29</v>
      </c>
      <c r="S35" s="14" cm="1">
        <f t="array" ref="S35">SUM(COUNTIFS('Online, Physical Data Answers'!$O$3:$O$67,{"1","2","3","4"},'Online, Physical Data Answers'!$AA$3:$AA$67,"1"))</f>
        <v>1</v>
      </c>
      <c r="T35" s="14">
        <f t="shared" si="5"/>
        <v>42</v>
      </c>
      <c r="U35" s="28">
        <f t="shared" si="6"/>
        <v>0.16733067729083664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</row>
    <row r="36" spans="1:39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6" t="s">
        <v>167</v>
      </c>
      <c r="P36" s="14" cm="1">
        <f t="array" ref="P36">SUM(COUNTIFS('Online, Physical Data Answers'!$O$3:$O$67,{"1","2","3","4"},'Online, Physical Data Answers'!$AB$3:$AB$67,"4"))</f>
        <v>1</v>
      </c>
      <c r="Q36" s="14" cm="1">
        <f t="array" ref="Q36">SUM(COUNTIFS('Online, Physical Data Answers'!$O$3:$O$67,{"1","2","3","4"},'Online, Physical Data Answers'!$AB$3:$AB$67,"3"))</f>
        <v>11</v>
      </c>
      <c r="R36" s="14" cm="1">
        <f t="array" ref="R36">SUM(COUNTIFS('Online, Physical Data Answers'!$O$3:$O$67,{"1","2","3","4"},'Online, Physical Data Answers'!$AB$3:$AB$67,"2"))</f>
        <v>26</v>
      </c>
      <c r="S36" s="14" cm="1">
        <f t="array" ref="S36">SUM(COUNTIFS('Online, Physical Data Answers'!$O$3:$O$67,{"1","2","3","4"},'Online, Physical Data Answers'!$AB$3:$AB$67,"1"))</f>
        <v>4</v>
      </c>
      <c r="T36" s="14">
        <f t="shared" si="5"/>
        <v>42</v>
      </c>
      <c r="U36" s="28">
        <f t="shared" si="6"/>
        <v>0.16733067729083664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39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7" t="s">
        <v>144</v>
      </c>
      <c r="P37" s="14">
        <f>SUM(P31:P36)</f>
        <v>21</v>
      </c>
      <c r="Q37" s="14">
        <f t="shared" ref="Q37" si="7">SUM(Q31:Q36)</f>
        <v>80</v>
      </c>
      <c r="R37" s="14">
        <f t="shared" ref="R37" si="8">SUM(R31:R36)</f>
        <v>135</v>
      </c>
      <c r="S37" s="14">
        <f t="shared" ref="S37" si="9">SUM(S31:S36)</f>
        <v>15</v>
      </c>
      <c r="T37" s="19">
        <f>SUM(P37:S37)</f>
        <v>251</v>
      </c>
      <c r="U37" s="28">
        <f>T37/$T$37</f>
        <v>1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</row>
    <row r="38" spans="1:39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7" t="s">
        <v>180</v>
      </c>
      <c r="P38" s="28">
        <f>P37/T37</f>
        <v>8.3665338645418322E-2</v>
      </c>
      <c r="Q38" s="28">
        <f>Q37/T37</f>
        <v>0.31872509960159362</v>
      </c>
      <c r="R38" s="28">
        <f>R37/T37</f>
        <v>0.53784860557768921</v>
      </c>
      <c r="S38" s="28">
        <f>S37/T37</f>
        <v>5.9760956175298807E-2</v>
      </c>
      <c r="T38" s="28">
        <f>SUM(P38:S38)</f>
        <v>1</v>
      </c>
      <c r="U38" s="29" t="s">
        <v>153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</row>
    <row r="39" spans="1:39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39"/>
      <c r="P39" s="23"/>
      <c r="Q39" s="23"/>
      <c r="R39" s="23"/>
      <c r="S39" s="23"/>
      <c r="T39" s="25"/>
      <c r="U39" s="25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</row>
    <row r="40" spans="1:39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2"/>
      <c r="P40" s="23"/>
      <c r="Q40" s="23"/>
      <c r="R40" s="23"/>
      <c r="S40" s="23"/>
      <c r="T40" s="25"/>
      <c r="U40" s="25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</row>
    <row r="41" spans="1:39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5" t="s">
        <v>187</v>
      </c>
      <c r="P41" s="18" t="s">
        <v>172</v>
      </c>
      <c r="Q41" s="27" t="s">
        <v>173</v>
      </c>
      <c r="R41" s="27" t="s">
        <v>174</v>
      </c>
      <c r="S41" s="18" t="s">
        <v>175</v>
      </c>
      <c r="T41" s="18" t="s">
        <v>144</v>
      </c>
      <c r="U41" s="18" t="s">
        <v>176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</row>
    <row r="42" spans="1:39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6" t="s">
        <v>157</v>
      </c>
      <c r="P42" s="14" cm="1">
        <f t="array" ref="P42">SUM(COUNTIFS('Online, Physical Data Answers'!$O$3:$O$67,{"5","6"},'Online, Physical Data Answers'!$W$3:$W$67,"4"))</f>
        <v>3</v>
      </c>
      <c r="Q42" s="14" cm="1">
        <f t="array" ref="Q42">SUM(COUNTIFS('Online, Physical Data Answers'!$O$3:$O$67,{"5","6"},'Online, Physical Data Answers'!$W$3:$W$67,"3"))</f>
        <v>17</v>
      </c>
      <c r="R42" s="14" cm="1">
        <f t="array" ref="R42">SUM(COUNTIFS('Online, Physical Data Answers'!$O$3:$O$67,{"5","6"},'Online, Physical Data Answers'!$W$3:$W$67,"2"))</f>
        <v>2</v>
      </c>
      <c r="S42" s="14" cm="1">
        <f t="array" ref="S42">SUM(COUNTIFS('Online, Physical Data Answers'!$O$3:$O$67,{"5","6"},'Online, Physical Data Answers'!$W$3:$W$67,"1"))</f>
        <v>0</v>
      </c>
      <c r="T42" s="14">
        <f>SUM(P42:S42)</f>
        <v>22</v>
      </c>
      <c r="U42" s="28">
        <f>T42/$T$37</f>
        <v>8.7649402390438252E-2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</row>
    <row r="43" spans="1:39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6" t="s">
        <v>159</v>
      </c>
      <c r="P43" s="14" cm="1">
        <f t="array" ref="P43">SUM(COUNTIFS('Online, Physical Data Answers'!$O$3:$O$67,{"5","6"},'Online, Physical Data Answers'!$X$3:$X$67,"4"))</f>
        <v>1</v>
      </c>
      <c r="Q43" s="14" cm="1">
        <f t="array" ref="Q43">SUM(COUNTIFS('Online, Physical Data Answers'!$O$3:$O$67,{"5","6"},'Online, Physical Data Answers'!$X$3:$X$67,"3"))</f>
        <v>10</v>
      </c>
      <c r="R43" s="14" cm="1">
        <f t="array" ref="R43">SUM(COUNTIFS('Online, Physical Data Answers'!$O$3:$O$67,{"5","6"},'Online, Physical Data Answers'!$X$3:$X$67,"2"))</f>
        <v>6</v>
      </c>
      <c r="S43" s="14" cm="1">
        <f t="array" ref="S43">SUM(COUNTIFS('Online, Physical Data Answers'!$O$3:$O$67,{"5","6"},'Online, Physical Data Answers'!$X$3:$X$67,"1"))</f>
        <v>5</v>
      </c>
      <c r="T43" s="14">
        <f t="shared" ref="T43:T47" si="10">SUM(P43:S43)</f>
        <v>22</v>
      </c>
      <c r="U43" s="28">
        <f t="shared" ref="U43:U47" si="11">T43/$T$37</f>
        <v>8.7649402390438252E-2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</row>
    <row r="44" spans="1:39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6" t="s">
        <v>164</v>
      </c>
      <c r="P44" s="14" cm="1">
        <f t="array" ref="P44">SUM(COUNTIFS('Online, Physical Data Answers'!$O$3:$O$67,{"5","6"},'Online, Physical Data Answers'!$Y$3:$Y$67,"4"))</f>
        <v>0</v>
      </c>
      <c r="Q44" s="14" cm="1">
        <f t="array" ref="Q44">SUM(COUNTIFS('Online, Physical Data Answers'!$O$3:$O$67,{"5","6"},'Online, Physical Data Answers'!$Y$3:$Y$67,"3"))</f>
        <v>16</v>
      </c>
      <c r="R44" s="14" cm="1">
        <f t="array" ref="R44">SUM(COUNTIFS('Online, Physical Data Answers'!$O$3:$O$67,{"5","6"},'Online, Physical Data Answers'!$Y$3:$Y$67,"2"))</f>
        <v>6</v>
      </c>
      <c r="S44" s="14" cm="1">
        <f t="array" ref="S44">SUM(COUNTIFS('Online, Physical Data Answers'!$O$3:$O$67,{"5","6"},'Online, Physical Data Answers'!$Y$3:$Y$67,"1"))</f>
        <v>0</v>
      </c>
      <c r="T44" s="14">
        <f t="shared" si="10"/>
        <v>22</v>
      </c>
      <c r="U44" s="28">
        <f t="shared" si="11"/>
        <v>8.7649402390438252E-2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</row>
    <row r="45" spans="1:39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16" t="s">
        <v>165</v>
      </c>
      <c r="P45" s="14" cm="1">
        <f t="array" ref="P45">SUM(COUNTIFS('Online, Physical Data Answers'!$O$3:$O$67,{"5","6"},'Online, Physical Data Answers'!$Z$3:$Z$67,"4"))</f>
        <v>3</v>
      </c>
      <c r="Q45" s="14" cm="1">
        <f t="array" ref="Q45">SUM(COUNTIFS('Online, Physical Data Answers'!$O$3:$O$67,{"5","6"},'Online, Physical Data Answers'!$Z$3:$Z$67,"3"))</f>
        <v>17</v>
      </c>
      <c r="R45" s="14" cm="1">
        <f t="array" ref="R45">SUM(COUNTIFS('Online, Physical Data Answers'!$O$3:$O$67,{"5","6"},'Online, Physical Data Answers'!$Z$3:$Z$67,"2"))</f>
        <v>2</v>
      </c>
      <c r="S45" s="14" cm="1">
        <f t="array" ref="S45">SUM(COUNTIFS('Online, Physical Data Answers'!$O$3:$O$67,{"5","6"},'Online, Physical Data Answers'!$Z$3:$Z$67,"1"))</f>
        <v>0</v>
      </c>
      <c r="T45" s="14">
        <f t="shared" si="10"/>
        <v>22</v>
      </c>
      <c r="U45" s="28">
        <f t="shared" si="11"/>
        <v>8.7649402390438252E-2</v>
      </c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</row>
    <row r="46" spans="1:39" x14ac:dyDescent="0.3">
      <c r="A46" s="22"/>
      <c r="B46" s="22"/>
      <c r="C46" s="22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16" t="s">
        <v>166</v>
      </c>
      <c r="P46" s="14" cm="1">
        <f t="array" ref="P46">SUM(COUNTIFS('Online, Physical Data Answers'!$O$3:$O$67,{"5","6"},'Online, Physical Data Answers'!$AA$3:$AA$67,"4"))</f>
        <v>0</v>
      </c>
      <c r="Q46" s="14" cm="1">
        <f t="array" ref="Q46">SUM(COUNTIFS('Online, Physical Data Answers'!$O$3:$O$67,{"5","6"},'Online, Physical Data Answers'!$AA$3:$AA$67,"3"))</f>
        <v>19</v>
      </c>
      <c r="R46" s="14" cm="1">
        <f t="array" ref="R46">SUM(COUNTIFS('Online, Physical Data Answers'!$O$3:$O$67,{"5","6"},'Online, Physical Data Answers'!$AA$3:$AA$67,"2"))</f>
        <v>3</v>
      </c>
      <c r="S46" s="14" cm="1">
        <f t="array" ref="S46">SUM(COUNTIFS('Online, Physical Data Answers'!$O$3:$O$67,{"5","6"},'Online, Physical Data Answers'!$AA$3:$AA$67,"1"))</f>
        <v>0</v>
      </c>
      <c r="T46" s="14">
        <f t="shared" si="10"/>
        <v>22</v>
      </c>
      <c r="U46" s="28">
        <f t="shared" si="11"/>
        <v>8.7649402390438252E-2</v>
      </c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</row>
    <row r="47" spans="1:39" ht="15.6" x14ac:dyDescent="0.3">
      <c r="A47" s="30"/>
      <c r="B47" s="31"/>
      <c r="C47" s="31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16" t="s">
        <v>167</v>
      </c>
      <c r="P47" s="14" cm="1">
        <f t="array" ref="P47">SUM(COUNTIFS('Online, Physical Data Answers'!$O$3:$O$67,{"5","6"},'Online, Physical Data Answers'!$AB$3:$AB$67,"4"))</f>
        <v>3</v>
      </c>
      <c r="Q47" s="14" cm="1">
        <f t="array" ref="Q47">SUM(COUNTIFS('Online, Physical Data Answers'!$O$3:$O$67,{"5","6"},'Online, Physical Data Answers'!$AB$3:$AB$67,"3"))</f>
        <v>11</v>
      </c>
      <c r="R47" s="14" cm="1">
        <f t="array" ref="R47">SUM(COUNTIFS('Online, Physical Data Answers'!$O$3:$O$67,{"5","6"},'Online, Physical Data Answers'!$AB$3:$AB$67,"2"))</f>
        <v>8</v>
      </c>
      <c r="S47" s="14" cm="1">
        <f t="array" ref="S47">SUM(COUNTIFS('Online, Physical Data Answers'!$O$3:$O$67,{"5","6"},'Online, Physical Data Answers'!$AB$3:$AB$67,"1"))</f>
        <v>0</v>
      </c>
      <c r="T47" s="14">
        <f t="shared" si="10"/>
        <v>22</v>
      </c>
      <c r="U47" s="28">
        <f t="shared" si="11"/>
        <v>8.7649402390438252E-2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</row>
    <row r="48" spans="1:39" x14ac:dyDescent="0.3">
      <c r="A48" s="15" t="s">
        <v>188</v>
      </c>
      <c r="B48" s="18" t="s">
        <v>189</v>
      </c>
      <c r="C48" s="18" t="s">
        <v>190</v>
      </c>
      <c r="D48" s="54" t="s">
        <v>191</v>
      </c>
      <c r="E48" s="54" t="s">
        <v>192</v>
      </c>
      <c r="F48" s="20"/>
      <c r="G48" s="20"/>
      <c r="H48" s="20"/>
      <c r="I48" s="20"/>
      <c r="J48" s="20"/>
      <c r="K48" s="20"/>
      <c r="L48" s="20"/>
      <c r="M48" s="20"/>
      <c r="N48" s="20"/>
      <c r="O48" s="17" t="s">
        <v>144</v>
      </c>
      <c r="P48" s="14">
        <f>SUM(P42:P47)</f>
        <v>10</v>
      </c>
      <c r="Q48" s="14">
        <f t="shared" ref="Q48:T48" si="12">SUM(Q42:Q47)</f>
        <v>90</v>
      </c>
      <c r="R48" s="14">
        <f t="shared" si="12"/>
        <v>27</v>
      </c>
      <c r="S48" s="14">
        <f t="shared" si="12"/>
        <v>5</v>
      </c>
      <c r="T48" s="14">
        <f t="shared" si="12"/>
        <v>132</v>
      </c>
      <c r="U48" s="28">
        <f>T48/$T$48</f>
        <v>1</v>
      </c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</row>
    <row r="49" spans="1:40" x14ac:dyDescent="0.3">
      <c r="A49" s="16" t="s">
        <v>178</v>
      </c>
      <c r="B49" s="14" cm="1">
        <f t="array" ref="B49">SUM(COUNTIFS('Online, Physical Data Answers'!$O$3:$O$67,{"1","2","3","4"},'Online, Physical Data Answers'!$P$3:$P$67,"1"))</f>
        <v>29</v>
      </c>
      <c r="C49" s="14" cm="1">
        <f t="array" ref="C49">SUM(COUNTIFS('Online, Physical Data Answers'!$O$3:$O$67,{"5","6"},'Online, Physical Data Answers'!$P$3:$P$67,"1"))</f>
        <v>20</v>
      </c>
      <c r="D49" s="32">
        <f>B49/$B$56</f>
        <v>0.69047619047619047</v>
      </c>
      <c r="E49" s="32">
        <f>C49/$C$56</f>
        <v>0.90909090909090906</v>
      </c>
      <c r="F49" s="20"/>
      <c r="G49" s="20"/>
      <c r="H49" s="20"/>
      <c r="I49" s="20"/>
      <c r="J49" s="20"/>
      <c r="K49" s="20"/>
      <c r="L49" s="20"/>
      <c r="M49" s="20"/>
      <c r="N49" s="20"/>
      <c r="O49" s="17" t="s">
        <v>180</v>
      </c>
      <c r="P49" s="28">
        <f>P48/$T$48</f>
        <v>7.575757575757576E-2</v>
      </c>
      <c r="Q49" s="28">
        <f t="shared" ref="Q49:T49" si="13">Q48/$T$48</f>
        <v>0.68181818181818177</v>
      </c>
      <c r="R49" s="28">
        <f t="shared" si="13"/>
        <v>0.20454545454545456</v>
      </c>
      <c r="S49" s="28">
        <f t="shared" si="13"/>
        <v>3.787878787878788E-2</v>
      </c>
      <c r="T49" s="28">
        <f t="shared" si="13"/>
        <v>1</v>
      </c>
      <c r="U49" s="29" t="s">
        <v>153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</row>
    <row r="50" spans="1:40" x14ac:dyDescent="0.3">
      <c r="A50" s="16" t="s">
        <v>179</v>
      </c>
      <c r="B50" s="14" cm="1">
        <f t="array" ref="B50">SUM(COUNTIFS('Online, Physical Data Answers'!$O$3:$O$67,{"1","2","3","4"},'Online, Physical Data Answers'!$P$3:$P$67,"2"))</f>
        <v>1</v>
      </c>
      <c r="C50" s="14" cm="1">
        <f t="array" ref="C50">SUM(COUNTIFS('Online, Physical Data Answers'!$O$3:$O$67,{"5","6"},'Online, Physical Data Answers'!$P$3:$P$67,"2"))</f>
        <v>0</v>
      </c>
      <c r="D50" s="32">
        <f t="shared" ref="D50:D56" si="14">B50/$B$56</f>
        <v>2.3809523809523808E-2</v>
      </c>
      <c r="E50" s="32">
        <f t="shared" ref="E50:E56" si="15">C50/$C$56</f>
        <v>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2"/>
      <c r="S50" s="22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</row>
    <row r="51" spans="1:40" x14ac:dyDescent="0.3">
      <c r="A51" s="16" t="s">
        <v>181</v>
      </c>
      <c r="B51" s="14" cm="1">
        <f t="array" ref="B51">SUM(COUNTIFS('Online, Physical Data Answers'!$O$3:$O$67,{"1","2","3","4"},'Online, Physical Data Answers'!$P$3:$P$67,"3"))</f>
        <v>3</v>
      </c>
      <c r="C51" s="14" cm="1">
        <f t="array" ref="C51">SUM(COUNTIFS('Online, Physical Data Answers'!$O$3:$O$67,{"5","6"},'Online, Physical Data Answers'!$P$3:$P$67,"3"))</f>
        <v>1</v>
      </c>
      <c r="D51" s="32">
        <f t="shared" si="14"/>
        <v>7.1428571428571425E-2</v>
      </c>
      <c r="E51" s="32">
        <f t="shared" si="15"/>
        <v>4.5454545454545456E-2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2"/>
      <c r="S51" s="22"/>
      <c r="T51" s="20"/>
      <c r="U51" s="20"/>
      <c r="V51" s="20"/>
      <c r="W51" s="20"/>
      <c r="X51" s="20"/>
      <c r="Y51" s="20"/>
      <c r="Z51" s="20"/>
      <c r="AA51" s="20"/>
      <c r="AB51" s="20"/>
      <c r="AC51" s="18" t="s">
        <v>193</v>
      </c>
      <c r="AD51" s="18" t="s">
        <v>194</v>
      </c>
      <c r="AE51" s="18" t="s">
        <v>195</v>
      </c>
      <c r="AF51" s="18" t="s">
        <v>196</v>
      </c>
      <c r="AG51" s="18" t="s">
        <v>197</v>
      </c>
      <c r="AH51" s="20"/>
      <c r="AI51" s="20"/>
      <c r="AJ51" s="20"/>
      <c r="AK51" s="20"/>
      <c r="AL51" s="20"/>
      <c r="AM51" s="20"/>
    </row>
    <row r="52" spans="1:40" ht="28.8" x14ac:dyDescent="0.3">
      <c r="A52" s="16" t="s">
        <v>182</v>
      </c>
      <c r="B52" s="14" cm="1">
        <f t="array" ref="B52">SUM(COUNTIFS('Online, Physical Data Answers'!$O$3:$O$67,{"1","2","3","4"},'Online, Physical Data Answers'!$P$3:$P$67,"4"))</f>
        <v>0</v>
      </c>
      <c r="C52" s="14" cm="1">
        <f t="array" ref="C52">SUM(COUNTIFS('Online, Physical Data Answers'!$O$3:$O$67,{"5","6"},'Online, Physical Data Answers'!$P$3:$P$67,"4"))</f>
        <v>0</v>
      </c>
      <c r="D52" s="32">
        <f t="shared" si="14"/>
        <v>0</v>
      </c>
      <c r="E52" s="32">
        <f t="shared" si="15"/>
        <v>0</v>
      </c>
      <c r="F52" s="20"/>
      <c r="G52" s="20"/>
      <c r="H52" s="20"/>
      <c r="I52" s="20"/>
      <c r="J52" s="20"/>
      <c r="K52" s="20"/>
      <c r="L52" s="20"/>
      <c r="M52" s="20"/>
      <c r="N52" s="20"/>
      <c r="O52" s="15" t="s">
        <v>198</v>
      </c>
      <c r="P52" s="56" t="s">
        <v>185</v>
      </c>
      <c r="Q52" s="56" t="s">
        <v>187</v>
      </c>
      <c r="R52" s="54" t="s">
        <v>191</v>
      </c>
      <c r="S52" s="54" t="s">
        <v>199</v>
      </c>
      <c r="T52" s="20"/>
      <c r="U52" s="20"/>
      <c r="V52" s="20"/>
      <c r="W52" s="20"/>
      <c r="X52" s="20"/>
      <c r="Y52" s="20"/>
      <c r="Z52" s="20"/>
      <c r="AA52" s="20"/>
      <c r="AB52" s="20"/>
      <c r="AC52" s="18" t="s">
        <v>185</v>
      </c>
      <c r="AD52" s="14" cm="1">
        <f t="array" ref="AD52">SUM(COUNTIFS('Online, Physical Data Answers'!$O$3:$O$67,{"1","2","3","4"},'Online, Physical Data Answers'!$AH$3:$AH$67,"1"))</f>
        <v>5</v>
      </c>
      <c r="AE52" s="14" cm="1">
        <f t="array" ref="AE52">SUM(COUNTIFS('Online, Physical Data Answers'!$O$3:$O$67,{"1","2","3","4"},'Online, Physical Data Answers'!$AH$3:$AH$67,"2"))</f>
        <v>8</v>
      </c>
      <c r="AF52" s="14" cm="1">
        <f t="array" ref="AF52">SUM(COUNTIFS('Online, Physical Data Answers'!$O$3:$O$67,{"1","2","3","4"},'Online, Physical Data Answers'!$AH$3:$AH$67,"3"))</f>
        <v>18</v>
      </c>
      <c r="AG52" s="14" cm="1">
        <f t="array" ref="AG52">SUM(COUNTIFS('Online, Physical Data Answers'!$O$3:$O$67,{"1","2","3","4"},'Online, Physical Data Answers'!$AH$3:$AH$67,"4"))</f>
        <v>11</v>
      </c>
      <c r="AH52" s="76"/>
      <c r="AI52" s="20"/>
      <c r="AJ52" s="20"/>
      <c r="AK52" s="20"/>
      <c r="AL52" s="20"/>
      <c r="AM52" s="20"/>
    </row>
    <row r="53" spans="1:40" x14ac:dyDescent="0.3">
      <c r="A53" s="16" t="s">
        <v>183</v>
      </c>
      <c r="B53" s="14" cm="1">
        <f t="array" ref="B53">SUM(COUNTIFS('Online, Physical Data Answers'!$O$3:$O$67,{"1","2","3","4"},'Online, Physical Data Answers'!$P$3:$P$67,"5"))</f>
        <v>4</v>
      </c>
      <c r="C53" s="14" cm="1">
        <f t="array" ref="C53">SUM(COUNTIFS('Online, Physical Data Answers'!$O$3:$O$67,{"5","6"},'Online, Physical Data Answers'!$P$3:$P$67,"5"))</f>
        <v>0</v>
      </c>
      <c r="D53" s="32">
        <f t="shared" si="14"/>
        <v>9.5238095238095233E-2</v>
      </c>
      <c r="E53" s="32">
        <f t="shared" si="15"/>
        <v>0</v>
      </c>
      <c r="F53" s="20"/>
      <c r="G53" s="20"/>
      <c r="H53" s="20"/>
      <c r="I53" s="20"/>
      <c r="J53" s="20"/>
      <c r="K53" s="20"/>
      <c r="L53" s="20"/>
      <c r="M53" s="20"/>
      <c r="N53" s="20"/>
      <c r="O53" s="16" t="s">
        <v>157</v>
      </c>
      <c r="P53" s="14" cm="1">
        <f t="array" ref="P53">SUM(COUNTIFS('Online, Physical Data Answers'!$O$3:$O$67,{"1","2","3","4"},'Online, Physical Data Answers'!$W$3:$W$67,"3"))</f>
        <v>13</v>
      </c>
      <c r="Q53" s="14" cm="1">
        <f t="array" ref="Q53">SUM(COUNTIFS('Online, Physical Data Answers'!$O$3:$O$67,{"5","6"},'Online, Physical Data Answers'!$W$3:$W$67,"3"))</f>
        <v>17</v>
      </c>
      <c r="R53" s="32">
        <f>P53/$P$59</f>
        <v>0.16250000000000001</v>
      </c>
      <c r="S53" s="32">
        <f>Q53/$Q$59</f>
        <v>0.18888888888888888</v>
      </c>
      <c r="T53" s="20"/>
      <c r="U53" s="20"/>
      <c r="V53" s="20"/>
      <c r="W53" s="20"/>
      <c r="X53" s="20"/>
      <c r="Y53" s="20"/>
      <c r="Z53" s="20"/>
      <c r="AA53" s="20"/>
      <c r="AB53" s="20"/>
      <c r="AC53" s="18"/>
      <c r="AD53" s="75">
        <f>AD52/(SUM($AD$52:$AG$52))</f>
        <v>0.11904761904761904</v>
      </c>
      <c r="AE53" s="75">
        <f t="shared" ref="AE53:AG53" si="16">AE52/(SUM($AD$52:$AG$52))</f>
        <v>0.19047619047619047</v>
      </c>
      <c r="AF53" s="75">
        <f t="shared" si="16"/>
        <v>0.42857142857142855</v>
      </c>
      <c r="AG53" s="75">
        <f t="shared" si="16"/>
        <v>0.26190476190476192</v>
      </c>
      <c r="AH53" s="20"/>
      <c r="AI53" s="20"/>
      <c r="AJ53" s="20"/>
      <c r="AK53" s="20"/>
      <c r="AL53" s="20"/>
      <c r="AM53" s="20"/>
    </row>
    <row r="54" spans="1:40" x14ac:dyDescent="0.3">
      <c r="A54" s="16" t="s">
        <v>184</v>
      </c>
      <c r="B54" s="14" cm="1">
        <f t="array" ref="B54">SUM(COUNTIFS('Online, Physical Data Answers'!$O$3:$O$67,{"1","2","3","4"},'Online, Physical Data Answers'!$P$3:$P$67,"6"))</f>
        <v>4</v>
      </c>
      <c r="C54" s="14" cm="1">
        <f t="array" ref="C54">SUM(COUNTIFS('Online, Physical Data Answers'!$O$3:$O$67,{"5","6"},'Online, Physical Data Answers'!$P$3:$P$67,"6"))</f>
        <v>1</v>
      </c>
      <c r="D54" s="32">
        <f t="shared" si="14"/>
        <v>9.5238095238095233E-2</v>
      </c>
      <c r="E54" s="32">
        <f t="shared" si="15"/>
        <v>4.5454545454545456E-2</v>
      </c>
      <c r="F54" s="20"/>
      <c r="G54" s="20"/>
      <c r="H54" s="20"/>
      <c r="I54" s="20"/>
      <c r="J54" s="20"/>
      <c r="K54" s="20"/>
      <c r="L54" s="20"/>
      <c r="M54" s="20"/>
      <c r="N54" s="20"/>
      <c r="O54" s="16" t="s">
        <v>159</v>
      </c>
      <c r="P54" s="14" cm="1">
        <f t="array" ref="P54">SUM(COUNTIFS('Online, Physical Data Answers'!$O$3:$O$67,{"1","2","3","4"},'Online, Physical Data Answers'!$X$3:$X$67,"3"))</f>
        <v>12</v>
      </c>
      <c r="Q54" s="14" cm="1">
        <f t="array" ref="Q54">SUM(COUNTIFS('Online, Physical Data Answers'!$O$3:$O$67,{"5","6"},'Online, Physical Data Answers'!$X$3:$X$67,"3"))</f>
        <v>10</v>
      </c>
      <c r="R54" s="32">
        <f t="shared" ref="R54:R58" si="17">P54/$P$59</f>
        <v>0.15</v>
      </c>
      <c r="S54" s="32">
        <f t="shared" ref="S54:S59" si="18">Q54/$Q$59</f>
        <v>0.1111111111111111</v>
      </c>
      <c r="T54" s="20"/>
      <c r="U54" s="20"/>
      <c r="V54" s="20"/>
      <c r="W54" s="20"/>
      <c r="X54" s="20"/>
      <c r="Y54" s="20"/>
      <c r="Z54" s="20"/>
      <c r="AA54" s="20"/>
      <c r="AB54" s="20"/>
      <c r="AC54" s="18" t="s">
        <v>187</v>
      </c>
      <c r="AD54" s="14" cm="1">
        <f t="array" ref="AD54">SUM(COUNTIFS('Online, Physical Data Answers'!$O$3:$O$67,{"5","6"},'Online, Physical Data Answers'!$AH$3:$AH$67,"1"))</f>
        <v>1</v>
      </c>
      <c r="AE54" s="14" cm="1">
        <f t="array" ref="AE54">SUM(COUNTIFS('Online, Physical Data Answers'!$O$3:$O$67,{"5","6"},'Online, Physical Data Answers'!$AH$3:$AH$67,"2"))</f>
        <v>10</v>
      </c>
      <c r="AF54" s="14" cm="1">
        <f t="array" ref="AF54">SUM(COUNTIFS('Online, Physical Data Answers'!$O$3:$O$67,{"5","6"},'Online, Physical Data Answers'!$AH$3:$AH$67,"3"))</f>
        <v>9</v>
      </c>
      <c r="AG54" s="14" cm="1">
        <f t="array" ref="AG54">SUM(COUNTIFS('Online, Physical Data Answers'!$O$3:$O$67,{"5","6"},'Online, Physical Data Answers'!$AH$3:$AH$67,"4"))</f>
        <v>2</v>
      </c>
      <c r="AH54" s="20"/>
      <c r="AI54" s="20"/>
      <c r="AJ54" s="20"/>
      <c r="AK54" s="20"/>
      <c r="AL54" s="20"/>
      <c r="AM54" s="20"/>
    </row>
    <row r="55" spans="1:40" x14ac:dyDescent="0.3">
      <c r="A55" s="16" t="s">
        <v>186</v>
      </c>
      <c r="B55" s="14" cm="1">
        <f t="array" ref="B55">SUM(COUNTIFS('Online, Physical Data Answers'!$O$3:$O$67,{"1","2","3","4"},'Online, Physical Data Answers'!$P$3:$P$67,"7"))</f>
        <v>1</v>
      </c>
      <c r="C55" s="14" cm="1">
        <f t="array" ref="C55">SUM(COUNTIFS('Online, Physical Data Answers'!$O$3:$O$67,{"5","6"},'Online, Physical Data Answers'!$P$3:$P$67,"7"))</f>
        <v>0</v>
      </c>
      <c r="D55" s="32">
        <f t="shared" si="14"/>
        <v>2.3809523809523808E-2</v>
      </c>
      <c r="E55" s="32">
        <f t="shared" si="15"/>
        <v>0</v>
      </c>
      <c r="F55" s="20"/>
      <c r="G55" s="20"/>
      <c r="H55" s="20"/>
      <c r="I55" s="20"/>
      <c r="J55" s="20"/>
      <c r="K55" s="20"/>
      <c r="L55" s="20"/>
      <c r="M55" s="20"/>
      <c r="N55" s="20"/>
      <c r="O55" s="16" t="s">
        <v>164</v>
      </c>
      <c r="P55" s="14" cm="1">
        <f t="array" ref="P55">SUM(COUNTIFS('Online, Physical Data Answers'!$O$3:$O$67,{"1","2","3","4"},'Online, Physical Data Answers'!$Y$3:$Y$67,"3"))</f>
        <v>14</v>
      </c>
      <c r="Q55" s="14" cm="1">
        <f t="array" ref="Q55">SUM(COUNTIFS('Online, Physical Data Answers'!$O$3:$O$67,{"5","6"},'Online, Physical Data Answers'!$Y$3:$Y$67,"3"))</f>
        <v>16</v>
      </c>
      <c r="R55" s="32">
        <f t="shared" si="17"/>
        <v>0.17499999999999999</v>
      </c>
      <c r="S55" s="32">
        <f t="shared" si="18"/>
        <v>0.17777777777777778</v>
      </c>
      <c r="T55" s="20"/>
      <c r="U55" s="20"/>
      <c r="V55" s="20"/>
      <c r="W55" s="20"/>
      <c r="X55" s="20"/>
      <c r="Y55" s="20"/>
      <c r="Z55" s="20"/>
      <c r="AA55" s="20"/>
      <c r="AB55" s="20"/>
      <c r="AC55" s="80"/>
      <c r="AD55" s="81">
        <f>AD54/(SUM($AD$54:$AG$54))</f>
        <v>4.5454545454545456E-2</v>
      </c>
      <c r="AE55" s="81">
        <f>AE54/(SUM($AD$54:$AG$54))</f>
        <v>0.45454545454545453</v>
      </c>
      <c r="AF55" s="81">
        <f>AF54/(SUM($AD$54:$AG$54))</f>
        <v>0.40909090909090912</v>
      </c>
      <c r="AG55" s="81">
        <f>AG54/(SUM($AD$54:$AG$54))</f>
        <v>9.0909090909090912E-2</v>
      </c>
      <c r="AH55" s="82"/>
      <c r="AI55" s="20"/>
      <c r="AJ55" s="20"/>
      <c r="AK55" s="20"/>
      <c r="AL55" s="20"/>
      <c r="AM55" s="20"/>
    </row>
    <row r="56" spans="1:40" x14ac:dyDescent="0.3">
      <c r="A56" s="17" t="s">
        <v>144</v>
      </c>
      <c r="B56" s="19">
        <f>SUM(B49:B55)</f>
        <v>42</v>
      </c>
      <c r="C56" s="19">
        <f>SUM(C49:C55)</f>
        <v>22</v>
      </c>
      <c r="D56" s="34">
        <f t="shared" si="14"/>
        <v>1</v>
      </c>
      <c r="E56" s="34">
        <f t="shared" si="15"/>
        <v>1</v>
      </c>
      <c r="F56" s="20"/>
      <c r="G56" s="20"/>
      <c r="H56" s="20"/>
      <c r="I56" s="20"/>
      <c r="J56" s="20"/>
      <c r="K56" s="20"/>
      <c r="L56" s="20"/>
      <c r="M56" s="20"/>
      <c r="N56" s="20"/>
      <c r="O56" s="16" t="s">
        <v>165</v>
      </c>
      <c r="P56" s="14" cm="1">
        <f t="array" ref="P56">SUM(COUNTIFS('Online, Physical Data Answers'!$O$3:$O$67,{"1","2","3","4"},'Online, Physical Data Answers'!$Z$3:$Z$67,"3"))</f>
        <v>20</v>
      </c>
      <c r="Q56" s="14" cm="1">
        <f t="array" ref="Q56">SUM(COUNTIFS('Online, Physical Data Answers'!$O$3:$O$67,{"5","6"},'Online, Physical Data Answers'!$Z$3:$Z$67,"3"))</f>
        <v>17</v>
      </c>
      <c r="R56" s="32">
        <f t="shared" si="17"/>
        <v>0.25</v>
      </c>
      <c r="S56" s="32">
        <f t="shared" si="18"/>
        <v>0.18888888888888888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</row>
    <row r="57" spans="1:40" ht="15.6" x14ac:dyDescent="0.3">
      <c r="A57" s="30"/>
      <c r="B57" s="31"/>
      <c r="C57" s="31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6" t="s">
        <v>166</v>
      </c>
      <c r="P57" s="14" cm="1">
        <f t="array" ref="P57">SUM(COUNTIFS('Online, Physical Data Answers'!$O$3:$O$67,{"1","2","3","4"},'Online, Physical Data Answers'!$AA$3:$AA$67,"3"))</f>
        <v>10</v>
      </c>
      <c r="Q57" s="14" cm="1">
        <f t="array" ref="Q57">SUM(COUNTIFS('Online, Physical Data Answers'!$O$3:$O$67,{"5","6"},'Online, Physical Data Answers'!$AA$3:$AA$67,"3"))</f>
        <v>19</v>
      </c>
      <c r="R57" s="32">
        <f t="shared" si="17"/>
        <v>0.125</v>
      </c>
      <c r="S57" s="32">
        <f t="shared" si="18"/>
        <v>0.21111111111111111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</row>
    <row r="58" spans="1:40" x14ac:dyDescent="0.3">
      <c r="A58" s="20"/>
      <c r="B58" s="20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6" t="s">
        <v>167</v>
      </c>
      <c r="P58" s="14" cm="1">
        <f t="array" ref="P58">SUM(COUNTIFS('Online, Physical Data Answers'!$O$3:$O$67,{"1","2","3","4"},'Online, Physical Data Answers'!$AB$3:$AB$67,"3"))</f>
        <v>11</v>
      </c>
      <c r="Q58" s="14" cm="1">
        <f t="array" ref="Q58">SUM(COUNTIFS('Online, Physical Data Answers'!$O$3:$O$67,{"5","6"},'Online, Physical Data Answers'!$AB$3:$AB$67,"3"))</f>
        <v>11</v>
      </c>
      <c r="R58" s="32">
        <f t="shared" si="17"/>
        <v>0.13750000000000001</v>
      </c>
      <c r="S58" s="32">
        <f t="shared" si="18"/>
        <v>0.12222222222222222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</row>
    <row r="59" spans="1:40" x14ac:dyDescent="0.3">
      <c r="A59" s="20"/>
      <c r="B59" s="20"/>
      <c r="C59" s="22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7" t="s">
        <v>144</v>
      </c>
      <c r="P59" s="14">
        <f>SUM(P53:P58)</f>
        <v>80</v>
      </c>
      <c r="Q59" s="14">
        <f>SUM(Q53:Q58)</f>
        <v>90</v>
      </c>
      <c r="R59" s="32">
        <f>P59/$P$59</f>
        <v>1</v>
      </c>
      <c r="S59" s="32">
        <f t="shared" si="18"/>
        <v>1</v>
      </c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</row>
    <row r="60" spans="1:40" x14ac:dyDescent="0.3">
      <c r="A60" s="20"/>
      <c r="B60" s="20"/>
      <c r="C60" s="22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37"/>
      <c r="P60" s="20"/>
      <c r="Q60" s="20"/>
      <c r="R60" s="41"/>
      <c r="S60" s="41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</row>
    <row r="61" spans="1:40" x14ac:dyDescent="0.3">
      <c r="A61" s="15" t="s">
        <v>200</v>
      </c>
      <c r="B61" s="18" t="s">
        <v>134</v>
      </c>
      <c r="C61" s="54" t="s">
        <v>135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</row>
    <row r="62" spans="1:40" x14ac:dyDescent="0.3">
      <c r="A62" s="16" t="s">
        <v>201</v>
      </c>
      <c r="B62" s="14">
        <f>COUNTIF('Online, Physical Data Answers'!R3:R67,"1")</f>
        <v>12</v>
      </c>
      <c r="C62" s="28">
        <f>B62/$B$66</f>
        <v>0.18461538461538463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</row>
    <row r="63" spans="1:40" x14ac:dyDescent="0.3">
      <c r="A63" s="16" t="s">
        <v>202</v>
      </c>
      <c r="B63" s="14">
        <f>COUNTIF('Online, Physical Data Answers'!R3:R67,"2")</f>
        <v>25</v>
      </c>
      <c r="C63" s="28">
        <f>B63/$B$66</f>
        <v>0.38461538461538464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 spans="1:40" x14ac:dyDescent="0.3">
      <c r="A64" s="16" t="s">
        <v>203</v>
      </c>
      <c r="B64" s="14">
        <f>COUNTIF('Online, Physical Data Answers'!R3:R67,"3")</f>
        <v>24</v>
      </c>
      <c r="C64" s="28">
        <f>B64/$B$66</f>
        <v>0.36923076923076925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</row>
    <row r="65" spans="1:40" x14ac:dyDescent="0.3">
      <c r="A65" s="16" t="s">
        <v>204</v>
      </c>
      <c r="B65" s="14">
        <f>COUNTIF('Online, Physical Data Answers'!R3:R67,"4")</f>
        <v>4</v>
      </c>
      <c r="C65" s="28">
        <f>B65/$B$66</f>
        <v>6.1538461538461542E-2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</row>
    <row r="66" spans="1:40" x14ac:dyDescent="0.3">
      <c r="A66" s="17" t="s">
        <v>144</v>
      </c>
      <c r="B66" s="19">
        <f>SUM(B62:B65)</f>
        <v>65</v>
      </c>
      <c r="C66" s="40">
        <f>SUM(C62:C65)</f>
        <v>1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</row>
    <row r="67" spans="1:40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</row>
    <row r="68" spans="1:40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</row>
    <row r="69" spans="1:40" x14ac:dyDescent="0.3">
      <c r="A69" s="15" t="s">
        <v>205</v>
      </c>
      <c r="B69" s="18" t="s">
        <v>189</v>
      </c>
      <c r="C69" s="18" t="s">
        <v>206</v>
      </c>
      <c r="D69" s="54" t="s">
        <v>191</v>
      </c>
      <c r="E69" s="54" t="s">
        <v>199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</row>
    <row r="70" spans="1:40" x14ac:dyDescent="0.3">
      <c r="A70" s="16" t="s">
        <v>201</v>
      </c>
      <c r="B70" s="14" cm="1">
        <f t="array" ref="B70">SUM(COUNTIFS('Online, Physical Data Answers'!$O$3:$O$67,{"1","2","3","4"},'Online, Physical Data Answers'!$R$3:$R$67,"1"))</f>
        <v>5</v>
      </c>
      <c r="C70" s="14" cm="1">
        <f t="array" ref="C70">SUM(COUNTIFS('Online, Physical Data Answers'!$O$3:$O$67,{"5","6"},'Online, Physical Data Answers'!$R$3:$R$67,"1"))</f>
        <v>7</v>
      </c>
      <c r="D70" s="32">
        <f>B70/$B$74</f>
        <v>0.11904761904761904</v>
      </c>
      <c r="E70" s="32">
        <f>C70/$C$74</f>
        <v>0.31818181818181818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</row>
    <row r="71" spans="1:40" x14ac:dyDescent="0.3">
      <c r="A71" s="16" t="s">
        <v>202</v>
      </c>
      <c r="B71" s="14" cm="1">
        <f t="array" ref="B71">SUM(COUNTIFS('Online, Physical Data Answers'!$O$3:$O$67,{"1","2","3","4"},'Online, Physical Data Answers'!$R$3:$R$67,"2"))</f>
        <v>17</v>
      </c>
      <c r="C71" s="14" cm="1">
        <f t="array" ref="C71">SUM(COUNTIFS('Online, Physical Data Answers'!$O$3:$O$67,{"5","6"},'Online, Physical Data Answers'!$R$3:$R$67,"2"))</f>
        <v>7</v>
      </c>
      <c r="D71" s="32">
        <f t="shared" ref="D71:D74" si="19">B71/$B$74</f>
        <v>0.40476190476190477</v>
      </c>
      <c r="E71" s="32">
        <f t="shared" ref="E71:E74" si="20">C71/$C$74</f>
        <v>0.31818181818181818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</row>
    <row r="72" spans="1:40" x14ac:dyDescent="0.3">
      <c r="A72" s="16" t="s">
        <v>203</v>
      </c>
      <c r="B72" s="14" cm="1">
        <f t="array" ref="B72">SUM(COUNTIFS('Online, Physical Data Answers'!$O$3:$O$67,{"1","2","3","4"},'Online, Physical Data Answers'!$R$3:$R$67,"3"))</f>
        <v>18</v>
      </c>
      <c r="C72" s="14" cm="1">
        <f t="array" ref="C72">SUM(COUNTIFS('Online, Physical Data Answers'!$O$3:$O$67,{"5","6"},'Online, Physical Data Answers'!$R$3:$R$67,"3"))</f>
        <v>6</v>
      </c>
      <c r="D72" s="32">
        <f t="shared" si="19"/>
        <v>0.42857142857142855</v>
      </c>
      <c r="E72" s="32">
        <f t="shared" si="20"/>
        <v>0.27272727272727271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</row>
    <row r="73" spans="1:40" x14ac:dyDescent="0.3">
      <c r="A73" s="16" t="s">
        <v>204</v>
      </c>
      <c r="B73" s="14" cm="1">
        <f t="array" ref="B73">SUM(COUNTIFS('Online, Physical Data Answers'!$O$3:$O$67,{"1","2","3","4"},'Online, Physical Data Answers'!$R$3:$R$67,"4"))</f>
        <v>2</v>
      </c>
      <c r="C73" s="14" cm="1">
        <f t="array" ref="C73">SUM(COUNTIFS('Online, Physical Data Answers'!$O$3:$O$67,{"5","6"},'Online, Physical Data Answers'!$R$3:$R$67,"4"))</f>
        <v>2</v>
      </c>
      <c r="D73" s="32">
        <f t="shared" si="19"/>
        <v>4.7619047619047616E-2</v>
      </c>
      <c r="E73" s="32">
        <f t="shared" si="20"/>
        <v>9.0909090909090912E-2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2"/>
      <c r="Q73" s="22"/>
      <c r="R73" s="22"/>
      <c r="S73" s="22"/>
      <c r="T73" s="22"/>
      <c r="U73" s="22"/>
      <c r="V73" s="22"/>
      <c r="W73" s="22"/>
      <c r="X73" s="22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</row>
    <row r="74" spans="1:40" x14ac:dyDescent="0.3">
      <c r="A74" s="17" t="s">
        <v>144</v>
      </c>
      <c r="B74" s="19">
        <f>SUM(B70:B73)</f>
        <v>42</v>
      </c>
      <c r="C74" s="19">
        <f>SUM(C70:C73)</f>
        <v>22</v>
      </c>
      <c r="D74" s="32">
        <f t="shared" si="19"/>
        <v>1</v>
      </c>
      <c r="E74" s="32">
        <f t="shared" si="20"/>
        <v>1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2"/>
      <c r="Q74" s="22"/>
      <c r="R74" s="22"/>
      <c r="S74" s="22"/>
      <c r="T74" s="22"/>
      <c r="U74" s="22"/>
      <c r="V74" s="22"/>
      <c r="W74" s="22"/>
      <c r="X74" s="22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</row>
    <row r="75" spans="1:40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</row>
    <row r="76" spans="1:40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</row>
    <row r="77" spans="1:40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</row>
    <row r="78" spans="1:40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</row>
    <row r="79" spans="1:40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</row>
    <row r="80" spans="1:40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</row>
    <row r="81" spans="1:39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</row>
    <row r="82" spans="1:39" x14ac:dyDescent="0.3">
      <c r="A82" s="22"/>
      <c r="B82" s="22"/>
      <c r="C82" s="22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</row>
    <row r="83" spans="1:39" ht="15.6" x14ac:dyDescent="0.3">
      <c r="A83" s="30"/>
      <c r="B83" s="31"/>
      <c r="C83" s="31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</row>
    <row r="84" spans="1:39" x14ac:dyDescent="0.3">
      <c r="A84" s="15" t="s">
        <v>207</v>
      </c>
      <c r="B84" s="18" t="s">
        <v>208</v>
      </c>
      <c r="C84" s="24" t="s">
        <v>209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</row>
    <row r="85" spans="1:39" x14ac:dyDescent="0.3">
      <c r="A85" s="16" t="s">
        <v>210</v>
      </c>
      <c r="B85" s="14">
        <f>COUNTIF('Online, Physical Data Answers'!$S$3:$U$67,"1")</f>
        <v>8</v>
      </c>
      <c r="C85" s="32">
        <f>B85/$B$92</f>
        <v>0.23529411764705882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97" t="s">
        <v>211</v>
      </c>
      <c r="Q85" s="97"/>
      <c r="R85" s="97"/>
      <c r="S85" s="97"/>
      <c r="T85" s="97"/>
      <c r="U85" s="97"/>
      <c r="V85" s="97"/>
      <c r="W85" s="97"/>
      <c r="X85" s="97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</row>
    <row r="86" spans="1:39" x14ac:dyDescent="0.3">
      <c r="A86" s="16" t="s">
        <v>212</v>
      </c>
      <c r="B86" s="14">
        <f>COUNTIF('Online, Physical Data Answers'!$S$3:$U$67,"2")</f>
        <v>15</v>
      </c>
      <c r="C86" s="32">
        <f t="shared" ref="C86:C92" si="21">B86/$B$92</f>
        <v>0.44117647058823528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102" t="s">
        <v>213</v>
      </c>
      <c r="Q86" s="48" t="s">
        <v>214</v>
      </c>
      <c r="R86" s="48" t="s">
        <v>215</v>
      </c>
      <c r="S86" s="48" t="s">
        <v>216</v>
      </c>
      <c r="T86" s="48" t="s">
        <v>217</v>
      </c>
      <c r="U86" s="48" t="s">
        <v>218</v>
      </c>
      <c r="V86" s="52"/>
      <c r="W86" s="49"/>
      <c r="X86" s="47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</row>
    <row r="87" spans="1:39" x14ac:dyDescent="0.3">
      <c r="A87" s="16" t="s">
        <v>219</v>
      </c>
      <c r="B87" s="14">
        <f>COUNTIF('Online, Physical Data Answers'!$S$3:$U$67,"3")</f>
        <v>5</v>
      </c>
      <c r="C87" s="32">
        <f t="shared" si="21"/>
        <v>0.14705882352941177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01"/>
      <c r="Q87" s="14">
        <f>COUNTIF('Online, Physical Data Answers'!AC3:AC67,"1")</f>
        <v>7</v>
      </c>
      <c r="R87" s="14">
        <f>COUNTIF('Online, Physical Data Answers'!AC3:AC67,"2")</f>
        <v>5</v>
      </c>
      <c r="S87" s="14">
        <f>COUNTIF('Online, Physical Data Answers'!AC3:AC67,"3")</f>
        <v>20</v>
      </c>
      <c r="T87" s="14">
        <f>COUNTIF('Online, Physical Data Answers'!AC3:AC67,"4")</f>
        <v>30</v>
      </c>
      <c r="U87" s="14">
        <f>COUNTIF('Online, Physical Data Answers'!AC3:AC67,"5")</f>
        <v>2</v>
      </c>
      <c r="V87" s="52"/>
      <c r="W87" s="49"/>
      <c r="X87" s="47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</row>
    <row r="88" spans="1:39" x14ac:dyDescent="0.3">
      <c r="A88" s="16" t="s">
        <v>220</v>
      </c>
      <c r="B88" s="14">
        <f>COUNTIF('Online, Physical Data Answers'!$S$3:$U$67,"4")</f>
        <v>2</v>
      </c>
      <c r="C88" s="32">
        <f t="shared" si="21"/>
        <v>5.8823529411764705E-2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00" t="s">
        <v>221</v>
      </c>
      <c r="Q88" s="19" t="s">
        <v>222</v>
      </c>
      <c r="R88" s="19" t="s">
        <v>223</v>
      </c>
      <c r="S88" s="19" t="s">
        <v>224</v>
      </c>
      <c r="T88" s="19" t="s">
        <v>225</v>
      </c>
      <c r="U88" s="52"/>
      <c r="V88" s="52"/>
      <c r="W88" s="49"/>
      <c r="X88" s="47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</row>
    <row r="89" spans="1:39" x14ac:dyDescent="0.3">
      <c r="A89" s="16" t="s">
        <v>139</v>
      </c>
      <c r="B89" s="14">
        <f>COUNTIF('Online, Physical Data Answers'!$S$3:$U$67,"5")</f>
        <v>4</v>
      </c>
      <c r="C89" s="32">
        <f t="shared" si="21"/>
        <v>0.11764705882352941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01"/>
      <c r="Q89" s="14">
        <f>COUNTIF('Online, Physical Data Answers'!$AD$3:$AF$67,"1")</f>
        <v>36</v>
      </c>
      <c r="R89" s="14">
        <f>COUNTIF('Online, Physical Data Answers'!$AD$3:$AF$67,"2")</f>
        <v>47</v>
      </c>
      <c r="S89" s="14">
        <f>COUNTIF('Online, Physical Data Answers'!$AD$3:$AF$67,"3")</f>
        <v>5</v>
      </c>
      <c r="T89" s="14">
        <f>COUNTIF('Online, Physical Data Answers'!$AD$3:$AF$67,"4")</f>
        <v>2</v>
      </c>
      <c r="U89" s="74" t="s">
        <v>226</v>
      </c>
      <c r="V89" s="74" t="s">
        <v>227</v>
      </c>
      <c r="W89" s="53"/>
      <c r="X89" s="47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</row>
    <row r="90" spans="1:39" x14ac:dyDescent="0.3">
      <c r="A90" s="16" t="s">
        <v>228</v>
      </c>
      <c r="B90" s="14">
        <f>COUNTIF('Online, Physical Data Answers'!$S$3:$U$67,"6")</f>
        <v>0</v>
      </c>
      <c r="C90" s="32">
        <f t="shared" si="21"/>
        <v>0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00" t="s">
        <v>229</v>
      </c>
      <c r="Q90" s="19" t="s">
        <v>194</v>
      </c>
      <c r="R90" s="19" t="s">
        <v>195</v>
      </c>
      <c r="S90" s="19" t="s">
        <v>196</v>
      </c>
      <c r="T90" s="19" t="s">
        <v>197</v>
      </c>
      <c r="U90" s="55" cm="1">
        <f t="array" ref="U90">COUNT(VALUE('Online, Physical Data Answers'!AF3:AF67))</f>
        <v>3</v>
      </c>
      <c r="V90" s="55" cm="1">
        <f t="array" ref="V90">COUNT(VALUE('Online, Physical Data Answers'!AF3:AF67))</f>
        <v>3</v>
      </c>
      <c r="W90" s="49"/>
      <c r="X90" s="47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</row>
    <row r="91" spans="1:39" x14ac:dyDescent="0.3">
      <c r="A91" s="16" t="s">
        <v>158</v>
      </c>
      <c r="B91" s="14">
        <f>COUNTIF('Online, Physical Data Answers'!$S$3:$U$67,"7")</f>
        <v>0</v>
      </c>
      <c r="C91" s="32">
        <f t="shared" si="21"/>
        <v>0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101"/>
      <c r="Q91" s="14">
        <f>COUNTIF('Online, Physical Data Answers'!AH3:AH67,"1")</f>
        <v>6</v>
      </c>
      <c r="R91" s="14">
        <f>COUNTIF('Online, Physical Data Answers'!AH3:AH67,"2")</f>
        <v>18</v>
      </c>
      <c r="S91" s="14">
        <f>COUNTIF('Online, Physical Data Answers'!AH3:AH67,"3")</f>
        <v>27</v>
      </c>
      <c r="T91" s="14">
        <f>COUNTIF('Online, Physical Data Answers'!AH3:AH67,"4")</f>
        <v>14</v>
      </c>
      <c r="U91" s="52"/>
      <c r="V91" s="52"/>
      <c r="W91" s="49"/>
      <c r="X91" s="47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</row>
    <row r="92" spans="1:39" x14ac:dyDescent="0.3">
      <c r="A92" s="17" t="s">
        <v>144</v>
      </c>
      <c r="B92" s="19">
        <f>SUM(B85:B91)</f>
        <v>34</v>
      </c>
      <c r="C92" s="34">
        <f t="shared" si="21"/>
        <v>1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100" t="s">
        <v>247</v>
      </c>
      <c r="Q92" s="19" t="s">
        <v>141</v>
      </c>
      <c r="R92" s="19" t="s">
        <v>142</v>
      </c>
      <c r="S92" s="19" t="s">
        <v>143</v>
      </c>
      <c r="T92" s="49"/>
      <c r="U92" s="49"/>
      <c r="V92" s="50"/>
      <c r="W92" s="50"/>
      <c r="X92" s="47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</row>
    <row r="93" spans="1:39" x14ac:dyDescent="0.3">
      <c r="A93" s="16" t="s">
        <v>230</v>
      </c>
      <c r="B93" s="98" t="s">
        <v>212</v>
      </c>
      <c r="C93" s="9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101"/>
      <c r="Q93" s="14">
        <f>COUNTIF('Online, Physical Data Answers'!AG3:AG67,"1")</f>
        <v>24</v>
      </c>
      <c r="R93" s="14">
        <f>COUNTIF('Online, Physical Data Answers'!AG3:AG67,"2")</f>
        <v>27</v>
      </c>
      <c r="S93" s="14">
        <f>COUNTIF('Online, Physical Data Answers'!AG3:AG67,"3")</f>
        <v>11</v>
      </c>
      <c r="T93" s="49"/>
      <c r="U93" s="49"/>
      <c r="V93" s="51"/>
      <c r="W93" s="50"/>
      <c r="X93" s="47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</row>
    <row r="94" spans="1:39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96" t="s">
        <v>231</v>
      </c>
      <c r="Q94" s="19" t="s">
        <v>232</v>
      </c>
      <c r="R94" s="19" t="s">
        <v>233</v>
      </c>
      <c r="S94" s="19" t="s">
        <v>234</v>
      </c>
      <c r="T94" s="19" t="s">
        <v>235</v>
      </c>
      <c r="U94" s="19" t="s">
        <v>236</v>
      </c>
      <c r="V94" s="19" t="s">
        <v>237</v>
      </c>
      <c r="W94" s="19" t="s">
        <v>238</v>
      </c>
      <c r="X94" s="19" t="s">
        <v>239</v>
      </c>
      <c r="Y94" s="20"/>
      <c r="Z94" s="20"/>
      <c r="AA94" s="20"/>
      <c r="AB94" s="20"/>
      <c r="AC94" s="20"/>
      <c r="AD94" s="20"/>
      <c r="AE94" s="20"/>
      <c r="AF94" s="20"/>
      <c r="AG94" s="20"/>
      <c r="AK94" s="20"/>
      <c r="AL94" s="20"/>
      <c r="AM94" s="20"/>
    </row>
    <row r="95" spans="1:39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96"/>
      <c r="Q95" s="14">
        <f>COUNTIF('Online, Physical Data Answers'!$AJ$3:$AL$67,"1")</f>
        <v>20</v>
      </c>
      <c r="R95" s="14">
        <f>COUNTIF('Online, Physical Data Answers'!$AJ$3:$AL$67,"2")</f>
        <v>42</v>
      </c>
      <c r="S95" s="14">
        <f>COUNTIF('Online, Physical Data Answers'!$AJ$3:$AL$67,"3")</f>
        <v>40</v>
      </c>
      <c r="T95" s="14">
        <f>COUNTIF('Online, Physical Data Answers'!$AJ$3:$AL$67,"4")</f>
        <v>15</v>
      </c>
      <c r="U95" s="14">
        <f>COUNTIF('Online, Physical Data Answers'!$AJ$3:$AL$67,"5")</f>
        <v>20</v>
      </c>
      <c r="V95" s="14">
        <f>COUNTIF('Online, Physical Data Answers'!$AJ$3:$AL$67,"6")</f>
        <v>6</v>
      </c>
      <c r="W95" s="14">
        <f>COUNTIF('Online, Physical Data Answers'!$AJ$3:$AL$67,"7")</f>
        <v>15</v>
      </c>
      <c r="X95" s="14">
        <f>COUNTIF('Online, Physical Data Answers'!$AJ$3:$AL$67,"8")</f>
        <v>4</v>
      </c>
      <c r="Y95" s="20"/>
      <c r="Z95" s="20"/>
      <c r="AA95" s="20"/>
      <c r="AB95" s="20"/>
      <c r="AC95" s="20"/>
      <c r="AD95" s="20"/>
      <c r="AK95" s="20"/>
      <c r="AL95" s="20"/>
      <c r="AM95" s="20"/>
    </row>
    <row r="96" spans="1:39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>
        <f>SUM(Q95:X95)</f>
        <v>162</v>
      </c>
      <c r="X96" s="20"/>
      <c r="Y96" s="20"/>
      <c r="Z96" s="20"/>
      <c r="AA96" s="20"/>
      <c r="AB96" s="20"/>
      <c r="AC96" s="20"/>
      <c r="AD96" s="20"/>
      <c r="AH96" s="20"/>
      <c r="AI96" s="20"/>
      <c r="AJ96" s="20"/>
      <c r="AK96" s="20"/>
      <c r="AL96" s="20"/>
      <c r="AM96" s="20"/>
    </row>
    <row r="97" spans="1:39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</row>
    <row r="98" spans="1:39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3"/>
      <c r="Q98" s="23"/>
      <c r="R98" s="23"/>
      <c r="S98" s="23"/>
      <c r="T98" s="23"/>
      <c r="U98" s="23"/>
      <c r="V98" s="23"/>
      <c r="W98" s="23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</row>
    <row r="99" spans="1:39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36" t="s">
        <v>240</v>
      </c>
      <c r="Q99" s="36" t="s">
        <v>241</v>
      </c>
      <c r="R99" s="36" t="s">
        <v>242</v>
      </c>
      <c r="S99" s="23"/>
      <c r="T99" s="23"/>
      <c r="U99" s="23"/>
      <c r="V99" s="23"/>
      <c r="W99" s="23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84"/>
      <c r="AI99" s="20"/>
      <c r="AJ99" s="20"/>
      <c r="AK99" s="20"/>
      <c r="AL99" s="20"/>
      <c r="AM99" s="20"/>
    </row>
    <row r="100" spans="1:39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36">
        <f>COUNTIF('Online, Physical Data Answers'!AJ3:AL67,"")</f>
        <v>33</v>
      </c>
      <c r="Q100" s="36" cm="1">
        <f t="array" ref="Q100">COUNT(VALUE('Online, Physical Data Answers'!AM3:AM67))</f>
        <v>10</v>
      </c>
      <c r="R100" s="36" cm="1">
        <f t="array" ref="R100">COUNT(VALUE('Online, Physical Data Answers'!AM3:AN67))</f>
        <v>13</v>
      </c>
      <c r="S100" s="23"/>
      <c r="T100" s="23"/>
      <c r="U100" s="23"/>
      <c r="V100" s="23"/>
      <c r="W100" s="23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</row>
    <row r="101" spans="1:39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</row>
    <row r="102" spans="1:39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</row>
    <row r="103" spans="1:39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</row>
    <row r="104" spans="1:39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</row>
    <row r="105" spans="1:39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</row>
    <row r="106" spans="1:39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</row>
    <row r="107" spans="1:39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</row>
    <row r="108" spans="1:39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</row>
    <row r="109" spans="1:39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</row>
    <row r="110" spans="1:39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</row>
    <row r="111" spans="1:39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</row>
    <row r="112" spans="1:39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</row>
    <row r="113" spans="1:39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</row>
    <row r="114" spans="1:39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</row>
    <row r="115" spans="1:39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</row>
    <row r="116" spans="1:39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</row>
    <row r="117" spans="1:39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</row>
    <row r="118" spans="1:39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</row>
    <row r="119" spans="1:39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</row>
    <row r="120" spans="1:39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</row>
    <row r="121" spans="1:39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</row>
    <row r="122" spans="1:39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</row>
    <row r="123" spans="1:39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</row>
    <row r="124" spans="1:39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</row>
    <row r="125" spans="1:39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</row>
    <row r="126" spans="1:39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</row>
    <row r="127" spans="1:39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</row>
    <row r="128" spans="1:39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</row>
    <row r="129" spans="1:39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</row>
    <row r="130" spans="1:39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</row>
    <row r="131" spans="1:39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</row>
    <row r="132" spans="1:39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</row>
    <row r="133" spans="1:39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</row>
    <row r="134" spans="1:39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</row>
    <row r="135" spans="1:39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</row>
    <row r="136" spans="1:39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</row>
    <row r="137" spans="1:39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</row>
    <row r="138" spans="1:39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</row>
    <row r="139" spans="1:39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</row>
    <row r="140" spans="1:39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</row>
    <row r="141" spans="1:39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</row>
    <row r="142" spans="1:39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</row>
    <row r="143" spans="1:39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</row>
    <row r="144" spans="1:39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</row>
    <row r="145" spans="1:39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</row>
    <row r="146" spans="1:39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</row>
    <row r="147" spans="1:39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</row>
    <row r="148" spans="1:39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</row>
    <row r="149" spans="1:39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</row>
    <row r="150" spans="1:39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</row>
    <row r="151" spans="1:39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</row>
    <row r="152" spans="1:39" x14ac:dyDescent="0.3">
      <c r="AC152" s="20"/>
      <c r="AD152" s="20"/>
      <c r="AE152" s="20"/>
      <c r="AF152" s="20"/>
      <c r="AG152" s="20"/>
      <c r="AL152" s="20"/>
      <c r="AM152" s="20"/>
    </row>
  </sheetData>
  <mergeCells count="21">
    <mergeCell ref="Y3:Y5"/>
    <mergeCell ref="Y6:Y8"/>
    <mergeCell ref="Y9:Y11"/>
    <mergeCell ref="Y2:AD2"/>
    <mergeCell ref="O12:P12"/>
    <mergeCell ref="O13:P13"/>
    <mergeCell ref="O10:P10"/>
    <mergeCell ref="O2:Q2"/>
    <mergeCell ref="O4:P4"/>
    <mergeCell ref="O9:P9"/>
    <mergeCell ref="O5:P7"/>
    <mergeCell ref="Q5:Q7"/>
    <mergeCell ref="O11:P11"/>
    <mergeCell ref="Q14:Q15"/>
    <mergeCell ref="P94:P95"/>
    <mergeCell ref="P85:X85"/>
    <mergeCell ref="B93:C93"/>
    <mergeCell ref="P92:P93"/>
    <mergeCell ref="P90:P91"/>
    <mergeCell ref="P86:P87"/>
    <mergeCell ref="P88:P89"/>
  </mergeCells>
  <phoneticPr fontId="14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Online, Physical Data Answers</vt:lpstr>
      <vt:lpstr>Answers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Khe Tran</cp:lastModifiedBy>
  <cp:revision/>
  <dcterms:created xsi:type="dcterms:W3CDTF">2022-11-23T13:29:16Z</dcterms:created>
  <dcterms:modified xsi:type="dcterms:W3CDTF">2022-12-07T22:49:40Z</dcterms:modified>
  <cp:category/>
  <cp:contentStatus/>
</cp:coreProperties>
</file>