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s\Desktop\Master &amp; Bachelor's Degree Course 2º Semester\3. Credit Risk Management\Credit Risk Project\Project Datasets\"/>
    </mc:Choice>
  </mc:AlternateContent>
  <xr:revisionPtr revIDLastSave="0" documentId="13_ncr:1_{2A57B860-96AD-402D-AA79-83DA4215A094}" xr6:coauthVersionLast="47" xr6:coauthVersionMax="47" xr10:uidLastSave="{00000000-0000-0000-0000-000000000000}"/>
  <bookViews>
    <workbookView xWindow="-108" yWindow="-108" windowWidth="23256" windowHeight="12456" xr2:uid="{313ACBA0-16E4-4CF6-8F67-E3917A2B8188}"/>
  </bookViews>
  <sheets>
    <sheet name="GDP &amp; UNEM &amp; INF PT &amp; EUR" sheetId="4" r:id="rId1"/>
    <sheet name="Assets Composit &amp; Vol PT &amp; EU" sheetId="2" r:id="rId2"/>
    <sheet name="Gross Non-perform Loans PT &amp; EU" sheetId="5" r:id="rId3"/>
    <sheet name="Rsk Paramts Eqt&amp;Asst&amp;ROE PT EU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3" l="1"/>
  <c r="T29" i="3"/>
  <c r="T20" i="3"/>
  <c r="T28" i="3" s="1"/>
  <c r="T27" i="3"/>
  <c r="T24" i="3"/>
  <c r="T30" i="3"/>
  <c r="T25" i="3"/>
  <c r="T23" i="3"/>
  <c r="T17" i="3"/>
  <c r="T26" i="3"/>
  <c r="K24" i="3"/>
  <c r="K37" i="3" s="1"/>
  <c r="J24" i="3"/>
  <c r="J37" i="3" s="1"/>
  <c r="I24" i="3"/>
  <c r="I37" i="3" s="1"/>
  <c r="K21" i="3"/>
  <c r="K34" i="3" s="1"/>
  <c r="J21" i="3"/>
  <c r="J34" i="3" s="1"/>
  <c r="I21" i="3"/>
  <c r="I34" i="3" s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</calcChain>
</file>

<file path=xl/sharedStrings.xml><?xml version="1.0" encoding="utf-8"?>
<sst xmlns="http://schemas.openxmlformats.org/spreadsheetml/2006/main" count="119" uniqueCount="77">
  <si>
    <t>Portugal</t>
  </si>
  <si>
    <t>Corporates</t>
  </si>
  <si>
    <t xml:space="preserve">    Corporates - Of Which: Specialised Lending</t>
  </si>
  <si>
    <t/>
  </si>
  <si>
    <t xml:space="preserve">    Corporates - Of Which: SME</t>
  </si>
  <si>
    <t>Retail</t>
  </si>
  <si>
    <t xml:space="preserve">    Retail - Secured on real estate property</t>
  </si>
  <si>
    <t xml:space="preserve">    Retail - Qualifying Revolving</t>
  </si>
  <si>
    <t xml:space="preserve">    Retail - Other Retail</t>
  </si>
  <si>
    <t>Default rate</t>
  </si>
  <si>
    <t>Loss rate</t>
  </si>
  <si>
    <t>PD - adjusted</t>
  </si>
  <si>
    <t>LGD</t>
  </si>
  <si>
    <t>N</t>
  </si>
  <si>
    <t>25th</t>
  </si>
  <si>
    <t>50th</t>
  </si>
  <si>
    <t>75th</t>
  </si>
  <si>
    <t>W.A</t>
  </si>
  <si>
    <t>Year</t>
  </si>
  <si>
    <t>Portugal GDP</t>
  </si>
  <si>
    <t>Europe GDP</t>
  </si>
  <si>
    <t>Portugal Inflation</t>
  </si>
  <si>
    <t>Europe Inflation</t>
  </si>
  <si>
    <t>Portugal Unemployment</t>
  </si>
  <si>
    <t>Europe Unemployment</t>
  </si>
  <si>
    <t>Asset composition</t>
  </si>
  <si>
    <t>% of total assets</t>
  </si>
  <si>
    <t>Cash balances</t>
  </si>
  <si>
    <t>Equity instruments</t>
  </si>
  <si>
    <t>Debt securities</t>
  </si>
  <si>
    <t>Loans and advances</t>
  </si>
  <si>
    <t>Derivatives</t>
  </si>
  <si>
    <t>Other Assets</t>
  </si>
  <si>
    <t xml:space="preserve"> Assets</t>
  </si>
  <si>
    <t>Volumes bn EUR</t>
  </si>
  <si>
    <t>Total Assets</t>
  </si>
  <si>
    <t>Europe Union</t>
  </si>
  <si>
    <t>Volumes bn EUR per Total Asset  Composition</t>
  </si>
  <si>
    <t>Portugal Gross Non-Perfoming Loans</t>
  </si>
  <si>
    <t>Europe Union Gross Non-Perfoming Loans</t>
  </si>
  <si>
    <t>Risk Parameters</t>
  </si>
  <si>
    <t>Total Liabilities</t>
  </si>
  <si>
    <t>Liabilities (Volumes bn EUR)</t>
  </si>
  <si>
    <t>Assets (Volumes bn EUR)</t>
  </si>
  <si>
    <t>Equity (Volumes bn EUR)</t>
  </si>
  <si>
    <t>Assuming that we expect loss 50% halfway on the loans</t>
  </si>
  <si>
    <t>Expected Loss (%)</t>
  </si>
  <si>
    <t>Economic Capital (%)</t>
  </si>
  <si>
    <t>Total Equity</t>
  </si>
  <si>
    <t>Return on Equity (Volumes bn EUR)</t>
  </si>
  <si>
    <t>Total Return on Equity</t>
  </si>
  <si>
    <t>Loan Portofolio (bn)</t>
  </si>
  <si>
    <t>Return Economic Capital (%)</t>
  </si>
  <si>
    <t>Loan Revenues</t>
  </si>
  <si>
    <t>Return On Economic Capital</t>
  </si>
  <si>
    <t>Deposit Expenses (Interest Rate on Deposits)</t>
  </si>
  <si>
    <t>Operation Costs</t>
  </si>
  <si>
    <t>Total Costs</t>
  </si>
  <si>
    <t xml:space="preserve">Expected Loss </t>
  </si>
  <si>
    <t>RAROC Numerator</t>
  </si>
  <si>
    <t>RAROC Denominator</t>
  </si>
  <si>
    <t>RAROC</t>
  </si>
  <si>
    <t>PD (%)</t>
  </si>
  <si>
    <t>LGD (%)</t>
  </si>
  <si>
    <t>EAD (%)</t>
  </si>
  <si>
    <t>Portugal Total Equity</t>
  </si>
  <si>
    <t>Portugal Return on Equity</t>
  </si>
  <si>
    <t>Europe Total Equity</t>
  </si>
  <si>
    <t>Equity Graphs</t>
  </si>
  <si>
    <t>ROE Graphs</t>
  </si>
  <si>
    <t>Europe Return on Equity</t>
  </si>
  <si>
    <t>Liabilities Graphs</t>
  </si>
  <si>
    <t>Portugal Total Liabilities</t>
  </si>
  <si>
    <t>Europe Total Liabilities</t>
  </si>
  <si>
    <t>Assets Graphs</t>
  </si>
  <si>
    <t>Portugal Total Assets</t>
  </si>
  <si>
    <t>Europe 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</si>
</sst>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[$-409]mmmm\-yy;@"/>
    <numFmt numFmtId="166" formatCode="0.0"/>
    <numFmt numFmtId="167" formatCode="[$-409]mmm\-yy;@"/>
    <numFmt numFmtId="168" formatCode="0.00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 tint="-4.9989318521683403E-2"/>
      <name val="Aptos Narrow"/>
      <family val="2"/>
      <scheme val="minor"/>
    </font>
    <font>
      <b/>
      <sz val="12"/>
      <color rgb="FF2F5773"/>
      <name val="Aptos Narrow"/>
      <family val="2"/>
      <scheme val="minor"/>
    </font>
    <font>
      <sz val="12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i/>
      <sz val="11"/>
      <color theme="1" tint="0.499984740745262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sz val="14"/>
      <color theme="0"/>
      <name val="Antique Olive"/>
      <family val="2"/>
    </font>
    <font>
      <b/>
      <i/>
      <sz val="11"/>
      <color theme="0"/>
      <name val="Antique Olive"/>
      <family val="2"/>
    </font>
    <font>
      <b/>
      <sz val="11"/>
      <color theme="0"/>
      <name val="Antique Olive"/>
      <family val="2"/>
    </font>
    <font>
      <b/>
      <sz val="20"/>
      <color theme="0" tint="-4.9989318521683403E-2"/>
      <name val="Aptos Narrow"/>
      <family val="2"/>
      <scheme val="minor"/>
    </font>
    <font>
      <sz val="16"/>
      <color theme="0" tint="-4.9989318521683403E-2"/>
      <name val="Aptos Narrow"/>
      <family val="2"/>
      <scheme val="minor"/>
    </font>
    <font>
      <b/>
      <sz val="24"/>
      <color theme="0" tint="-4.9989318521683403E-2"/>
      <name val="Aptos Narrow"/>
      <family val="2"/>
      <scheme val="minor"/>
    </font>
    <font>
      <b/>
      <sz val="16"/>
      <color theme="0" tint="-4.9989318521683403E-2"/>
      <name val="Aptos Narrow"/>
      <family val="2"/>
      <scheme val="minor"/>
    </font>
    <font>
      <b/>
      <sz val="12"/>
      <color rgb="FFBED52F"/>
      <name val="Aptos Narrow"/>
      <family val="2"/>
      <scheme val="minor"/>
    </font>
    <font>
      <sz val="12"/>
      <color theme="0" tint="-4.9989318521683403E-2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D52F"/>
        <bgColor indexed="64"/>
      </patternFill>
    </fill>
  </fills>
  <borders count="54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BED52F"/>
      </right>
      <top/>
      <bottom/>
      <diagonal/>
    </border>
    <border>
      <left/>
      <right/>
      <top/>
      <bottom style="thin">
        <color rgb="FFBED52F"/>
      </bottom>
      <diagonal/>
    </border>
    <border>
      <left/>
      <right style="thin">
        <color rgb="FFBED52F"/>
      </right>
      <top/>
      <bottom style="thin">
        <color rgb="FFBED52F"/>
      </bottom>
      <diagonal/>
    </border>
    <border>
      <left style="thin">
        <color rgb="FFBED52F"/>
      </left>
      <right/>
      <top/>
      <bottom style="thin">
        <color rgb="FFBED52F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/>
      <right/>
      <top/>
      <bottom style="thin">
        <color rgb="FF2F5773"/>
      </bottom>
      <diagonal/>
    </border>
    <border>
      <left/>
      <right style="thin">
        <color theme="0" tint="-0.14996795556505021"/>
      </right>
      <top/>
      <bottom style="thin">
        <color rgb="FF2F5773"/>
      </bottom>
      <diagonal/>
    </border>
    <border>
      <left style="thin">
        <color rgb="FFBED52F"/>
      </left>
      <right style="medium">
        <color theme="0" tint="-0.14996795556505021"/>
      </right>
      <top style="thin">
        <color rgb="FFBED52F"/>
      </top>
      <bottom style="thin">
        <color rgb="FFBED52F"/>
      </bottom>
      <diagonal/>
    </border>
    <border>
      <left/>
      <right/>
      <top style="thin">
        <color rgb="FFBED52F"/>
      </top>
      <bottom style="thin">
        <color rgb="FFBED52F"/>
      </bottom>
      <diagonal/>
    </border>
    <border>
      <left/>
      <right style="thin">
        <color theme="0" tint="-0.14996795556505021"/>
      </right>
      <top style="thin">
        <color rgb="FFBED52F"/>
      </top>
      <bottom style="thin">
        <color rgb="FFBED52F"/>
      </bottom>
      <diagonal/>
    </border>
    <border>
      <left/>
      <right style="thin">
        <color rgb="FFBED52F"/>
      </right>
      <top style="thin">
        <color rgb="FFBED52F"/>
      </top>
      <bottom style="thin">
        <color rgb="FFBED52F"/>
      </bottom>
      <diagonal/>
    </border>
    <border>
      <left style="medium">
        <color theme="0" tint="-0.14996795556505021"/>
      </left>
      <right/>
      <top style="thin">
        <color rgb="FFBED52F"/>
      </top>
      <bottom style="thin">
        <color rgb="FFBED52F"/>
      </bottom>
      <diagonal/>
    </border>
    <border>
      <left style="medium">
        <color theme="0" tint="-0.14996795556505021"/>
      </left>
      <right/>
      <top style="thin">
        <color rgb="FF2F5773"/>
      </top>
      <bottom style="thin">
        <color rgb="FFBED52F"/>
      </bottom>
      <diagonal/>
    </border>
    <border>
      <left/>
      <right style="medium">
        <color theme="0" tint="-0.14996795556505021"/>
      </right>
      <top style="thin">
        <color rgb="FF2F5773"/>
      </top>
      <bottom style="thin">
        <color rgb="FFBED52F"/>
      </bottom>
      <diagonal/>
    </border>
    <border>
      <left style="thin">
        <color rgb="FFBED52F"/>
      </left>
      <right/>
      <top style="thin">
        <color rgb="FFBED52F"/>
      </top>
      <bottom/>
      <diagonal/>
    </border>
    <border>
      <left/>
      <right/>
      <top style="thin">
        <color rgb="FFBED52F"/>
      </top>
      <bottom/>
      <diagonal/>
    </border>
    <border>
      <left/>
      <right style="thin">
        <color rgb="FFBED52F"/>
      </right>
      <top style="thin">
        <color rgb="FFBED52F"/>
      </top>
      <bottom/>
      <diagonal/>
    </border>
    <border>
      <left style="thin">
        <color rgb="FFBED52F"/>
      </left>
      <right/>
      <top/>
      <bottom/>
      <diagonal/>
    </border>
    <border>
      <left/>
      <right style="thin">
        <color theme="0" tint="-0.14996795556505021"/>
      </right>
      <top/>
      <bottom style="thin">
        <color rgb="FFBED52F"/>
      </bottom>
      <diagonal/>
    </border>
    <border>
      <left style="thin">
        <color theme="0" tint="-0.14996795556505021"/>
      </left>
      <right/>
      <top/>
      <bottom style="thin">
        <color rgb="FFBED52F"/>
      </bottom>
      <diagonal/>
    </border>
    <border>
      <left/>
      <right style="medium">
        <color theme="0" tint="-0.14996795556505021"/>
      </right>
      <top style="thin">
        <color rgb="FFBED52F"/>
      </top>
      <bottom style="thin">
        <color rgb="FFBED52F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2" borderId="20" xfId="0" applyFill="1" applyBorder="1"/>
    <xf numFmtId="0" fontId="0" fillId="2" borderId="22" xfId="0" applyFill="1" applyBorder="1"/>
    <xf numFmtId="0" fontId="0" fillId="2" borderId="21" xfId="0" applyFill="1" applyBorder="1"/>
    <xf numFmtId="0" fontId="18" fillId="2" borderId="24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165" fontId="0" fillId="2" borderId="0" xfId="0" applyNumberFormat="1" applyFill="1"/>
    <xf numFmtId="164" fontId="5" fillId="2" borderId="0" xfId="1" applyNumberFormat="1" applyFont="1" applyFill="1" applyBorder="1" applyAlignment="1">
      <alignment horizontal="right" vertical="center"/>
    </xf>
    <xf numFmtId="164" fontId="5" fillId="2" borderId="1" xfId="1" applyNumberFormat="1" applyFont="1" applyFill="1" applyBorder="1" applyAlignment="1">
      <alignment horizontal="right" vertical="center"/>
    </xf>
    <xf numFmtId="164" fontId="5" fillId="2" borderId="28" xfId="1" applyNumberFormat="1" applyFont="1" applyFill="1" applyBorder="1" applyAlignment="1">
      <alignment horizontal="right" vertical="center"/>
    </xf>
    <xf numFmtId="164" fontId="5" fillId="2" borderId="29" xfId="1" applyNumberFormat="1" applyFont="1" applyFill="1" applyBorder="1" applyAlignment="1">
      <alignment horizontal="right" vertical="center"/>
    </xf>
    <xf numFmtId="164" fontId="5" fillId="2" borderId="30" xfId="1" applyNumberFormat="1" applyFont="1" applyFill="1" applyBorder="1" applyAlignment="1">
      <alignment horizontal="right" vertical="center"/>
    </xf>
    <xf numFmtId="0" fontId="19" fillId="3" borderId="0" xfId="0" applyFont="1" applyFill="1"/>
    <xf numFmtId="0" fontId="4" fillId="3" borderId="25" xfId="0" applyFont="1" applyFill="1" applyBorder="1" applyAlignment="1">
      <alignment horizontal="center"/>
    </xf>
    <xf numFmtId="2" fontId="5" fillId="2" borderId="28" xfId="1" applyNumberFormat="1" applyFont="1" applyFill="1" applyBorder="1" applyAlignment="1">
      <alignment horizontal="right" vertical="center"/>
    </xf>
    <xf numFmtId="0" fontId="15" fillId="3" borderId="37" xfId="0" applyFont="1" applyFill="1" applyBorder="1" applyAlignment="1">
      <alignment horizontal="left" vertical="top"/>
    </xf>
    <xf numFmtId="0" fontId="16" fillId="3" borderId="0" xfId="0" applyFont="1" applyFill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3" borderId="23" xfId="0" applyFont="1" applyFill="1" applyBorder="1"/>
    <xf numFmtId="2" fontId="5" fillId="2" borderId="0" xfId="1" applyNumberFormat="1" applyFont="1" applyFill="1" applyBorder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3" fontId="21" fillId="0" borderId="0" xfId="0" applyNumberFormat="1" applyFont="1" applyAlignment="1">
      <alignment horizontal="right" vertical="center" shrinkToFit="1"/>
    </xf>
    <xf numFmtId="0" fontId="7" fillId="2" borderId="2" xfId="0" applyFont="1" applyFill="1" applyBorder="1" applyAlignment="1">
      <alignment horizontal="left" indent="1"/>
    </xf>
    <xf numFmtId="0" fontId="8" fillId="2" borderId="3" xfId="0" applyFont="1" applyFill="1" applyBorder="1"/>
    <xf numFmtId="10" fontId="2" fillId="2" borderId="4" xfId="1" applyNumberFormat="1" applyFont="1" applyFill="1" applyBorder="1"/>
    <xf numFmtId="10" fontId="2" fillId="2" borderId="6" xfId="1" applyNumberFormat="1" applyFont="1" applyFill="1" applyBorder="1"/>
    <xf numFmtId="10" fontId="2" fillId="2" borderId="7" xfId="1" applyNumberFormat="1" applyFont="1" applyFill="1" applyBorder="1"/>
    <xf numFmtId="0" fontId="9" fillId="2" borderId="8" xfId="0" applyFont="1" applyFill="1" applyBorder="1" applyAlignment="1">
      <alignment horizontal="left" indent="1"/>
    </xf>
    <xf numFmtId="0" fontId="10" fillId="2" borderId="3" xfId="0" applyFont="1" applyFill="1" applyBorder="1"/>
    <xf numFmtId="10" fontId="0" fillId="2" borderId="4" xfId="1" applyNumberFormat="1" applyFont="1" applyFill="1" applyBorder="1"/>
    <xf numFmtId="10" fontId="0" fillId="2" borderId="4" xfId="1" applyNumberFormat="1" applyFont="1" applyFill="1" applyBorder="1" applyAlignment="1">
      <alignment horizontal="right"/>
    </xf>
    <xf numFmtId="10" fontId="0" fillId="2" borderId="6" xfId="1" applyNumberFormat="1" applyFont="1" applyFill="1" applyBorder="1"/>
    <xf numFmtId="10" fontId="0" fillId="2" borderId="7" xfId="1" applyNumberFormat="1" applyFont="1" applyFill="1" applyBorder="1"/>
    <xf numFmtId="0" fontId="7" fillId="2" borderId="8" xfId="0" applyFont="1" applyFill="1" applyBorder="1" applyAlignment="1">
      <alignment horizontal="left" indent="1"/>
    </xf>
    <xf numFmtId="10" fontId="2" fillId="2" borderId="4" xfId="1" applyNumberFormat="1" applyFont="1" applyFill="1" applyBorder="1" applyAlignment="1">
      <alignment horizontal="right"/>
    </xf>
    <xf numFmtId="0" fontId="9" fillId="2" borderId="9" xfId="0" applyFont="1" applyFill="1" applyBorder="1" applyAlignment="1">
      <alignment horizontal="left" indent="1"/>
    </xf>
    <xf numFmtId="0" fontId="10" fillId="2" borderId="10" xfId="0" applyFont="1" applyFill="1" applyBorder="1"/>
    <xf numFmtId="10" fontId="0" fillId="2" borderId="11" xfId="1" applyNumberFormat="1" applyFont="1" applyFill="1" applyBorder="1"/>
    <xf numFmtId="10" fontId="0" fillId="2" borderId="11" xfId="1" applyNumberFormat="1" applyFont="1" applyFill="1" applyBorder="1" applyAlignment="1">
      <alignment horizontal="right"/>
    </xf>
    <xf numFmtId="10" fontId="0" fillId="2" borderId="12" xfId="1" applyNumberFormat="1" applyFont="1" applyFill="1" applyBorder="1"/>
    <xf numFmtId="10" fontId="0" fillId="2" borderId="13" xfId="1" applyNumberFormat="1" applyFont="1" applyFill="1" applyBorder="1"/>
    <xf numFmtId="0" fontId="12" fillId="3" borderId="17" xfId="0" applyFont="1" applyFill="1" applyBorder="1" applyAlignment="1">
      <alignment horizontal="center" wrapText="1"/>
    </xf>
    <xf numFmtId="0" fontId="13" fillId="3" borderId="18" xfId="0" applyFont="1" applyFill="1" applyBorder="1" applyAlignment="1">
      <alignment horizontal="center" wrapText="1"/>
    </xf>
    <xf numFmtId="0" fontId="13" fillId="3" borderId="19" xfId="0" applyFont="1" applyFill="1" applyBorder="1" applyAlignment="1">
      <alignment horizontal="center" wrapText="1"/>
    </xf>
    <xf numFmtId="0" fontId="0" fillId="3" borderId="0" xfId="0" applyFill="1"/>
    <xf numFmtId="0" fontId="0" fillId="2" borderId="41" xfId="0" applyFill="1" applyBorder="1"/>
    <xf numFmtId="0" fontId="0" fillId="2" borderId="42" xfId="0" applyFill="1" applyBorder="1"/>
    <xf numFmtId="0" fontId="0" fillId="2" borderId="41" xfId="0" applyFill="1" applyBorder="1" applyAlignment="1">
      <alignment horizontal="center"/>
    </xf>
    <xf numFmtId="0" fontId="0" fillId="2" borderId="0" xfId="0" applyFill="1" applyAlignment="1">
      <alignment horizontal="center"/>
    </xf>
    <xf numFmtId="167" fontId="11" fillId="3" borderId="14" xfId="0" applyNumberFormat="1" applyFont="1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45" xfId="0" applyFill="1" applyBorder="1"/>
    <xf numFmtId="0" fontId="0" fillId="2" borderId="52" xfId="0" applyFill="1" applyBorder="1"/>
    <xf numFmtId="10" fontId="2" fillId="3" borderId="5" xfId="1" applyNumberFormat="1" applyFont="1" applyFill="1" applyBorder="1" applyAlignment="1">
      <alignment horizontal="right"/>
    </xf>
    <xf numFmtId="10" fontId="2" fillId="3" borderId="6" xfId="1" applyNumberFormat="1" applyFont="1" applyFill="1" applyBorder="1"/>
    <xf numFmtId="10" fontId="2" fillId="3" borderId="7" xfId="1" applyNumberFormat="1" applyFont="1" applyFill="1" applyBorder="1"/>
    <xf numFmtId="0" fontId="0" fillId="2" borderId="53" xfId="0" applyFill="1" applyBorder="1"/>
    <xf numFmtId="2" fontId="0" fillId="2" borderId="6" xfId="0" applyNumberFormat="1" applyFill="1" applyBorder="1" applyAlignment="1">
      <alignment horizontal="center"/>
    </xf>
    <xf numFmtId="2" fontId="0" fillId="2" borderId="45" xfId="0" applyNumberFormat="1" applyFill="1" applyBorder="1" applyAlignment="1">
      <alignment horizontal="center"/>
    </xf>
    <xf numFmtId="1" fontId="0" fillId="2" borderId="45" xfId="0" applyNumberFormat="1" applyFill="1" applyBorder="1" applyAlignment="1">
      <alignment horizontal="center"/>
    </xf>
    <xf numFmtId="0" fontId="22" fillId="3" borderId="53" xfId="1" applyNumberFormat="1" applyFont="1" applyFill="1" applyBorder="1" applyAlignment="1">
      <alignment horizontal="right"/>
    </xf>
    <xf numFmtId="168" fontId="22" fillId="3" borderId="53" xfId="1" applyNumberFormat="1" applyFont="1" applyFill="1" applyBorder="1" applyAlignment="1">
      <alignment horizontal="right"/>
    </xf>
    <xf numFmtId="2" fontId="22" fillId="3" borderId="53" xfId="1" applyNumberFormat="1" applyFont="1" applyFill="1" applyBorder="1" applyAlignment="1">
      <alignment horizontal="right"/>
    </xf>
    <xf numFmtId="166" fontId="22" fillId="3" borderId="53" xfId="1" applyNumberFormat="1" applyFont="1" applyFill="1" applyBorder="1" applyAlignment="1">
      <alignment horizontal="right"/>
    </xf>
    <xf numFmtId="0" fontId="0" fillId="2" borderId="43" xfId="0" applyFill="1" applyBorder="1"/>
    <xf numFmtId="167" fontId="11" fillId="3" borderId="17" xfId="0" applyNumberFormat="1" applyFont="1" applyFill="1" applyBorder="1" applyAlignment="1">
      <alignment horizontal="center"/>
    </xf>
    <xf numFmtId="0" fontId="0" fillId="2" borderId="48" xfId="0" applyFill="1" applyBorder="1"/>
    <xf numFmtId="0" fontId="0" fillId="2" borderId="49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14" fillId="3" borderId="34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/>
    </xf>
    <xf numFmtId="0" fontId="14" fillId="3" borderId="37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top" wrapText="1"/>
    </xf>
    <xf numFmtId="0" fontId="17" fillId="3" borderId="38" xfId="0" applyFont="1" applyFill="1" applyBorder="1" applyAlignment="1">
      <alignment horizontal="center" vertical="top" wrapText="1"/>
    </xf>
    <xf numFmtId="0" fontId="17" fillId="3" borderId="39" xfId="0" applyFont="1" applyFill="1" applyBorder="1" applyAlignment="1">
      <alignment horizontal="center" vertical="top" wrapText="1"/>
    </xf>
    <xf numFmtId="0" fontId="17" fillId="3" borderId="22" xfId="0" applyFont="1" applyFill="1" applyBorder="1" applyAlignment="1">
      <alignment horizontal="center" vertical="top" wrapText="1"/>
    </xf>
    <xf numFmtId="0" fontId="18" fillId="2" borderId="31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/>
    </xf>
    <xf numFmtId="0" fontId="18" fillId="2" borderId="33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top" wrapText="1"/>
    </xf>
    <xf numFmtId="0" fontId="17" fillId="3" borderId="26" xfId="0" applyFont="1" applyFill="1" applyBorder="1" applyAlignment="1">
      <alignment horizontal="center" vertical="top" wrapText="1"/>
    </xf>
    <xf numFmtId="0" fontId="18" fillId="2" borderId="40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51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</cellXfs>
  <cellStyles count="3">
    <cellStyle name="Comma 3" xfId="2" xr:uid="{96B8EE4E-790D-4978-9114-7269C08C631E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666D"/>
      <color rgb="FFBED5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Portugal &amp; Europe Gross Domestic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&amp; UNEM &amp; INF PT &amp; EUR'!$A$3</c:f>
              <c:strCache>
                <c:ptCount val="1"/>
                <c:pt idx="0">
                  <c:v>Portugal GDP</c:v>
                </c:pt>
              </c:strCache>
            </c:strRef>
          </c:tx>
          <c:spPr>
            <a:ln w="19050" cap="rnd">
              <a:solidFill>
                <a:srgbClr val="BED5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D52F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34256497521315E-2"/>
                  <c:y val="7.8060958672268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52-414E-A2A7-68CDBCA3F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'GDP &amp; UNEM &amp; INF PT &amp; EUR'!$B$2:$F$2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'GDP &amp; UNEM &amp; INF PT &amp; EUR'!$B$3:$F$3</c:f>
              <c:numCache>
                <c:formatCode>General</c:formatCode>
                <c:ptCount val="5"/>
                <c:pt idx="0">
                  <c:v>5.7</c:v>
                </c:pt>
                <c:pt idx="1">
                  <c:v>6.8</c:v>
                </c:pt>
                <c:pt idx="2">
                  <c:v>2.2999999999999998</c:v>
                </c:pt>
                <c:pt idx="3">
                  <c:v>1.7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2-414E-A2A7-68CDBCA3FDBD}"/>
            </c:ext>
          </c:extLst>
        </c:ser>
        <c:ser>
          <c:idx val="1"/>
          <c:order val="1"/>
          <c:tx>
            <c:strRef>
              <c:f>'GDP &amp; UNEM &amp; INF PT &amp; EUR'!$A$6</c:f>
              <c:strCache>
                <c:ptCount val="1"/>
                <c:pt idx="0">
                  <c:v>Europe GDP</c:v>
                </c:pt>
              </c:strCache>
            </c:strRef>
          </c:tx>
          <c:spPr>
            <a:ln w="19050" cap="rnd">
              <a:solidFill>
                <a:srgbClr val="5C66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666D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432786681871755E-2"/>
                  <c:y val="-6.606732840658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52-414E-A2A7-68CDBCA3FDBD}"/>
                </c:ext>
              </c:extLst>
            </c:dLbl>
            <c:dLbl>
              <c:idx val="3"/>
              <c:layout>
                <c:manualLayout>
                  <c:x val="-3.3367645896882785E-2"/>
                  <c:y val="5.036729332000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2406400160435557E-2"/>
                      <c:h val="4.727403932215525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D52-414E-A2A7-68CDBCA3FDBD}"/>
                </c:ext>
              </c:extLst>
            </c:dLbl>
            <c:dLbl>
              <c:idx val="4"/>
              <c:layout>
                <c:manualLayout>
                  <c:x val="-5.7345876669604043E-2"/>
                  <c:y val="6.2207713019869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52-414E-A2A7-68CDBCA3F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'GDP &amp; UNEM &amp; INF PT &amp; EUR'!$B$6:$F$6</c:f>
              <c:numCache>
                <c:formatCode>General</c:formatCode>
                <c:ptCount val="5"/>
                <c:pt idx="0">
                  <c:v>6</c:v>
                </c:pt>
                <c:pt idx="1">
                  <c:v>3.5</c:v>
                </c:pt>
                <c:pt idx="2">
                  <c:v>0.4</c:v>
                </c:pt>
                <c:pt idx="3">
                  <c:v>1</c:v>
                </c:pt>
                <c:pt idx="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2-414E-A2A7-68CDBCA3FD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4397087"/>
        <c:axId val="1074397567"/>
      </c:lineChart>
      <c:catAx>
        <c:axId val="107439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97567"/>
        <c:crosses val="autoZero"/>
        <c:auto val="1"/>
        <c:lblAlgn val="ctr"/>
        <c:lblOffset val="100"/>
        <c:noMultiLvlLbl val="0"/>
      </c:catAx>
      <c:valAx>
        <c:axId val="10743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9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'Rsk Paramts Eqt&amp;Asst&amp;ROE PT EUR'!$H$33:$H$35</c:f>
              <c:strCache>
                <c:ptCount val="1"/>
                <c:pt idx="0">
                  <c:v>Portugal Return on Equity</c:v>
                </c:pt>
              </c:strCache>
            </c:strRef>
          </c:tx>
          <c:spPr>
            <a:ln w="28575" cap="rnd">
              <a:solidFill>
                <a:srgbClr val="BED5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D52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'Rsk Paramts Eqt&amp;Asst&amp;ROE PT EUR'!$I$32:$K$32</c:f>
              <c:numCache>
                <c:formatCode>[$-409]mmm\-yy;@</c:formatCode>
                <c:ptCount val="3"/>
                <c:pt idx="0">
                  <c:v>44896</c:v>
                </c:pt>
                <c:pt idx="1">
                  <c:v>45170</c:v>
                </c:pt>
                <c:pt idx="2">
                  <c:v>45283</c:v>
                </c:pt>
              </c:numCache>
            </c:numRef>
          </c:cat>
          <c:val>
            <c:numRef>
              <c:f>'Rsk Paramts Eqt&amp;Asst&amp;ROE PT EUR'!$I$34:$K$34</c:f>
              <c:numCache>
                <c:formatCode>0.00</c:formatCode>
                <c:ptCount val="3"/>
                <c:pt idx="0">
                  <c:v>2.1536500000000016</c:v>
                </c:pt>
                <c:pt idx="1">
                  <c:v>3.4629599999999998</c:v>
                </c:pt>
                <c:pt idx="2">
                  <c:v>3.7166399999999999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4-4F0F-93F9-EC5AB1C1CF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5319472"/>
        <c:axId val="1265300272"/>
      </c:lineChart>
      <c:dateAx>
        <c:axId val="126531947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00272"/>
        <c:crosses val="autoZero"/>
        <c:auto val="1"/>
        <c:lblOffset val="100"/>
        <c:baseTimeUnit val="months"/>
      </c:dateAx>
      <c:valAx>
        <c:axId val="12653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'Rsk Paramts Eqt&amp;Asst&amp;ROE PT EUR'!$H$36:$H$38</c:f>
              <c:strCache>
                <c:ptCount val="1"/>
                <c:pt idx="0">
                  <c:v>Europe Return on Equity</c:v>
                </c:pt>
              </c:strCache>
            </c:strRef>
          </c:tx>
          <c:spPr>
            <a:ln w="28575" cap="rnd">
              <a:solidFill>
                <a:srgbClr val="5C66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666D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'Rsk Paramts Eqt&amp;Asst&amp;ROE PT EUR'!$I$32:$K$32</c:f>
              <c:numCache>
                <c:formatCode>[$-409]mmm\-yy;@</c:formatCode>
                <c:ptCount val="3"/>
                <c:pt idx="0">
                  <c:v>44896</c:v>
                </c:pt>
                <c:pt idx="1">
                  <c:v>45170</c:v>
                </c:pt>
                <c:pt idx="2">
                  <c:v>45283</c:v>
                </c:pt>
              </c:numCache>
            </c:numRef>
          </c:cat>
          <c:val>
            <c:numRef>
              <c:f>'Rsk Paramts Eqt&amp;Asst&amp;ROE PT EUR'!$I$37:$K$37</c:f>
              <c:numCache>
                <c:formatCode>0.00</c:formatCode>
                <c:ptCount val="3"/>
                <c:pt idx="0" formatCode="0">
                  <c:v>140.99670000000006</c:v>
                </c:pt>
                <c:pt idx="1">
                  <c:v>199.81443999999999</c:v>
                </c:pt>
                <c:pt idx="2">
                  <c:v>191.9580099999998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2-4702-B996-6335199875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3606016"/>
        <c:axId val="1263597376"/>
      </c:lineChart>
      <c:dateAx>
        <c:axId val="126360601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97376"/>
        <c:crosses val="autoZero"/>
        <c:auto val="1"/>
        <c:lblOffset val="100"/>
        <c:baseTimeUnit val="months"/>
      </c:dateAx>
      <c:valAx>
        <c:axId val="12635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'Rsk Paramts Eqt&amp;Asst&amp;ROE PT EUR'!$C$33:$C$35</c:f>
              <c:strCache>
                <c:ptCount val="1"/>
                <c:pt idx="0">
                  <c:v>Portugal Total Liabilities</c:v>
                </c:pt>
              </c:strCache>
            </c:strRef>
          </c:tx>
          <c:spPr>
            <a:ln>
              <a:solidFill>
                <a:srgbClr val="BED52F"/>
              </a:solidFill>
            </a:ln>
          </c:spPr>
          <c:marker>
            <c:spPr>
              <a:solidFill>
                <a:srgbClr val="BED52F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'Rsk Paramts Eqt&amp;Asst&amp;ROE PT EUR'!$D$32:$F$32</c:f>
              <c:numCache>
                <c:formatCode>[$-409]mmm\-yy;@</c:formatCode>
                <c:ptCount val="3"/>
                <c:pt idx="0">
                  <c:v>44896</c:v>
                </c:pt>
                <c:pt idx="1">
                  <c:v>45170</c:v>
                </c:pt>
                <c:pt idx="2">
                  <c:v>45283</c:v>
                </c:pt>
              </c:numCache>
            </c:numRef>
          </c:cat>
          <c:val>
            <c:numRef>
              <c:f>'Rsk Paramts Eqt&amp;Asst&amp;ROE PT EUR'!$D$34:$F$34</c:f>
              <c:numCache>
                <c:formatCode>General</c:formatCode>
                <c:ptCount val="3"/>
                <c:pt idx="0">
                  <c:v>271.69</c:v>
                </c:pt>
                <c:pt idx="1">
                  <c:v>261.94</c:v>
                </c:pt>
                <c:pt idx="2">
                  <c:v>266.07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8-4E98-8C7B-FF391F02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45840"/>
        <c:axId val="1329149680"/>
      </c:lineChart>
      <c:dateAx>
        <c:axId val="132914584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49680"/>
        <c:crosses val="autoZero"/>
        <c:auto val="1"/>
        <c:lblOffset val="100"/>
        <c:baseTimeUnit val="months"/>
      </c:dateAx>
      <c:valAx>
        <c:axId val="13291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45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'Rsk Paramts Eqt&amp;Asst&amp;ROE PT EUR'!$C$36:$C$38</c:f>
              <c:strCache>
                <c:ptCount val="1"/>
                <c:pt idx="0">
                  <c:v>Europe Total Liabilities</c:v>
                </c:pt>
              </c:strCache>
            </c:strRef>
          </c:tx>
          <c:spPr>
            <a:ln w="28575" cap="rnd">
              <a:solidFill>
                <a:srgbClr val="5C66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666D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'Rsk Paramts Eqt&amp;Asst&amp;ROE PT EUR'!$D$32:$F$32</c:f>
              <c:numCache>
                <c:formatCode>[$-409]mmm\-yy;@</c:formatCode>
                <c:ptCount val="3"/>
                <c:pt idx="0">
                  <c:v>44896</c:v>
                </c:pt>
                <c:pt idx="1">
                  <c:v>45170</c:v>
                </c:pt>
                <c:pt idx="2">
                  <c:v>45283</c:v>
                </c:pt>
              </c:numCache>
            </c:numRef>
          </c:cat>
          <c:val>
            <c:numRef>
              <c:f>'Rsk Paramts Eqt&amp;Asst&amp;ROE PT EUR'!$D$37:$F$37</c:f>
              <c:numCache>
                <c:formatCode>General</c:formatCode>
                <c:ptCount val="3"/>
                <c:pt idx="0">
                  <c:v>25261</c:v>
                </c:pt>
                <c:pt idx="1">
                  <c:v>25894</c:v>
                </c:pt>
                <c:pt idx="2">
                  <c:v>25281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8-4C26-97C5-F96A3A2184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9860160"/>
        <c:axId val="1279862560"/>
      </c:lineChart>
      <c:dateAx>
        <c:axId val="127986016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62560"/>
        <c:crosses val="autoZero"/>
        <c:auto val="1"/>
        <c:lblOffset val="100"/>
        <c:baseTimeUnit val="months"/>
      </c:dateAx>
      <c:valAx>
        <c:axId val="12798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'Rsk Paramts Eqt&amp;Asst&amp;ROE PT EUR'!$C$20:$C$22</c:f>
              <c:strCache>
                <c:ptCount val="1"/>
                <c:pt idx="0">
                  <c:v>Portugal Total Assets</c:v>
                </c:pt>
              </c:strCache>
            </c:strRef>
          </c:tx>
          <c:spPr>
            <a:ln w="28575" cap="rnd">
              <a:solidFill>
                <a:srgbClr val="BED5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D52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'Rsk Paramts Eqt&amp;Asst&amp;ROE PT EUR'!$D$19:$F$19</c:f>
              <c:numCache>
                <c:formatCode>[$-409]mmm\-yy;@</c:formatCode>
                <c:ptCount val="3"/>
                <c:pt idx="0">
                  <c:v>44896</c:v>
                </c:pt>
                <c:pt idx="1">
                  <c:v>45170</c:v>
                </c:pt>
                <c:pt idx="2">
                  <c:v>45283</c:v>
                </c:pt>
              </c:numCache>
            </c:numRef>
          </c:cat>
          <c:val>
            <c:numRef>
              <c:f>'Rsk Paramts Eqt&amp;Asst&amp;ROE PT EUR'!$D$21:$F$21</c:f>
              <c:numCache>
                <c:formatCode>General</c:formatCode>
                <c:ptCount val="3"/>
                <c:pt idx="0">
                  <c:v>294.36</c:v>
                </c:pt>
                <c:pt idx="1">
                  <c:v>286.5</c:v>
                </c:pt>
                <c:pt idx="2">
                  <c:v>291.88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3-451A-A5D9-B0390EC649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8315279"/>
        <c:axId val="258322479"/>
      </c:lineChart>
      <c:dateAx>
        <c:axId val="258315279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2479"/>
        <c:crosses val="autoZero"/>
        <c:auto val="1"/>
        <c:lblOffset val="100"/>
        <c:baseTimeUnit val="months"/>
      </c:dateAx>
      <c:valAx>
        <c:axId val="2583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'Rsk Paramts Eqt&amp;Asst&amp;ROE PT EUR'!$C$23:$C$25</c:f>
              <c:strCache>
                <c:ptCount val="1"/>
                <c:pt idx="0">
                  <c:v>Europe Total Assets</c:v>
                </c:pt>
              </c:strCache>
            </c:strRef>
          </c:tx>
          <c:spPr>
            <a:ln w="28575" cap="rnd">
              <a:solidFill>
                <a:srgbClr val="5C66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666D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'Rsk Paramts Eqt&amp;Asst&amp;ROE PT EUR'!$D$19:$F$19</c:f>
              <c:numCache>
                <c:formatCode>[$-409]mmm\-yy;@</c:formatCode>
                <c:ptCount val="3"/>
                <c:pt idx="0">
                  <c:v>44896</c:v>
                </c:pt>
                <c:pt idx="1">
                  <c:v>45170</c:v>
                </c:pt>
                <c:pt idx="2">
                  <c:v>45283</c:v>
                </c:pt>
              </c:numCache>
            </c:numRef>
          </c:cat>
          <c:val>
            <c:numRef>
              <c:f>'Rsk Paramts Eqt&amp;Asst&amp;ROE PT EUR'!$D$24:$F$24</c:f>
              <c:numCache>
                <c:formatCode>General</c:formatCode>
                <c:ptCount val="3"/>
                <c:pt idx="0">
                  <c:v>27001.7</c:v>
                </c:pt>
                <c:pt idx="1">
                  <c:v>27727.16</c:v>
                </c:pt>
                <c:pt idx="2">
                  <c:v>27144.67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A-4A1E-AA0A-1681A12305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8321999"/>
        <c:axId val="258309039"/>
      </c:lineChart>
      <c:dateAx>
        <c:axId val="258321999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09039"/>
        <c:crosses val="autoZero"/>
        <c:auto val="1"/>
        <c:lblOffset val="100"/>
        <c:baseTimeUnit val="months"/>
      </c:dateAx>
      <c:valAx>
        <c:axId val="2583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Portugal &amp; Europe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&amp; UNEM &amp; INF PT &amp; EUR'!$A$9</c:f>
              <c:strCache>
                <c:ptCount val="1"/>
                <c:pt idx="0">
                  <c:v>Portugal Unemployment</c:v>
                </c:pt>
              </c:strCache>
            </c:strRef>
          </c:tx>
          <c:spPr>
            <a:ln w="19050" cap="rnd">
              <a:solidFill>
                <a:srgbClr val="BED5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D52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789795578363244E-2"/>
                  <c:y val="6.478756355405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82-46EF-A99F-D37E125348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'GDP &amp; UNEM &amp; INF PT &amp; EUR'!$B$11:$F$11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'GDP &amp; UNEM &amp; INF PT &amp; EUR'!$B$9:$F$9</c:f>
              <c:numCache>
                <c:formatCode>General</c:formatCode>
                <c:ptCount val="5"/>
                <c:pt idx="0">
                  <c:v>6.3</c:v>
                </c:pt>
                <c:pt idx="1">
                  <c:v>6.6</c:v>
                </c:pt>
                <c:pt idx="2">
                  <c:v>6.5</c:v>
                </c:pt>
                <c:pt idx="3">
                  <c:v>6.5</c:v>
                </c:pt>
                <c:pt idx="4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2-46EF-A99F-D37E12534849}"/>
            </c:ext>
          </c:extLst>
        </c:ser>
        <c:ser>
          <c:idx val="1"/>
          <c:order val="1"/>
          <c:tx>
            <c:strRef>
              <c:f>'GDP &amp; UNEM &amp; INF PT &amp; EUR'!$A$12</c:f>
              <c:strCache>
                <c:ptCount val="1"/>
                <c:pt idx="0">
                  <c:v>Europe Unemployment</c:v>
                </c:pt>
              </c:strCache>
            </c:strRef>
          </c:tx>
          <c:spPr>
            <a:ln w="19050" cap="rnd">
              <a:solidFill>
                <a:srgbClr val="5C66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666D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305599921872384E-2"/>
                  <c:y val="-6.470333462336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82-46EF-A99F-D37E12534849}"/>
                </c:ext>
              </c:extLst>
            </c:dLbl>
            <c:dLbl>
              <c:idx val="1"/>
              <c:layout>
                <c:manualLayout>
                  <c:x val="-5.4911053184126236E-2"/>
                  <c:y val="6.478756355405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82-46EF-A99F-D37E12534849}"/>
                </c:ext>
              </c:extLst>
            </c:dLbl>
            <c:dLbl>
              <c:idx val="2"/>
              <c:layout>
                <c:manualLayout>
                  <c:x val="-4.377890352243239E-2"/>
                  <c:y val="6.4787563554052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82-46EF-A99F-D37E12534849}"/>
                </c:ext>
              </c:extLst>
            </c:dLbl>
            <c:dLbl>
              <c:idx val="3"/>
              <c:layout>
                <c:manualLayout>
                  <c:x val="-5.7789777098721101E-2"/>
                  <c:y val="6.478756355405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82-46EF-A99F-D37E12534849}"/>
                </c:ext>
              </c:extLst>
            </c:dLbl>
            <c:dLbl>
              <c:idx val="4"/>
              <c:layout>
                <c:manualLayout>
                  <c:x val="-4.3778903522432501E-2"/>
                  <c:y val="5.9157524502860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82-46EF-A99F-D37E125348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'GDP &amp; UNEM &amp; INF PT &amp; EUR'!$B$11:$F$11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'GDP &amp; UNEM &amp; INF PT &amp; EUR'!$B$12:$F$12</c:f>
              <c:numCache>
                <c:formatCode>General</c:formatCode>
                <c:ptCount val="5"/>
                <c:pt idx="0">
                  <c:v>7.4</c:v>
                </c:pt>
                <c:pt idx="1">
                  <c:v>6.2</c:v>
                </c:pt>
                <c:pt idx="2">
                  <c:v>6</c:v>
                </c:pt>
                <c:pt idx="3">
                  <c:v>6.1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2-46EF-A99F-D37E125348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8662911"/>
        <c:axId val="1528664351"/>
      </c:lineChart>
      <c:catAx>
        <c:axId val="15286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64351"/>
        <c:crosses val="autoZero"/>
        <c:auto val="1"/>
        <c:lblAlgn val="ctr"/>
        <c:lblOffset val="100"/>
        <c:noMultiLvlLbl val="0"/>
      </c:catAx>
      <c:valAx>
        <c:axId val="1528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Portugal &amp; Europe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&amp; UNEM &amp; INF PT &amp; EUR'!$A$15</c:f>
              <c:strCache>
                <c:ptCount val="1"/>
                <c:pt idx="0">
                  <c:v>Portugal Inflation</c:v>
                </c:pt>
              </c:strCache>
            </c:strRef>
          </c:tx>
          <c:spPr>
            <a:ln w="28575" cap="rnd">
              <a:solidFill>
                <a:srgbClr val="BED5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D52F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BED52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BED52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CE-48B4-A2C8-1F29E13A3AB4}"/>
              </c:ext>
            </c:extLst>
          </c:dPt>
          <c:dLbls>
            <c:dLbl>
              <c:idx val="1"/>
              <c:layout>
                <c:manualLayout>
                  <c:x val="-2.8864154470904874E-2"/>
                  <c:y val="0.146833793044431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CE-48B4-A2C8-1F29E13A3AB4}"/>
                </c:ext>
              </c:extLst>
            </c:dLbl>
            <c:dLbl>
              <c:idx val="2"/>
              <c:layout>
                <c:manualLayout>
                  <c:x val="-5.3557119083813054E-2"/>
                  <c:y val="6.3595210251141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CE-48B4-A2C8-1F29E13A3AB4}"/>
                </c:ext>
              </c:extLst>
            </c:dLbl>
            <c:dLbl>
              <c:idx val="3"/>
              <c:layout>
                <c:manualLayout>
                  <c:x val="-4.9907280452123434E-2"/>
                  <c:y val="6.442241670549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E-48B4-A2C8-1F29E13A3AB4}"/>
                </c:ext>
              </c:extLst>
            </c:dLbl>
            <c:dLbl>
              <c:idx val="4"/>
              <c:layout>
                <c:manualLayout>
                  <c:x val="-4.9907280452123504E-2"/>
                  <c:y val="5.9271705684316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CE-48B4-A2C8-1F29E13A3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'GDP &amp; UNEM &amp; INF PT &amp; EUR'!$B$17:$F$17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'GDP &amp; UNEM &amp; INF PT &amp; EUR'!$B$15:$F$15</c:f>
              <c:numCache>
                <c:formatCode>General</c:formatCode>
                <c:ptCount val="5"/>
                <c:pt idx="0">
                  <c:v>0.9</c:v>
                </c:pt>
                <c:pt idx="1">
                  <c:v>8.1</c:v>
                </c:pt>
                <c:pt idx="2">
                  <c:v>5.3</c:v>
                </c:pt>
                <c:pt idx="3">
                  <c:v>2.2999999999999998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E-48B4-A2C8-1F29E13A3AB4}"/>
            </c:ext>
          </c:extLst>
        </c:ser>
        <c:ser>
          <c:idx val="1"/>
          <c:order val="1"/>
          <c:tx>
            <c:strRef>
              <c:f>'GDP &amp; UNEM &amp; INF PT &amp; EUR'!$A$18</c:f>
              <c:strCache>
                <c:ptCount val="1"/>
                <c:pt idx="0">
                  <c:v>Europe Inflation</c:v>
                </c:pt>
              </c:strCache>
            </c:strRef>
          </c:tx>
          <c:spPr>
            <a:ln w="19050" cap="rnd">
              <a:solidFill>
                <a:srgbClr val="5C66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666D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'GDP &amp; UNEM &amp; INF PT &amp; EUR'!$B$17:$F$17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'GDP &amp; UNEM &amp; INF PT &amp; EUR'!$B$18:$F$18</c:f>
              <c:numCache>
                <c:formatCode>General</c:formatCode>
                <c:ptCount val="5"/>
                <c:pt idx="0">
                  <c:v>2.9</c:v>
                </c:pt>
                <c:pt idx="1">
                  <c:v>9.1999999999999993</c:v>
                </c:pt>
                <c:pt idx="2">
                  <c:v>6.4</c:v>
                </c:pt>
                <c:pt idx="3">
                  <c:v>2.7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E-48B4-A2C8-1F29E13A3A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4778863"/>
        <c:axId val="1544779343"/>
      </c:lineChart>
      <c:catAx>
        <c:axId val="15447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79343"/>
        <c:crosses val="autoZero"/>
        <c:auto val="1"/>
        <c:lblAlgn val="ctr"/>
        <c:lblOffset val="100"/>
        <c:noMultiLvlLbl val="0"/>
      </c:catAx>
      <c:valAx>
        <c:axId val="15447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7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Portugal &amp; Europe Assets Composition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'Assets Composit &amp; Vol PT &amp; EU'!$B$8</c:f>
              <c:strCache>
                <c:ptCount val="1"/>
                <c:pt idx="0">
                  <c:v>Europe Union</c:v>
                </c:pt>
              </c:strCache>
            </c:strRef>
          </c:tx>
          <c:spPr>
            <a:solidFill>
              <a:srgbClr val="5C666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'Assets Composit &amp; Vol PT &amp; EU'!$C$5:$T$6</c:f>
              <c:multiLvlStrCache>
                <c:ptCount val="18"/>
                <c:lvl>
                  <c:pt idx="0">
                    <c:v>December-22</c:v>
                  </c:pt>
                  <c:pt idx="1">
                    <c:v>September-23</c:v>
                  </c:pt>
                  <c:pt idx="2">
                    <c:v>December-23</c:v>
                  </c:pt>
                  <c:pt idx="3">
                    <c:v>December-22</c:v>
                  </c:pt>
                  <c:pt idx="4">
                    <c:v>September-23</c:v>
                  </c:pt>
                  <c:pt idx="5">
                    <c:v>December-23</c:v>
                  </c:pt>
                  <c:pt idx="6">
                    <c:v>December-22</c:v>
                  </c:pt>
                  <c:pt idx="7">
                    <c:v>September-23</c:v>
                  </c:pt>
                  <c:pt idx="8">
                    <c:v>December-23</c:v>
                  </c:pt>
                  <c:pt idx="9">
                    <c:v>December-22</c:v>
                  </c:pt>
                  <c:pt idx="10">
                    <c:v>September-23</c:v>
                  </c:pt>
                  <c:pt idx="11">
                    <c:v>December-23</c:v>
                  </c:pt>
                  <c:pt idx="12">
                    <c:v>December-22</c:v>
                  </c:pt>
                  <c:pt idx="13">
                    <c:v>September-23</c:v>
                  </c:pt>
                  <c:pt idx="14">
                    <c:v>December-23</c:v>
                  </c:pt>
                  <c:pt idx="15">
                    <c:v>December-22</c:v>
                  </c:pt>
                  <c:pt idx="16">
                    <c:v>September-23</c:v>
                  </c:pt>
                  <c:pt idx="17">
                    <c:v>December-23</c:v>
                  </c:pt>
                </c:lvl>
                <c:lvl>
                  <c:pt idx="0">
                    <c:v>Cash balances</c:v>
                  </c:pt>
                  <c:pt idx="3">
                    <c:v>Equity instruments</c:v>
                  </c:pt>
                  <c:pt idx="6">
                    <c:v>Debt securities</c:v>
                  </c:pt>
                  <c:pt idx="9">
                    <c:v>Loans and advances</c:v>
                  </c:pt>
                  <c:pt idx="12">
                    <c:v>Derivatives</c:v>
                  </c:pt>
                  <c:pt idx="15">
                    <c:v>Other Assets</c:v>
                  </c:pt>
                </c:lvl>
              </c:multiLvlStrCache>
            </c:multiLvlStrRef>
          </c:cat>
          <c:val>
            <c:numRef>
              <c:f>'Assets Composit &amp; Vol PT &amp; EU'!$C$8:$T$8</c:f>
              <c:numCache>
                <c:formatCode>0.0%</c:formatCode>
                <c:ptCount val="18"/>
                <c:pt idx="0">
                  <c:v>0.13732769692878791</c:v>
                </c:pt>
                <c:pt idx="1">
                  <c:v>0.13089983644825626</c:v>
                </c:pt>
                <c:pt idx="2">
                  <c:v>0.1250242145175624</c:v>
                </c:pt>
                <c:pt idx="3">
                  <c:v>1.2924026378329028E-2</c:v>
                </c:pt>
                <c:pt idx="4">
                  <c:v>1.4629762198172951E-2</c:v>
                </c:pt>
                <c:pt idx="5">
                  <c:v>1.5044472664644835E-2</c:v>
                </c:pt>
                <c:pt idx="6">
                  <c:v>0.1160690288846592</c:v>
                </c:pt>
                <c:pt idx="7">
                  <c:v>0.12521613615671159</c:v>
                </c:pt>
                <c:pt idx="8">
                  <c:v>0.1283231584104107</c:v>
                </c:pt>
                <c:pt idx="9">
                  <c:v>0.61815048661872518</c:v>
                </c:pt>
                <c:pt idx="10">
                  <c:v>0.62043517428683259</c:v>
                </c:pt>
                <c:pt idx="11">
                  <c:v>0.62835718384559824</c:v>
                </c:pt>
                <c:pt idx="12">
                  <c:v>6.7206992944031305E-2</c:v>
                </c:pt>
                <c:pt idx="13">
                  <c:v>6.5284536223605735E-2</c:v>
                </c:pt>
                <c:pt idx="14">
                  <c:v>5.5849498729881583E-2</c:v>
                </c:pt>
                <c:pt idx="15">
                  <c:v>4.8321768204469512E-2</c:v>
                </c:pt>
                <c:pt idx="16">
                  <c:v>4.3534554650309754E-2</c:v>
                </c:pt>
                <c:pt idx="17">
                  <c:v>4.7401471757636655E-2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4-4711-8D88-2CDCF6EA1446}"/>
            </c:ext>
          </c:extLst>
        </c:ser>
        <c:ser>
          <c:idx val="0"/>
          <c:order val="1"/>
          <c:tx>
            <c:strRef>
              <c:f>'Assets Composit &amp; Vol PT &amp; EU'!$B$7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rgbClr val="BED52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'Assets Composit &amp; Vol PT &amp; EU'!$C$5:$T$6</c:f>
              <c:multiLvlStrCache>
                <c:ptCount val="18"/>
                <c:lvl>
                  <c:pt idx="0">
                    <c:v>December-22</c:v>
                  </c:pt>
                  <c:pt idx="1">
                    <c:v>September-23</c:v>
                  </c:pt>
                  <c:pt idx="2">
                    <c:v>December-23</c:v>
                  </c:pt>
                  <c:pt idx="3">
                    <c:v>December-22</c:v>
                  </c:pt>
                  <c:pt idx="4">
                    <c:v>September-23</c:v>
                  </c:pt>
                  <c:pt idx="5">
                    <c:v>December-23</c:v>
                  </c:pt>
                  <c:pt idx="6">
                    <c:v>December-22</c:v>
                  </c:pt>
                  <c:pt idx="7">
                    <c:v>September-23</c:v>
                  </c:pt>
                  <c:pt idx="8">
                    <c:v>December-23</c:v>
                  </c:pt>
                  <c:pt idx="9">
                    <c:v>December-22</c:v>
                  </c:pt>
                  <c:pt idx="10">
                    <c:v>September-23</c:v>
                  </c:pt>
                  <c:pt idx="11">
                    <c:v>December-23</c:v>
                  </c:pt>
                  <c:pt idx="12">
                    <c:v>December-22</c:v>
                  </c:pt>
                  <c:pt idx="13">
                    <c:v>September-23</c:v>
                  </c:pt>
                  <c:pt idx="14">
                    <c:v>December-23</c:v>
                  </c:pt>
                  <c:pt idx="15">
                    <c:v>December-22</c:v>
                  </c:pt>
                  <c:pt idx="16">
                    <c:v>September-23</c:v>
                  </c:pt>
                  <c:pt idx="17">
                    <c:v>December-23</c:v>
                  </c:pt>
                </c:lvl>
                <c:lvl>
                  <c:pt idx="0">
                    <c:v>Cash balances</c:v>
                  </c:pt>
                  <c:pt idx="3">
                    <c:v>Equity instruments</c:v>
                  </c:pt>
                  <c:pt idx="6">
                    <c:v>Debt securities</c:v>
                  </c:pt>
                  <c:pt idx="9">
                    <c:v>Loans and advances</c:v>
                  </c:pt>
                  <c:pt idx="12">
                    <c:v>Derivatives</c:v>
                  </c:pt>
                  <c:pt idx="15">
                    <c:v>Other Assets</c:v>
                  </c:pt>
                </c:lvl>
              </c:multiLvlStrCache>
            </c:multiLvlStrRef>
          </c:cat>
          <c:val>
            <c:numRef>
              <c:f>'Assets Composit &amp; Vol PT &amp; EU'!$C$7:$T$7</c:f>
              <c:numCache>
                <c:formatCode>0.0%</c:formatCode>
                <c:ptCount val="18"/>
                <c:pt idx="0">
                  <c:v>0.14819715081728035</c:v>
                </c:pt>
                <c:pt idx="1">
                  <c:v>0.1131945315904654</c:v>
                </c:pt>
                <c:pt idx="2">
                  <c:v>0.14082967665945442</c:v>
                </c:pt>
                <c:pt idx="3">
                  <c:v>8.0676371275189996E-3</c:v>
                </c:pt>
                <c:pt idx="4">
                  <c:v>8.5562774339026058E-3</c:v>
                </c:pt>
                <c:pt idx="5">
                  <c:v>8.0661893993188034E-3</c:v>
                </c:pt>
                <c:pt idx="6">
                  <c:v>0.20026883058650016</c:v>
                </c:pt>
                <c:pt idx="7">
                  <c:v>0.23738265373845849</c:v>
                </c:pt>
                <c:pt idx="8">
                  <c:v>0.22917159627900352</c:v>
                </c:pt>
                <c:pt idx="9">
                  <c:v>0.58466762977874154</c:v>
                </c:pt>
                <c:pt idx="10">
                  <c:v>0.58080441234819957</c:v>
                </c:pt>
                <c:pt idx="11">
                  <c:v>0.56615971599692116</c:v>
                </c:pt>
                <c:pt idx="12">
                  <c:v>8.9284533937735513E-3</c:v>
                </c:pt>
                <c:pt idx="13">
                  <c:v>1.134169506834978E-2</c:v>
                </c:pt>
                <c:pt idx="14">
                  <c:v>1.138656195326722E-2</c:v>
                </c:pt>
                <c:pt idx="15">
                  <c:v>4.98702982961855E-2</c:v>
                </c:pt>
                <c:pt idx="16">
                  <c:v>4.8720429820624293E-2</c:v>
                </c:pt>
                <c:pt idx="17">
                  <c:v>4.4386259712035005E-2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4-4711-8D88-2CDCF6EA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078640"/>
        <c:axId val="1391853392"/>
      </c:barChart>
      <c:catAx>
        <c:axId val="18040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53392"/>
        <c:crosses val="autoZero"/>
        <c:auto val="1"/>
        <c:lblAlgn val="ctr"/>
        <c:lblOffset val="100"/>
        <c:noMultiLvlLbl val="0"/>
      </c:catAx>
      <c:valAx>
        <c:axId val="13918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Portugal Volumes bn EUR per Total Asset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'Assets Composit &amp; Vol PT &amp; EU'!$B$25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rgbClr val="BED5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D52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1.0174595340188206E-2"/>
                  <c:y val="5.8821975115646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65-40CF-9E72-0F7619E43633}"/>
                </c:ext>
              </c:extLst>
            </c:dLbl>
            <c:dLbl>
              <c:idx val="9"/>
              <c:layout>
                <c:manualLayout>
                  <c:x val="-7.8711556618054249E-2"/>
                  <c:y val="-1.3627905536459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65-40CF-9E72-0F7619E43633}"/>
                </c:ext>
              </c:extLst>
            </c:dLbl>
            <c:dLbl>
              <c:idx val="11"/>
              <c:layout>
                <c:manualLayout>
                  <c:x val="-8.6452198402017476E-3"/>
                  <c:y val="-1.3627833409529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65-40CF-9E72-0F7619E43633}"/>
                </c:ext>
              </c:extLst>
            </c:dLbl>
            <c:dLbl>
              <c:idx val="12"/>
              <c:layout>
                <c:manualLayout>
                  <c:x val="-6.0559021534189163E-2"/>
                  <c:y val="-1.752983959374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65-40CF-9E72-0F7619E436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'Assets Composit &amp; Vol PT &amp; EU'!$C$23:$T$24</c:f>
              <c:multiLvlStrCache>
                <c:ptCount val="18"/>
                <c:lvl>
                  <c:pt idx="0">
                    <c:v>December-22</c:v>
                  </c:pt>
                  <c:pt idx="1">
                    <c:v>September-23</c:v>
                  </c:pt>
                  <c:pt idx="2">
                    <c:v>December-23</c:v>
                  </c:pt>
                  <c:pt idx="3">
                    <c:v>December-22</c:v>
                  </c:pt>
                  <c:pt idx="4">
                    <c:v>September-23</c:v>
                  </c:pt>
                  <c:pt idx="5">
                    <c:v>December-23</c:v>
                  </c:pt>
                  <c:pt idx="6">
                    <c:v>December-22</c:v>
                  </c:pt>
                  <c:pt idx="7">
                    <c:v>September-23</c:v>
                  </c:pt>
                  <c:pt idx="8">
                    <c:v>December-23</c:v>
                  </c:pt>
                  <c:pt idx="9">
                    <c:v>December-22</c:v>
                  </c:pt>
                  <c:pt idx="10">
                    <c:v>September-23</c:v>
                  </c:pt>
                  <c:pt idx="11">
                    <c:v>December-23</c:v>
                  </c:pt>
                  <c:pt idx="12">
                    <c:v>December-22</c:v>
                  </c:pt>
                  <c:pt idx="13">
                    <c:v>September-23</c:v>
                  </c:pt>
                  <c:pt idx="14">
                    <c:v>December-23</c:v>
                  </c:pt>
                  <c:pt idx="15">
                    <c:v>December-22</c:v>
                  </c:pt>
                  <c:pt idx="16">
                    <c:v>September-23</c:v>
                  </c:pt>
                  <c:pt idx="17">
                    <c:v>December-23</c:v>
                  </c:pt>
                </c:lvl>
                <c:lvl>
                  <c:pt idx="0">
                    <c:v>Cash balances</c:v>
                  </c:pt>
                  <c:pt idx="3">
                    <c:v>Equity instruments</c:v>
                  </c:pt>
                  <c:pt idx="6">
                    <c:v>Debt securities</c:v>
                  </c:pt>
                  <c:pt idx="9">
                    <c:v>Loans and advances</c:v>
                  </c:pt>
                  <c:pt idx="12">
                    <c:v>Derivatives</c:v>
                  </c:pt>
                  <c:pt idx="15">
                    <c:v>Other Assets</c:v>
                  </c:pt>
                </c:lvl>
              </c:multiLvlStrCache>
            </c:multiLvlStrRef>
          </c:cat>
          <c:val>
            <c:numRef>
              <c:f>'Assets Composit &amp; Vol PT &amp; EU'!$C$25:$T$25</c:f>
              <c:numCache>
                <c:formatCode>0.00</c:formatCode>
                <c:ptCount val="18"/>
                <c:pt idx="0">
                  <c:v>43.623604806270002</c:v>
                </c:pt>
                <c:pt idx="1">
                  <c:v>32.430312161689997</c:v>
                </c:pt>
                <c:pt idx="2">
                  <c:v>41.105628810619997</c:v>
                </c:pt>
                <c:pt idx="3">
                  <c:v>2.37480553324</c:v>
                </c:pt>
                <c:pt idx="4">
                  <c:v>2.4513794458499998</c:v>
                </c:pt>
                <c:pt idx="5">
                  <c:v>2.35437441333</c:v>
                </c:pt>
                <c:pt idx="6">
                  <c:v>58.95152688388</c:v>
                </c:pt>
                <c:pt idx="7">
                  <c:v>68.010295677190001</c:v>
                </c:pt>
                <c:pt idx="8">
                  <c:v>66.891033154620004</c:v>
                </c:pt>
                <c:pt idx="9">
                  <c:v>172.10391349516001</c:v>
                </c:pt>
                <c:pt idx="10">
                  <c:v>166.40086877594001</c:v>
                </c:pt>
                <c:pt idx="11">
                  <c:v>165.25175435552003</c:v>
                </c:pt>
                <c:pt idx="12">
                  <c:v>2.6281971025299997</c:v>
                </c:pt>
                <c:pt idx="13">
                  <c:v>3.2494035386800002</c:v>
                </c:pt>
                <c:pt idx="14">
                  <c:v>3.3235309501700008</c:v>
                </c:pt>
                <c:pt idx="15">
                  <c:v>14.679919097270002</c:v>
                </c:pt>
                <c:pt idx="16">
                  <c:v>13.958437086439998</c:v>
                </c:pt>
                <c:pt idx="17">
                  <c:v>12.955544309220002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5-40CF-9E72-0F7619E436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2661360"/>
        <c:axId val="1892650800"/>
      </c:lineChart>
      <c:catAx>
        <c:axId val="18926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50800"/>
        <c:crosses val="autoZero"/>
        <c:auto val="1"/>
        <c:lblAlgn val="ctr"/>
        <c:lblOffset val="100"/>
        <c:noMultiLvlLbl val="0"/>
      </c:catAx>
      <c:valAx>
        <c:axId val="18926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 Union</a:t>
            </a:r>
            <a:r>
              <a:rPr lang="en-US" baseline="0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Volumes bn EUR per Total Asset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'Assets Composit &amp; Vol PT &amp; EU'!$B$26</c:f>
              <c:strCache>
                <c:ptCount val="1"/>
                <c:pt idx="0">
                  <c:v>Europe Union</c:v>
                </c:pt>
              </c:strCache>
            </c:strRef>
          </c:tx>
          <c:spPr>
            <a:ln w="28575" cap="rnd">
              <a:solidFill>
                <a:srgbClr val="5C66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666D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'Assets Composit &amp; Vol PT &amp; EU'!$C$23:$T$24</c:f>
              <c:multiLvlStrCache>
                <c:ptCount val="18"/>
                <c:lvl>
                  <c:pt idx="0">
                    <c:v>December-22</c:v>
                  </c:pt>
                  <c:pt idx="1">
                    <c:v>September-23</c:v>
                  </c:pt>
                  <c:pt idx="2">
                    <c:v>December-23</c:v>
                  </c:pt>
                  <c:pt idx="3">
                    <c:v>December-22</c:v>
                  </c:pt>
                  <c:pt idx="4">
                    <c:v>September-23</c:v>
                  </c:pt>
                  <c:pt idx="5">
                    <c:v>December-23</c:v>
                  </c:pt>
                  <c:pt idx="6">
                    <c:v>December-22</c:v>
                  </c:pt>
                  <c:pt idx="7">
                    <c:v>September-23</c:v>
                  </c:pt>
                  <c:pt idx="8">
                    <c:v>December-23</c:v>
                  </c:pt>
                  <c:pt idx="9">
                    <c:v>December-22</c:v>
                  </c:pt>
                  <c:pt idx="10">
                    <c:v>September-23</c:v>
                  </c:pt>
                  <c:pt idx="11">
                    <c:v>December-23</c:v>
                  </c:pt>
                  <c:pt idx="12">
                    <c:v>December-22</c:v>
                  </c:pt>
                  <c:pt idx="13">
                    <c:v>September-23</c:v>
                  </c:pt>
                  <c:pt idx="14">
                    <c:v>December-23</c:v>
                  </c:pt>
                  <c:pt idx="15">
                    <c:v>December-22</c:v>
                  </c:pt>
                  <c:pt idx="16">
                    <c:v>September-23</c:v>
                  </c:pt>
                  <c:pt idx="17">
                    <c:v>December-23</c:v>
                  </c:pt>
                </c:lvl>
                <c:lvl>
                  <c:pt idx="0">
                    <c:v>Cash balances</c:v>
                  </c:pt>
                  <c:pt idx="3">
                    <c:v>Equity instruments</c:v>
                  </c:pt>
                  <c:pt idx="6">
                    <c:v>Debt securities</c:v>
                  </c:pt>
                  <c:pt idx="9">
                    <c:v>Loans and advances</c:v>
                  </c:pt>
                  <c:pt idx="12">
                    <c:v>Derivatives</c:v>
                  </c:pt>
                  <c:pt idx="15">
                    <c:v>Other Assets</c:v>
                  </c:pt>
                </c:lvl>
              </c:multiLvlStrCache>
            </c:multiLvlStrRef>
          </c:cat>
          <c:val>
            <c:numRef>
              <c:f>'Assets Composit &amp; Vol PT &amp; EU'!$C$26:$T$26</c:f>
              <c:numCache>
                <c:formatCode>0.00</c:formatCode>
                <c:ptCount val="18"/>
                <c:pt idx="0">
                  <c:v>4001.5748979692812</c:v>
                </c:pt>
                <c:pt idx="1">
                  <c:v>3629.4805159670341</c:v>
                </c:pt>
                <c:pt idx="2">
                  <c:v>3393.7413891365995</c:v>
                </c:pt>
                <c:pt idx="3">
                  <c:v>348.9706735318959</c:v>
                </c:pt>
                <c:pt idx="4">
                  <c:v>405.6417356372267</c:v>
                </c:pt>
                <c:pt idx="5">
                  <c:v>408.37728720596976</c:v>
                </c:pt>
                <c:pt idx="6">
                  <c:v>3134.0610116666694</c:v>
                </c:pt>
                <c:pt idx="7">
                  <c:v>3471.8876569804461</c:v>
                </c:pt>
                <c:pt idx="8">
                  <c:v>3483.2901415346878</c:v>
                </c:pt>
                <c:pt idx="9">
                  <c:v>16691.113538820871</c:v>
                </c:pt>
                <c:pt idx="10">
                  <c:v>17202.904431319228</c:v>
                </c:pt>
                <c:pt idx="11">
                  <c:v>17056.550126764188</c:v>
                </c:pt>
                <c:pt idx="12">
                  <c:v>1814.7030118306131</c:v>
                </c:pt>
                <c:pt idx="13">
                  <c:v>1810.1546850380157</c:v>
                </c:pt>
                <c:pt idx="14">
                  <c:v>1516.0163663776202</c:v>
                </c:pt>
                <c:pt idx="15">
                  <c:v>1304.7698529029242</c:v>
                </c:pt>
                <c:pt idx="16">
                  <c:v>1207.089498061066</c:v>
                </c:pt>
                <c:pt idx="17">
                  <c:v>1286.6974388172109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B-491F-995E-C0BABE3D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70496"/>
        <c:axId val="1890270976"/>
      </c:lineChart>
      <c:catAx>
        <c:axId val="18902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0976"/>
        <c:crosses val="autoZero"/>
        <c:auto val="1"/>
        <c:lblAlgn val="ctr"/>
        <c:lblOffset val="100"/>
        <c:noMultiLvlLbl val="0"/>
      </c:catAx>
      <c:valAx>
        <c:axId val="18902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Portugal &amp; Europe Union </a:t>
            </a:r>
            <a:r>
              <a:rPr lang="en-US" sz="1000" b="0" i="0" u="none" strike="noStrike" baseline="0">
                <a:effectLst/>
              </a:rPr>
              <a:t>Gross non-performing loans, domestic and foreign entities (%) of gross loans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'Gross Non-perform Loans PT &amp; EU'!$B$4</c:f>
              <c:strCache>
                <c:ptCount val="1"/>
                <c:pt idx="0">
                  <c:v>Portugal Gross Non-Perfoming Loans</c:v>
                </c:pt>
              </c:strCache>
            </c:strRef>
          </c:tx>
          <c:spPr>
            <a:ln w="28575" cap="rnd">
              <a:solidFill>
                <a:srgbClr val="BED5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D52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'Gross Non-perform Loans PT &amp; EU'!$C$6:$E$6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'Gross Non-perform Loans PT &amp; EU'!$C$4:$E$4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3.6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0-4C07-A941-A9B9A36600D0}"/>
            </c:ext>
          </c:extLst>
        </c:ser>
        <c:ser>
          <c:idx val="1"/>
          <c:order val="1"/>
          <c:tx>
            <c:strRef>
              <c:f>'Gross Non-perform Loans PT &amp; EU'!$B$7</c:f>
              <c:strCache>
                <c:ptCount val="1"/>
                <c:pt idx="0">
                  <c:v>Europe Union Gross Non-Perfoming Loans</c:v>
                </c:pt>
              </c:strCache>
            </c:strRef>
          </c:tx>
          <c:spPr>
            <a:ln w="28575" cap="rnd">
              <a:solidFill>
                <a:srgbClr val="5C66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666D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'Gross Non-perform Loans PT &amp; EU'!$C$6:$E$6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'Gross Non-perform Loans PT &amp; EU'!$C$7:$E$7</c:f>
              <c:numCache>
                <c:formatCode>General</c:formatCode>
                <c:ptCount val="3"/>
                <c:pt idx="0">
                  <c:v>2.5</c:v>
                </c:pt>
                <c:pt idx="1">
                  <c:v>2</c:v>
                </c:pt>
                <c:pt idx="2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0-4C07-A941-A9B9A36600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362767"/>
        <c:axId val="874363247"/>
      </c:lineChart>
      <c:catAx>
        <c:axId val="8743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63247"/>
        <c:crosses val="autoZero"/>
        <c:auto val="1"/>
        <c:lblAlgn val="ctr"/>
        <c:lblOffset val="100"/>
        <c:noMultiLvlLbl val="0"/>
      </c:catAx>
      <c:valAx>
        <c:axId val="8743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'Rsk Paramts Eqt&amp;Asst&amp;ROE PT EUR'!$H$20:$H$22</c:f>
              <c:strCache>
                <c:ptCount val="1"/>
                <c:pt idx="0">
                  <c:v>Portugal Total Equity</c:v>
                </c:pt>
              </c:strCache>
            </c:strRef>
          </c:tx>
          <c:spPr>
            <a:ln w="28575" cap="rnd">
              <a:solidFill>
                <a:srgbClr val="BED5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D52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'Rsk Paramts Eqt&amp;Asst&amp;ROE PT EUR'!$I$19:$K$19</c:f>
              <c:numCache>
                <c:formatCode>[$-409]mmm\-yy;@</c:formatCode>
                <c:ptCount val="3"/>
                <c:pt idx="0">
                  <c:v>44896</c:v>
                </c:pt>
                <c:pt idx="1">
                  <c:v>45170</c:v>
                </c:pt>
                <c:pt idx="2">
                  <c:v>45283</c:v>
                </c:pt>
              </c:numCache>
            </c:numRef>
          </c:cat>
          <c:val>
            <c:numRef>
              <c:f>('Rsk Paramts Eqt&amp;Asst&amp;ROE PT EUR'!$I$21,'Rsk Paramts Eqt&amp;Asst&amp;ROE PT EUR'!$J$21,'Rsk Paramts Eqt&amp;Asst&amp;ROE PT EUR'!$K$21)</c:f>
              <c:numCache>
                <c:formatCode>General</c:formatCode>
                <c:ptCount val="3"/>
                <c:pt idx="0">
                  <c:v>22.670000000000016</c:v>
                </c:pt>
                <c:pt idx="1">
                  <c:v>24.560000000000002</c:v>
                </c:pt>
                <c:pt idx="2">
                  <c:v>25.810000000000002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DF5-87BB-621EDB40D9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4099647"/>
        <c:axId val="1724107807"/>
      </c:lineChart>
      <c:dateAx>
        <c:axId val="1724099647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07807"/>
        <c:crosses val="autoZero"/>
        <c:auto val="1"/>
        <c:lblOffset val="100"/>
        <c:baseTimeUnit val="months"/>
      </c:dateAx>
      <c:valAx>
        <c:axId val="17241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'Rsk Paramts Eqt&amp;Asst&amp;ROE PT EUR'!$H$23:$H$25</c:f>
              <c:strCache>
                <c:ptCount val="1"/>
                <c:pt idx="0">
                  <c:v>Europe Total Equity</c:v>
                </c:pt>
              </c:strCache>
            </c:strRef>
          </c:tx>
          <c:spPr>
            <a:ln w="28575" cap="rnd">
              <a:solidFill>
                <a:srgbClr val="5C66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666D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'Rsk Paramts Eqt&amp;Asst&amp;ROE PT EUR'!$I$19:$K$19</c:f>
              <c:numCache>
                <c:formatCode>[$-409]mmm\-yy;@</c:formatCode>
                <c:ptCount val="3"/>
                <c:pt idx="0">
                  <c:v>44896</c:v>
                </c:pt>
                <c:pt idx="1">
                  <c:v>45170</c:v>
                </c:pt>
                <c:pt idx="2">
                  <c:v>45283</c:v>
                </c:pt>
              </c:numCache>
            </c:numRef>
          </c:cat>
          <c:val>
            <c:numRef>
              <c:f>'Rsk Paramts Eqt&amp;Asst&amp;ROE PT EUR'!$I$24:$K$24</c:f>
              <c:numCache>
                <c:formatCode>General</c:formatCode>
                <c:ptCount val="3"/>
                <c:pt idx="0">
                  <c:v>1740.7000000000007</c:v>
                </c:pt>
                <c:pt idx="1">
                  <c:v>1833.1599999999999</c:v>
                </c:pt>
                <c:pt idx="2">
                  <c:v>1863.6699999999983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6-4307-BD4C-2925D549F6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4836976"/>
        <c:axId val="1894843216"/>
      </c:lineChart>
      <c:dateAx>
        <c:axId val="189483697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43216"/>
        <c:crosses val="autoZero"/>
        <c:auto val="1"/>
        <c:lblOffset val="100"/>
        <c:baseTimeUnit val="months"/>
      </c:dateAx>
      <c:valAx>
        <c:axId val="18948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367302</xdr:colOff>
      <xdr:row>0</xdr:row>
      <xdr:rowOff>113575</xdr:rowOff>
    </xdr:from>
    <xdr:to>
      <xdr:col>11</xdr:col>
      <xdr:colOff>462987</xdr:colOff>
      <xdr:row>12</xdr:row>
      <xdr:rowOff>77164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004EA-2D77-45DE-EA3E-45BA66A09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405808</xdr:colOff>
      <xdr:row>13</xdr:row>
      <xdr:rowOff>11996</xdr:rowOff>
    </xdr:from>
    <xdr:to>
      <xdr:col>11</xdr:col>
      <xdr:colOff>472633</xdr:colOff>
      <xdr:row>25</xdr:row>
      <xdr:rowOff>86615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1A2A2-FEAA-EF14-55CC-B8FFD0577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24891</xdr:colOff>
      <xdr:row>3</xdr:row>
      <xdr:rowOff>96457</xdr:rowOff>
    </xdr:from>
    <xdr:to>
      <xdr:col>17</xdr:col>
      <xdr:colOff>579121</xdr:colOff>
      <xdr:row>15</xdr:row>
      <xdr:rowOff>172721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9848FD-D586-BCA8-6FCA-F6180DB93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223057</xdr:colOff>
      <xdr:row>29</xdr:row>
      <xdr:rowOff>150229</xdr:rowOff>
    </xdr:from>
    <xdr:to>
      <xdr:col>8</xdr:col>
      <xdr:colOff>912963</xdr:colOff>
      <xdr:row>47</xdr:row>
      <xdr:rowOff>45767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42488-CFC5-CD52-7949-977D1E7D5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149825</xdr:colOff>
      <xdr:row>29</xdr:row>
      <xdr:rowOff>125018</xdr:rowOff>
    </xdr:from>
    <xdr:to>
      <xdr:col>15</xdr:col>
      <xdr:colOff>212030</xdr:colOff>
      <xdr:row>47</xdr:row>
      <xdr:rowOff>62813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C19F2-7A49-DF46-BCCC-734668DB2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415800</xdr:colOff>
      <xdr:row>29</xdr:row>
      <xdr:rowOff>133350</xdr:rowOff>
    </xdr:from>
    <xdr:to>
      <xdr:col>27</xdr:col>
      <xdr:colOff>0</xdr:colOff>
      <xdr:row>47</xdr:row>
      <xdr:rowOff>79729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3B86D1-5B22-8466-AB44-637A975B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163830</xdr:rowOff>
    </xdr:from>
    <xdr:to>
      <xdr:col>11</xdr:col>
      <xdr:colOff>342900</xdr:colOff>
      <xdr:row>12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E0FB1-2C8F-ABDD-7BB5-F140EBD9F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39</xdr:row>
      <xdr:rowOff>103352</xdr:rowOff>
    </xdr:from>
    <xdr:to>
      <xdr:col>5</xdr:col>
      <xdr:colOff>601279</xdr:colOff>
      <xdr:row>56</xdr:row>
      <xdr:rowOff>147802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F44BF-BEAF-FB0E-1DA0-23B30D80B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177362</xdr:colOff>
      <xdr:row>39</xdr:row>
      <xdr:rowOff>118241</xdr:rowOff>
    </xdr:from>
    <xdr:to>
      <xdr:col>11</xdr:col>
      <xdr:colOff>735724</xdr:colOff>
      <xdr:row>56</xdr:row>
      <xdr:rowOff>103790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CDEFD-5545-AB43-85A5-E763DBDBE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216776</xdr:colOff>
      <xdr:row>39</xdr:row>
      <xdr:rowOff>91965</xdr:rowOff>
    </xdr:from>
    <xdr:to>
      <xdr:col>18</xdr:col>
      <xdr:colOff>1386052</xdr:colOff>
      <xdr:row>56</xdr:row>
      <xdr:rowOff>130065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1CC45-7571-5830-7F44-EF61FD5D1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1596259</xdr:colOff>
      <xdr:row>39</xdr:row>
      <xdr:rowOff>105103</xdr:rowOff>
    </xdr:from>
    <xdr:to>
      <xdr:col>23</xdr:col>
      <xdr:colOff>367863</xdr:colOff>
      <xdr:row>56</xdr:row>
      <xdr:rowOff>118241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5256C-A882-2A81-1936-D64A0D7FF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265042</xdr:colOff>
      <xdr:row>58</xdr:row>
      <xdr:rowOff>119269</xdr:rowOff>
    </xdr:from>
    <xdr:to>
      <xdr:col>5</xdr:col>
      <xdr:colOff>546652</xdr:colOff>
      <xdr:row>73</xdr:row>
      <xdr:rowOff>129209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1260AE-AEE0-8C72-301A-DADF4175A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231913</xdr:colOff>
      <xdr:row>59</xdr:row>
      <xdr:rowOff>0</xdr:rowOff>
    </xdr:from>
    <xdr:to>
      <xdr:col>11</xdr:col>
      <xdr:colOff>728870</xdr:colOff>
      <xdr:row>73</xdr:row>
      <xdr:rowOff>115957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CF2F1-2F5E-DEA6-E53C-DC5EB91E7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248478</xdr:colOff>
      <xdr:row>59</xdr:row>
      <xdr:rowOff>16565</xdr:rowOff>
    </xdr:from>
    <xdr:to>
      <xdr:col>18</xdr:col>
      <xdr:colOff>1441174</xdr:colOff>
      <xdr:row>73</xdr:row>
      <xdr:rowOff>49696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5A1101-BE99-FFC2-9CB6-4F76FE97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1639956</xdr:colOff>
      <xdr:row>58</xdr:row>
      <xdr:rowOff>53009</xdr:rowOff>
    </xdr:from>
    <xdr:to>
      <xdr:col>23</xdr:col>
      <xdr:colOff>414131</xdr:colOff>
      <xdr:row>73</xdr:row>
      <xdr:rowOff>62949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A8D462-EB42-598F-B5E4-C1423256F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A589-D657-4A37-8BB3-A5A93C784F5B}">
  <dimension ref="A2:F18"/>
  <sheetViews>
    <sheetView tabSelected="1" zoomScale="75" zoomScaleNormal="160" workbookViewId="0">
      <selection activeCell="D30" sqref="D30"/>
    </sheetView>
  </sheetViews>
  <sheetFormatPr defaultRowHeight="14.4" x14ac:dyDescent="0.3"/>
  <cols>
    <col min="1" max="1" width="20.33203125" style="1" bestFit="1" customWidth="1"/>
    <col min="2" max="16384" width="8.88671875" style="1"/>
  </cols>
  <sheetData>
    <row r="2" spans="1:6" x14ac:dyDescent="0.3">
      <c r="A2" s="3" t="s">
        <v>18</v>
      </c>
      <c r="B2" s="4">
        <v>2021</v>
      </c>
      <c r="C2" s="4">
        <v>2022</v>
      </c>
      <c r="D2" s="4">
        <v>2023</v>
      </c>
      <c r="E2" s="4">
        <v>2024</v>
      </c>
      <c r="F2" s="4">
        <v>2025</v>
      </c>
    </row>
    <row r="3" spans="1:6" x14ac:dyDescent="0.3">
      <c r="A3" s="2" t="s">
        <v>19</v>
      </c>
      <c r="B3" s="1">
        <v>5.7</v>
      </c>
      <c r="C3" s="1">
        <v>6.8</v>
      </c>
      <c r="D3" s="1">
        <v>2.2999999999999998</v>
      </c>
      <c r="E3" s="1">
        <v>1.7</v>
      </c>
      <c r="F3" s="1">
        <v>1.9</v>
      </c>
    </row>
    <row r="5" spans="1:6" x14ac:dyDescent="0.3">
      <c r="A5" s="3" t="s">
        <v>18</v>
      </c>
      <c r="B5" s="4">
        <v>2021</v>
      </c>
      <c r="C5" s="4">
        <v>2022</v>
      </c>
      <c r="D5" s="4">
        <v>2023</v>
      </c>
      <c r="E5" s="4">
        <v>2024</v>
      </c>
      <c r="F5" s="4">
        <v>2025</v>
      </c>
    </row>
    <row r="6" spans="1:6" x14ac:dyDescent="0.3">
      <c r="A6" s="2" t="s">
        <v>20</v>
      </c>
      <c r="B6" s="1">
        <v>6</v>
      </c>
      <c r="C6" s="1">
        <v>3.5</v>
      </c>
      <c r="D6" s="1">
        <v>0.4</v>
      </c>
      <c r="E6" s="1">
        <v>1</v>
      </c>
      <c r="F6" s="1">
        <v>1.6</v>
      </c>
    </row>
    <row r="8" spans="1:6" x14ac:dyDescent="0.3">
      <c r="A8" s="3" t="s">
        <v>18</v>
      </c>
      <c r="B8" s="4">
        <v>2021</v>
      </c>
      <c r="C8" s="4">
        <v>2022</v>
      </c>
      <c r="D8" s="4">
        <v>2023</v>
      </c>
      <c r="E8" s="4">
        <v>2024</v>
      </c>
      <c r="F8" s="4">
        <v>2025</v>
      </c>
    </row>
    <row r="9" spans="1:6" x14ac:dyDescent="0.3">
      <c r="A9" s="2" t="s">
        <v>23</v>
      </c>
      <c r="B9" s="1">
        <v>6.3</v>
      </c>
      <c r="C9" s="1">
        <v>6.6</v>
      </c>
      <c r="D9" s="1">
        <v>6.5</v>
      </c>
      <c r="E9" s="1">
        <v>6.5</v>
      </c>
      <c r="F9" s="1">
        <v>6.4</v>
      </c>
    </row>
    <row r="11" spans="1:6" x14ac:dyDescent="0.3">
      <c r="A11" s="3" t="s">
        <v>18</v>
      </c>
      <c r="B11" s="4">
        <v>2021</v>
      </c>
      <c r="C11" s="4">
        <v>2022</v>
      </c>
      <c r="D11" s="4">
        <v>2023</v>
      </c>
      <c r="E11" s="4">
        <v>2024</v>
      </c>
      <c r="F11" s="4">
        <v>2025</v>
      </c>
    </row>
    <row r="12" spans="1:6" x14ac:dyDescent="0.3">
      <c r="A12" s="2" t="s">
        <v>24</v>
      </c>
      <c r="B12" s="1">
        <v>7.4</v>
      </c>
      <c r="C12" s="1">
        <v>6.2</v>
      </c>
      <c r="D12" s="1">
        <v>6</v>
      </c>
      <c r="E12" s="1">
        <v>6.1</v>
      </c>
      <c r="F12" s="1">
        <v>6</v>
      </c>
    </row>
    <row r="14" spans="1:6" x14ac:dyDescent="0.3">
      <c r="A14" s="3" t="s">
        <v>18</v>
      </c>
      <c r="B14" s="4">
        <v>2021</v>
      </c>
      <c r="C14" s="4">
        <v>2022</v>
      </c>
      <c r="D14" s="4">
        <v>2023</v>
      </c>
      <c r="E14" s="4">
        <v>2024</v>
      </c>
      <c r="F14" s="4">
        <v>2025</v>
      </c>
    </row>
    <row r="15" spans="1:6" x14ac:dyDescent="0.3">
      <c r="A15" s="2" t="s">
        <v>21</v>
      </c>
      <c r="B15" s="1">
        <v>0.9</v>
      </c>
      <c r="C15" s="1">
        <v>8.1</v>
      </c>
      <c r="D15" s="1">
        <v>5.3</v>
      </c>
      <c r="E15" s="1">
        <v>2.2999999999999998</v>
      </c>
      <c r="F15" s="1">
        <v>1.9</v>
      </c>
    </row>
    <row r="17" spans="1:6" x14ac:dyDescent="0.3">
      <c r="A17" s="3" t="s">
        <v>18</v>
      </c>
      <c r="B17" s="4">
        <v>2021</v>
      </c>
      <c r="C17" s="4">
        <v>2022</v>
      </c>
      <c r="D17" s="4">
        <v>2023</v>
      </c>
      <c r="E17" s="4">
        <v>2024</v>
      </c>
      <c r="F17" s="4">
        <v>2025</v>
      </c>
    </row>
    <row r="18" spans="1:6" x14ac:dyDescent="0.3">
      <c r="A18" s="2" t="s">
        <v>22</v>
      </c>
      <c r="B18" s="1">
        <v>2.9</v>
      </c>
      <c r="C18" s="1">
        <v>9.1999999999999993</v>
      </c>
      <c r="D18" s="1">
        <v>6.4</v>
      </c>
      <c r="E18" s="1">
        <v>2.7</v>
      </c>
      <c r="F18" s="1">
        <v>2.2000000000000002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57E9-801A-4779-BD33-4DFC9BE74E30}">
  <dimension ref="B2:T26"/>
  <sheetViews>
    <sheetView zoomScale="52" zoomScaleNormal="52" workbookViewId="0">
      <selection activeCell="B2" sqref="B2:T3"/>
    </sheetView>
  </sheetViews>
  <sheetFormatPr defaultRowHeight="14.4" x14ac:dyDescent="0.3"/>
  <cols>
    <col min="1" max="1" width="8.88671875" style="1"/>
    <col min="2" max="2" width="21.21875" style="1" customWidth="1"/>
    <col min="3" max="3" width="14.21875" style="1" bestFit="1" customWidth="1"/>
    <col min="4" max="5" width="14.6640625" style="1" bestFit="1" customWidth="1"/>
    <col min="6" max="6" width="14.21875" style="1" bestFit="1" customWidth="1"/>
    <col min="7" max="8" width="14.6640625" style="1" bestFit="1" customWidth="1"/>
    <col min="9" max="9" width="14.21875" style="1" bestFit="1" customWidth="1"/>
    <col min="10" max="10" width="14.6640625" style="1" bestFit="1" customWidth="1"/>
    <col min="11" max="12" width="14.21875" style="1" bestFit="1" customWidth="1"/>
    <col min="13" max="13" width="14.6640625" style="1" bestFit="1" customWidth="1"/>
    <col min="14" max="15" width="14.21875" style="1" bestFit="1" customWidth="1"/>
    <col min="16" max="16" width="14.6640625" style="1" bestFit="1" customWidth="1"/>
    <col min="17" max="18" width="14.21875" style="1" bestFit="1" customWidth="1"/>
    <col min="19" max="19" width="14.6640625" style="1" bestFit="1" customWidth="1"/>
    <col min="20" max="20" width="14.21875" style="1" bestFit="1" customWidth="1"/>
    <col min="21" max="16384" width="8.88671875" style="1"/>
  </cols>
  <sheetData>
    <row r="2" spans="2:20" x14ac:dyDescent="0.3"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6"/>
    </row>
    <row r="3" spans="2:20" x14ac:dyDescent="0.3">
      <c r="B3" s="87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9"/>
    </row>
    <row r="4" spans="2:20" ht="31.2" x14ac:dyDescent="0.3">
      <c r="B4" s="16" t="s">
        <v>26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</row>
    <row r="5" spans="2:20" ht="21" x14ac:dyDescent="0.3">
      <c r="B5" s="19"/>
      <c r="C5" s="90" t="s">
        <v>27</v>
      </c>
      <c r="D5" s="90"/>
      <c r="E5" s="91"/>
      <c r="F5" s="92" t="s">
        <v>28</v>
      </c>
      <c r="G5" s="90"/>
      <c r="H5" s="91"/>
      <c r="I5" s="92" t="s">
        <v>29</v>
      </c>
      <c r="J5" s="90"/>
      <c r="K5" s="91"/>
      <c r="L5" s="92" t="s">
        <v>30</v>
      </c>
      <c r="M5" s="90"/>
      <c r="N5" s="91"/>
      <c r="O5" s="92" t="s">
        <v>31</v>
      </c>
      <c r="P5" s="90"/>
      <c r="Q5" s="91"/>
      <c r="R5" s="92" t="s">
        <v>32</v>
      </c>
      <c r="S5" s="90"/>
      <c r="T5" s="93"/>
    </row>
    <row r="6" spans="2:20" ht="15.6" x14ac:dyDescent="0.3">
      <c r="B6" s="5"/>
      <c r="C6" s="7">
        <v>44926</v>
      </c>
      <c r="D6" s="7">
        <v>45199</v>
      </c>
      <c r="E6" s="7">
        <v>45261</v>
      </c>
      <c r="F6" s="7">
        <v>44926</v>
      </c>
      <c r="G6" s="7">
        <v>45199</v>
      </c>
      <c r="H6" s="7">
        <v>45261</v>
      </c>
      <c r="I6" s="7">
        <v>44926</v>
      </c>
      <c r="J6" s="7">
        <v>45199</v>
      </c>
      <c r="K6" s="7">
        <v>45261</v>
      </c>
      <c r="L6" s="7">
        <v>44926</v>
      </c>
      <c r="M6" s="7">
        <v>45199</v>
      </c>
      <c r="N6" s="7">
        <v>45261</v>
      </c>
      <c r="O6" s="7">
        <v>44926</v>
      </c>
      <c r="P6" s="7">
        <v>45199</v>
      </c>
      <c r="Q6" s="7">
        <v>45261</v>
      </c>
      <c r="R6" s="7">
        <v>44926</v>
      </c>
      <c r="S6" s="7">
        <v>45199</v>
      </c>
      <c r="T6" s="7">
        <v>45261</v>
      </c>
    </row>
    <row r="7" spans="2:20" ht="15.6" customHeight="1" x14ac:dyDescent="0.3">
      <c r="B7" s="5" t="s">
        <v>0</v>
      </c>
      <c r="C7" s="8">
        <v>0.14819715081728035</v>
      </c>
      <c r="D7" s="8">
        <v>0.1131945315904654</v>
      </c>
      <c r="E7" s="9">
        <v>0.14082967665945442</v>
      </c>
      <c r="F7" s="8">
        <v>8.0676371275189996E-3</v>
      </c>
      <c r="G7" s="8">
        <v>8.5562774339026058E-3</v>
      </c>
      <c r="H7" s="8">
        <v>8.0661893993188034E-3</v>
      </c>
      <c r="I7" s="8">
        <v>0.20026883058650016</v>
      </c>
      <c r="J7" s="8">
        <v>0.23738265373845849</v>
      </c>
      <c r="K7" s="9">
        <v>0.22917159627900352</v>
      </c>
      <c r="L7" s="8">
        <v>0.58466762977874154</v>
      </c>
      <c r="M7" s="8">
        <v>0.58080441234819957</v>
      </c>
      <c r="N7" s="8">
        <v>0.56615971599692116</v>
      </c>
      <c r="O7" s="8">
        <v>8.9284533937735513E-3</v>
      </c>
      <c r="P7" s="8">
        <v>1.134169506834978E-2</v>
      </c>
      <c r="Q7" s="9">
        <v>1.138656195326722E-2</v>
      </c>
      <c r="R7" s="8">
        <v>4.98702982961855E-2</v>
      </c>
      <c r="S7" s="8">
        <v>4.8720429820624293E-2</v>
      </c>
      <c r="T7" s="9">
        <v>4.4386259712035005E-2</v>
      </c>
    </row>
    <row r="8" spans="2:20" ht="15.6" customHeight="1" x14ac:dyDescent="0.3">
      <c r="B8" s="6" t="s">
        <v>36</v>
      </c>
      <c r="C8" s="10">
        <v>0.13732769692878791</v>
      </c>
      <c r="D8" s="10">
        <v>0.13089983644825626</v>
      </c>
      <c r="E8" s="11">
        <v>0.1250242145175624</v>
      </c>
      <c r="F8" s="10">
        <v>1.2924026378329028E-2</v>
      </c>
      <c r="G8" s="10">
        <v>1.4629762198172951E-2</v>
      </c>
      <c r="H8" s="10">
        <v>1.5044472664644835E-2</v>
      </c>
      <c r="I8" s="10">
        <v>0.1160690288846592</v>
      </c>
      <c r="J8" s="10">
        <v>0.12521613615671159</v>
      </c>
      <c r="K8" s="11">
        <v>0.1283231584104107</v>
      </c>
      <c r="L8" s="10">
        <v>0.61815048661872518</v>
      </c>
      <c r="M8" s="10">
        <v>0.62043517428683259</v>
      </c>
      <c r="N8" s="10">
        <v>0.62835718384559824</v>
      </c>
      <c r="O8" s="10">
        <v>6.7206992944031305E-2</v>
      </c>
      <c r="P8" s="10">
        <v>6.5284536223605735E-2</v>
      </c>
      <c r="Q8" s="11">
        <v>5.5849498729881583E-2</v>
      </c>
      <c r="R8" s="10">
        <v>4.8321768204469512E-2</v>
      </c>
      <c r="S8" s="10">
        <v>4.3534554650309754E-2</v>
      </c>
      <c r="T8" s="12">
        <v>4.7401471757636655E-2</v>
      </c>
    </row>
    <row r="11" spans="2:20" ht="14.4" customHeight="1" x14ac:dyDescent="0.3">
      <c r="B11" s="88" t="s">
        <v>33</v>
      </c>
      <c r="C11" s="88"/>
      <c r="D11" s="88"/>
      <c r="E11" s="88"/>
      <c r="F11" s="88"/>
      <c r="G11" s="22"/>
      <c r="H11" s="22"/>
      <c r="I11" s="22"/>
    </row>
    <row r="12" spans="2:20" ht="14.4" customHeight="1" x14ac:dyDescent="0.3">
      <c r="B12" s="21"/>
      <c r="C12" s="21"/>
      <c r="D12" s="21"/>
      <c r="E12" s="21"/>
      <c r="F12" s="21"/>
      <c r="G12" s="22"/>
      <c r="H12" s="22"/>
      <c r="I12" s="22"/>
    </row>
    <row r="13" spans="2:20" ht="15.6" x14ac:dyDescent="0.3">
      <c r="B13" s="13" t="s">
        <v>34</v>
      </c>
      <c r="C13" s="13"/>
      <c r="D13" s="13"/>
      <c r="E13" s="13"/>
      <c r="F13" s="13"/>
    </row>
    <row r="14" spans="2:20" ht="21" x14ac:dyDescent="0.3">
      <c r="B14" s="14"/>
      <c r="C14" s="14"/>
      <c r="D14" s="98" t="s">
        <v>35</v>
      </c>
      <c r="E14" s="98"/>
      <c r="F14" s="99"/>
    </row>
    <row r="15" spans="2:20" ht="15.6" x14ac:dyDescent="0.3">
      <c r="B15" s="96"/>
      <c r="C15" s="97"/>
      <c r="D15" s="7">
        <v>44926</v>
      </c>
      <c r="E15" s="7">
        <v>45199</v>
      </c>
      <c r="F15" s="7">
        <v>45261</v>
      </c>
    </row>
    <row r="16" spans="2:20" ht="15.6" x14ac:dyDescent="0.3">
      <c r="B16" s="94" t="s">
        <v>0</v>
      </c>
      <c r="C16" s="100"/>
      <c r="D16" s="15">
        <v>294.36196691834999</v>
      </c>
      <c r="E16" s="15">
        <v>286.50069668578999</v>
      </c>
      <c r="F16" s="15">
        <v>291.88186599348001</v>
      </c>
    </row>
    <row r="17" spans="2:20" ht="15.6" x14ac:dyDescent="0.3">
      <c r="B17" s="94" t="s">
        <v>36</v>
      </c>
      <c r="C17" s="95"/>
      <c r="D17" s="15">
        <v>27001.699262781523</v>
      </c>
      <c r="E17" s="15">
        <v>27727.158524004277</v>
      </c>
      <c r="F17" s="15">
        <v>27144.672751852191</v>
      </c>
    </row>
    <row r="20" spans="2:20" x14ac:dyDescent="0.3">
      <c r="B20" s="84" t="s">
        <v>25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x14ac:dyDescent="0.3"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9"/>
    </row>
    <row r="22" spans="2:20" ht="31.2" x14ac:dyDescent="0.3">
      <c r="B22" s="16" t="s">
        <v>37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8"/>
    </row>
    <row r="23" spans="2:20" ht="21" x14ac:dyDescent="0.3">
      <c r="B23" s="19"/>
      <c r="C23" s="90" t="s">
        <v>27</v>
      </c>
      <c r="D23" s="90"/>
      <c r="E23" s="91"/>
      <c r="F23" s="92" t="s">
        <v>28</v>
      </c>
      <c r="G23" s="90"/>
      <c r="H23" s="91"/>
      <c r="I23" s="92" t="s">
        <v>29</v>
      </c>
      <c r="J23" s="90"/>
      <c r="K23" s="91"/>
      <c r="L23" s="92" t="s">
        <v>30</v>
      </c>
      <c r="M23" s="90"/>
      <c r="N23" s="91"/>
      <c r="O23" s="92" t="s">
        <v>31</v>
      </c>
      <c r="P23" s="90"/>
      <c r="Q23" s="91"/>
      <c r="R23" s="92" t="s">
        <v>32</v>
      </c>
      <c r="S23" s="90"/>
      <c r="T23" s="93"/>
    </row>
    <row r="24" spans="2:20" ht="15.6" x14ac:dyDescent="0.3">
      <c r="B24" s="5"/>
      <c r="C24" s="7">
        <v>44926</v>
      </c>
      <c r="D24" s="7">
        <v>45199</v>
      </c>
      <c r="E24" s="7">
        <v>45261</v>
      </c>
      <c r="F24" s="7">
        <v>44926</v>
      </c>
      <c r="G24" s="7">
        <v>45199</v>
      </c>
      <c r="H24" s="7">
        <v>45261</v>
      </c>
      <c r="I24" s="7">
        <v>44926</v>
      </c>
      <c r="J24" s="7">
        <v>45199</v>
      </c>
      <c r="K24" s="7">
        <v>45261</v>
      </c>
      <c r="L24" s="7">
        <v>44926</v>
      </c>
      <c r="M24" s="7">
        <v>45199</v>
      </c>
      <c r="N24" s="7">
        <v>45261</v>
      </c>
      <c r="O24" s="7">
        <v>44926</v>
      </c>
      <c r="P24" s="7">
        <v>45199</v>
      </c>
      <c r="Q24" s="7">
        <v>45261</v>
      </c>
      <c r="R24" s="7">
        <v>44926</v>
      </c>
      <c r="S24" s="7">
        <v>45199</v>
      </c>
      <c r="T24" s="7">
        <v>45261</v>
      </c>
    </row>
    <row r="25" spans="2:20" ht="15.6" x14ac:dyDescent="0.3">
      <c r="B25" s="5" t="s">
        <v>0</v>
      </c>
      <c r="C25" s="20">
        <f>$D16*C$7</f>
        <v>43.623604806270002</v>
      </c>
      <c r="D25" s="20">
        <f>$E16*$D7</f>
        <v>32.430312161689997</v>
      </c>
      <c r="E25" s="20">
        <f>$F16*$E7</f>
        <v>41.105628810619997</v>
      </c>
      <c r="F25" s="20">
        <f>$D16*$F7</f>
        <v>2.37480553324</v>
      </c>
      <c r="G25" s="20">
        <f>$E16*$G7</f>
        <v>2.4513794458499998</v>
      </c>
      <c r="H25" s="20">
        <f>$F16*$H7</f>
        <v>2.35437441333</v>
      </c>
      <c r="I25" s="20">
        <f>$D16*$I7</f>
        <v>58.95152688388</v>
      </c>
      <c r="J25" s="20">
        <f>$E16*$J7</f>
        <v>68.010295677190001</v>
      </c>
      <c r="K25" s="20">
        <f>$F16*$K7</f>
        <v>66.891033154620004</v>
      </c>
      <c r="L25" s="20">
        <f>D$16*L$7</f>
        <v>172.10391349516001</v>
      </c>
      <c r="M25" s="20">
        <f>$E16*$M7</f>
        <v>166.40086877594001</v>
      </c>
      <c r="N25" s="20">
        <f>$F16*$N7</f>
        <v>165.25175435552003</v>
      </c>
      <c r="O25" s="20">
        <f>$D16*$O7</f>
        <v>2.6281971025299997</v>
      </c>
      <c r="P25" s="20">
        <f>$E16*$P7</f>
        <v>3.2494035386800002</v>
      </c>
      <c r="Q25" s="20">
        <f>$F16*$Q7</f>
        <v>3.3235309501700008</v>
      </c>
      <c r="R25" s="20">
        <f>$D16*$R7</f>
        <v>14.679919097270002</v>
      </c>
      <c r="S25" s="20">
        <f>$E16*$S7</f>
        <v>13.958437086439998</v>
      </c>
      <c r="T25" s="20">
        <f>$F16*$T7</f>
        <v>12.955544309220002</v>
      </c>
    </row>
    <row r="26" spans="2:20" ht="15.6" x14ac:dyDescent="0.3">
      <c r="B26" s="6" t="s">
        <v>36</v>
      </c>
      <c r="C26" s="20">
        <f>$D17*C$7</f>
        <v>4001.5748979692812</v>
      </c>
      <c r="D26" s="20">
        <f>$E17*$D8</f>
        <v>3629.4805159670341</v>
      </c>
      <c r="E26" s="20">
        <f>$F17*$E8</f>
        <v>3393.7413891365995</v>
      </c>
      <c r="F26" s="20">
        <f>$D17*$F8</f>
        <v>348.9706735318959</v>
      </c>
      <c r="G26" s="20">
        <f>$E17*$G8</f>
        <v>405.6417356372267</v>
      </c>
      <c r="H26" s="20">
        <f>$F17*$H8</f>
        <v>408.37728720596976</v>
      </c>
      <c r="I26" s="20">
        <f>$D17*$I8</f>
        <v>3134.0610116666694</v>
      </c>
      <c r="J26" s="20">
        <f>$E17*$J8</f>
        <v>3471.8876569804461</v>
      </c>
      <c r="K26" s="20">
        <f>$F17*$K8</f>
        <v>3483.2901415346878</v>
      </c>
      <c r="L26" s="20">
        <f>$D17*$L8</f>
        <v>16691.113538820871</v>
      </c>
      <c r="M26" s="20">
        <f>$E17*$M8</f>
        <v>17202.904431319228</v>
      </c>
      <c r="N26" s="20">
        <f>$F17*$N8</f>
        <v>17056.550126764188</v>
      </c>
      <c r="O26" s="20">
        <f>$D17*$O8</f>
        <v>1814.7030118306131</v>
      </c>
      <c r="P26" s="20">
        <f>$E17*$P8</f>
        <v>1810.1546850380157</v>
      </c>
      <c r="Q26" s="20">
        <f>$F17*$Q8</f>
        <v>1516.0163663776202</v>
      </c>
      <c r="R26" s="20">
        <f>$D17*$R8</f>
        <v>1304.7698529029242</v>
      </c>
      <c r="S26" s="20">
        <f>$E17*$S8</f>
        <v>1207.089498061066</v>
      </c>
      <c r="T26" s="20">
        <f>$F17*$T8</f>
        <v>1286.6974388172109</v>
      </c>
    </row>
  </sheetData>
  <mergeCells count="19">
    <mergeCell ref="B20:T21"/>
    <mergeCell ref="C23:E23"/>
    <mergeCell ref="F23:H23"/>
    <mergeCell ref="I23:K23"/>
    <mergeCell ref="L23:N23"/>
    <mergeCell ref="O23:Q23"/>
    <mergeCell ref="R23:T23"/>
    <mergeCell ref="B17:C17"/>
    <mergeCell ref="B15:C15"/>
    <mergeCell ref="D14:F14"/>
    <mergeCell ref="B16:C16"/>
    <mergeCell ref="B11:F11"/>
    <mergeCell ref="B2:T3"/>
    <mergeCell ref="C5:E5"/>
    <mergeCell ref="F5:H5"/>
    <mergeCell ref="I5:K5"/>
    <mergeCell ref="L5:N5"/>
    <mergeCell ref="O5:Q5"/>
    <mergeCell ref="R5:T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E2FE-5E22-49A8-86D6-B58BA54692FB}">
  <dimension ref="B2:G18"/>
  <sheetViews>
    <sheetView workbookViewId="0">
      <selection activeCell="C21" sqref="C21"/>
    </sheetView>
  </sheetViews>
  <sheetFormatPr defaultRowHeight="14.4" x14ac:dyDescent="0.3"/>
  <cols>
    <col min="1" max="1" width="8.88671875" style="1"/>
    <col min="2" max="2" width="34.109375" style="1" bestFit="1" customWidth="1"/>
    <col min="3" max="16384" width="8.88671875" style="1"/>
  </cols>
  <sheetData>
    <row r="2" spans="2:5" x14ac:dyDescent="0.3">
      <c r="C2" s="23"/>
    </row>
    <row r="3" spans="2:5" x14ac:dyDescent="0.3">
      <c r="B3" s="3" t="s">
        <v>18</v>
      </c>
      <c r="C3" s="4">
        <v>2020</v>
      </c>
      <c r="D3" s="4">
        <v>2021</v>
      </c>
      <c r="E3" s="4">
        <v>2022</v>
      </c>
    </row>
    <row r="4" spans="2:5" x14ac:dyDescent="0.3">
      <c r="B4" s="2" t="s">
        <v>38</v>
      </c>
      <c r="C4" s="1">
        <v>4.9000000000000004</v>
      </c>
      <c r="D4" s="1">
        <v>3.6</v>
      </c>
      <c r="E4" s="1">
        <v>3</v>
      </c>
    </row>
    <row r="6" spans="2:5" x14ac:dyDescent="0.3">
      <c r="B6" s="3" t="s">
        <v>18</v>
      </c>
      <c r="C6" s="4">
        <v>2020</v>
      </c>
      <c r="D6" s="4">
        <v>2021</v>
      </c>
      <c r="E6" s="4">
        <v>2022</v>
      </c>
    </row>
    <row r="7" spans="2:5" x14ac:dyDescent="0.3">
      <c r="B7" s="2" t="s">
        <v>39</v>
      </c>
      <c r="C7" s="1">
        <v>2.5</v>
      </c>
      <c r="D7" s="1">
        <v>2</v>
      </c>
      <c r="E7" s="1">
        <v>1.8</v>
      </c>
    </row>
    <row r="18" spans="7:7" x14ac:dyDescent="0.3">
      <c r="G18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02B8-1D7B-4980-B68C-61C0667110EC}">
  <dimension ref="A2:V64"/>
  <sheetViews>
    <sheetView zoomScale="25" zoomScaleNormal="25" workbookViewId="0">
      <selection activeCell="Z63" sqref="Z63"/>
    </sheetView>
  </sheetViews>
  <sheetFormatPr defaultRowHeight="14.4" x14ac:dyDescent="0.3"/>
  <cols>
    <col min="1" max="1" width="14.21875" style="1" bestFit="1" customWidth="1"/>
    <col min="2" max="2" width="36.77734375" style="1" bestFit="1" customWidth="1"/>
    <col min="3" max="3" width="35.21875" style="1" bestFit="1" customWidth="1"/>
    <col min="4" max="4" width="18.6640625" style="1" customWidth="1"/>
    <col min="5" max="5" width="11.109375" style="1" customWidth="1"/>
    <col min="6" max="6" width="12.21875" style="1" customWidth="1"/>
    <col min="7" max="7" width="8.88671875" style="1" customWidth="1"/>
    <col min="8" max="8" width="36.109375" style="1" bestFit="1" customWidth="1"/>
    <col min="9" max="9" width="10.21875" style="1" customWidth="1"/>
    <col min="10" max="10" width="10.44140625" style="1" bestFit="1" customWidth="1"/>
    <col min="11" max="11" width="26" style="1" customWidth="1"/>
    <col min="12" max="12" width="13.77734375" style="1" customWidth="1"/>
    <col min="13" max="13" width="23" style="1" customWidth="1"/>
    <col min="14" max="14" width="16" style="1" customWidth="1"/>
    <col min="15" max="15" width="8.88671875" style="1"/>
    <col min="16" max="16" width="9.77734375" style="1" bestFit="1" customWidth="1"/>
    <col min="17" max="17" width="8.88671875" style="1"/>
    <col min="18" max="18" width="15" style="1" customWidth="1"/>
    <col min="19" max="19" width="46.21875" style="1" bestFit="1" customWidth="1"/>
    <col min="20" max="20" width="22.44140625" style="1" bestFit="1" customWidth="1"/>
    <col min="21" max="16384" width="8.88671875" style="1"/>
  </cols>
  <sheetData>
    <row r="2" spans="1:22" x14ac:dyDescent="0.3">
      <c r="A2" s="50" t="s">
        <v>40</v>
      </c>
    </row>
    <row r="3" spans="1:22" ht="15" thickBot="1" x14ac:dyDescent="0.35"/>
    <row r="4" spans="1:22" ht="18" thickBot="1" x14ac:dyDescent="0.35">
      <c r="A4" s="48"/>
      <c r="B4" s="49"/>
      <c r="C4" s="105" t="s">
        <v>9</v>
      </c>
      <c r="D4" s="106"/>
      <c r="E4" s="106"/>
      <c r="F4" s="106"/>
      <c r="G4" s="108"/>
      <c r="H4" s="105" t="s">
        <v>10</v>
      </c>
      <c r="I4" s="106"/>
      <c r="J4" s="106"/>
      <c r="K4" s="106"/>
      <c r="L4" s="108"/>
      <c r="M4" s="105" t="s">
        <v>11</v>
      </c>
      <c r="N4" s="106"/>
      <c r="O4" s="106"/>
      <c r="P4" s="106"/>
      <c r="Q4" s="108"/>
      <c r="R4" s="105" t="s">
        <v>12</v>
      </c>
      <c r="S4" s="106"/>
      <c r="T4" s="106"/>
      <c r="U4" s="106"/>
      <c r="V4" s="108"/>
    </row>
    <row r="5" spans="1:22" ht="15" customHeight="1" thickBot="1" x14ac:dyDescent="0.35">
      <c r="A5" s="47"/>
      <c r="B5" s="47"/>
      <c r="C5" s="44" t="s">
        <v>13</v>
      </c>
      <c r="D5" s="45" t="s">
        <v>14</v>
      </c>
      <c r="E5" s="45" t="s">
        <v>15</v>
      </c>
      <c r="F5" s="45" t="s">
        <v>16</v>
      </c>
      <c r="G5" s="46" t="s">
        <v>17</v>
      </c>
      <c r="H5" s="44" t="s">
        <v>13</v>
      </c>
      <c r="I5" s="45" t="s">
        <v>14</v>
      </c>
      <c r="J5" s="45" t="s">
        <v>15</v>
      </c>
      <c r="K5" s="45" t="s">
        <v>16</v>
      </c>
      <c r="L5" s="46" t="s">
        <v>17</v>
      </c>
      <c r="M5" s="44" t="s">
        <v>13</v>
      </c>
      <c r="N5" s="45" t="s">
        <v>14</v>
      </c>
      <c r="O5" s="45" t="s">
        <v>15</v>
      </c>
      <c r="P5" s="45" t="s">
        <v>16</v>
      </c>
      <c r="Q5" s="46" t="s">
        <v>17</v>
      </c>
      <c r="R5" s="44" t="s">
        <v>13</v>
      </c>
      <c r="S5" s="45" t="s">
        <v>14</v>
      </c>
      <c r="T5" s="45" t="s">
        <v>15</v>
      </c>
      <c r="U5" s="45" t="s">
        <v>16</v>
      </c>
      <c r="V5" s="46" t="s">
        <v>17</v>
      </c>
    </row>
    <row r="6" spans="1:22" ht="14.4" customHeight="1" x14ac:dyDescent="0.3">
      <c r="A6" s="104" t="s">
        <v>0</v>
      </c>
      <c r="B6" s="25" t="s">
        <v>1</v>
      </c>
      <c r="C6" s="26">
        <v>10</v>
      </c>
      <c r="D6" s="27">
        <v>4.9501050666924025E-4</v>
      </c>
      <c r="E6" s="27">
        <v>3.82899593164341E-3</v>
      </c>
      <c r="F6" s="64">
        <v>1.3247859772277019E-2</v>
      </c>
      <c r="G6" s="65">
        <v>6.0887351939975784E-2</v>
      </c>
      <c r="H6" s="26">
        <v>7</v>
      </c>
      <c r="I6" s="27">
        <v>9.7702712220456331E-2</v>
      </c>
      <c r="J6" s="27">
        <v>0.29459968134992714</v>
      </c>
      <c r="K6" s="64">
        <v>0.47720998695610745</v>
      </c>
      <c r="L6" s="65">
        <v>0.52607684062729521</v>
      </c>
      <c r="M6" s="26">
        <v>47</v>
      </c>
      <c r="N6" s="27">
        <v>2.3400000000000001E-3</v>
      </c>
      <c r="O6" s="27">
        <v>4.3E-3</v>
      </c>
      <c r="P6" s="64">
        <v>1.18E-2</v>
      </c>
      <c r="Q6" s="65">
        <v>3.0072641789811491E-2</v>
      </c>
      <c r="R6" s="26">
        <v>47</v>
      </c>
      <c r="S6" s="27">
        <v>0.33029999999999998</v>
      </c>
      <c r="T6" s="27">
        <v>0.39639999999999997</v>
      </c>
      <c r="U6" s="64">
        <v>0.45</v>
      </c>
      <c r="V6" s="66">
        <v>0.40006357188305347</v>
      </c>
    </row>
    <row r="7" spans="1:22" ht="14.4" customHeight="1" x14ac:dyDescent="0.3">
      <c r="A7" s="102"/>
      <c r="B7" s="30" t="s">
        <v>2</v>
      </c>
      <c r="C7" s="31">
        <v>4</v>
      </c>
      <c r="D7" s="32">
        <v>0</v>
      </c>
      <c r="E7" s="32">
        <v>1.5883683952825746E-3</v>
      </c>
      <c r="F7" s="33">
        <v>2.7339027192375912E-2</v>
      </c>
      <c r="G7" s="34">
        <v>2.8858019128641211E-2</v>
      </c>
      <c r="H7" s="31" t="s">
        <v>3</v>
      </c>
      <c r="I7" s="32" t="s">
        <v>3</v>
      </c>
      <c r="J7" s="32" t="s">
        <v>3</v>
      </c>
      <c r="K7" s="33" t="s">
        <v>3</v>
      </c>
      <c r="L7" s="34" t="s">
        <v>3</v>
      </c>
      <c r="M7" s="31">
        <v>18</v>
      </c>
      <c r="N7" s="32">
        <v>2.7000000000000001E-3</v>
      </c>
      <c r="O7" s="32">
        <v>3.7000000000000002E-3</v>
      </c>
      <c r="P7" s="33">
        <v>1.0200000000000001E-2</v>
      </c>
      <c r="Q7" s="34">
        <v>1.5962638341540446E-2</v>
      </c>
      <c r="R7" s="31">
        <v>19</v>
      </c>
      <c r="S7" s="32">
        <v>0.1172</v>
      </c>
      <c r="T7" s="32">
        <v>0.20871339999999999</v>
      </c>
      <c r="U7" s="33">
        <v>0.45</v>
      </c>
      <c r="V7" s="35">
        <v>0.29136302247646689</v>
      </c>
    </row>
    <row r="8" spans="1:22" ht="14.4" customHeight="1" x14ac:dyDescent="0.3">
      <c r="A8" s="102"/>
      <c r="B8" s="30" t="s">
        <v>4</v>
      </c>
      <c r="C8" s="31">
        <v>8</v>
      </c>
      <c r="D8" s="32">
        <v>2.2512964391319108E-3</v>
      </c>
      <c r="E8" s="32">
        <v>6.7116531146450683E-3</v>
      </c>
      <c r="F8" s="33">
        <v>1.7325569467306408E-2</v>
      </c>
      <c r="G8" s="34">
        <v>8.1185747714249079E-2</v>
      </c>
      <c r="H8" s="31">
        <v>6</v>
      </c>
      <c r="I8" s="32">
        <v>0.42150867620054222</v>
      </c>
      <c r="J8" s="32">
        <v>0.47227718296625709</v>
      </c>
      <c r="K8" s="33">
        <v>0.58030186002522066</v>
      </c>
      <c r="L8" s="34">
        <v>0.49633404603541914</v>
      </c>
      <c r="M8" s="31">
        <v>22</v>
      </c>
      <c r="N8" s="32">
        <v>1.711E-2</v>
      </c>
      <c r="O8" s="32">
        <v>2.8482E-2</v>
      </c>
      <c r="P8" s="33">
        <v>6.2098337775851761E-2</v>
      </c>
      <c r="Q8" s="34">
        <v>6.9813765987554038E-2</v>
      </c>
      <c r="R8" s="31">
        <v>21</v>
      </c>
      <c r="S8" s="32">
        <v>0.26379999999999998</v>
      </c>
      <c r="T8" s="32">
        <v>0.36709999999999998</v>
      </c>
      <c r="U8" s="33">
        <v>0.45</v>
      </c>
      <c r="V8" s="35">
        <v>0.40968567333723127</v>
      </c>
    </row>
    <row r="9" spans="1:22" ht="14.4" customHeight="1" x14ac:dyDescent="0.3">
      <c r="A9" s="102" t="s">
        <v>0</v>
      </c>
      <c r="B9" s="36" t="s">
        <v>5</v>
      </c>
      <c r="C9" s="26">
        <v>29</v>
      </c>
      <c r="D9" s="27">
        <v>2.7179341083065547E-3</v>
      </c>
      <c r="E9" s="27">
        <v>7.0725460998478104E-3</v>
      </c>
      <c r="F9" s="37">
        <v>2.1525834128420813E-2</v>
      </c>
      <c r="G9" s="28">
        <v>2.362150109798581E-2</v>
      </c>
      <c r="H9" s="26">
        <v>23</v>
      </c>
      <c r="I9" s="27">
        <v>0.21324764330671761</v>
      </c>
      <c r="J9" s="27">
        <v>0.33647271568023923</v>
      </c>
      <c r="K9" s="37">
        <v>0.58404021164021169</v>
      </c>
      <c r="L9" s="28">
        <v>0.28880876845567899</v>
      </c>
      <c r="M9" s="26">
        <v>60</v>
      </c>
      <c r="N9" s="27">
        <v>5.8878283385121848E-3</v>
      </c>
      <c r="O9" s="27">
        <v>1.1298067841853887E-2</v>
      </c>
      <c r="P9" s="37">
        <v>1.8054889010333669E-2</v>
      </c>
      <c r="Q9" s="28">
        <v>1.2640066801325263E-2</v>
      </c>
      <c r="R9" s="26">
        <v>62</v>
      </c>
      <c r="S9" s="27">
        <v>0.20810000000000001</v>
      </c>
      <c r="T9" s="27">
        <v>0.25135000000000002</v>
      </c>
      <c r="U9" s="37">
        <v>0.33800000000000002</v>
      </c>
      <c r="V9" s="29">
        <v>0.25490408426573102</v>
      </c>
    </row>
    <row r="10" spans="1:22" ht="14.4" customHeight="1" x14ac:dyDescent="0.3">
      <c r="A10" s="102"/>
      <c r="B10" s="30" t="s">
        <v>6</v>
      </c>
      <c r="C10" s="31">
        <v>10</v>
      </c>
      <c r="D10" s="32">
        <v>1.6802233949118007E-3</v>
      </c>
      <c r="E10" s="32">
        <v>4.3793162503985902E-3</v>
      </c>
      <c r="F10" s="33">
        <v>5.8962937917370435E-3</v>
      </c>
      <c r="G10" s="34">
        <v>1.4520504102036553E-2</v>
      </c>
      <c r="H10" s="31">
        <v>7</v>
      </c>
      <c r="I10" s="32">
        <v>2.5644064303380048E-2</v>
      </c>
      <c r="J10" s="32">
        <v>0.15565844894383554</v>
      </c>
      <c r="K10" s="33">
        <v>0.19372702670413741</v>
      </c>
      <c r="L10" s="34">
        <v>0.15182017303228906</v>
      </c>
      <c r="M10" s="31">
        <v>55</v>
      </c>
      <c r="N10" s="32">
        <v>2.9685829999999999E-3</v>
      </c>
      <c r="O10" s="32">
        <v>9.6092450000000006E-3</v>
      </c>
      <c r="P10" s="33">
        <v>1.4969999999999999E-2</v>
      </c>
      <c r="Q10" s="34">
        <v>1.050571221414456E-2</v>
      </c>
      <c r="R10" s="31">
        <v>55</v>
      </c>
      <c r="S10" s="32">
        <v>0.13869999999999999</v>
      </c>
      <c r="T10" s="32">
        <v>0.18410000000000001</v>
      </c>
      <c r="U10" s="33">
        <v>0.27139999999999997</v>
      </c>
      <c r="V10" s="35">
        <v>0.22185730520767269</v>
      </c>
    </row>
    <row r="11" spans="1:22" ht="15" customHeight="1" x14ac:dyDescent="0.3">
      <c r="A11" s="102"/>
      <c r="B11" s="30" t="s">
        <v>7</v>
      </c>
      <c r="C11" s="31">
        <v>14</v>
      </c>
      <c r="D11" s="32">
        <v>5.9437283979873285E-3</v>
      </c>
      <c r="E11" s="32">
        <v>1.3450365828880286E-2</v>
      </c>
      <c r="F11" s="33">
        <v>3.184517700852818E-2</v>
      </c>
      <c r="G11" s="34">
        <v>2.4404301849932867E-2</v>
      </c>
      <c r="H11" s="31">
        <v>13</v>
      </c>
      <c r="I11" s="32">
        <v>0.39898796615214527</v>
      </c>
      <c r="J11" s="32">
        <v>0.55486918604651159</v>
      </c>
      <c r="K11" s="33">
        <v>0.61689201316862707</v>
      </c>
      <c r="L11" s="34">
        <v>0.4658011186006944</v>
      </c>
      <c r="M11" s="31">
        <v>20</v>
      </c>
      <c r="N11" s="32">
        <v>3.3670487508800041E-3</v>
      </c>
      <c r="O11" s="32">
        <v>1.4561835645294164E-2</v>
      </c>
      <c r="P11" s="33">
        <v>3.8301036663365554E-2</v>
      </c>
      <c r="Q11" s="34">
        <v>2.7981914924031542E-2</v>
      </c>
      <c r="R11" s="31">
        <v>23</v>
      </c>
      <c r="S11" s="32">
        <v>0.33950000000000002</v>
      </c>
      <c r="T11" s="32">
        <v>0.56701825800000005</v>
      </c>
      <c r="U11" s="33">
        <v>0.717178859</v>
      </c>
      <c r="V11" s="35">
        <v>0.55412896888334795</v>
      </c>
    </row>
    <row r="12" spans="1:22" ht="15" customHeight="1" thickBot="1" x14ac:dyDescent="0.35">
      <c r="A12" s="103"/>
      <c r="B12" s="38" t="s">
        <v>8</v>
      </c>
      <c r="C12" s="39">
        <v>22</v>
      </c>
      <c r="D12" s="40">
        <v>5.0042650455092248E-3</v>
      </c>
      <c r="E12" s="40">
        <v>2.1589668299906106E-2</v>
      </c>
      <c r="F12" s="41">
        <v>3.5088472094652205E-2</v>
      </c>
      <c r="G12" s="42">
        <v>6.8725412263740321E-2</v>
      </c>
      <c r="H12" s="39">
        <v>16</v>
      </c>
      <c r="I12" s="40">
        <v>0.27482538447314581</v>
      </c>
      <c r="J12" s="40">
        <v>0.42329042079955836</v>
      </c>
      <c r="K12" s="41">
        <v>0.58753669249258467</v>
      </c>
      <c r="L12" s="42">
        <v>0.41321657660996047</v>
      </c>
      <c r="M12" s="39">
        <v>56</v>
      </c>
      <c r="N12" s="40">
        <v>7.7500000000000008E-3</v>
      </c>
      <c r="O12" s="40">
        <v>2.0324744863386139E-2</v>
      </c>
      <c r="P12" s="41">
        <v>3.5350264415222939E-2</v>
      </c>
      <c r="Q12" s="42">
        <v>3.451169836366854E-2</v>
      </c>
      <c r="R12" s="39">
        <v>55</v>
      </c>
      <c r="S12" s="40">
        <v>0.27600000000000002</v>
      </c>
      <c r="T12" s="40">
        <v>0.3745</v>
      </c>
      <c r="U12" s="41">
        <v>0.51659999999999995</v>
      </c>
      <c r="V12" s="43">
        <v>0.42316439010410289</v>
      </c>
    </row>
    <row r="16" spans="1:22" ht="15" thickBot="1" x14ac:dyDescent="0.35">
      <c r="S16" s="67" t="s">
        <v>51</v>
      </c>
      <c r="T16" s="71">
        <v>30</v>
      </c>
    </row>
    <row r="17" spans="1:21" ht="18" thickBot="1" x14ac:dyDescent="0.35">
      <c r="A17" s="50" t="s">
        <v>35</v>
      </c>
      <c r="D17" s="105" t="s">
        <v>43</v>
      </c>
      <c r="E17" s="106"/>
      <c r="F17" s="107"/>
      <c r="I17" s="105" t="s">
        <v>44</v>
      </c>
      <c r="J17" s="106"/>
      <c r="K17" s="107"/>
      <c r="S17" s="67" t="s">
        <v>62</v>
      </c>
      <c r="T17" s="73">
        <f>0.013247859772277</f>
        <v>1.3247859772277E-2</v>
      </c>
    </row>
    <row r="18" spans="1:21" ht="18" thickBot="1" x14ac:dyDescent="0.35">
      <c r="D18" s="105" t="s">
        <v>35</v>
      </c>
      <c r="E18" s="106"/>
      <c r="F18" s="107"/>
      <c r="I18" s="105" t="s">
        <v>48</v>
      </c>
      <c r="J18" s="106"/>
      <c r="K18" s="107"/>
      <c r="S18" s="67" t="s">
        <v>63</v>
      </c>
      <c r="T18" s="71">
        <v>0.45</v>
      </c>
    </row>
    <row r="19" spans="1:21" ht="18" thickBot="1" x14ac:dyDescent="0.35">
      <c r="D19" s="52">
        <v>44896</v>
      </c>
      <c r="E19" s="52">
        <v>45170</v>
      </c>
      <c r="F19" s="76">
        <v>45283</v>
      </c>
      <c r="I19" s="52">
        <v>44896</v>
      </c>
      <c r="J19" s="52">
        <v>45170</v>
      </c>
      <c r="K19" s="76">
        <v>45283</v>
      </c>
      <c r="S19" s="67" t="s">
        <v>64</v>
      </c>
      <c r="T19" s="71">
        <v>0.4</v>
      </c>
      <c r="U19" s="1" t="s">
        <v>45</v>
      </c>
    </row>
    <row r="20" spans="1:21" ht="14.4" customHeight="1" x14ac:dyDescent="0.3">
      <c r="C20" s="104" t="s">
        <v>75</v>
      </c>
      <c r="D20" s="62"/>
      <c r="E20" s="75"/>
      <c r="F20" s="77"/>
      <c r="H20" s="104" t="s">
        <v>65</v>
      </c>
      <c r="I20" s="62"/>
      <c r="J20" s="75"/>
      <c r="K20" s="77"/>
      <c r="S20" s="67" t="s">
        <v>46</v>
      </c>
      <c r="T20" s="73">
        <f>(T17*T18*T19 )*T16</f>
        <v>7.1538442770295807E-2</v>
      </c>
    </row>
    <row r="21" spans="1:21" ht="14.4" customHeight="1" x14ac:dyDescent="0.3">
      <c r="C21" s="102"/>
      <c r="D21" s="62">
        <v>294.36</v>
      </c>
      <c r="E21" s="1">
        <v>286.5</v>
      </c>
      <c r="F21" s="59">
        <v>291.88</v>
      </c>
      <c r="H21" s="102"/>
      <c r="I21" s="54">
        <f>D21-D34</f>
        <v>22.670000000000016</v>
      </c>
      <c r="J21" s="51">
        <f>E21-E34</f>
        <v>24.560000000000002</v>
      </c>
      <c r="K21" s="58">
        <f>F21-F34</f>
        <v>25.810000000000002</v>
      </c>
      <c r="S21" s="67" t="s">
        <v>52</v>
      </c>
      <c r="T21" s="73">
        <v>2.5000000000000001E-2</v>
      </c>
    </row>
    <row r="22" spans="1:21" ht="14.4" customHeight="1" x14ac:dyDescent="0.3">
      <c r="C22" s="102"/>
      <c r="D22" s="62"/>
      <c r="F22" s="59"/>
      <c r="H22" s="102"/>
      <c r="I22" s="62"/>
      <c r="K22" s="59"/>
      <c r="S22" s="67" t="s">
        <v>47</v>
      </c>
      <c r="T22" s="73">
        <v>6.5000000000000002E-2</v>
      </c>
    </row>
    <row r="23" spans="1:21" ht="14.4" customHeight="1" x14ac:dyDescent="0.3">
      <c r="C23" s="101" t="s">
        <v>76</v>
      </c>
      <c r="D23" s="55"/>
      <c r="E23" s="56"/>
      <c r="F23" s="60"/>
      <c r="H23" s="101" t="s">
        <v>67</v>
      </c>
      <c r="I23" s="55"/>
      <c r="J23" s="56"/>
      <c r="K23" s="60"/>
      <c r="S23" s="67" t="s">
        <v>54</v>
      </c>
      <c r="T23" s="72">
        <f>6.5*T22</f>
        <v>0.42249999999999999</v>
      </c>
    </row>
    <row r="24" spans="1:21" ht="14.4" customHeight="1" x14ac:dyDescent="0.3">
      <c r="C24" s="102"/>
      <c r="D24" s="62">
        <v>27001.7</v>
      </c>
      <c r="E24" s="1">
        <v>27727.16</v>
      </c>
      <c r="F24" s="59">
        <v>27144.67</v>
      </c>
      <c r="H24" s="102"/>
      <c r="I24" s="54">
        <f>D24-D37</f>
        <v>1740.7000000000007</v>
      </c>
      <c r="J24" s="51">
        <f>E24-E37</f>
        <v>1833.1599999999999</v>
      </c>
      <c r="K24" s="58">
        <f>F24-F37</f>
        <v>1863.6699999999983</v>
      </c>
      <c r="S24" s="67" t="s">
        <v>53</v>
      </c>
      <c r="T24" s="71">
        <f>30*0.04</f>
        <v>1.2</v>
      </c>
    </row>
    <row r="25" spans="1:21" ht="14.4" customHeight="1" thickBot="1" x14ac:dyDescent="0.35">
      <c r="C25" s="103"/>
      <c r="D25" s="63"/>
      <c r="E25" s="48"/>
      <c r="F25" s="61"/>
      <c r="H25" s="103"/>
      <c r="I25" s="63"/>
      <c r="J25" s="48"/>
      <c r="K25" s="61"/>
      <c r="S25" s="67" t="s">
        <v>55</v>
      </c>
      <c r="T25" s="71">
        <f>30*0.015</f>
        <v>0.44999999999999996</v>
      </c>
    </row>
    <row r="26" spans="1:21" ht="15" customHeight="1" x14ac:dyDescent="0.3">
      <c r="D26" s="56"/>
      <c r="E26" s="56"/>
      <c r="F26" s="56"/>
      <c r="H26" s="56"/>
      <c r="I26" s="56"/>
      <c r="S26" s="67" t="s">
        <v>56</v>
      </c>
      <c r="T26" s="71">
        <f>0.01*T16</f>
        <v>0.3</v>
      </c>
    </row>
    <row r="27" spans="1:21" x14ac:dyDescent="0.3">
      <c r="S27" s="67" t="s">
        <v>57</v>
      </c>
      <c r="T27" s="71">
        <f>T26+T25</f>
        <v>0.75</v>
      </c>
    </row>
    <row r="28" spans="1:21" x14ac:dyDescent="0.3">
      <c r="S28" s="67" t="s">
        <v>58</v>
      </c>
      <c r="T28" s="74">
        <f>T20*T16</f>
        <v>2.1461532831088741</v>
      </c>
    </row>
    <row r="29" spans="1:21" ht="15" thickBot="1" x14ac:dyDescent="0.35">
      <c r="A29" s="51"/>
      <c r="S29" s="67" t="s">
        <v>59</v>
      </c>
      <c r="T29" s="73">
        <f>T24+(T25+T26)+T23-T28</f>
        <v>0.22634671689112595</v>
      </c>
    </row>
    <row r="30" spans="1:21" ht="18" thickBot="1" x14ac:dyDescent="0.35">
      <c r="A30" s="50" t="s">
        <v>41</v>
      </c>
      <c r="C30" s="51"/>
      <c r="D30" s="105" t="s">
        <v>42</v>
      </c>
      <c r="E30" s="106"/>
      <c r="F30" s="107"/>
      <c r="I30" s="105" t="s">
        <v>49</v>
      </c>
      <c r="J30" s="106"/>
      <c r="K30" s="107"/>
      <c r="S30" s="67" t="s">
        <v>60</v>
      </c>
      <c r="T30" s="73">
        <f>T22</f>
        <v>6.5000000000000002E-2</v>
      </c>
    </row>
    <row r="31" spans="1:21" ht="18" thickBot="1" x14ac:dyDescent="0.35">
      <c r="D31" s="105" t="s">
        <v>41</v>
      </c>
      <c r="E31" s="106"/>
      <c r="F31" s="107"/>
      <c r="I31" s="105" t="s">
        <v>50</v>
      </c>
      <c r="J31" s="106"/>
      <c r="K31" s="107"/>
      <c r="S31" s="67" t="s">
        <v>61</v>
      </c>
      <c r="T31" s="74">
        <f>T29/T30</f>
        <v>3.482257182940399</v>
      </c>
    </row>
    <row r="32" spans="1:21" ht="18" thickBot="1" x14ac:dyDescent="0.35">
      <c r="D32" s="52">
        <v>44896</v>
      </c>
      <c r="E32" s="52">
        <v>45170</v>
      </c>
      <c r="F32" s="76">
        <v>45283</v>
      </c>
      <c r="I32" s="52">
        <v>44896</v>
      </c>
      <c r="J32" s="52">
        <v>45170</v>
      </c>
      <c r="K32" s="76">
        <v>45283</v>
      </c>
    </row>
    <row r="33" spans="1:13" x14ac:dyDescent="0.3">
      <c r="C33" s="104" t="s">
        <v>72</v>
      </c>
      <c r="D33" s="54"/>
      <c r="E33" s="53"/>
      <c r="F33" s="57"/>
      <c r="H33" s="104" t="s">
        <v>66</v>
      </c>
      <c r="I33" s="62"/>
      <c r="J33" s="75"/>
      <c r="K33" s="57"/>
    </row>
    <row r="34" spans="1:13" x14ac:dyDescent="0.3">
      <c r="C34" s="102"/>
      <c r="D34" s="54">
        <v>271.69</v>
      </c>
      <c r="E34" s="51">
        <v>261.94</v>
      </c>
      <c r="F34" s="58">
        <v>266.07</v>
      </c>
      <c r="H34" s="102"/>
      <c r="I34" s="69">
        <f>0.095*I21</f>
        <v>2.1536500000000016</v>
      </c>
      <c r="J34" s="79">
        <f>0.141*J21</f>
        <v>3.4629599999999998</v>
      </c>
      <c r="K34" s="68">
        <f>0.144*K21</f>
        <v>3.7166399999999999</v>
      </c>
    </row>
    <row r="35" spans="1:13" x14ac:dyDescent="0.3">
      <c r="C35" s="102"/>
      <c r="D35" s="54"/>
      <c r="E35" s="51"/>
      <c r="F35" s="58"/>
      <c r="H35" s="102"/>
      <c r="I35" s="62"/>
      <c r="K35" s="58"/>
    </row>
    <row r="36" spans="1:13" ht="23.4" customHeight="1" x14ac:dyDescent="0.3">
      <c r="C36" s="101" t="s">
        <v>73</v>
      </c>
      <c r="D36" s="80"/>
      <c r="E36" s="81"/>
      <c r="F36" s="78"/>
      <c r="H36" s="101" t="s">
        <v>70</v>
      </c>
      <c r="I36" s="55"/>
      <c r="J36" s="56"/>
      <c r="K36" s="78"/>
    </row>
    <row r="37" spans="1:13" x14ac:dyDescent="0.3">
      <c r="C37" s="102"/>
      <c r="D37" s="54">
        <v>25261</v>
      </c>
      <c r="E37" s="51">
        <v>25894</v>
      </c>
      <c r="F37" s="58">
        <v>25281</v>
      </c>
      <c r="H37" s="102"/>
      <c r="I37" s="70">
        <f>0.081*I24</f>
        <v>140.99670000000006</v>
      </c>
      <c r="J37" s="79">
        <f>0.109*J24</f>
        <v>199.81443999999999</v>
      </c>
      <c r="K37" s="68">
        <f>0.103*K24</f>
        <v>191.9580099999998</v>
      </c>
    </row>
    <row r="38" spans="1:13" ht="15" thickBot="1" x14ac:dyDescent="0.35">
      <c r="C38" s="103"/>
      <c r="D38" s="82"/>
      <c r="E38" s="50"/>
      <c r="F38" s="83"/>
      <c r="H38" s="103"/>
      <c r="I38" s="63"/>
      <c r="J38" s="48"/>
      <c r="K38" s="61"/>
    </row>
    <row r="44" spans="1:13" x14ac:dyDescent="0.3">
      <c r="A44" s="50" t="s">
        <v>68</v>
      </c>
      <c r="M44" s="50" t="s">
        <v>69</v>
      </c>
    </row>
    <row r="64" spans="1:13" x14ac:dyDescent="0.3">
      <c r="A64" s="50" t="s">
        <v>71</v>
      </c>
      <c r="M64" s="50" t="s">
        <v>74</v>
      </c>
    </row>
  </sheetData>
  <mergeCells count="21">
    <mergeCell ref="A6:A12"/>
    <mergeCell ref="I30:K30"/>
    <mergeCell ref="I31:K31"/>
    <mergeCell ref="D17:F17"/>
    <mergeCell ref="D18:F18"/>
    <mergeCell ref="D30:F30"/>
    <mergeCell ref="D31:F31"/>
    <mergeCell ref="H23:H25"/>
    <mergeCell ref="C23:C25"/>
    <mergeCell ref="R4:V4"/>
    <mergeCell ref="C4:G4"/>
    <mergeCell ref="H4:L4"/>
    <mergeCell ref="M4:Q4"/>
    <mergeCell ref="C20:C22"/>
    <mergeCell ref="H20:H22"/>
    <mergeCell ref="I17:K17"/>
    <mergeCell ref="C36:C38"/>
    <mergeCell ref="C33:C35"/>
    <mergeCell ref="H36:H38"/>
    <mergeCell ref="H33:H35"/>
    <mergeCell ref="I18:K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 &amp; UNEM &amp; INF PT &amp; EUR</vt:lpstr>
      <vt:lpstr>Assets Composit &amp; Vol PT &amp; EU</vt:lpstr>
      <vt:lpstr>Gross Non-perform Loans PT &amp; EU</vt:lpstr>
      <vt:lpstr>Rsk Paramts Eqt&amp;Asst&amp;ROE PT 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Francisco Matias Silvano</dc:creator>
  <cp:lastModifiedBy>Luis Francisco Matias Silvano</cp:lastModifiedBy>
  <dcterms:created xsi:type="dcterms:W3CDTF">2024-06-05T06:04:19Z</dcterms:created>
  <dcterms:modified xsi:type="dcterms:W3CDTF">2024-06-11T16:49:47Z</dcterms:modified>
</cp:coreProperties>
</file>