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 checkCompatibility="1"/>
  <bookViews>
    <workbookView xWindow="0" yWindow="0" windowWidth="13125" windowHeight="6105" firstSheet="0" activeTab="4"/>
  </bookViews>
  <sheets>
    <sheet name="Buro-Base-Total" sheetId="39" state="visible" r:id="rId1"/>
    <sheet name="Buro-Base-Modelizacion" sheetId="37" state="visible" r:id="rId2"/>
    <sheet name="Buro-Base-Validacion" sheetId="38" state="visible" r:id="rId3"/>
    <sheet name="Modelo-Base-Modelizacion" sheetId="33" state="visible" r:id="rId4"/>
    <sheet name="Modelo-Base-Validacion" sheetId="35" state="visible" r:id="rId5"/>
    <sheet name="Gains Chart_Total" sheetId="32" state="visible" r:id="rId6"/>
    <sheet name="Performance_Total" sheetId="30" state="visible" r:id="rId7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<sst xmlns="http://schemas.openxmlformats.org/spreadsheetml/2006/main" count="25" uniqueCount="25">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</sst>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00"/>
    <numFmt numFmtId="169" formatCode="###0"/>
    <numFmt numFmtId="168" formatCode="0.0"/>
    <numFmt numFmtId="167" formatCode="#,##0.0_);\(#,##0.0\)"/>
  </numFmts>
  <fonts count="12">
    <font>
      <sz val="11"/>
      <color theme="1"/>
      <name val="Calibri"/>
      <family val="2"/>
      <scheme val="minor"/>
    </font>
    <font>
      <sz val="9"/>
      <color theme="1"/>
      <name val="Century Gothic"/>
      <family val="1"/>
      <b/>
      <i/>
    </font>
    <font>
      <sz val="8"/>
      <color indexed="9"/>
      <name val="Century Gothic"/>
      <family val="1"/>
      <b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sz val="11"/>
      <color rgb="FFFFFFFF"/>
      <name val="Century Gothic"/>
      <family val="1"/>
      <b/>
    </font>
    <font>
      <sz val="10"/>
      <color theme="1"/>
      <name val="Century Gothic"/>
      <family val="1"/>
      <b/>
    </font>
    <font>
      <sz val="10"/>
      <color indexed="9"/>
      <name val="Century Gothic"/>
      <family val="1"/>
      <b/>
    </font>
    <font>
      <sz val="9"/>
      <color theme="1"/>
      <name val="Century Gothic"/>
      <family val="1"/>
      <b/>
    </font>
    <font>
      <sz val="8"/>
      <color theme="0"/>
      <name val="Century Gothic"/>
      <family val="1"/>
      <b/>
    </font>
    <font>
      <sz val="10"/>
      <color theme="1"/>
      <name val="Century Gothic"/>
      <family val="1"/>
    </font>
    <font>
      <sz val="10"/>
      <color theme="1"/>
      <name val="Century Gothic"/>
      <family val="1"/>
      <b/>
      <i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65">
    <xf numFmtId="0" fontId="0" fillId="0" borderId="0" xfId="0"/>
    <xf numFmtId="165" fontId="1" fillId="0" borderId="1" xfId="0" applyFont="1" applyNumberFormat="1" applyBorder="1" applyAlignment="1">
      <alignment horizontal="center" vertical="center" wrapText="1"/>
    </xf>
    <xf numFmtId="3" fontId="1" fillId="0" borderId="1" xfId="0" applyFont="1" applyNumberForma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Font="1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5" fontId="1" fillId="0" borderId="1" xfId="0" applyFont="1" applyNumberFormat="1" applyBorder="1" applyAlignment="1">
      <alignment vertical="center" wrapText="1"/>
    </xf>
    <xf numFmtId="166" fontId="1" fillId="0" borderId="1" xfId="0" applyFont="1" applyNumberFormat="1" applyBorder="1" applyAlignment="1">
      <alignment vertical="center" wrapText="1"/>
    </xf>
    <xf numFmtId="169" fontId="4" fillId="0" borderId="1" xfId="0" applyFont="1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8" fontId="6" fillId="0" borderId="1" xfId="0" applyFont="1" applyNumberFormat="1" applyBorder="1" applyAlignment="1">
      <alignment horizontal="center" wrapText="1"/>
    </xf>
    <xf numFmtId="3" fontId="3" fillId="0" borderId="1" xfId="0" applyFont="1" applyNumberFormat="1" applyBorder="1" applyAlignment="1">
      <alignment horizontal="center" vertical="center" wrapText="1"/>
    </xf>
    <xf numFmtId="9" fontId="3" fillId="0" borderId="1" xfId="0" applyFont="1" applyNumberFormat="1" applyBorder="1" applyAlignment="1">
      <alignment horizontal="center" vertical="center" wrapText="1"/>
    </xf>
    <xf numFmtId="165" fontId="3" fillId="0" borderId="1" xfId="0" applyFont="1" applyNumberFormat="1" applyBorder="1" applyAlignment="1">
      <alignment horizontal="center" vertical="center" wrapText="1"/>
    </xf>
    <xf numFmtId="166" fontId="3" fillId="0" borderId="1" xfId="0" applyFont="1" applyNumberFormat="1" applyBorder="1" applyAlignment="1">
      <alignment horizontal="center" vertical="center" wrapText="1"/>
    </xf>
    <xf numFmtId="165" fontId="2" fillId="2" borderId="2" xfId="0" applyFont="1" applyNumberFormat="1" applyFill="1" applyBorder="1" applyAlignment="1">
      <alignment horizontal="center" vertical="center" wrapText="1"/>
    </xf>
    <xf numFmtId="3" fontId="3" fillId="0" borderId="1" xfId="0" applyFont="1" applyNumberFormat="1" applyBorder="1" applyAlignment="1">
      <alignment horizontal="center"/>
    </xf>
    <xf numFmtId="3" fontId="2" fillId="2" borderId="3" xfId="0" applyFont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Font="1" applyNumberFormat="1" applyAlignment="1">
      <alignment horizontal="center" vertical="center" wrapText="1"/>
    </xf>
    <xf numFmtId="10" fontId="3" fillId="0" borderId="1" xfId="0" applyFont="1" applyNumberForma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Font="1" applyNumberFormat="1" applyFill="1" applyBorder="1" applyAlignment="1">
      <alignment horizontal="center" vertical="center" wrapText="1"/>
    </xf>
    <xf numFmtId="165" fontId="7" fillId="2" borderId="1" xfId="0" applyFont="1" applyNumberFormat="1" applyFill="1" applyBorder="1" applyAlignment="1">
      <alignment horizontal="center" vertical="center" wrapText="1"/>
    </xf>
    <xf numFmtId="169" fontId="8" fillId="0" borderId="1" xfId="0" applyFont="1" applyNumberForma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3" fontId="1" fillId="0" borderId="1" xfId="0" applyFont="1" applyNumberFormat="1" applyBorder="1" applyAlignment="1">
      <alignment horizontal="center" vertical="center" wrapText="1"/>
    </xf>
    <xf numFmtId="3" fontId="2" fillId="2" borderId="4" xfId="0" applyFont="1" applyNumberFormat="1" applyFill="1" applyBorder="1" applyAlignment="1">
      <alignment horizontal="center" vertical="center" wrapText="1"/>
    </xf>
    <xf numFmtId="3" fontId="2" fillId="2" borderId="5" xfId="0" applyFont="1" applyNumberFormat="1" applyFill="1" applyBorder="1" applyAlignment="1">
      <alignment horizontal="center" vertical="center" wrapText="1"/>
    </xf>
    <xf numFmtId="3" fontId="2" fillId="2" borderId="1" xfId="0" applyFont="1" applyNumberFormat="1" applyFill="1" applyBorder="1" applyAlignment="1">
      <alignment horizontal="center" vertical="center" wrapText="1"/>
    </xf>
    <xf numFmtId="165" fontId="2" fillId="2" borderId="1" xfId="0" applyFont="1" applyNumberForma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6" fontId="9" fillId="2" borderId="1" xfId="0" applyFont="1" applyNumberFormat="1" applyFill="1" applyBorder="1" applyAlignment="1">
      <alignment horizontal="center" vertical="center" wrapText="1"/>
    </xf>
    <xf numFmtId="166" fontId="9" fillId="2" borderId="2" xfId="0" applyFont="1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1" fillId="0" borderId="1" xfId="0" applyFont="1" applyNumberForma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10" fillId="3" borderId="0" xfId="0" applyFont="1" applyFill="1" applyAlignment="1">
      <alignment horizontal="center" wrapText="1"/>
    </xf>
    <xf numFmtId="3" fontId="10" fillId="3" borderId="0" xfId="0" applyFont="1" applyNumberFormat="1" applyFill="1" applyAlignment="1">
      <alignment horizontal="center" wrapText="1"/>
    </xf>
    <xf numFmtId="165" fontId="10" fillId="3" borderId="0" xfId="0" applyFont="1" applyNumberFormat="1" applyFill="1" applyAlignment="1">
      <alignment horizontal="center" wrapText="1"/>
    </xf>
    <xf numFmtId="167" fontId="11" fillId="3" borderId="0" xfId="0" applyFont="1" applyNumberForma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Font="1" applyNumberFormat="1" applyFill="1" applyBorder="1" applyAlignment="1">
      <alignment horizontal="center" wrapText="1"/>
    </xf>
    <xf numFmtId="165" fontId="7" fillId="2" borderId="1" xfId="0" applyFont="1" applyNumberFormat="1" applyFill="1" applyBorder="1" applyAlignment="1">
      <alignment horizontal="center" wrapText="1"/>
    </xf>
    <xf numFmtId="166" fontId="10" fillId="0" borderId="0" xfId="0" applyFont="1" applyNumberFormat="1" applyAlignment="1">
      <alignment wrapText="1"/>
    </xf>
    <xf numFmtId="0" fontId="6" fillId="0" borderId="1" xfId="0" applyFont="1" applyBorder="1" applyAlignment="1">
      <alignment horizontal="center" wrapText="1"/>
    </xf>
    <xf numFmtId="3" fontId="10" fillId="0" borderId="1" xfId="0" applyFont="1" applyNumberFormat="1" applyBorder="1" applyAlignment="1">
      <alignment horizontal="center" wrapText="1"/>
    </xf>
    <xf numFmtId="9" fontId="10" fillId="0" borderId="1" xfId="0" applyFont="1" applyNumberFormat="1" applyBorder="1" applyAlignment="1">
      <alignment horizontal="center" wrapText="1"/>
    </xf>
    <xf numFmtId="10" fontId="10" fillId="0" borderId="1" xfId="0" applyFont="1" applyNumberFormat="1" applyBorder="1" applyAlignment="1">
      <alignment horizontal="center" wrapText="1"/>
    </xf>
    <xf numFmtId="165" fontId="10" fillId="0" borderId="1" xfId="0" applyFont="1" applyNumberFormat="1" applyBorder="1" applyAlignment="1">
      <alignment horizontal="center" wrapText="1"/>
    </xf>
    <xf numFmtId="165" fontId="10" fillId="0" borderId="0" xfId="0" applyFont="1" applyNumberFormat="1" applyAlignment="1">
      <alignment wrapText="1"/>
    </xf>
    <xf numFmtId="3" fontId="11" fillId="0" borderId="1" xfId="0" applyFont="1" applyNumberFormat="1" applyBorder="1" applyAlignment="1">
      <alignment horizontal="center" wrapText="1"/>
    </xf>
    <xf numFmtId="9" fontId="11" fillId="0" borderId="1" xfId="0" applyFont="1" applyNumberFormat="1" applyBorder="1" applyAlignment="1">
      <alignment horizontal="center" wrapText="1"/>
    </xf>
    <xf numFmtId="165" fontId="11" fillId="0" borderId="1" xfId="0" applyFont="1" applyNumberFormat="1" applyBorder="1" applyAlignment="1">
      <alignment horizontal="center" wrapText="1"/>
    </xf>
    <xf numFmtId="165" fontId="11" fillId="0" borderId="0" xfId="0" applyFont="1" applyNumberFormat="1" applyAlignment="1">
      <alignment wrapText="1"/>
    </xf>
    <xf numFmtId="166" fontId="11" fillId="0" borderId="0" xfId="0" applyFont="1" applyNumberFormat="1" applyAlignment="1">
      <alignment wrapText="1"/>
    </xf>
    <xf numFmtId="0" fontId="10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3" fontId="6" fillId="0" borderId="1" xfId="0" applyFont="1" applyNumberFormat="1" applyBorder="1" applyAlignment="1">
      <alignment horizontal="center" wrapText="1"/>
    </xf>
    <xf numFmtId="20" fontId="6" fillId="0" borderId="0" xfId="0" applyFont="1" applyNumberFormat="1" applyAlignment="1">
      <alignment horizontal="center" wrapText="1"/>
    </xf>
    <xf numFmtId="20" fontId="6" fillId="0" borderId="1" xfId="0" applyFont="1" applyNumberForma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F37" sqref="F37"/>
    </sheetView>
  </sheetViews>
  <sheetFormatPr defaultRowHeight="15.0" baseColWidth="10"/>
  <cols>
    <col min="1" max="1" width="8.109375" hidden="0" customWidth="1"/>
    <col min="2" max="2" width="5.44140625" hidden="0" customWidth="1"/>
    <col min="3" max="3" width="6.5546875" hidden="0" customWidth="1"/>
    <col min="4" max="4" width="6.5546875" hidden="0" customWidth="1"/>
    <col min="5" max="5" width="8" hidden="0" customWidth="1"/>
    <col min="6" max="6" width="5.33203125" hidden="0" customWidth="1"/>
    <col min="7" max="7" width="6.5546875" hidden="0" customWidth="1"/>
    <col min="8" max="8" width="6" hidden="0" customWidth="1"/>
    <col min="9" max="9" width="6.33203125" hidden="0" customWidth="1"/>
    <col min="10" max="10" width="11.2187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7.554687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999</v>
      </c>
      <c r="C3" s="8" t="n">
        <f>+D3+E3+F3+G3</f>
        <v>809</v>
      </c>
      <c r="D3" s="16" t="n">
        <v>1352</v>
      </c>
      <c r="E3" s="16" t="n">
        <v>24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>F3/F$13</f>
        <v>#DIV/0!</v>
      </c>
      <c r="AF3" s="12" t="e">
        <f t="shared" ref="AF3:AF12" si="7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8">AH3+AJ4</f>
        <v>5170</v>
      </c>
      <c r="AK3" s="12" t="n">
        <f t="shared" ref="AK3:AK12" si="9">AH3/AH$13</f>
        <v>0.15531914893617021</v>
      </c>
      <c r="AL3" s="12" t="n">
        <f t="shared" ref="AL3:AL11" si="10">AI3/AH$13</f>
        <v>0.15531914893617021</v>
      </c>
      <c r="AM3" s="12" t="n">
        <f t="shared" ref="AM3:AM9" si="11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2">AO3/AN$13</f>
        <v>9.5693779904306216E-3</v>
      </c>
      <c r="AS3" s="12" t="n">
        <f t="shared" ref="AS3:AS12" si="13">AP3/AN$13</f>
        <v>1</v>
      </c>
      <c r="AT3" s="13" t="n">
        <f t="shared" ref="AT3:AT12" si="14">AN3/C3</f>
        <v>7.4165636588380719E-3</v>
      </c>
      <c r="AU3" s="13" t="n">
        <f t="shared" ref="AU3:AV12" si="15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975</v>
      </c>
      <c r="B4" s="8" t="n">
        <v>986</v>
      </c>
      <c r="C4" s="8" t="n">
        <f t="shared" ref="C4:C12" si="16">+D4+E4+F4+G4</f>
        <v>674</v>
      </c>
      <c r="D4" s="16" t="n">
        <v>1312</v>
      </c>
      <c r="E4" s="16" t="n">
        <v>64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7">C4+I5</f>
        <v>4988</v>
      </c>
      <c r="J4" s="12" t="n">
        <f t="shared" ref="J4:J12" si="18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19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0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1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2">F4+AC3</f>
        <v>0</v>
      </c>
      <c r="AD4" s="11" t="n">
        <f t="shared" si="6"/>
        <v>0</v>
      </c>
      <c r="AE4" s="12" t="e">
        <f>F4/F$13</f>
        <v>#DIV/0!</v>
      </c>
      <c r="AF4" s="12" t="e">
        <f t="shared" si="7"/>
        <v>#DIV/0!</v>
      </c>
      <c r="AG4" s="12" t="e">
        <f t="shared" ref="AG4:AG12" si="23">AD4/F$13</f>
        <v>#DIV/0!</v>
      </c>
      <c r="AH4" s="11" t="n">
        <f>ROUND($G4*R4+D4,0)</f>
        <v>662</v>
      </c>
      <c r="AI4" s="11" t="n">
        <f t="shared" ref="AI4:AI12" si="24">AH4+AI3</f>
        <v>1465</v>
      </c>
      <c r="AJ4" s="11" t="n">
        <f t="shared" si="8"/>
        <v>4367</v>
      </c>
      <c r="AK4" s="12" t="n">
        <f t="shared" si="9"/>
        <v>0.12804642166344293</v>
      </c>
      <c r="AL4" s="12" t="n">
        <f t="shared" si="10"/>
        <v>0.28336557059961315</v>
      </c>
      <c r="AM4" s="12" t="n">
        <f t="shared" si="11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5">AN4+AP5</f>
        <v>621</v>
      </c>
      <c r="AQ4" s="12" t="n">
        <f>AN4/AN$13</f>
        <v>1.9138755980861243E-2</v>
      </c>
      <c r="AR4" s="12" t="n">
        <f t="shared" si="12"/>
        <v>2.8708133971291867E-2</v>
      </c>
      <c r="AS4" s="12" t="n">
        <f t="shared" si="13"/>
        <v>0.99043062200956933</v>
      </c>
      <c r="AT4" s="13" t="n">
        <f t="shared" si="14"/>
        <v>1.7804154302670624E-2</v>
      </c>
      <c r="AU4" s="13" t="n">
        <f t="shared" si="15"/>
        <v>1.2137559002022926E-2</v>
      </c>
      <c r="AV4" s="13" t="n">
        <f t="shared" si="15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962</v>
      </c>
      <c r="B5" s="8" t="n">
        <v>975</v>
      </c>
      <c r="C5" s="8" t="n">
        <f t="shared" si="16"/>
        <v>665</v>
      </c>
      <c r="D5" s="16" t="n">
        <v>1309</v>
      </c>
      <c r="E5" s="16" t="n">
        <v>68</v>
      </c>
      <c r="F5" s="16" t="n">
        <v>0</v>
      </c>
      <c r="G5" s="16" t="n">
        <v>0</v>
      </c>
      <c r="H5" s="11" t="n">
        <f t="shared" ref="H5:H11" si="26">C5+H4</f>
        <v>2148</v>
      </c>
      <c r="I5" s="11" t="n">
        <f t="shared" si="17"/>
        <v>4314</v>
      </c>
      <c r="J5" s="12" t="n">
        <f t="shared" si="18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7">D5+M4</f>
        <v>2113</v>
      </c>
      <c r="N5" s="11" t="n">
        <f t="shared" si="19"/>
        <v>3705</v>
      </c>
      <c r="O5" s="12" t="n">
        <f t="shared" ref="O5:O12" si="28">D5/D$13</f>
        <v>0.1253384912959381</v>
      </c>
      <c r="P5" s="12" t="n">
        <f t="shared" ref="P5:P12" si="29">M5/D$13</f>
        <v>0.40870406189555125</v>
      </c>
      <c r="Q5" s="12" t="n">
        <f t="shared" si="1"/>
        <v>0.7166344294003868</v>
      </c>
      <c r="R5" s="13" t="n">
        <f t="shared" ref="R5:R11" si="30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0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1">U5/E$13</f>
        <v>5.5821371610845293E-2</v>
      </c>
      <c r="Y5" s="12" t="n">
        <f t="shared" si="4"/>
        <v>0.9712918660287081</v>
      </c>
      <c r="Z5" s="13" t="n">
        <f t="shared" si="21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2"/>
        <v>0</v>
      </c>
      <c r="AD5" s="11" t="n">
        <f t="shared" si="6"/>
        <v>0</v>
      </c>
      <c r="AE5" s="12" t="e">
        <f t="shared" ref="AE5:AE12" si="32">F5/F$13</f>
        <v>#DIV/0!</v>
      </c>
      <c r="AF5" s="12" t="e">
        <f t="shared" si="7"/>
        <v>#DIV/0!</v>
      </c>
      <c r="AG5" s="12" t="e">
        <f t="shared" si="23"/>
        <v>#DIV/0!</v>
      </c>
      <c r="AH5" s="11" t="n">
        <f t="shared" ref="AH5:AH10" si="33">ROUND($G5*R5+D5,0)</f>
        <v>648</v>
      </c>
      <c r="AI5" s="11" t="n">
        <f t="shared" si="24"/>
        <v>2113</v>
      </c>
      <c r="AJ5" s="11" t="n">
        <f t="shared" si="8"/>
        <v>3705</v>
      </c>
      <c r="AK5" s="12" t="n">
        <f t="shared" si="9"/>
        <v>0.1253384912959381</v>
      </c>
      <c r="AL5" s="12" t="n">
        <f t="shared" si="10"/>
        <v>0.40870406189555125</v>
      </c>
      <c r="AM5" s="12" t="n">
        <f t="shared" si="11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5"/>
        <v>609</v>
      </c>
      <c r="AQ5" s="12" t="n">
        <f t="shared" ref="AQ5:AQ12" si="36">AN5/AN$13</f>
        <v>2.7113237639553429E-2</v>
      </c>
      <c r="AR5" s="12" t="n">
        <f t="shared" si="12"/>
        <v>5.5821371610845293E-2</v>
      </c>
      <c r="AS5" s="12" t="n">
        <f t="shared" si="13"/>
        <v>0.9712918660287081</v>
      </c>
      <c r="AT5" s="13" t="n">
        <f t="shared" si="14"/>
        <v>2.5563909774436091E-2</v>
      </c>
      <c r="AU5" s="13" t="n">
        <f t="shared" si="15"/>
        <v>1.6294227188081937E-2</v>
      </c>
      <c r="AV5" s="13" t="n">
        <f t="shared" si="15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951</v>
      </c>
      <c r="B6" s="8" t="n">
        <v>962</v>
      </c>
      <c r="C6" s="8" t="n">
        <f t="shared" si="16"/>
        <v>634</v>
      </c>
      <c r="D6" s="16" t="n">
        <v>1296</v>
      </c>
      <c r="E6" s="16" t="n">
        <v>80</v>
      </c>
      <c r="F6" s="16" t="n">
        <v>0</v>
      </c>
      <c r="G6" s="16" t="n">
        <v>0</v>
      </c>
      <c r="H6" s="11" t="n">
        <f t="shared" si="26"/>
        <v>2782</v>
      </c>
      <c r="I6" s="11" t="n">
        <f t="shared" si="17"/>
        <v>3649</v>
      </c>
      <c r="J6" s="12" t="n">
        <f t="shared" si="18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7"/>
        <v>2721</v>
      </c>
      <c r="N6" s="11" t="n">
        <f t="shared" si="19"/>
        <v>3057</v>
      </c>
      <c r="O6" s="12" t="n">
        <f t="shared" si="28"/>
        <v>0.11760154738878142</v>
      </c>
      <c r="P6" s="12" t="n">
        <f t="shared" si="29"/>
        <v>0.52630560928433268</v>
      </c>
      <c r="Q6" s="12" t="n">
        <f t="shared" si="1"/>
        <v>0.59129593810444869</v>
      </c>
      <c r="R6" s="13" t="n">
        <f t="shared" si="30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0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1"/>
        <v>9.7288676236044661E-2</v>
      </c>
      <c r="Y6" s="12" t="n">
        <f t="shared" si="4"/>
        <v>0.94417862838915467</v>
      </c>
      <c r="Z6" s="13" t="n">
        <f t="shared" si="21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2"/>
        <v>0</v>
      </c>
      <c r="AD6" s="11" t="n">
        <f t="shared" si="6"/>
        <v>0</v>
      </c>
      <c r="AE6" s="12" t="e">
        <f t="shared" si="32"/>
        <v>#DIV/0!</v>
      </c>
      <c r="AF6" s="12" t="e">
        <f t="shared" si="7"/>
        <v>#DIV/0!</v>
      </c>
      <c r="AG6" s="12" t="e">
        <f t="shared" si="23"/>
        <v>#DIV/0!</v>
      </c>
      <c r="AH6" s="11" t="n">
        <f t="shared" si="33"/>
        <v>608</v>
      </c>
      <c r="AI6" s="11" t="n">
        <f t="shared" si="24"/>
        <v>2721</v>
      </c>
      <c r="AJ6" s="11" t="n">
        <f t="shared" si="8"/>
        <v>3057</v>
      </c>
      <c r="AK6" s="12" t="n">
        <f t="shared" si="9"/>
        <v>0.11760154738878142</v>
      </c>
      <c r="AL6" s="12" t="n">
        <f t="shared" si="10"/>
        <v>0.52630560928433268</v>
      </c>
      <c r="AM6" s="12" t="n">
        <f t="shared" si="11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5"/>
        <v>592</v>
      </c>
      <c r="AQ6" s="12" t="n">
        <f>AN6/AN$13</f>
        <v>4.1467304625199361E-2</v>
      </c>
      <c r="AR6" s="12" t="n">
        <f t="shared" si="12"/>
        <v>9.7288676236044661E-2</v>
      </c>
      <c r="AS6" s="12" t="n">
        <f t="shared" si="13"/>
        <v>0.94417862838915467</v>
      </c>
      <c r="AT6" s="13" t="n">
        <f t="shared" si="14"/>
        <v>4.1009463722397478E-2</v>
      </c>
      <c r="AU6" s="13" t="n">
        <f t="shared" si="15"/>
        <v>2.1926671459381739E-2</v>
      </c>
      <c r="AV6" s="13" t="n">
        <f t="shared" si="15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939</v>
      </c>
      <c r="B7" s="8" t="n">
        <v>951</v>
      </c>
      <c r="C7" s="8" t="n">
        <f t="shared" si="16"/>
        <v>535</v>
      </c>
      <c r="D7" s="16" t="n">
        <v>1255</v>
      </c>
      <c r="E7" s="16" t="n">
        <v>121</v>
      </c>
      <c r="F7" s="16" t="n">
        <v>0</v>
      </c>
      <c r="G7" s="16" t="n">
        <v>0</v>
      </c>
      <c r="H7" s="11" t="n">
        <f t="shared" si="26"/>
        <v>3317</v>
      </c>
      <c r="I7" s="11" t="n">
        <f t="shared" si="17"/>
        <v>3015</v>
      </c>
      <c r="J7" s="12" t="n">
        <f t="shared" si="18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7"/>
        <v>3225</v>
      </c>
      <c r="N7" s="11" t="n">
        <f t="shared" si="19"/>
        <v>2449</v>
      </c>
      <c r="O7" s="12" t="n">
        <f t="shared" si="28"/>
        <v>9.7485493230174081E-2</v>
      </c>
      <c r="P7" s="12" t="n">
        <f t="shared" si="29"/>
        <v>0.62379110251450676</v>
      </c>
      <c r="Q7" s="12" t="n">
        <f t="shared" si="1"/>
        <v>0.47369439071566732</v>
      </c>
      <c r="R7" s="13" t="n">
        <f t="shared" si="30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0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1"/>
        <v>0.14673046251993621</v>
      </c>
      <c r="Y7" s="12" t="n">
        <f t="shared" si="4"/>
        <v>0.90271132376395535</v>
      </c>
      <c r="Z7" s="13" t="n">
        <f t="shared" si="21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2"/>
        <v>0</v>
      </c>
      <c r="AD7" s="11" t="n">
        <f t="shared" si="6"/>
        <v>0</v>
      </c>
      <c r="AE7" s="12" t="e">
        <f t="shared" si="32"/>
        <v>#DIV/0!</v>
      </c>
      <c r="AF7" s="12" t="e">
        <f t="shared" si="7"/>
        <v>#DIV/0!</v>
      </c>
      <c r="AG7" s="12" t="e">
        <f t="shared" si="23"/>
        <v>#DIV/0!</v>
      </c>
      <c r="AH7" s="11" t="n">
        <f t="shared" si="33"/>
        <v>504</v>
      </c>
      <c r="AI7" s="11" t="n">
        <f t="shared" si="24"/>
        <v>3225</v>
      </c>
      <c r="AJ7" s="11" t="n">
        <f t="shared" si="8"/>
        <v>2449</v>
      </c>
      <c r="AK7" s="12" t="n">
        <f t="shared" si="9"/>
        <v>9.7485493230174081E-2</v>
      </c>
      <c r="AL7" s="12" t="n">
        <f t="shared" si="10"/>
        <v>0.62379110251450676</v>
      </c>
      <c r="AM7" s="12" t="n">
        <f t="shared" si="11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5"/>
        <v>566</v>
      </c>
      <c r="AQ7" s="12" t="n">
        <f t="shared" si="36"/>
        <v>4.9441786283891544E-2</v>
      </c>
      <c r="AR7" s="12" t="n">
        <f t="shared" si="12"/>
        <v>0.14673046251993621</v>
      </c>
      <c r="AS7" s="12" t="n">
        <f t="shared" si="13"/>
        <v>0.90271132376395535</v>
      </c>
      <c r="AT7" s="13" t="n">
        <f t="shared" si="14"/>
        <v>5.7943925233644861E-2</v>
      </c>
      <c r="AU7" s="13" t="n">
        <f t="shared" si="15"/>
        <v>2.7735905939101597E-2</v>
      </c>
      <c r="AV7" s="13" t="n">
        <f t="shared" si="15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924</v>
      </c>
      <c r="B8" s="8" t="n">
        <v>939</v>
      </c>
      <c r="C8" s="8" t="n">
        <f t="shared" si="16"/>
        <v>515</v>
      </c>
      <c r="D8" s="16" t="n">
        <v>1210</v>
      </c>
      <c r="E8" s="16" t="n">
        <v>166</v>
      </c>
      <c r="F8" s="16" t="n">
        <v>0</v>
      </c>
      <c r="G8" s="16" t="n">
        <v>0</v>
      </c>
      <c r="H8" s="11" t="n">
        <f t="shared" si="26"/>
        <v>3832</v>
      </c>
      <c r="I8" s="11" t="n">
        <f t="shared" si="17"/>
        <v>2480</v>
      </c>
      <c r="J8" s="12" t="n">
        <f t="shared" si="18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7"/>
        <v>3713</v>
      </c>
      <c r="N8" s="11" t="n">
        <f t="shared" si="19"/>
        <v>1945</v>
      </c>
      <c r="O8" s="12" t="n">
        <f t="shared" si="28"/>
        <v>9.4390715667311414E-2</v>
      </c>
      <c r="P8" s="12" t="n">
        <f t="shared" si="29"/>
        <v>0.71818181818181814</v>
      </c>
      <c r="Q8" s="12" t="n">
        <f t="shared" si="1"/>
        <v>0.37620889748549324</v>
      </c>
      <c r="R8" s="13" t="n">
        <f t="shared" si="30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0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1"/>
        <v>0.18979266347687401</v>
      </c>
      <c r="Y8" s="12" t="n">
        <f t="shared" si="4"/>
        <v>0.85326953748006384</v>
      </c>
      <c r="Z8" s="13" t="n">
        <f t="shared" si="21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2"/>
        <v>0</v>
      </c>
      <c r="AD8" s="11" t="n">
        <f t="shared" si="6"/>
        <v>0</v>
      </c>
      <c r="AE8" s="12" t="e">
        <f t="shared" si="32"/>
        <v>#DIV/0!</v>
      </c>
      <c r="AF8" s="12" t="e">
        <f t="shared" si="7"/>
        <v>#DIV/0!</v>
      </c>
      <c r="AG8" s="12" t="e">
        <f t="shared" si="23"/>
        <v>#DIV/0!</v>
      </c>
      <c r="AH8" s="11" t="n">
        <f t="shared" si="33"/>
        <v>488</v>
      </c>
      <c r="AI8" s="11" t="n">
        <f t="shared" si="24"/>
        <v>3713</v>
      </c>
      <c r="AJ8" s="11" t="n">
        <f t="shared" si="8"/>
        <v>1945</v>
      </c>
      <c r="AK8" s="12" t="n">
        <f t="shared" si="9"/>
        <v>9.4390715667311414E-2</v>
      </c>
      <c r="AL8" s="12" t="n">
        <f t="shared" si="10"/>
        <v>0.71818181818181814</v>
      </c>
      <c r="AM8" s="12" t="n">
        <f t="shared" si="11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5"/>
        <v>535</v>
      </c>
      <c r="AQ8" s="12" t="n">
        <f t="shared" si="36"/>
        <v>4.3062200956937802E-2</v>
      </c>
      <c r="AR8" s="12" t="n">
        <f t="shared" si="12"/>
        <v>0.18979266347687401</v>
      </c>
      <c r="AS8" s="12" t="n">
        <f t="shared" si="13"/>
        <v>0.85326953748006384</v>
      </c>
      <c r="AT8" s="13" t="n">
        <f t="shared" si="14"/>
        <v>5.2427184466019419E-2</v>
      </c>
      <c r="AU8" s="13" t="n">
        <f t="shared" si="15"/>
        <v>3.1054279749478081E-2</v>
      </c>
      <c r="AV8" s="13" t="n">
        <f t="shared" si="15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877</v>
      </c>
      <c r="B9" s="8" t="n">
        <v>924</v>
      </c>
      <c r="C9" s="8" t="n">
        <f t="shared" si="16"/>
        <v>550</v>
      </c>
      <c r="D9" s="16" t="n">
        <v>1145</v>
      </c>
      <c r="E9" s="16" t="n">
        <v>231</v>
      </c>
      <c r="F9" s="16" t="n">
        <v>0</v>
      </c>
      <c r="G9" s="16" t="n">
        <v>0</v>
      </c>
      <c r="H9" s="11" t="n">
        <f t="shared" si="26"/>
        <v>4382</v>
      </c>
      <c r="I9" s="11" t="n">
        <f t="shared" si="17"/>
        <v>1965</v>
      </c>
      <c r="J9" s="12" t="n">
        <f t="shared" si="18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7"/>
        <v>4219</v>
      </c>
      <c r="N9" s="11" t="n">
        <f t="shared" si="19"/>
        <v>1457</v>
      </c>
      <c r="O9" s="12" t="n">
        <f t="shared" si="28"/>
        <v>9.7872340425531917E-2</v>
      </c>
      <c r="P9" s="12" t="n">
        <f t="shared" si="29"/>
        <v>0.81605415860735009</v>
      </c>
      <c r="Q9" s="12" t="n">
        <f t="shared" si="1"/>
        <v>0.2818181818181818</v>
      </c>
      <c r="R9" s="13" t="n">
        <f t="shared" si="30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0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1"/>
        <v>0.25996810207336524</v>
      </c>
      <c r="Y9" s="12" t="n">
        <f t="shared" si="4"/>
        <v>0.81020733652312604</v>
      </c>
      <c r="Z9" s="13" t="n">
        <f t="shared" si="21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2"/>
        <v>0</v>
      </c>
      <c r="AD9" s="11" t="n">
        <f t="shared" si="6"/>
        <v>0</v>
      </c>
      <c r="AE9" s="12" t="e">
        <f t="shared" si="32"/>
        <v>#DIV/0!</v>
      </c>
      <c r="AF9" s="12" t="e">
        <f t="shared" si="7"/>
        <v>#DIV/0!</v>
      </c>
      <c r="AG9" s="12" t="e">
        <f t="shared" si="23"/>
        <v>#DIV/0!</v>
      </c>
      <c r="AH9" s="11" t="n">
        <f t="shared" si="33"/>
        <v>506</v>
      </c>
      <c r="AI9" s="11" t="n">
        <f t="shared" si="24"/>
        <v>4219</v>
      </c>
      <c r="AJ9" s="11" t="n">
        <f t="shared" si="8"/>
        <v>1457</v>
      </c>
      <c r="AK9" s="12" t="n">
        <f t="shared" si="9"/>
        <v>9.7872340425531917E-2</v>
      </c>
      <c r="AL9" s="12" t="n">
        <f t="shared" si="10"/>
        <v>0.81605415860735009</v>
      </c>
      <c r="AM9" s="12" t="n">
        <f t="shared" si="11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5"/>
        <v>508</v>
      </c>
      <c r="AQ9" s="12" t="n">
        <f t="shared" si="36"/>
        <v>7.0175438596491224E-2</v>
      </c>
      <c r="AR9" s="12" t="n">
        <f t="shared" si="12"/>
        <v>0.25996810207336524</v>
      </c>
      <c r="AS9" s="12" t="n">
        <f t="shared" si="13"/>
        <v>0.81020733652312604</v>
      </c>
      <c r="AT9" s="13" t="n">
        <f t="shared" si="14"/>
        <v>0.08</v>
      </c>
      <c r="AU9" s="13" t="n">
        <f t="shared" si="15"/>
        <v>3.7197626654495664E-2</v>
      </c>
      <c r="AV9" s="13" t="n">
        <f t="shared" si="15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725</v>
      </c>
      <c r="B10" s="8" t="n">
        <v>877</v>
      </c>
      <c r="C10" s="8" t="n">
        <f t="shared" si="16"/>
        <v>485</v>
      </c>
      <c r="D10" s="16" t="n">
        <v>1019</v>
      </c>
      <c r="E10" s="16" t="n">
        <v>358</v>
      </c>
      <c r="F10" s="16" t="n">
        <v>0</v>
      </c>
      <c r="G10" s="16" t="n">
        <v>0</v>
      </c>
      <c r="H10" s="11" t="n">
        <f t="shared" si="26"/>
        <v>4867</v>
      </c>
      <c r="I10" s="11" t="n">
        <f>C10+I11</f>
        <v>1415</v>
      </c>
      <c r="J10" s="12" t="n">
        <f t="shared" si="18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7"/>
        <v>4626</v>
      </c>
      <c r="N10" s="11" t="n">
        <f t="shared" si="19"/>
        <v>951</v>
      </c>
      <c r="O10" s="12" t="n">
        <f t="shared" si="28"/>
        <v>7.8723404255319152E-2</v>
      </c>
      <c r="P10" s="12" t="n">
        <f t="shared" si="29"/>
        <v>0.8947775628626693</v>
      </c>
      <c r="Q10" s="12" t="n">
        <f t="shared" si="1"/>
        <v>0.18394584139264991</v>
      </c>
      <c r="R10" s="13" t="n">
        <f t="shared" si="30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0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1"/>
        <v>0.38437001594896331</v>
      </c>
      <c r="Y10" s="12" t="n">
        <f t="shared" si="4"/>
        <v>0.74003189792663482</v>
      </c>
      <c r="Z10" s="13" t="n">
        <f t="shared" si="21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2"/>
        <v>0</v>
      </c>
      <c r="AD10" s="11" t="n">
        <f t="shared" si="6"/>
        <v>0</v>
      </c>
      <c r="AE10" s="12" t="e">
        <f t="shared" si="32"/>
        <v>#DIV/0!</v>
      </c>
      <c r="AF10" s="12" t="e">
        <f t="shared" si="7"/>
        <v>#DIV/0!</v>
      </c>
      <c r="AG10" s="12" t="e">
        <f t="shared" si="23"/>
        <v>#DIV/0!</v>
      </c>
      <c r="AH10" s="11" t="n">
        <f t="shared" si="33"/>
        <v>407</v>
      </c>
      <c r="AI10" s="11" t="n">
        <f t="shared" si="24"/>
        <v>4626</v>
      </c>
      <c r="AJ10" s="11" t="n">
        <f t="shared" si="8"/>
        <v>951</v>
      </c>
      <c r="AK10" s="12" t="n">
        <f t="shared" si="9"/>
        <v>7.8723404255319152E-2</v>
      </c>
      <c r="AL10" s="12" t="n">
        <f t="shared" si="10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5"/>
        <v>464</v>
      </c>
      <c r="AQ10" s="12" t="n">
        <f t="shared" si="36"/>
        <v>0.12440191387559808</v>
      </c>
      <c r="AR10" s="12" t="n">
        <f t="shared" si="12"/>
        <v>0.38437001594896331</v>
      </c>
      <c r="AS10" s="12" t="n">
        <f t="shared" si="13"/>
        <v>0.74003189792663482</v>
      </c>
      <c r="AT10" s="13" t="n">
        <f t="shared" si="14"/>
        <v>0.16082474226804125</v>
      </c>
      <c r="AU10" s="13" t="n">
        <f t="shared" si="15"/>
        <v>4.9517156359153484E-2</v>
      </c>
      <c r="AV10" s="13" t="n">
        <f t="shared" si="15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304</v>
      </c>
      <c r="B11" s="8" t="n">
        <v>725</v>
      </c>
      <c r="C11" s="8" t="n">
        <f t="shared" si="16"/>
        <v>456</v>
      </c>
      <c r="D11" s="16" t="n">
        <v>882</v>
      </c>
      <c r="E11" s="16" t="n">
        <v>494</v>
      </c>
      <c r="F11" s="16" t="n">
        <v>0</v>
      </c>
      <c r="G11" s="16" t="n">
        <v>0</v>
      </c>
      <c r="H11" s="11" t="n">
        <f t="shared" si="26"/>
        <v>5323</v>
      </c>
      <c r="I11" s="11" t="n">
        <f>C11+I12</f>
        <v>930</v>
      </c>
      <c r="J11" s="12" t="n">
        <f t="shared" si="18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7"/>
        <v>4971</v>
      </c>
      <c r="N11" s="11" t="n">
        <f t="shared" si="19"/>
        <v>544</v>
      </c>
      <c r="O11" s="12" t="n">
        <f t="shared" si="28"/>
        <v>6.673114119922631E-2</v>
      </c>
      <c r="P11" s="12" t="n">
        <f t="shared" si="29"/>
        <v>0.96150870406189559</v>
      </c>
      <c r="Q11" s="12" t="n">
        <f t="shared" si="1"/>
        <v>0.10522243713733076</v>
      </c>
      <c r="R11" s="13" t="n">
        <f t="shared" si="30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0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1"/>
        <v>0.56140350877192979</v>
      </c>
      <c r="Y11" s="12" t="n">
        <f t="shared" si="4"/>
        <v>0.61562998405103664</v>
      </c>
      <c r="Z11" s="13" t="n">
        <f t="shared" si="21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2"/>
        <v>0</v>
      </c>
      <c r="AD11" s="11" t="n">
        <f t="shared" si="6"/>
        <v>0</v>
      </c>
      <c r="AE11" s="12" t="e">
        <f t="shared" si="32"/>
        <v>#DIV/0!</v>
      </c>
      <c r="AF11" s="12" t="e">
        <f t="shared" si="7"/>
        <v>#DIV/0!</v>
      </c>
      <c r="AG11" s="12" t="e">
        <f t="shared" si="23"/>
        <v>#DIV/0!</v>
      </c>
      <c r="AH11" s="11" t="n">
        <f>ROUND($G11*R11+D11,0)</f>
        <v>345</v>
      </c>
      <c r="AI11" s="11" t="n">
        <f t="shared" si="24"/>
        <v>4971</v>
      </c>
      <c r="AJ11" s="11" t="n">
        <f t="shared" si="8"/>
        <v>544</v>
      </c>
      <c r="AK11" s="12" t="n">
        <f t="shared" si="9"/>
        <v>6.673114119922631E-2</v>
      </c>
      <c r="AL11" s="12" t="n">
        <f t="shared" si="10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5"/>
        <v>386</v>
      </c>
      <c r="AQ11" s="12" t="n">
        <f t="shared" si="36"/>
        <v>0.17703349282296652</v>
      </c>
      <c r="AR11" s="12" t="n">
        <f t="shared" si="12"/>
        <v>0.56140350877192979</v>
      </c>
      <c r="AS11" s="12" t="n">
        <f t="shared" si="13"/>
        <v>0.61562998405103664</v>
      </c>
      <c r="AT11" s="13" t="n">
        <f t="shared" si="14"/>
        <v>0.24342105263157895</v>
      </c>
      <c r="AU11" s="13" t="n">
        <f t="shared" si="15"/>
        <v>6.6128123238775122E-2</v>
      </c>
      <c r="AV11" s="13" t="n">
        <f t="shared" si="15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0</v>
      </c>
      <c r="B12" s="8" t="n">
        <v>304</v>
      </c>
      <c r="C12" s="8" t="n">
        <f t="shared" si="16"/>
        <v>474</v>
      </c>
      <c r="D12" s="16" t="n">
        <v>653</v>
      </c>
      <c r="E12" s="16" t="n">
        <v>723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8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8"/>
        <v>3.849129593810445E-2</v>
      </c>
      <c r="P12" s="12" t="n">
        <f t="shared" si="29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0"/>
        <v>627</v>
      </c>
      <c r="V12" s="11" t="n">
        <f>E12</f>
        <v>275</v>
      </c>
      <c r="W12" s="12" t="n">
        <f>E12/E$13</f>
        <v>0.43859649122807015</v>
      </c>
      <c r="X12" s="12" t="n">
        <f t="shared" si="31"/>
        <v>1</v>
      </c>
      <c r="Y12" s="12" t="n">
        <f t="shared" si="4"/>
        <v>0.43859649122807015</v>
      </c>
      <c r="Z12" s="13" t="n">
        <f t="shared" si="21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2"/>
        <v>0</v>
      </c>
      <c r="AD12" s="11" t="n">
        <f>F12</f>
        <v>0</v>
      </c>
      <c r="AE12" s="12" t="e">
        <f t="shared" si="32"/>
        <v>#DIV/0!</v>
      </c>
      <c r="AF12" s="12" t="e">
        <f t="shared" si="7"/>
        <v>#DIV/0!</v>
      </c>
      <c r="AG12" s="12" t="e">
        <f t="shared" si="23"/>
        <v>#DIV/0!</v>
      </c>
      <c r="AH12" s="11" t="n">
        <f>ROUND($G12*R12+D12,0)</f>
        <v>199</v>
      </c>
      <c r="AI12" s="11" t="n">
        <f t="shared" si="24"/>
        <v>5170</v>
      </c>
      <c r="AJ12" s="11" t="n">
        <f>AH12</f>
        <v>199</v>
      </c>
      <c r="AK12" s="12" t="n">
        <f t="shared" si="9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2"/>
        <v>1</v>
      </c>
      <c r="AS12" s="12" t="n">
        <f t="shared" si="13"/>
        <v>0.43859649122807015</v>
      </c>
      <c r="AT12" s="13" t="n">
        <f t="shared" si="14"/>
        <v>0.58016877637130804</v>
      </c>
      <c r="AU12" s="13" t="n">
        <f t="shared" si="15"/>
        <v>0.10815939278937381</v>
      </c>
      <c r="AV12" s="13" t="n">
        <f t="shared" si="15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7.21875" hidden="0" customWidth="1"/>
    <col min="9" max="9" width="6.77734375" hidden="0" customWidth="1"/>
    <col min="10" max="10" width="12.332031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999</v>
      </c>
      <c r="C3" s="8" t="n">
        <f>+D3+E3+F3+G3</f>
        <v>809</v>
      </c>
      <c r="D3" s="16" t="n">
        <v>941</v>
      </c>
      <c r="E3" s="16" t="n">
        <v>22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 t="shared" ref="AT3:AT12" si="15">AN3/C3</f>
        <v>7.4165636588380719E-3</v>
      </c>
      <c r="AU3" s="13" t="n">
        <f t="shared" ref="AU3:AV12" si="16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974</v>
      </c>
      <c r="B4" s="8" t="n">
        <v>986</v>
      </c>
      <c r="C4" s="8" t="n">
        <f t="shared" ref="C4:C12" si="17">+D4+E4+F4+G4</f>
        <v>674</v>
      </c>
      <c r="D4" s="16" t="n">
        <v>920</v>
      </c>
      <c r="E4" s="16" t="n">
        <v>44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8">C4+I5</f>
        <v>4988</v>
      </c>
      <c r="J4" s="12" t="n">
        <f t="shared" ref="J4:J12" si="19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3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4">AD4/F$13</f>
        <v>#DIV/0!</v>
      </c>
      <c r="AH4" s="11" t="n">
        <f>ROUND($G4*R4+D4,0)</f>
        <v>662</v>
      </c>
      <c r="AI4" s="11" t="n">
        <f t="shared" ref="AI4:AI12" si="25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6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si="15"/>
        <v>1.7804154302670624E-2</v>
      </c>
      <c r="AU4" s="13" t="n">
        <f t="shared" si="16"/>
        <v>1.2137559002022926E-2</v>
      </c>
      <c r="AV4" s="13" t="n">
        <f t="shared" si="16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961</v>
      </c>
      <c r="B5" s="8" t="n">
        <v>974</v>
      </c>
      <c r="C5" s="8" t="n">
        <f t="shared" si="17"/>
        <v>665</v>
      </c>
      <c r="D5" s="16" t="n">
        <v>908</v>
      </c>
      <c r="E5" s="16" t="n">
        <v>55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8"/>
        <v>4314</v>
      </c>
      <c r="J5" s="12" t="n">
        <f t="shared" si="19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3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4"/>
        <v>#DIV/0!</v>
      </c>
      <c r="AH5" s="11" t="n">
        <f t="shared" ref="AH5:AH10" si="33">ROUND($G5*R5+D5,0)</f>
        <v>648</v>
      </c>
      <c r="AI5" s="11" t="n">
        <f t="shared" si="25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6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15"/>
        <v>2.5563909774436091E-2</v>
      </c>
      <c r="AU5" s="13" t="n">
        <f t="shared" si="16"/>
        <v>1.6294227188081937E-2</v>
      </c>
      <c r="AV5" s="13" t="n">
        <f t="shared" si="16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951</v>
      </c>
      <c r="B6" s="8" t="n">
        <v>961</v>
      </c>
      <c r="C6" s="8" t="n">
        <f t="shared" si="17"/>
        <v>634</v>
      </c>
      <c r="D6" s="16" t="n">
        <v>906</v>
      </c>
      <c r="E6" s="16" t="n">
        <v>57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8"/>
        <v>3649</v>
      </c>
      <c r="J6" s="12" t="n">
        <f t="shared" si="19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3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4"/>
        <v>#DIV/0!</v>
      </c>
      <c r="AH6" s="11" t="n">
        <f t="shared" si="33"/>
        <v>608</v>
      </c>
      <c r="AI6" s="11" t="n">
        <f t="shared" si="25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6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15"/>
        <v>4.1009463722397478E-2</v>
      </c>
      <c r="AU6" s="13" t="n">
        <f t="shared" si="16"/>
        <v>2.1926671459381739E-2</v>
      </c>
      <c r="AV6" s="13" t="n">
        <f t="shared" si="16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939</v>
      </c>
      <c r="B7" s="8" t="n">
        <v>951</v>
      </c>
      <c r="C7" s="8" t="n">
        <f t="shared" si="17"/>
        <v>535</v>
      </c>
      <c r="D7" s="16" t="n">
        <v>868</v>
      </c>
      <c r="E7" s="16" t="n">
        <v>95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8"/>
        <v>3015</v>
      </c>
      <c r="J7" s="12" t="n">
        <f t="shared" si="19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3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4"/>
        <v>#DIV/0!</v>
      </c>
      <c r="AH7" s="11" t="n">
        <f t="shared" si="33"/>
        <v>504</v>
      </c>
      <c r="AI7" s="11" t="n">
        <f t="shared" si="25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6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15"/>
        <v>5.7943925233644861E-2</v>
      </c>
      <c r="AU7" s="13" t="n">
        <f t="shared" si="16"/>
        <v>2.7735905939101597E-2</v>
      </c>
      <c r="AV7" s="13" t="n">
        <f t="shared" si="16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924</v>
      </c>
      <c r="B8" s="8" t="n">
        <v>939</v>
      </c>
      <c r="C8" s="8" t="n">
        <f t="shared" si="17"/>
        <v>515</v>
      </c>
      <c r="D8" s="16" t="n">
        <v>847</v>
      </c>
      <c r="E8" s="16" t="n">
        <v>117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8"/>
        <v>2480</v>
      </c>
      <c r="J8" s="12" t="n">
        <f t="shared" si="19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3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4"/>
        <v>#DIV/0!</v>
      </c>
      <c r="AH8" s="11" t="n">
        <f t="shared" si="33"/>
        <v>488</v>
      </c>
      <c r="AI8" s="11" t="n">
        <f t="shared" si="25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6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15"/>
        <v>5.2427184466019419E-2</v>
      </c>
      <c r="AU8" s="13" t="n">
        <f t="shared" si="16"/>
        <v>3.1054279749478081E-2</v>
      </c>
      <c r="AV8" s="13" t="n">
        <f t="shared" si="16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876</v>
      </c>
      <c r="B9" s="8" t="n">
        <v>923</v>
      </c>
      <c r="C9" s="8" t="n">
        <f t="shared" si="17"/>
        <v>550</v>
      </c>
      <c r="D9" s="16" t="n">
        <v>802</v>
      </c>
      <c r="E9" s="16" t="n">
        <v>161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8"/>
        <v>1965</v>
      </c>
      <c r="J9" s="12" t="n">
        <f t="shared" si="19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3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4"/>
        <v>#DIV/0!</v>
      </c>
      <c r="AH9" s="11" t="n">
        <f t="shared" si="33"/>
        <v>506</v>
      </c>
      <c r="AI9" s="11" t="n">
        <f t="shared" si="25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6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15"/>
        <v>0.08</v>
      </c>
      <c r="AU9" s="13" t="n">
        <f t="shared" si="16"/>
        <v>3.7197626654495664E-2</v>
      </c>
      <c r="AV9" s="13" t="n">
        <f t="shared" si="16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721</v>
      </c>
      <c r="B10" s="8" t="n">
        <v>875</v>
      </c>
      <c r="C10" s="8" t="n">
        <f t="shared" si="17"/>
        <v>485</v>
      </c>
      <c r="D10" s="16" t="n">
        <v>720</v>
      </c>
      <c r="E10" s="16" t="n">
        <v>243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9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3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4"/>
        <v>#DIV/0!</v>
      </c>
      <c r="AH10" s="11" t="n">
        <f t="shared" si="33"/>
        <v>407</v>
      </c>
      <c r="AI10" s="11" t="n">
        <f t="shared" si="25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6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15"/>
        <v>0.16082474226804125</v>
      </c>
      <c r="AU10" s="13" t="n">
        <f t="shared" si="16"/>
        <v>4.9517156359153484E-2</v>
      </c>
      <c r="AV10" s="13" t="n">
        <f t="shared" si="16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305</v>
      </c>
      <c r="B11" s="8" t="n">
        <v>721</v>
      </c>
      <c r="C11" s="8" t="n">
        <f t="shared" si="17"/>
        <v>456</v>
      </c>
      <c r="D11" s="16" t="n">
        <v>611</v>
      </c>
      <c r="E11" s="16" t="n">
        <v>353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9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3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4"/>
        <v>#DIV/0!</v>
      </c>
      <c r="AH11" s="11" t="n">
        <f>ROUND($G11*R11+D11,0)</f>
        <v>345</v>
      </c>
      <c r="AI11" s="11" t="n">
        <f t="shared" si="25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6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15"/>
        <v>0.24342105263157895</v>
      </c>
      <c r="AU11" s="13" t="n">
        <f t="shared" si="16"/>
        <v>6.6128123238775122E-2</v>
      </c>
      <c r="AV11" s="13" t="n">
        <f t="shared" si="16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0</v>
      </c>
      <c r="B12" s="8" t="n">
        <v>305</v>
      </c>
      <c r="C12" s="8" t="n">
        <f t="shared" si="17"/>
        <v>474</v>
      </c>
      <c r="D12" s="16" t="n">
        <v>455</v>
      </c>
      <c r="E12" s="16" t="n">
        <v>508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9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3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4"/>
        <v>#DIV/0!</v>
      </c>
      <c r="AH12" s="11" t="n">
        <f>ROUND($G12*R12+D12,0)</f>
        <v>199</v>
      </c>
      <c r="AI12" s="11" t="n">
        <f t="shared" si="25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15"/>
        <v>0.58016877637130804</v>
      </c>
      <c r="AU12" s="13" t="n">
        <f t="shared" si="16"/>
        <v>0.10815939278937381</v>
      </c>
      <c r="AV12" s="13" t="n">
        <f t="shared" si="16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5.33203125" hidden="0" customWidth="1"/>
    <col min="9" max="9" width="6.33203125" hidden="0" customWidth="1"/>
    <col min="10" max="10" width="9.66406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999</v>
      </c>
      <c r="C3" s="8" t="n">
        <f>+D3+E3+F3+G3</f>
        <v>809</v>
      </c>
      <c r="D3" s="16" t="n">
        <v>411</v>
      </c>
      <c r="E3" s="16" t="n">
        <v>2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 t="shared" ref="AT3:AT12" si="15">AN3/C3</f>
        <v>7.4165636588380719E-3</v>
      </c>
      <c r="AU3" s="13" t="n">
        <f t="shared" ref="AU3:AV12" si="16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975</v>
      </c>
      <c r="B4" s="8" t="n">
        <v>986</v>
      </c>
      <c r="C4" s="8" t="n">
        <f t="shared" ref="C4:C12" si="17">+D4+E4+F4+G4</f>
        <v>674</v>
      </c>
      <c r="D4" s="16" t="n">
        <v>393</v>
      </c>
      <c r="E4" s="16" t="n">
        <v>20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8">C4+I5</f>
        <v>4988</v>
      </c>
      <c r="J4" s="12" t="n">
        <f t="shared" ref="J4:J12" si="19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3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4">AD4/F$13</f>
        <v>#DIV/0!</v>
      </c>
      <c r="AH4" s="11" t="n">
        <f>ROUND($G4*R4+D4,0)</f>
        <v>662</v>
      </c>
      <c r="AI4" s="11" t="n">
        <f t="shared" ref="AI4:AI12" si="25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6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si="15"/>
        <v>1.7804154302670624E-2</v>
      </c>
      <c r="AU4" s="13" t="n">
        <f t="shared" si="16"/>
        <v>1.2137559002022926E-2</v>
      </c>
      <c r="AV4" s="13" t="n">
        <f t="shared" si="16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963</v>
      </c>
      <c r="B5" s="8" t="n">
        <v>975</v>
      </c>
      <c r="C5" s="8" t="n">
        <f t="shared" si="17"/>
        <v>665</v>
      </c>
      <c r="D5" s="16" t="n">
        <v>399</v>
      </c>
      <c r="E5" s="16" t="n">
        <v>14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8"/>
        <v>4314</v>
      </c>
      <c r="J5" s="12" t="n">
        <f t="shared" si="19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3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4"/>
        <v>#DIV/0!</v>
      </c>
      <c r="AH5" s="11" t="n">
        <f t="shared" ref="AH5:AH10" si="33">ROUND($G5*R5+D5,0)</f>
        <v>648</v>
      </c>
      <c r="AI5" s="11" t="n">
        <f t="shared" si="25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6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15"/>
        <v>2.5563909774436091E-2</v>
      </c>
      <c r="AU5" s="13" t="n">
        <f t="shared" si="16"/>
        <v>1.6294227188081937E-2</v>
      </c>
      <c r="AV5" s="13" t="n">
        <f t="shared" si="16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952</v>
      </c>
      <c r="B6" s="8" t="n">
        <v>963</v>
      </c>
      <c r="C6" s="8" t="n">
        <f t="shared" si="17"/>
        <v>634</v>
      </c>
      <c r="D6" s="16" t="n">
        <v>391</v>
      </c>
      <c r="E6" s="16" t="n">
        <v>22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8"/>
        <v>3649</v>
      </c>
      <c r="J6" s="12" t="n">
        <f t="shared" si="19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3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4"/>
        <v>#DIV/0!</v>
      </c>
      <c r="AH6" s="11" t="n">
        <f t="shared" si="33"/>
        <v>608</v>
      </c>
      <c r="AI6" s="11" t="n">
        <f t="shared" si="25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6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15"/>
        <v>4.1009463722397478E-2</v>
      </c>
      <c r="AU6" s="13" t="n">
        <f t="shared" si="16"/>
        <v>2.1926671459381739E-2</v>
      </c>
      <c r="AV6" s="13" t="n">
        <f t="shared" si="16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940</v>
      </c>
      <c r="B7" s="8" t="n">
        <v>952</v>
      </c>
      <c r="C7" s="8" t="n">
        <f t="shared" si="17"/>
        <v>535</v>
      </c>
      <c r="D7" s="16" t="n">
        <v>381</v>
      </c>
      <c r="E7" s="16" t="n">
        <v>31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8"/>
        <v>3015</v>
      </c>
      <c r="J7" s="12" t="n">
        <f t="shared" si="19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3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4"/>
        <v>#DIV/0!</v>
      </c>
      <c r="AH7" s="11" t="n">
        <f t="shared" si="33"/>
        <v>504</v>
      </c>
      <c r="AI7" s="11" t="n">
        <f t="shared" si="25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6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15"/>
        <v>5.7943925233644861E-2</v>
      </c>
      <c r="AU7" s="13" t="n">
        <f t="shared" si="16"/>
        <v>2.7735905939101597E-2</v>
      </c>
      <c r="AV7" s="13" t="n">
        <f t="shared" si="16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924</v>
      </c>
      <c r="B8" s="8" t="n">
        <v>940</v>
      </c>
      <c r="C8" s="8" t="n">
        <f t="shared" si="17"/>
        <v>515</v>
      </c>
      <c r="D8" s="16" t="n">
        <v>369</v>
      </c>
      <c r="E8" s="16" t="n">
        <v>44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8"/>
        <v>2480</v>
      </c>
      <c r="J8" s="12" t="n">
        <f t="shared" si="19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3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4"/>
        <v>#DIV/0!</v>
      </c>
      <c r="AH8" s="11" t="n">
        <f t="shared" si="33"/>
        <v>488</v>
      </c>
      <c r="AI8" s="11" t="n">
        <f t="shared" si="25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6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15"/>
        <v>5.2427184466019419E-2</v>
      </c>
      <c r="AU8" s="13" t="n">
        <f t="shared" si="16"/>
        <v>3.1054279749478081E-2</v>
      </c>
      <c r="AV8" s="13" t="n">
        <f t="shared" si="16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880</v>
      </c>
      <c r="B9" s="8" t="n">
        <v>924</v>
      </c>
      <c r="C9" s="8" t="n">
        <f t="shared" si="17"/>
        <v>550</v>
      </c>
      <c r="D9" s="16" t="n">
        <v>342</v>
      </c>
      <c r="E9" s="16" t="n">
        <v>71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8"/>
        <v>1965</v>
      </c>
      <c r="J9" s="12" t="n">
        <f t="shared" si="19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3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4"/>
        <v>#DIV/0!</v>
      </c>
      <c r="AH9" s="11" t="n">
        <f t="shared" si="33"/>
        <v>506</v>
      </c>
      <c r="AI9" s="11" t="n">
        <f t="shared" si="25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6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15"/>
        <v>0.08</v>
      </c>
      <c r="AU9" s="13" t="n">
        <f t="shared" si="16"/>
        <v>3.7197626654495664E-2</v>
      </c>
      <c r="AV9" s="13" t="n">
        <f t="shared" si="16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734</v>
      </c>
      <c r="B10" s="8" t="n">
        <v>879</v>
      </c>
      <c r="C10" s="8" t="n">
        <f t="shared" si="17"/>
        <v>485</v>
      </c>
      <c r="D10" s="16" t="n">
        <v>300</v>
      </c>
      <c r="E10" s="16" t="n">
        <v>113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9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3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4"/>
        <v>#DIV/0!</v>
      </c>
      <c r="AH10" s="11" t="n">
        <f t="shared" si="33"/>
        <v>407</v>
      </c>
      <c r="AI10" s="11" t="n">
        <f t="shared" si="25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6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15"/>
        <v>0.16082474226804125</v>
      </c>
      <c r="AU10" s="13" t="n">
        <f t="shared" si="16"/>
        <v>4.9517156359153484E-2</v>
      </c>
      <c r="AV10" s="13" t="n">
        <f t="shared" si="16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302</v>
      </c>
      <c r="B11" s="8" t="n">
        <v>733</v>
      </c>
      <c r="C11" s="8" t="n">
        <f t="shared" si="17"/>
        <v>456</v>
      </c>
      <c r="D11" s="16" t="n">
        <v>270</v>
      </c>
      <c r="E11" s="16" t="n">
        <v>143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9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3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4"/>
        <v>#DIV/0!</v>
      </c>
      <c r="AH11" s="11" t="n">
        <f>ROUND($G11*R11+D11,0)</f>
        <v>345</v>
      </c>
      <c r="AI11" s="11" t="n">
        <f t="shared" si="25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6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15"/>
        <v>0.24342105263157895</v>
      </c>
      <c r="AU11" s="13" t="n">
        <f t="shared" si="16"/>
        <v>6.6128123238775122E-2</v>
      </c>
      <c r="AV11" s="13" t="n">
        <f t="shared" si="16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0</v>
      </c>
      <c r="B12" s="8" t="n">
        <v>299</v>
      </c>
      <c r="C12" s="8" t="n">
        <f t="shared" si="17"/>
        <v>474</v>
      </c>
      <c r="D12" s="16" t="n">
        <v>199</v>
      </c>
      <c r="E12" s="16" t="n">
        <v>214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9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3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4"/>
        <v>#DIV/0!</v>
      </c>
      <c r="AH12" s="11" t="n">
        <f>ROUND($G12*R12+D12,0)</f>
        <v>199</v>
      </c>
      <c r="AI12" s="11" t="n">
        <f t="shared" si="25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15"/>
        <v>0.58016877637130804</v>
      </c>
      <c r="AU12" s="13" t="n">
        <f t="shared" si="16"/>
        <v>0.10815939278937381</v>
      </c>
      <c r="AV12" s="13" t="n">
        <f t="shared" si="16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5.33203125" hidden="0" customWidth="1"/>
    <col min="9" max="9" width="6.33203125" hidden="0" customWidth="1"/>
    <col min="10" max="10" width="7.8867187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990</v>
      </c>
      <c r="C3" s="8" t="n">
        <f>+D3+E3+F3+G3</f>
        <v>809</v>
      </c>
      <c r="D3" s="16" t="n">
        <v>952</v>
      </c>
      <c r="E3" s="16" t="n">
        <v>11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 t="shared" ref="AT3:AT12" si="15">AN3/C3</f>
        <v>7.4165636588380719E-3</v>
      </c>
      <c r="AU3" s="13" t="n">
        <f t="shared" ref="AU3:AV12" si="16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975</v>
      </c>
      <c r="B4" s="8" t="n">
        <v>986</v>
      </c>
      <c r="C4" s="8" t="n">
        <f t="shared" ref="C4:C12" si="17">+D4+E4+F4+G4</f>
        <v>674</v>
      </c>
      <c r="D4" s="16" t="n">
        <v>951</v>
      </c>
      <c r="E4" s="16" t="n">
        <v>13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8">C4+I5</f>
        <v>4988</v>
      </c>
      <c r="J4" s="12" t="n">
        <f t="shared" ref="J4:J12" si="19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3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4">AD4/F$13</f>
        <v>#DIV/0!</v>
      </c>
      <c r="AH4" s="11" t="n">
        <f>ROUND($G4*R4+D4,0)</f>
        <v>662</v>
      </c>
      <c r="AI4" s="11" t="n">
        <f t="shared" ref="AI4:AI12" si="25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6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si="15"/>
        <v>1.7804154302670624E-2</v>
      </c>
      <c r="AU4" s="13" t="n">
        <f t="shared" si="16"/>
        <v>1.2137559002022926E-2</v>
      </c>
      <c r="AV4" s="13" t="n">
        <f t="shared" si="16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965</v>
      </c>
      <c r="B5" s="8" t="n">
        <v>975</v>
      </c>
      <c r="C5" s="8" t="n">
        <f t="shared" si="17"/>
        <v>665</v>
      </c>
      <c r="D5" s="16" t="n">
        <v>943</v>
      </c>
      <c r="E5" s="16" t="n">
        <v>20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8"/>
        <v>4314</v>
      </c>
      <c r="J5" s="12" t="n">
        <f t="shared" si="19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3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4"/>
        <v>#DIV/0!</v>
      </c>
      <c r="AH5" s="11" t="n">
        <f t="shared" ref="AH5:AH10" si="33">ROUND($G5*R5+D5,0)</f>
        <v>648</v>
      </c>
      <c r="AI5" s="11" t="n">
        <f t="shared" si="25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6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15"/>
        <v>2.5563909774436091E-2</v>
      </c>
      <c r="AU5" s="13" t="n">
        <f t="shared" si="16"/>
        <v>1.6294227188081937E-2</v>
      </c>
      <c r="AV5" s="13" t="n">
        <f t="shared" si="16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951</v>
      </c>
      <c r="B6" s="8" t="n">
        <v>965</v>
      </c>
      <c r="C6" s="8" t="n">
        <f t="shared" si="17"/>
        <v>634</v>
      </c>
      <c r="D6" s="16" t="n">
        <v>919</v>
      </c>
      <c r="E6" s="16" t="n">
        <v>44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8"/>
        <v>3649</v>
      </c>
      <c r="J6" s="12" t="n">
        <f t="shared" si="19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3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4"/>
        <v>#DIV/0!</v>
      </c>
      <c r="AH6" s="11" t="n">
        <f t="shared" si="33"/>
        <v>608</v>
      </c>
      <c r="AI6" s="11" t="n">
        <f t="shared" si="25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6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15"/>
        <v>4.1009463722397478E-2</v>
      </c>
      <c r="AU6" s="13" t="n">
        <f t="shared" si="16"/>
        <v>2.1926671459381739E-2</v>
      </c>
      <c r="AV6" s="13" t="n">
        <f t="shared" si="16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923</v>
      </c>
      <c r="B7" s="8" t="n">
        <v>951</v>
      </c>
      <c r="C7" s="8" t="n">
        <f t="shared" si="17"/>
        <v>535</v>
      </c>
      <c r="D7" s="16" t="n">
        <v>902</v>
      </c>
      <c r="E7" s="16" t="n">
        <v>61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8"/>
        <v>3015</v>
      </c>
      <c r="J7" s="12" t="n">
        <f t="shared" si="19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3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4"/>
        <v>#DIV/0!</v>
      </c>
      <c r="AH7" s="11" t="n">
        <f t="shared" si="33"/>
        <v>504</v>
      </c>
      <c r="AI7" s="11" t="n">
        <f t="shared" si="25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6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15"/>
        <v>5.7943925233644861E-2</v>
      </c>
      <c r="AU7" s="13" t="n">
        <f t="shared" si="16"/>
        <v>2.7735905939101597E-2</v>
      </c>
      <c r="AV7" s="13" t="n">
        <f t="shared" si="16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880</v>
      </c>
      <c r="B8" s="8" t="n">
        <v>923</v>
      </c>
      <c r="C8" s="8" t="n">
        <f t="shared" si="17"/>
        <v>515</v>
      </c>
      <c r="D8" s="16" t="n">
        <v>864</v>
      </c>
      <c r="E8" s="16" t="n">
        <v>100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8"/>
        <v>2480</v>
      </c>
      <c r="J8" s="12" t="n">
        <f t="shared" si="19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3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4"/>
        <v>#DIV/0!</v>
      </c>
      <c r="AH8" s="11" t="n">
        <f t="shared" si="33"/>
        <v>488</v>
      </c>
      <c r="AI8" s="11" t="n">
        <f t="shared" si="25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6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15"/>
        <v>5.2427184466019419E-2</v>
      </c>
      <c r="AU8" s="13" t="n">
        <f t="shared" si="16"/>
        <v>3.1054279749478081E-2</v>
      </c>
      <c r="AV8" s="13" t="n">
        <f t="shared" si="16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821</v>
      </c>
      <c r="B9" s="8" t="n">
        <v>880</v>
      </c>
      <c r="C9" s="8" t="n">
        <f t="shared" si="17"/>
        <v>550</v>
      </c>
      <c r="D9" s="16" t="n">
        <v>833</v>
      </c>
      <c r="E9" s="16" t="n">
        <v>130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8"/>
        <v>1965</v>
      </c>
      <c r="J9" s="12" t="n">
        <f t="shared" si="19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3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4"/>
        <v>#DIV/0!</v>
      </c>
      <c r="AH9" s="11" t="n">
        <f t="shared" si="33"/>
        <v>506</v>
      </c>
      <c r="AI9" s="11" t="n">
        <f t="shared" si="25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6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15"/>
        <v>0.08</v>
      </c>
      <c r="AU9" s="13" t="n">
        <f t="shared" si="16"/>
        <v>3.7197626654495664E-2</v>
      </c>
      <c r="AV9" s="13" t="n">
        <f t="shared" si="16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675</v>
      </c>
      <c r="B10" s="8" t="n">
        <v>821</v>
      </c>
      <c r="C10" s="8" t="n">
        <f t="shared" si="17"/>
        <v>485</v>
      </c>
      <c r="D10" s="16" t="n">
        <v>697</v>
      </c>
      <c r="E10" s="16" t="n">
        <v>266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9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3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4"/>
        <v>#DIV/0!</v>
      </c>
      <c r="AH10" s="11" t="n">
        <f t="shared" si="33"/>
        <v>407</v>
      </c>
      <c r="AI10" s="11" t="n">
        <f t="shared" si="25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6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15"/>
        <v>0.16082474226804125</v>
      </c>
      <c r="AU10" s="13" t="n">
        <f t="shared" si="16"/>
        <v>4.9517156359153484E-2</v>
      </c>
      <c r="AV10" s="13" t="n">
        <f t="shared" si="16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507</v>
      </c>
      <c r="B11" s="8" t="n">
        <v>675</v>
      </c>
      <c r="C11" s="8" t="n">
        <f t="shared" si="17"/>
        <v>456</v>
      </c>
      <c r="D11" s="16" t="n">
        <v>571</v>
      </c>
      <c r="E11" s="16" t="n">
        <v>393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9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3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4"/>
        <v>#DIV/0!</v>
      </c>
      <c r="AH11" s="11" t="n">
        <f>ROUND($G11*R11+D11,0)</f>
        <v>345</v>
      </c>
      <c r="AI11" s="11" t="n">
        <f t="shared" si="25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6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15"/>
        <v>0.24342105263157895</v>
      </c>
      <c r="AU11" s="13" t="n">
        <f t="shared" si="16"/>
        <v>6.6128123238775122E-2</v>
      </c>
      <c r="AV11" s="13" t="n">
        <f t="shared" si="16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69</v>
      </c>
      <c r="B12" s="8" t="n">
        <v>506</v>
      </c>
      <c r="C12" s="8" t="n">
        <f t="shared" si="17"/>
        <v>474</v>
      </c>
      <c r="D12" s="16" t="n">
        <v>346</v>
      </c>
      <c r="E12" s="16" t="n">
        <v>617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9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3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4"/>
        <v>#DIV/0!</v>
      </c>
      <c r="AH12" s="11" t="n">
        <f>ROUND($G12*R12+D12,0)</f>
        <v>199</v>
      </c>
      <c r="AI12" s="11" t="n">
        <f t="shared" si="25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15"/>
        <v>0.58016877637130804</v>
      </c>
      <c r="AU12" s="13" t="n">
        <f t="shared" si="16"/>
        <v>0.10815939278937381</v>
      </c>
      <c r="AV12" s="13" t="n">
        <f t="shared" si="16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5.33203125" hidden="0" customWidth="1"/>
    <col min="9" max="9" width="6.33203125" hidden="0" customWidth="1"/>
    <col min="10" max="10" width="9.332031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990</v>
      </c>
      <c r="C3" s="8" t="n">
        <f>+D3+E3+F3+G3</f>
        <v>809</v>
      </c>
      <c r="D3" s="16" t="n">
        <v>412</v>
      </c>
      <c r="E3" s="16" t="n">
        <v>1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>AN3/C3</f>
        <v>7.4165636588380719E-3</v>
      </c>
      <c r="AU3" s="13" t="n">
        <f t="shared" ref="AU3:AV12" si="15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976</v>
      </c>
      <c r="B4" s="8" t="n">
        <v>986</v>
      </c>
      <c r="C4" s="8" t="n">
        <f t="shared" ref="C4:C12" si="16">+D4+E4+F4+G4</f>
        <v>674</v>
      </c>
      <c r="D4" s="16" t="n">
        <v>406</v>
      </c>
      <c r="E4" s="16" t="n">
        <v>7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7">C4+I5</f>
        <v>4988</v>
      </c>
      <c r="J4" s="12" t="n">
        <f t="shared" ref="J4:J12" si="18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19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0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1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2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3">AD4/F$13</f>
        <v>#DIV/0!</v>
      </c>
      <c r="AH4" s="11" t="n">
        <f>ROUND($G4*R4+D4,0)</f>
        <v>662</v>
      </c>
      <c r="AI4" s="11" t="n">
        <f t="shared" ref="AI4:AI12" si="24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5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ref="AT4:AT12" si="26">AN4/C4</f>
        <v>1.7804154302670624E-2</v>
      </c>
      <c r="AU4" s="13" t="n">
        <f t="shared" si="15"/>
        <v>1.2137559002022926E-2</v>
      </c>
      <c r="AV4" s="13" t="n">
        <f t="shared" si="15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966</v>
      </c>
      <c r="B5" s="8" t="n">
        <v>976</v>
      </c>
      <c r="C5" s="8" t="n">
        <f t="shared" si="16"/>
        <v>665</v>
      </c>
      <c r="D5" s="16" t="n">
        <v>401</v>
      </c>
      <c r="E5" s="16" t="n">
        <v>12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7"/>
        <v>4314</v>
      </c>
      <c r="J5" s="12" t="n">
        <f t="shared" si="18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19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0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1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2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3"/>
        <v>#DIV/0!</v>
      </c>
      <c r="AH5" s="11" t="n">
        <f t="shared" ref="AH5:AH10" si="33">ROUND($G5*R5+D5,0)</f>
        <v>648</v>
      </c>
      <c r="AI5" s="11" t="n">
        <f t="shared" si="24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5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26"/>
        <v>2.5563909774436091E-2</v>
      </c>
      <c r="AU5" s="13" t="n">
        <f t="shared" si="15"/>
        <v>1.6294227188081937E-2</v>
      </c>
      <c r="AV5" s="13" t="n">
        <f t="shared" si="15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951</v>
      </c>
      <c r="B6" s="8" t="n">
        <v>966</v>
      </c>
      <c r="C6" s="8" t="n">
        <f t="shared" si="16"/>
        <v>634</v>
      </c>
      <c r="D6" s="16" t="n">
        <v>398</v>
      </c>
      <c r="E6" s="16" t="n">
        <v>15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7"/>
        <v>3649</v>
      </c>
      <c r="J6" s="12" t="n">
        <f t="shared" si="18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19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0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1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2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3"/>
        <v>#DIV/0!</v>
      </c>
      <c r="AH6" s="11" t="n">
        <f t="shared" si="33"/>
        <v>608</v>
      </c>
      <c r="AI6" s="11" t="n">
        <f t="shared" si="24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5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26"/>
        <v>4.1009463722397478E-2</v>
      </c>
      <c r="AU6" s="13" t="n">
        <f t="shared" si="15"/>
        <v>2.1926671459381739E-2</v>
      </c>
      <c r="AV6" s="13" t="n">
        <f t="shared" si="15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929</v>
      </c>
      <c r="B7" s="8" t="n">
        <v>951</v>
      </c>
      <c r="C7" s="8" t="n">
        <f t="shared" si="16"/>
        <v>535</v>
      </c>
      <c r="D7" s="16" t="n">
        <v>392</v>
      </c>
      <c r="E7" s="16" t="n">
        <v>20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7"/>
        <v>3015</v>
      </c>
      <c r="J7" s="12" t="n">
        <f t="shared" si="18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19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0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1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2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3"/>
        <v>#DIV/0!</v>
      </c>
      <c r="AH7" s="11" t="n">
        <f t="shared" si="33"/>
        <v>504</v>
      </c>
      <c r="AI7" s="11" t="n">
        <f t="shared" si="24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5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26"/>
        <v>5.7943925233644861E-2</v>
      </c>
      <c r="AU7" s="13" t="n">
        <f t="shared" si="15"/>
        <v>2.7735905939101597E-2</v>
      </c>
      <c r="AV7" s="13" t="n">
        <f t="shared" si="15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896</v>
      </c>
      <c r="B8" s="8" t="n">
        <v>929</v>
      </c>
      <c r="C8" s="8" t="n">
        <f t="shared" si="16"/>
        <v>515</v>
      </c>
      <c r="D8" s="16" t="n">
        <v>378</v>
      </c>
      <c r="E8" s="16" t="n">
        <v>35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7"/>
        <v>2480</v>
      </c>
      <c r="J8" s="12" t="n">
        <f t="shared" si="18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19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0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1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2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3"/>
        <v>#DIV/0!</v>
      </c>
      <c r="AH8" s="11" t="n">
        <f t="shared" si="33"/>
        <v>488</v>
      </c>
      <c r="AI8" s="11" t="n">
        <f t="shared" si="24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5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26"/>
        <v>5.2427184466019419E-2</v>
      </c>
      <c r="AU8" s="13" t="n">
        <f t="shared" si="15"/>
        <v>3.1054279749478081E-2</v>
      </c>
      <c r="AV8" s="13" t="n">
        <f t="shared" si="15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826</v>
      </c>
      <c r="B9" s="8" t="n">
        <v>896</v>
      </c>
      <c r="C9" s="8" t="n">
        <f t="shared" si="16"/>
        <v>550</v>
      </c>
      <c r="D9" s="16" t="n">
        <v>352</v>
      </c>
      <c r="E9" s="16" t="n">
        <v>61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7"/>
        <v>1965</v>
      </c>
      <c r="J9" s="12" t="n">
        <f t="shared" si="18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19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0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1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2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3"/>
        <v>#DIV/0!</v>
      </c>
      <c r="AH9" s="11" t="n">
        <f t="shared" si="33"/>
        <v>506</v>
      </c>
      <c r="AI9" s="11" t="n">
        <f t="shared" si="24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5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26"/>
        <v>0.08</v>
      </c>
      <c r="AU9" s="13" t="n">
        <f t="shared" si="15"/>
        <v>3.7197626654495664E-2</v>
      </c>
      <c r="AV9" s="13" t="n">
        <f t="shared" si="15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693</v>
      </c>
      <c r="B10" s="8" t="n">
        <v>826</v>
      </c>
      <c r="C10" s="8" t="n">
        <f t="shared" si="16"/>
        <v>485</v>
      </c>
      <c r="D10" s="16" t="n">
        <v>313</v>
      </c>
      <c r="E10" s="16" t="n">
        <v>100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8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19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0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1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2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3"/>
        <v>#DIV/0!</v>
      </c>
      <c r="AH10" s="11" t="n">
        <f t="shared" si="33"/>
        <v>407</v>
      </c>
      <c r="AI10" s="11" t="n">
        <f t="shared" si="24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5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26"/>
        <v>0.16082474226804125</v>
      </c>
      <c r="AU10" s="13" t="n">
        <f t="shared" si="15"/>
        <v>4.9517156359153484E-2</v>
      </c>
      <c r="AV10" s="13" t="n">
        <f t="shared" si="15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506</v>
      </c>
      <c r="B11" s="8" t="n">
        <v>693</v>
      </c>
      <c r="C11" s="8" t="n">
        <f t="shared" si="16"/>
        <v>456</v>
      </c>
      <c r="D11" s="16" t="n">
        <v>249</v>
      </c>
      <c r="E11" s="16" t="n">
        <v>164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8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19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0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1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2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3"/>
        <v>#DIV/0!</v>
      </c>
      <c r="AH11" s="11" t="n">
        <f>ROUND($G11*R11+D11,0)</f>
        <v>345</v>
      </c>
      <c r="AI11" s="11" t="n">
        <f t="shared" si="24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5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26"/>
        <v>0.24342105263157895</v>
      </c>
      <c r="AU11" s="13" t="n">
        <f t="shared" si="15"/>
        <v>6.6128123238775122E-2</v>
      </c>
      <c r="AV11" s="13" t="n">
        <f t="shared" si="15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35</v>
      </c>
      <c r="B12" s="8" t="n">
        <v>506</v>
      </c>
      <c r="C12" s="8" t="n">
        <f t="shared" si="16"/>
        <v>474</v>
      </c>
      <c r="D12" s="16" t="n">
        <v>154</v>
      </c>
      <c r="E12" s="16" t="n">
        <v>259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8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0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1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2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3"/>
        <v>#DIV/0!</v>
      </c>
      <c r="AH12" s="11" t="n">
        <f>ROUND($G12*R12+D12,0)</f>
        <v>199</v>
      </c>
      <c r="AI12" s="11" t="n">
        <f t="shared" si="24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26"/>
        <v>0.58016877637130804</v>
      </c>
      <c r="AU12" s="13" t="n">
        <f t="shared" si="15"/>
        <v>0.10815939278937381</v>
      </c>
      <c r="AV12" s="13" t="n">
        <f t="shared" si="15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4" zoomScale="160" zoomScaleNormal="160" workbookViewId="0">
      <selection activeCell="J10" sqref="J10"/>
    </sheetView>
  </sheetViews>
  <sheetFormatPr defaultRowHeight="15.0" baseColWidth="10"/>
  <sheetData>
    <row r="2">
      <c r="A2" s="37" t="n">
        <v>1</v>
      </c>
      <c r="B2" s="37" t="s">
        <v>21</v>
      </c>
    </row>
    <row r="3">
      <c r="A3" s="37" t="n">
        <v>0</v>
      </c>
      <c r="B3" s="37" t="s">
        <v>22</v>
      </c>
    </row>
    <row r="6" ht="13.8" customHeight="1">
      <c r="A6" s="9" t="s">
        <v>8</v>
      </c>
      <c r="B6" s="9" t="s">
        <v>9</v>
      </c>
      <c r="C6" s="9" t="s">
        <v>23</v>
      </c>
      <c r="D6" s="39"/>
      <c r="E6" s="40"/>
      <c r="F6" s="41"/>
      <c r="G6" s="40"/>
      <c r="H6" s="40"/>
      <c r="I6" s="42"/>
      <c r="J6" s="42"/>
    </row>
    <row r="7">
      <c r="A7" s="10" t="n">
        <f>Performance_Total!AW13*100</f>
        <v>54.622970070370314</v>
      </c>
      <c r="B7" s="10" t="n">
        <f>Performance_Total!AX13*100</f>
        <v>84.061958910810191</v>
      </c>
      <c r="C7" s="10" t="n">
        <f>Performance_Total!AY13*100</f>
        <v>68.123917821620367</v>
      </c>
      <c r="D7" s="43"/>
      <c r="E7" s="40"/>
      <c r="F7" s="41"/>
      <c r="G7" s="40"/>
      <c r="H7" s="40"/>
      <c r="I7" s="42"/>
      <c r="J7" s="42"/>
    </row>
    <row r="8" ht="13.5" customHeight="1">
      <c r="A8" s="44" t="s">
        <v>0</v>
      </c>
      <c r="B8" s="44"/>
      <c r="C8" s="45" t="s">
        <v>1</v>
      </c>
      <c r="D8" s="45"/>
      <c r="E8" s="45"/>
      <c r="F8" s="45" t="str">
        <f>B2</f>
        <v>Malo</v>
      </c>
      <c r="G8" s="45"/>
      <c r="H8" s="45"/>
      <c r="I8" s="46" t="str">
        <f>CONCATENATE("Razón de ",B2)</f>
        <v>Razón de Malo</v>
      </c>
      <c r="J8" s="46"/>
    </row>
    <row r="9" ht="15" customHeight="1">
      <c r="A9" s="44" t="s">
        <v>11</v>
      </c>
      <c r="B9" s="44" t="s">
        <v>12</v>
      </c>
      <c r="C9" s="45" t="s">
        <v>13</v>
      </c>
      <c r="D9" s="44" t="s">
        <v>17</v>
      </c>
      <c r="E9" s="44" t="s">
        <v>18</v>
      </c>
      <c r="F9" s="45" t="s">
        <v>13</v>
      </c>
      <c r="G9" s="44" t="s">
        <v>17</v>
      </c>
      <c r="H9" s="44" t="s">
        <v>18</v>
      </c>
      <c r="I9" s="46" t="s">
        <v>20</v>
      </c>
      <c r="J9" s="44" t="s">
        <v>15</v>
      </c>
      <c r="L9" s="47"/>
      <c r="M9" s="38"/>
    </row>
    <row r="10">
      <c r="A10" s="48" t="n">
        <f>Performance_Total!A3</f>
        <v>971</v>
      </c>
      <c r="B10" s="48" t="n">
        <v>999</v>
      </c>
      <c r="C10" s="49" t="n">
        <f>Performance_Total!C3</f>
        <v>1215</v>
      </c>
      <c r="D10" s="50" t="n">
        <f>Performance_Total!J3</f>
        <v>0.10002469745616202</v>
      </c>
      <c r="E10" s="50" t="n">
        <f>Performance_Total!K3</f>
        <v>0.10002469745616202</v>
      </c>
      <c r="F10" s="49" t="n">
        <f>Performance_Total!AN3</f>
        <v>8</v>
      </c>
      <c r="G10" s="50" t="n">
        <f>Performance_Total!AQ3</f>
        <v>8.658008658008658E-3</v>
      </c>
      <c r="H10" s="50" t="n">
        <f>Performance_Total!AR3</f>
        <v>8.658008658008658E-3</v>
      </c>
      <c r="I10" s="51" t="n">
        <f>Performance_Total!AT3</f>
        <v>6.5843621399176953E-3</v>
      </c>
      <c r="J10" s="52" t="n">
        <f>Performance_Total!AU3</f>
        <v>6.5843621399176953E-3</v>
      </c>
      <c r="K10" s="53"/>
      <c r="L10" s="47"/>
    </row>
    <row r="11">
      <c r="A11" s="48" t="n">
        <f>Performance_Total!A4</f>
        <v>962</v>
      </c>
      <c r="B11" s="48" t="n">
        <f>Performance_Total!B4</f>
        <v>971</v>
      </c>
      <c r="C11" s="49" t="n">
        <f>Performance_Total!C4</f>
        <v>1214</v>
      </c>
      <c r="D11" s="50" t="n">
        <f>Performance_Total!J4</f>
        <v>9.9942372602288637E-2</v>
      </c>
      <c r="E11" s="50" t="n">
        <f>Performance_Total!K4</f>
        <v>0.19996707005845066</v>
      </c>
      <c r="F11" s="49" t="n">
        <f>Performance_Total!AN4</f>
        <v>16</v>
      </c>
      <c r="G11" s="50" t="n">
        <f>Performance_Total!AQ4</f>
        <v>1.7316017316017316E-2</v>
      </c>
      <c r="H11" s="50" t="n">
        <f>Performance_Total!AR4</f>
        <v>2.5974025974025976E-2</v>
      </c>
      <c r="I11" s="51" t="n">
        <f>Performance_Total!AT4</f>
        <v>1.3179571663920923E-2</v>
      </c>
      <c r="J11" s="52" t="n">
        <f>Performance_Total!AU4</f>
        <v>9.8806093042404283E-3</v>
      </c>
      <c r="K11" s="53"/>
      <c r="L11" s="47"/>
    </row>
    <row r="12">
      <c r="A12" s="48" t="n">
        <f>Performance_Total!A5</f>
        <v>952</v>
      </c>
      <c r="B12" s="48" t="n">
        <f>Performance_Total!B5</f>
        <v>962</v>
      </c>
      <c r="C12" s="49" t="n">
        <f>Performance_Total!C5</f>
        <v>1215</v>
      </c>
      <c r="D12" s="50" t="n">
        <f>Performance_Total!J5</f>
        <v>0.10002469745616202</v>
      </c>
      <c r="E12" s="50" t="n">
        <f>Performance_Total!K5</f>
        <v>0.29999176751461265</v>
      </c>
      <c r="F12" s="49" t="n">
        <f>Performance_Total!AN5</f>
        <v>23</v>
      </c>
      <c r="G12" s="50" t="n">
        <f>Performance_Total!AQ5</f>
        <v>2.4891774891774892E-2</v>
      </c>
      <c r="H12" s="50" t="n">
        <f>Performance_Total!AR5</f>
        <v>5.0865800865800864E-2</v>
      </c>
      <c r="I12" s="51" t="n">
        <f>Performance_Total!AT5</f>
        <v>1.8930041152263374E-2</v>
      </c>
      <c r="J12" s="52" t="n">
        <f>Performance_Total!AU5</f>
        <v>1.2897914379802415E-2</v>
      </c>
      <c r="K12" s="53"/>
      <c r="L12" s="47"/>
    </row>
    <row r="13">
      <c r="A13" s="48" t="n">
        <f>Performance_Total!A6</f>
        <v>937</v>
      </c>
      <c r="B13" s="48" t="n">
        <f>Performance_Total!B6</f>
        <v>952</v>
      </c>
      <c r="C13" s="49" t="n">
        <f>Performance_Total!C6</f>
        <v>1215</v>
      </c>
      <c r="D13" s="50" t="n">
        <f>Performance_Total!J6</f>
        <v>0.10002469745616202</v>
      </c>
      <c r="E13" s="50" t="n">
        <f>Performance_Total!K6</f>
        <v>0.4000164649707747</v>
      </c>
      <c r="F13" s="49" t="n">
        <f>Performance_Total!AN6</f>
        <v>38</v>
      </c>
      <c r="G13" s="50" t="n">
        <f>Performance_Total!AQ6</f>
        <v>4.1125541125541128E-2</v>
      </c>
      <c r="H13" s="50" t="n">
        <f>Performance_Total!AR6</f>
        <v>9.1991341991341985E-2</v>
      </c>
      <c r="I13" s="51" t="n">
        <f>Performance_Total!AT6</f>
        <v>3.1275720164609055E-2</v>
      </c>
      <c r="J13" s="52" t="n">
        <f>Performance_Total!AU6</f>
        <v>1.7493311380942581E-2</v>
      </c>
      <c r="K13" s="53"/>
      <c r="L13" s="47"/>
    </row>
    <row r="14">
      <c r="A14" s="48" t="n">
        <f>Performance_Total!A7</f>
        <v>916</v>
      </c>
      <c r="B14" s="48" t="n">
        <f>Performance_Total!B7</f>
        <v>937</v>
      </c>
      <c r="C14" s="49" t="n">
        <f>Performance_Total!C7</f>
        <v>1215</v>
      </c>
      <c r="D14" s="50" t="n">
        <f>Performance_Total!J7</f>
        <v>0.10002469745616202</v>
      </c>
      <c r="E14" s="50" t="n">
        <f>Performance_Total!K7</f>
        <v>0.50004116242693675</v>
      </c>
      <c r="F14" s="49" t="n">
        <f>Performance_Total!AN7</f>
        <v>47</v>
      </c>
      <c r="G14" s="50" t="n">
        <f>Performance_Total!AQ7</f>
        <v>5.0865800865800864E-2</v>
      </c>
      <c r="H14" s="50" t="n">
        <f>Performance_Total!AR7</f>
        <v>0.14285714285714285</v>
      </c>
      <c r="I14" s="51" t="n">
        <f>Performance_Total!AT7</f>
        <v>3.868312757201646E-2</v>
      </c>
      <c r="J14" s="52" t="n">
        <f>Performance_Total!AU7</f>
        <v>2.1731972341126112E-2</v>
      </c>
      <c r="K14" s="53"/>
      <c r="L14" s="47"/>
    </row>
    <row r="15">
      <c r="A15" s="48" t="n">
        <f>Performance_Total!A8</f>
        <v>886</v>
      </c>
      <c r="B15" s="48" t="n">
        <f>Performance_Total!B8</f>
        <v>916</v>
      </c>
      <c r="C15" s="49" t="n">
        <f>Performance_Total!C8</f>
        <v>1214</v>
      </c>
      <c r="D15" s="50" t="n">
        <f>Performance_Total!J8</f>
        <v>9.9942372602288637E-2</v>
      </c>
      <c r="E15" s="50" t="n">
        <f>Performance_Total!K8</f>
        <v>0.5999835350292253</v>
      </c>
      <c r="F15" s="49" t="n">
        <f>Performance_Total!AN8</f>
        <v>42</v>
      </c>
      <c r="G15" s="50" t="n">
        <f>Performance_Total!AQ8</f>
        <v>4.5454545454545456E-2</v>
      </c>
      <c r="H15" s="50" t="n">
        <f>Performance_Total!AR8</f>
        <v>0.18831168831168832</v>
      </c>
      <c r="I15" s="51" t="n">
        <f>Performance_Total!AT8</f>
        <v>3.459637561779242E-2</v>
      </c>
      <c r="J15" s="52" t="n">
        <f>Performance_Total!AU8</f>
        <v>2.3874862788144897E-2</v>
      </c>
      <c r="K15" s="53"/>
      <c r="L15" s="47"/>
    </row>
    <row r="16">
      <c r="A16" s="48" t="n">
        <f>Performance_Total!A9</f>
        <v>842</v>
      </c>
      <c r="B16" s="48" t="n">
        <f>Performance_Total!B9</f>
        <v>885</v>
      </c>
      <c r="C16" s="49" t="n">
        <f>Performance_Total!C9</f>
        <v>1215</v>
      </c>
      <c r="D16" s="50" t="n">
        <f>Performance_Total!J9</f>
        <v>0.10002469745616202</v>
      </c>
      <c r="E16" s="50" t="n">
        <f>Performance_Total!K9</f>
        <v>0.70000823248538735</v>
      </c>
      <c r="F16" s="49" t="n">
        <f>Performance_Total!AN9</f>
        <v>69</v>
      </c>
      <c r="G16" s="50" t="n">
        <f>Performance_Total!AQ9</f>
        <v>7.4675324675324672E-2</v>
      </c>
      <c r="H16" s="50" t="n">
        <f>Performance_Total!AR9</f>
        <v>0.26298701298701299</v>
      </c>
      <c r="I16" s="51" t="n">
        <f>Performance_Total!AT9</f>
        <v>5.6790123456790124E-2</v>
      </c>
      <c r="J16" s="52" t="n">
        <f>Performance_Total!AU9</f>
        <v>2.8578148888627544E-2</v>
      </c>
      <c r="K16" s="53"/>
      <c r="L16" s="47"/>
    </row>
    <row r="17">
      <c r="A17" s="48" t="n">
        <f>Performance_Total!A10</f>
        <v>766</v>
      </c>
      <c r="B17" s="48" t="n">
        <f>Performance_Total!B10</f>
        <v>842</v>
      </c>
      <c r="C17" s="49" t="n">
        <f>Performance_Total!C10</f>
        <v>1215</v>
      </c>
      <c r="D17" s="50" t="n">
        <f>Performance_Total!J10</f>
        <v>0.10002469745616202</v>
      </c>
      <c r="E17" s="50" t="n">
        <f>Performance_Total!K10</f>
        <v>0.8000329299415494</v>
      </c>
      <c r="F17" s="49" t="n">
        <f>Performance_Total!AN10</f>
        <v>117</v>
      </c>
      <c r="G17" s="50" t="n">
        <f>Performance_Total!AQ10</f>
        <v>0.12662337662337661</v>
      </c>
      <c r="H17" s="50" t="n">
        <f>Performance_Total!AR10</f>
        <v>0.38961038961038963</v>
      </c>
      <c r="I17" s="51" t="n">
        <f>Performance_Total!AT10</f>
        <v>9.6296296296296297E-2</v>
      </c>
      <c r="J17" s="52" t="n">
        <f>Performance_Total!AU10</f>
        <v>3.7044659394937229E-2</v>
      </c>
      <c r="K17" s="53"/>
      <c r="L17" s="47"/>
    </row>
    <row r="18">
      <c r="A18" s="48" t="n">
        <f>Performance_Total!A11</f>
        <v>577</v>
      </c>
      <c r="B18" s="48" t="n">
        <f>Performance_Total!B11</f>
        <v>766</v>
      </c>
      <c r="C18" s="49" t="n">
        <f>Performance_Total!C11</f>
        <v>1214</v>
      </c>
      <c r="D18" s="50" t="n">
        <f>Performance_Total!J11</f>
        <v>9.9942372602288637E-2</v>
      </c>
      <c r="E18" s="50" t="n">
        <f>Performance_Total!K11</f>
        <v>0.89997530254383795</v>
      </c>
      <c r="F18" s="49" t="n">
        <f>Performance_Total!AN11</f>
        <v>167</v>
      </c>
      <c r="G18" s="50" t="n">
        <f>Performance_Total!AQ11</f>
        <v>0.18073593073593072</v>
      </c>
      <c r="H18" s="50" t="n">
        <f>Performance_Total!AR11</f>
        <v>0.57034632034632038</v>
      </c>
      <c r="I18" s="51" t="n">
        <f>Performance_Total!AT11</f>
        <v>0.13756177924217464</v>
      </c>
      <c r="J18" s="52" t="n">
        <f>Performance_Total!AU11</f>
        <v>4.8207098426637396E-2</v>
      </c>
      <c r="K18" s="53"/>
      <c r="L18" s="47"/>
    </row>
    <row r="19">
      <c r="A19" s="48" t="n">
        <v>1</v>
      </c>
      <c r="B19" s="48" t="n">
        <f>Performance_Total!B12</f>
        <v>576</v>
      </c>
      <c r="C19" s="49" t="n">
        <f>Performance_Total!C12</f>
        <v>1215</v>
      </c>
      <c r="D19" s="50" t="n">
        <f>Performance_Total!J12</f>
        <v>0.10002469745616202</v>
      </c>
      <c r="E19" s="50" t="n">
        <f>Performance_Total!K12</f>
        <v>1</v>
      </c>
      <c r="F19" s="49" t="n">
        <f>Performance_Total!AN12</f>
        <v>397</v>
      </c>
      <c r="G19" s="50" t="n">
        <f>Performance_Total!AQ12</f>
        <v>0.42965367965367968</v>
      </c>
      <c r="H19" s="50" t="n">
        <f>Performance_Total!AR12</f>
        <v>1</v>
      </c>
      <c r="I19" s="51" t="n">
        <f>Performance_Total!AT12</f>
        <v>0.32674897119341562</v>
      </c>
      <c r="J19" s="52" t="n">
        <f>Performance_Total!AU12</f>
        <v>7.6068164979007161E-2</v>
      </c>
      <c r="K19" s="53"/>
      <c r="L19" s="47"/>
    </row>
    <row r="20">
      <c r="A20" s="64" t="s">
        <v>1</v>
      </c>
      <c r="B20" s="64"/>
      <c r="C20" s="54" t="n">
        <f>SUM(C10:C19)</f>
        <v>12147</v>
      </c>
      <c r="D20" s="55"/>
      <c r="E20" s="55"/>
      <c r="F20" s="54" t="n">
        <f>SUM(F10:F19)</f>
        <v>924</v>
      </c>
      <c r="G20" s="55"/>
      <c r="H20" s="55"/>
      <c r="I20" s="56"/>
      <c r="J20" s="56"/>
      <c r="K20" s="57"/>
      <c r="L20" s="58"/>
      <c r="M20" s="58"/>
    </row>
    <row r="25" ht="14.1" customHeight="1">
      <c r="B25" s="48" t="s">
        <v>11</v>
      </c>
      <c r="C25" s="48" t="s">
        <v>12</v>
      </c>
      <c r="D25" s="38"/>
      <c r="E25" s="60" t="s">
        <v>24</v>
      </c>
      <c r="F25" s="61" t="n">
        <v>0</v>
      </c>
      <c r="G25" s="48" t="n">
        <v>1</v>
      </c>
      <c r="H25" s="48" t="n">
        <v>2</v>
      </c>
      <c r="I25" s="61" t="n">
        <v>4</v>
      </c>
      <c r="J25" s="48" t="n">
        <v>4</v>
      </c>
    </row>
    <row r="26">
      <c r="B26" s="59" t="n">
        <f>D39</f>
        <v>971</v>
      </c>
      <c r="C26" s="59" t="n">
        <v>999</v>
      </c>
      <c r="D26" s="38"/>
      <c r="E26" s="59" t="n">
        <v>1</v>
      </c>
      <c r="F26" s="49" t="n">
        <v>803</v>
      </c>
      <c r="G26" s="59" t="n">
        <v>6</v>
      </c>
      <c r="H26" s="59" t="n">
        <v>136</v>
      </c>
      <c r="I26" s="49" t="n">
        <v>270</v>
      </c>
      <c r="J26" s="49"/>
    </row>
    <row r="27">
      <c r="B27" s="59" t="n">
        <f t="shared" ref="B27:B34" si="0">D40</f>
        <v>962</v>
      </c>
      <c r="C27" s="59" t="n">
        <f>E40</f>
        <v>971</v>
      </c>
      <c r="D27" s="38"/>
      <c r="E27" s="59" t="n">
        <v>2</v>
      </c>
      <c r="F27" s="49" t="n">
        <v>662</v>
      </c>
      <c r="G27" s="59" t="n">
        <v>12</v>
      </c>
      <c r="H27" s="59" t="n">
        <v>210</v>
      </c>
      <c r="I27" s="49" t="n">
        <v>330</v>
      </c>
      <c r="J27" s="49"/>
    </row>
    <row r="28">
      <c r="B28" s="59" t="n">
        <f t="shared" si="0"/>
        <v>952</v>
      </c>
      <c r="C28" s="59" t="n">
        <f t="shared" ref="C28:C35" si="1">E41</f>
        <v>962</v>
      </c>
      <c r="D28" s="38"/>
      <c r="E28" s="59" t="n">
        <v>3</v>
      </c>
      <c r="F28" s="49" t="n">
        <v>648</v>
      </c>
      <c r="G28" s="59" t="n">
        <v>17</v>
      </c>
      <c r="H28" s="59" t="n">
        <v>231</v>
      </c>
      <c r="I28" s="49" t="n">
        <v>319</v>
      </c>
      <c r="J28" s="49"/>
    </row>
    <row r="29">
      <c r="B29" s="59" t="n">
        <f t="shared" si="0"/>
        <v>937</v>
      </c>
      <c r="C29" s="59" t="n">
        <f t="shared" si="1"/>
        <v>952</v>
      </c>
      <c r="D29" s="38"/>
      <c r="E29" s="59" t="n">
        <v>4</v>
      </c>
      <c r="F29" s="49" t="n">
        <v>608</v>
      </c>
      <c r="G29" s="59" t="n">
        <v>26</v>
      </c>
      <c r="H29" s="59" t="n">
        <v>201</v>
      </c>
      <c r="I29" s="49" t="n">
        <v>380</v>
      </c>
      <c r="J29" s="49"/>
    </row>
    <row r="30">
      <c r="B30" s="59" t="n">
        <f t="shared" si="0"/>
        <v>916</v>
      </c>
      <c r="C30" s="59" t="n">
        <f t="shared" si="1"/>
        <v>937</v>
      </c>
      <c r="D30" s="38"/>
      <c r="E30" s="59" t="n">
        <v>5</v>
      </c>
      <c r="F30" s="49" t="n">
        <v>504</v>
      </c>
      <c r="G30" s="59" t="n">
        <v>31</v>
      </c>
      <c r="H30" s="59" t="n">
        <v>261</v>
      </c>
      <c r="I30" s="49" t="n">
        <v>419</v>
      </c>
      <c r="J30" s="49"/>
    </row>
    <row r="31">
      <c r="B31" s="59" t="n">
        <f t="shared" si="0"/>
        <v>886</v>
      </c>
      <c r="C31" s="59" t="n">
        <f t="shared" si="1"/>
        <v>916</v>
      </c>
      <c r="D31" s="38"/>
      <c r="E31" s="59" t="n">
        <v>6</v>
      </c>
      <c r="F31" s="49" t="n">
        <v>488</v>
      </c>
      <c r="G31" s="59" t="n">
        <v>27</v>
      </c>
      <c r="H31" s="59" t="n">
        <v>264</v>
      </c>
      <c r="I31" s="49" t="n">
        <v>435</v>
      </c>
      <c r="J31" s="49"/>
    </row>
    <row r="32">
      <c r="B32" s="59" t="n">
        <f t="shared" si="0"/>
        <v>842</v>
      </c>
      <c r="C32" s="59" t="n">
        <f t="shared" si="1"/>
        <v>885</v>
      </c>
      <c r="D32" s="38"/>
      <c r="E32" s="59" t="n">
        <v>7</v>
      </c>
      <c r="F32" s="49" t="n">
        <v>506</v>
      </c>
      <c r="G32" s="59" t="n">
        <v>44</v>
      </c>
      <c r="H32" s="59" t="n">
        <v>230</v>
      </c>
      <c r="I32" s="49" t="n">
        <v>435</v>
      </c>
      <c r="J32" s="49"/>
    </row>
    <row r="33">
      <c r="B33" s="59" t="n">
        <f t="shared" si="0"/>
        <v>766</v>
      </c>
      <c r="C33" s="59" t="n">
        <f t="shared" si="1"/>
        <v>842</v>
      </c>
      <c r="D33" s="38"/>
      <c r="E33" s="59" t="n">
        <v>8</v>
      </c>
      <c r="F33" s="49" t="n">
        <v>407</v>
      </c>
      <c r="G33" s="59" t="n">
        <v>78</v>
      </c>
      <c r="H33" s="59" t="n">
        <v>322</v>
      </c>
      <c r="I33" s="49" t="n">
        <v>408</v>
      </c>
      <c r="J33" s="49"/>
    </row>
    <row r="34">
      <c r="B34" s="59" t="n">
        <f t="shared" si="0"/>
        <v>577</v>
      </c>
      <c r="C34" s="59" t="n">
        <f t="shared" si="1"/>
        <v>766</v>
      </c>
      <c r="D34" s="38"/>
      <c r="E34" s="59" t="n">
        <v>9</v>
      </c>
      <c r="F34" s="49" t="n">
        <v>345</v>
      </c>
      <c r="G34" s="59" t="n">
        <v>111</v>
      </c>
      <c r="H34" s="59" t="n">
        <v>349</v>
      </c>
      <c r="I34" s="49" t="n">
        <v>409</v>
      </c>
      <c r="J34" s="49"/>
    </row>
    <row r="35">
      <c r="B35" s="59" t="n">
        <v>1</v>
      </c>
      <c r="C35" s="59" t="n">
        <f t="shared" si="1"/>
        <v>576</v>
      </c>
      <c r="D35" s="38"/>
      <c r="E35" s="59" t="n">
        <v>10</v>
      </c>
      <c r="F35" s="49" t="n">
        <v>199</v>
      </c>
      <c r="G35" s="59" t="n">
        <v>275</v>
      </c>
      <c r="H35" s="59" t="n">
        <v>368</v>
      </c>
      <c r="I35" s="49" t="n">
        <v>373</v>
      </c>
      <c r="J35" s="49"/>
    </row>
    <row r="38" ht="12.9" customHeight="1">
      <c r="B38" s="60"/>
      <c r="C38" s="49" t="s">
        <v>24</v>
      </c>
      <c r="D38" s="59" t="s">
        <v>11</v>
      </c>
      <c r="E38" s="59" t="s">
        <v>12</v>
      </c>
    </row>
    <row r="39">
      <c r="B39" s="63" t="n">
        <v>4.1666666666666664E-2</v>
      </c>
      <c r="C39" s="49" t="n">
        <v>1</v>
      </c>
      <c r="D39" s="59" t="n">
        <v>971</v>
      </c>
      <c r="E39" s="59" t="n">
        <v>984</v>
      </c>
    </row>
    <row r="40" ht="12.9" customHeight="1">
      <c r="B40" s="63" t="n">
        <v>8.3333333333333329E-2</v>
      </c>
      <c r="C40" s="49" t="n">
        <v>2</v>
      </c>
      <c r="D40" s="59" t="n">
        <v>962</v>
      </c>
      <c r="E40" s="59" t="n">
        <v>971</v>
      </c>
    </row>
    <row r="41">
      <c r="B41" s="63" t="n">
        <v>0.125</v>
      </c>
      <c r="C41" s="49" t="n">
        <v>3</v>
      </c>
      <c r="D41" s="59" t="n">
        <v>952</v>
      </c>
      <c r="E41" s="59" t="n">
        <v>962</v>
      </c>
    </row>
    <row r="42">
      <c r="B42" s="63" t="n">
        <v>0.16666666666666666</v>
      </c>
      <c r="C42" s="49" t="n">
        <v>4</v>
      </c>
      <c r="D42" s="59" t="n">
        <v>937</v>
      </c>
      <c r="E42" s="59" t="n">
        <v>952</v>
      </c>
    </row>
    <row r="43">
      <c r="B43" s="63" t="n">
        <v>0.20833333333333334</v>
      </c>
      <c r="C43" s="49" t="n">
        <v>5</v>
      </c>
      <c r="D43" s="59" t="n">
        <v>916</v>
      </c>
      <c r="E43" s="59" t="n">
        <v>937</v>
      </c>
    </row>
    <row r="44">
      <c r="B44" s="63" t="n">
        <v>0.25</v>
      </c>
      <c r="C44" s="49" t="n">
        <v>6</v>
      </c>
      <c r="D44" s="59" t="n">
        <v>886</v>
      </c>
      <c r="E44" s="59" t="n">
        <v>916</v>
      </c>
    </row>
    <row r="45">
      <c r="B45" s="63" t="n">
        <v>0.29166666666666669</v>
      </c>
      <c r="C45" s="49" t="n">
        <v>7</v>
      </c>
      <c r="D45" s="59" t="n">
        <v>842</v>
      </c>
      <c r="E45" s="59" t="n">
        <v>885</v>
      </c>
    </row>
    <row r="46">
      <c r="B46" s="63" t="n">
        <v>0.33333333333333331</v>
      </c>
      <c r="C46" s="49" t="n">
        <v>8</v>
      </c>
      <c r="D46" s="59" t="n">
        <v>766</v>
      </c>
      <c r="E46" s="59" t="n">
        <v>842</v>
      </c>
    </row>
    <row r="47">
      <c r="B47" s="63" t="n">
        <v>0.375</v>
      </c>
      <c r="C47" s="49" t="n">
        <v>9</v>
      </c>
      <c r="D47" s="59" t="n">
        <v>577</v>
      </c>
      <c r="E47" s="59" t="n">
        <v>766</v>
      </c>
    </row>
    <row r="48">
      <c r="B48" s="63" t="n">
        <v>0.41666666666666669</v>
      </c>
      <c r="C48" s="49" t="n">
        <v>10</v>
      </c>
      <c r="D48" s="59" t="n">
        <v>39</v>
      </c>
      <c r="E48" s="59" t="n">
        <v>576</v>
      </c>
    </row>
    <row r="49">
      <c r="B49" s="62"/>
    </row>
    <row r="50">
      <c r="B50" s="62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9" zoomScaleNormal="89" workbookViewId="0">
      <selection activeCell="D3" sqref="D3:E12"/>
    </sheetView>
  </sheetViews>
  <sheetFormatPr defaultRowHeight="15.0" baseColWidth="10"/>
  <cols>
    <col min="1" max="1" width="8.109375" hidden="0" customWidth="1"/>
    <col min="2" max="2" width="7" hidden="0" customWidth="1"/>
    <col min="3" max="3" width="8.44140625" hidden="0" customWidth="1"/>
    <col min="4" max="4" width="8.44140625" hidden="0" customWidth="1"/>
    <col min="5" max="5" width="8" hidden="0" customWidth="1"/>
    <col min="6" max="6" width="8.44140625" hidden="0" customWidth="1"/>
    <col min="7" max="7" width="8.44140625" hidden="0" customWidth="1"/>
    <col min="8" max="8" width="6.33203125" hidden="0" customWidth="1"/>
    <col min="9" max="9" width="6.33203125" hidden="0" customWidth="1"/>
    <col min="10" max="10" width="6.441406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f>'Gains Chart_Total'!B26</f>
        <v>971</v>
      </c>
      <c r="B3" s="8" t="n">
        <f>'Gains Chart_Total'!C26</f>
        <v>999</v>
      </c>
      <c r="C3" s="8" t="n">
        <f>+D3+E3+F3+G3</f>
        <v>1215</v>
      </c>
      <c r="D3" s="16" t="n">
        <f>+'Gains Chart_Total'!F26</f>
        <v>803</v>
      </c>
      <c r="E3" s="16" t="n">
        <f>+'Gains Chart_Total'!G26</f>
        <v>6</v>
      </c>
      <c r="F3" s="16" t="n">
        <f>+'Gains Chart_Total'!H26</f>
        <v>136</v>
      </c>
      <c r="G3" s="16" t="n">
        <f>+'Gains Chart_Total'!I26+'Gains Chart_Total'!J26</f>
        <v>270</v>
      </c>
      <c r="H3" s="11" t="n">
        <f>C3</f>
        <v>1215</v>
      </c>
      <c r="I3" s="11" t="n">
        <f>C3+I4</f>
        <v>12147</v>
      </c>
      <c r="J3" s="12" t="n">
        <f>C3/C$13</f>
        <v>0.10002469745616202</v>
      </c>
      <c r="K3" s="12" t="n">
        <f>H3/C$13</f>
        <v>0.10002469745616202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0.84973544973544979</v>
      </c>
      <c r="S3" s="13" t="n">
        <f>M3/(M3+U3+AC3)</f>
        <v>0.84973544973544979</v>
      </c>
      <c r="T3" s="13" t="n">
        <f t="shared" ref="S3:T12" si="2">N3/(N3+V3+AD3)</f>
        <v>0.61775600430158917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6.3492063492063492E-3</v>
      </c>
      <c r="AA3" s="13" t="n">
        <f>U3/(M3+U3+AC3)</f>
        <v>6.3492063492063492E-3</v>
      </c>
      <c r="AB3" s="13" t="n">
        <f t="shared" ref="AA3:AB12" si="5">V3/(N3+V3+AD3)</f>
        <v>7.4919345202533155E-2</v>
      </c>
      <c r="AC3" s="11" t="n">
        <f>F3</f>
        <v>136</v>
      </c>
      <c r="AD3" s="11" t="n">
        <f t="shared" ref="AD3:AD11" si="6">F3+AD4</f>
        <v>2572</v>
      </c>
      <c r="AE3" s="12" t="n">
        <f t="shared" ref="AE3:AE12" si="7">F3/F$13</f>
        <v>5.2877138413685847E-2</v>
      </c>
      <c r="AF3" s="12" t="n">
        <f t="shared" ref="AF3:AF12" si="8">AC3/F$13</f>
        <v>5.2877138413685847E-2</v>
      </c>
      <c r="AG3" s="12" t="n">
        <f t="shared" ref="AG3:AG12" si="9">AD3/F$13</f>
        <v>1</v>
      </c>
      <c r="AH3" s="11" t="n">
        <f>ROUND($G3*R3+D3,0)</f>
        <v>1032</v>
      </c>
      <c r="AI3" s="11" t="n">
        <f>AH3</f>
        <v>1032</v>
      </c>
      <c r="AJ3" s="11" t="n">
        <f t="shared" ref="AJ3:AJ11" si="10">AH3+AJ4</f>
        <v>7443</v>
      </c>
      <c r="AK3" s="12" t="n">
        <f t="shared" ref="AK3:AK12" si="11">AH3/AH$13</f>
        <v>0.13865376864167675</v>
      </c>
      <c r="AL3" s="12" t="n">
        <f t="shared" ref="AL3:AL11" si="12">AI3/AH$13</f>
        <v>0.13865376864167675</v>
      </c>
      <c r="AM3" s="12" t="n">
        <f t="shared" ref="AM3:AM9" si="13">AJ3/AH$13</f>
        <v>1</v>
      </c>
      <c r="AN3" s="11" t="n">
        <f>ROUND($G3*Z3+E3,0)</f>
        <v>8</v>
      </c>
      <c r="AO3" s="11" t="n">
        <f>AN3</f>
        <v>8</v>
      </c>
      <c r="AP3" s="11" t="n">
        <f>AN3+AP4</f>
        <v>924</v>
      </c>
      <c r="AQ3" s="12" t="n">
        <f>AN3/AN$13</f>
        <v>8.658008658008658E-3</v>
      </c>
      <c r="AR3" s="12" t="n">
        <f t="shared" ref="AR3:AR12" si="14">AO3/AN$13</f>
        <v>8.658008658008658E-3</v>
      </c>
      <c r="AS3" s="12" t="n">
        <f t="shared" ref="AS3:AS12" si="15">AP3/AN$13</f>
        <v>1</v>
      </c>
      <c r="AT3" s="20" t="n">
        <f>AN3/C3</f>
        <v>6.5843621399176953E-3</v>
      </c>
      <c r="AU3" s="20" t="n">
        <f t="shared" ref="AU3:AV12" si="16">AO3/H3</f>
        <v>6.5843621399176953E-3</v>
      </c>
      <c r="AV3" s="13" t="n">
        <f>AP3/I3</f>
        <v>7.6068164979007161E-2</v>
      </c>
      <c r="AW3" s="13" t="n">
        <f>ABS(AS3-AM3)</f>
        <v>0</v>
      </c>
      <c r="AX3" s="14" t="n">
        <f>AK3*((AS3+AS4)/2)</f>
        <v>0.13805353587699418</v>
      </c>
      <c r="AY3" s="5"/>
    </row>
    <row r="4">
      <c r="A4" s="8" t="n">
        <f>'Gains Chart_Total'!B27</f>
        <v>962</v>
      </c>
      <c r="B4" s="8" t="n">
        <f>'Gains Chart_Total'!C27</f>
        <v>971</v>
      </c>
      <c r="C4" s="8" t="n">
        <f t="shared" ref="C4:C12" si="17">+D4+E4+F4+G4</f>
        <v>1214</v>
      </c>
      <c r="D4" s="16" t="n">
        <f>+'Gains Chart_Total'!F27</f>
        <v>662</v>
      </c>
      <c r="E4" s="16" t="n">
        <f>+'Gains Chart_Total'!G27</f>
        <v>12</v>
      </c>
      <c r="F4" s="16" t="n">
        <f>+'Gains Chart_Total'!H27</f>
        <v>210</v>
      </c>
      <c r="G4" s="16" t="n">
        <f>+'Gains Chart_Total'!I27+'Gains Chart_Total'!J27</f>
        <v>330</v>
      </c>
      <c r="H4" s="11" t="n">
        <f>C4+H3</f>
        <v>2429</v>
      </c>
      <c r="I4" s="11" t="n">
        <f t="shared" ref="I4:I9" si="18">C4+I5</f>
        <v>10932</v>
      </c>
      <c r="J4" s="12" t="n">
        <f t="shared" ref="J4:J12" si="19">C4/C$13</f>
        <v>9.9942372602288637E-2</v>
      </c>
      <c r="K4" s="12" t="n">
        <f>H4/C$13</f>
        <v>0.19996707005845066</v>
      </c>
      <c r="L4" s="12" t="n">
        <f t="shared" si="0"/>
        <v>0.89997530254383795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0.74886877828054299</v>
      </c>
      <c r="S4" s="13" t="n">
        <f t="shared" si="2"/>
        <v>0.80098414434117005</v>
      </c>
      <c r="T4" s="13" t="n">
        <f t="shared" si="2"/>
        <v>0.58822737068965514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1.3574660633484163E-2</v>
      </c>
      <c r="AA4" s="13" t="n">
        <f t="shared" si="5"/>
        <v>9.8414434117003822E-3</v>
      </c>
      <c r="AB4" s="13" t="n">
        <f t="shared" si="5"/>
        <v>8.3647629310344834E-2</v>
      </c>
      <c r="AC4" s="11" t="n">
        <f t="shared" ref="AC4:AC12" si="23">F4+AC3</f>
        <v>346</v>
      </c>
      <c r="AD4" s="11" t="n">
        <f t="shared" si="6"/>
        <v>2436</v>
      </c>
      <c r="AE4" s="12" t="n">
        <f t="shared" si="7"/>
        <v>8.164852255054432E-2</v>
      </c>
      <c r="AF4" s="12" t="n">
        <f t="shared" si="8"/>
        <v>0.13452566096423016</v>
      </c>
      <c r="AG4" s="12" t="n">
        <f t="shared" si="9"/>
        <v>0.9471228615863142</v>
      </c>
      <c r="AH4" s="11" t="n">
        <f>ROUND($G4*R4+D4,0)</f>
        <v>909</v>
      </c>
      <c r="AI4" s="11" t="n">
        <f t="shared" ref="AI4:AI12" si="24">AH4+AI3</f>
        <v>1941</v>
      </c>
      <c r="AJ4" s="11" t="n">
        <f t="shared" si="10"/>
        <v>6411</v>
      </c>
      <c r="AK4" s="12" t="n">
        <f t="shared" si="11"/>
        <v>0.12212817412333736</v>
      </c>
      <c r="AL4" s="12" t="n">
        <f t="shared" si="12"/>
        <v>0.2607819427650141</v>
      </c>
      <c r="AM4" s="12" t="n">
        <f t="shared" si="13"/>
        <v>0.86134623135832322</v>
      </c>
      <c r="AN4" s="11" t="n">
        <f>ROUND($G4*Z4+E4,0)</f>
        <v>16</v>
      </c>
      <c r="AO4" s="11" t="n">
        <f>AN4+AO3</f>
        <v>24</v>
      </c>
      <c r="AP4" s="11" t="n">
        <f t="shared" ref="AP4:AP11" si="25">AN4+AP5</f>
        <v>916</v>
      </c>
      <c r="AQ4" s="12" t="n">
        <f>AN4/AN$13</f>
        <v>1.7316017316017316E-2</v>
      </c>
      <c r="AR4" s="12" t="n">
        <f t="shared" si="14"/>
        <v>2.5974025974025976E-2</v>
      </c>
      <c r="AS4" s="12" t="n">
        <f t="shared" si="15"/>
        <v>0.9913419913419913</v>
      </c>
      <c r="AT4" s="20" t="n">
        <f t="shared" ref="AT4:AT12" si="26">AN4/C4</f>
        <v>1.3179571663920923E-2</v>
      </c>
      <c r="AU4" s="20" t="n">
        <f t="shared" si="16"/>
        <v>9.8806093042404283E-3</v>
      </c>
      <c r="AV4" s="13" t="n">
        <f t="shared" si="16"/>
        <v>8.3790706183680938E-2</v>
      </c>
      <c r="AW4" s="13" t="n">
        <f>ABS(AS4-AM4)</f>
        <v>0.12999575998366808</v>
      </c>
      <c r="AX4" s="14" t="n">
        <f>AK4*((AS4+AS5)/2)</f>
        <v>0.12001340054544406</v>
      </c>
      <c r="AY4" s="5"/>
    </row>
    <row r="5">
      <c r="A5" s="8" t="n">
        <f>'Gains Chart_Total'!B28</f>
        <v>952</v>
      </c>
      <c r="B5" s="8" t="n">
        <f>'Gains Chart_Total'!C28</f>
        <v>962</v>
      </c>
      <c r="C5" s="8" t="n">
        <f t="shared" si="17"/>
        <v>1215</v>
      </c>
      <c r="D5" s="16" t="n">
        <f>+'Gains Chart_Total'!F28</f>
        <v>648</v>
      </c>
      <c r="E5" s="16" t="n">
        <f>+'Gains Chart_Total'!G28</f>
        <v>17</v>
      </c>
      <c r="F5" s="16" t="n">
        <f>+'Gains Chart_Total'!H28</f>
        <v>231</v>
      </c>
      <c r="G5" s="16" t="n">
        <f>+'Gains Chart_Total'!I28+'Gains Chart_Total'!J28</f>
        <v>319</v>
      </c>
      <c r="H5" s="11" t="n">
        <f t="shared" ref="H5:H11" si="27">C5+H4</f>
        <v>3644</v>
      </c>
      <c r="I5" s="11" t="n">
        <f t="shared" si="18"/>
        <v>9718</v>
      </c>
      <c r="J5" s="12" t="n">
        <f t="shared" si="19"/>
        <v>0.10002469745616202</v>
      </c>
      <c r="K5" s="12" t="n">
        <f>H5/C$13</f>
        <v>0.29999176751461265</v>
      </c>
      <c r="L5" s="12" t="n">
        <f t="shared" si="0"/>
        <v>0.8000329299415494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0.7232142857142857</v>
      </c>
      <c r="S5" s="13" t="n">
        <f t="shared" si="2"/>
        <v>0.7754128440366973</v>
      </c>
      <c r="T5" s="13" t="n">
        <f t="shared" si="2"/>
        <v>0.5665137614678899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1.8973214285714284E-2</v>
      </c>
      <c r="AA5" s="13" t="n">
        <f t="shared" si="5"/>
        <v>1.2844036697247707E-2</v>
      </c>
      <c r="AB5" s="13" t="n">
        <f t="shared" si="5"/>
        <v>9.3119266055045877E-2</v>
      </c>
      <c r="AC5" s="11" t="n">
        <f t="shared" si="23"/>
        <v>577</v>
      </c>
      <c r="AD5" s="11" t="n">
        <f t="shared" si="6"/>
        <v>2226</v>
      </c>
      <c r="AE5" s="12" t="n">
        <f t="shared" si="7"/>
        <v>8.9813374805598756E-2</v>
      </c>
      <c r="AF5" s="12" t="n">
        <f t="shared" si="8"/>
        <v>0.22433903576982892</v>
      </c>
      <c r="AG5" s="12" t="n">
        <f t="shared" si="9"/>
        <v>0.86547433903576987</v>
      </c>
      <c r="AH5" s="11" t="n">
        <f t="shared" ref="AH5:AH10" si="33">ROUND($G5*R5+D5,0)</f>
        <v>879</v>
      </c>
      <c r="AI5" s="11" t="n">
        <f t="shared" si="24"/>
        <v>2820</v>
      </c>
      <c r="AJ5" s="11" t="n">
        <f t="shared" si="10"/>
        <v>5502</v>
      </c>
      <c r="AK5" s="12" t="n">
        <f t="shared" si="11"/>
        <v>0.1180975413139863</v>
      </c>
      <c r="AL5" s="12" t="n">
        <f t="shared" si="12"/>
        <v>0.37887948407900041</v>
      </c>
      <c r="AM5" s="12" t="n">
        <f t="shared" si="13"/>
        <v>0.7392180572349859</v>
      </c>
      <c r="AN5" s="11" t="n">
        <f t="shared" ref="AN5:AN12" si="34">ROUND($G5*Z5+E5,0)</f>
        <v>23</v>
      </c>
      <c r="AO5" s="11" t="n">
        <f t="shared" ref="AO5:AO12" si="35">AN5+AO4</f>
        <v>47</v>
      </c>
      <c r="AP5" s="11" t="n">
        <f t="shared" si="25"/>
        <v>900</v>
      </c>
      <c r="AQ5" s="12" t="n">
        <f t="shared" ref="AQ5:AQ12" si="36">AN5/AN$13</f>
        <v>2.4891774891774892E-2</v>
      </c>
      <c r="AR5" s="12" t="n">
        <f t="shared" si="14"/>
        <v>5.0865800865800864E-2</v>
      </c>
      <c r="AS5" s="12" t="n">
        <f t="shared" si="15"/>
        <v>0.97402597402597402</v>
      </c>
      <c r="AT5" s="20" t="n">
        <f t="shared" si="26"/>
        <v>1.8930041152263374E-2</v>
      </c>
      <c r="AU5" s="20" t="n">
        <f t="shared" si="16"/>
        <v>1.2897914379802415E-2</v>
      </c>
      <c r="AV5" s="13" t="n">
        <f t="shared" si="16"/>
        <v>9.2611648487343073E-2</v>
      </c>
      <c r="AW5" s="13" t="n">
        <f t="shared" ref="AW5:AW11" si="37">ABS(AS5-AM5)</f>
        <v>0.23480791679098811</v>
      </c>
      <c r="AX5" s="14" t="n">
        <f t="shared" ref="AX5:AX12" si="38">AK5*((AS5+AS6)/2)</f>
        <v>0.1135602440015983</v>
      </c>
      <c r="AY5" s="5"/>
    </row>
    <row r="6">
      <c r="A6" s="8" t="n">
        <f>'Gains Chart_Total'!B29</f>
        <v>937</v>
      </c>
      <c r="B6" s="8" t="n">
        <f>'Gains Chart_Total'!C29</f>
        <v>952</v>
      </c>
      <c r="C6" s="8" t="n">
        <f t="shared" si="17"/>
        <v>1215</v>
      </c>
      <c r="D6" s="16" t="n">
        <f>+'Gains Chart_Total'!F29</f>
        <v>608</v>
      </c>
      <c r="E6" s="16" t="n">
        <f>+'Gains Chart_Total'!G29</f>
        <v>26</v>
      </c>
      <c r="F6" s="16" t="n">
        <f>+'Gains Chart_Total'!H29</f>
        <v>201</v>
      </c>
      <c r="G6" s="16" t="n">
        <f>+'Gains Chart_Total'!I29+'Gains Chart_Total'!J29</f>
        <v>380</v>
      </c>
      <c r="H6" s="11" t="n">
        <f t="shared" si="27"/>
        <v>4859</v>
      </c>
      <c r="I6" s="11" t="n">
        <f t="shared" si="18"/>
        <v>8503</v>
      </c>
      <c r="J6" s="12" t="n">
        <f t="shared" si="19"/>
        <v>0.10002469745616202</v>
      </c>
      <c r="K6" s="12" t="n">
        <f>H6/C$13</f>
        <v>0.4000164649707747</v>
      </c>
      <c r="L6" s="12" t="n">
        <f t="shared" si="0"/>
        <v>0.70000823248538735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0.72814371257485033</v>
      </c>
      <c r="S6" s="13" t="n">
        <f t="shared" si="2"/>
        <v>0.76432584269662918</v>
      </c>
      <c r="T6" s="13" t="n">
        <f t="shared" si="2"/>
        <v>0.54163713678242387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3.1137724550898204E-2</v>
      </c>
      <c r="AA6" s="13" t="n">
        <f t="shared" si="5"/>
        <v>1.7134831460674158E-2</v>
      </c>
      <c r="AB6" s="13" t="n">
        <f t="shared" si="5"/>
        <v>0.10489014883061658</v>
      </c>
      <c r="AC6" s="11" t="n">
        <f t="shared" si="23"/>
        <v>778</v>
      </c>
      <c r="AD6" s="11" t="n">
        <f t="shared" si="6"/>
        <v>1995</v>
      </c>
      <c r="AE6" s="12" t="n">
        <f t="shared" si="7"/>
        <v>7.814930015552099E-2</v>
      </c>
      <c r="AF6" s="12" t="n">
        <f t="shared" si="8"/>
        <v>0.3024883359253499</v>
      </c>
      <c r="AG6" s="12" t="n">
        <f t="shared" si="9"/>
        <v>0.77566096423017106</v>
      </c>
      <c r="AH6" s="11" t="n">
        <f t="shared" si="33"/>
        <v>885</v>
      </c>
      <c r="AI6" s="11" t="n">
        <f t="shared" si="24"/>
        <v>3705</v>
      </c>
      <c r="AJ6" s="11" t="n">
        <f t="shared" si="10"/>
        <v>4623</v>
      </c>
      <c r="AK6" s="12" t="n">
        <f t="shared" si="11"/>
        <v>0.1189036678758565</v>
      </c>
      <c r="AL6" s="12" t="n">
        <f t="shared" si="12"/>
        <v>0.4977831519548569</v>
      </c>
      <c r="AM6" s="12" t="n">
        <f t="shared" si="13"/>
        <v>0.62112051592099959</v>
      </c>
      <c r="AN6" s="11" t="n">
        <f t="shared" si="34"/>
        <v>38</v>
      </c>
      <c r="AO6" s="11" t="n">
        <f t="shared" si="35"/>
        <v>85</v>
      </c>
      <c r="AP6" s="11" t="n">
        <f t="shared" si="25"/>
        <v>877</v>
      </c>
      <c r="AQ6" s="12" t="n">
        <f>AN6/AN$13</f>
        <v>4.1125541125541128E-2</v>
      </c>
      <c r="AR6" s="12" t="n">
        <f t="shared" si="14"/>
        <v>9.1991341991341985E-2</v>
      </c>
      <c r="AS6" s="12" t="n">
        <f t="shared" si="15"/>
        <v>0.94913419913419916</v>
      </c>
      <c r="AT6" s="20" t="n">
        <f t="shared" si="26"/>
        <v>3.1275720164609055E-2</v>
      </c>
      <c r="AU6" s="20" t="n">
        <f t="shared" si="16"/>
        <v>1.7493311380942581E-2</v>
      </c>
      <c r="AV6" s="13" t="n">
        <f t="shared" si="16"/>
        <v>0.10314006821121957</v>
      </c>
      <c r="AW6" s="13" t="n">
        <f t="shared" si="37"/>
        <v>0.32801368321319957</v>
      </c>
      <c r="AX6" s="14" t="n">
        <f t="shared" si="38"/>
        <v>0.11041054874186676</v>
      </c>
      <c r="AY6" s="5"/>
    </row>
    <row r="7">
      <c r="A7" s="8" t="n">
        <f>'Gains Chart_Total'!B30</f>
        <v>916</v>
      </c>
      <c r="B7" s="8" t="n">
        <f>'Gains Chart_Total'!C30</f>
        <v>937</v>
      </c>
      <c r="C7" s="8" t="n">
        <f t="shared" si="17"/>
        <v>1215</v>
      </c>
      <c r="D7" s="16" t="n">
        <f>+'Gains Chart_Total'!F30</f>
        <v>504</v>
      </c>
      <c r="E7" s="16" t="n">
        <f>+'Gains Chart_Total'!G30</f>
        <v>31</v>
      </c>
      <c r="F7" s="16" t="n">
        <f>+'Gains Chart_Total'!H30</f>
        <v>261</v>
      </c>
      <c r="G7" s="16" t="n">
        <f>+'Gains Chart_Total'!I30+'Gains Chart_Total'!J30</f>
        <v>419</v>
      </c>
      <c r="H7" s="11" t="n">
        <f t="shared" si="27"/>
        <v>6074</v>
      </c>
      <c r="I7" s="11" t="n">
        <f t="shared" si="18"/>
        <v>7288</v>
      </c>
      <c r="J7" s="12" t="n">
        <f t="shared" si="19"/>
        <v>0.10002469745616202</v>
      </c>
      <c r="K7" s="12" t="n">
        <f t="shared" ref="K7:K12" si="40">H7/C$13</f>
        <v>0.50004116242693675</v>
      </c>
      <c r="L7" s="12" t="n">
        <f t="shared" si="0"/>
        <v>0.5999835350292253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0.63316582914572861</v>
      </c>
      <c r="S7" s="13" t="n">
        <f t="shared" si="2"/>
        <v>0.74035812672176304</v>
      </c>
      <c r="T7" s="13" t="n">
        <f t="shared" si="2"/>
        <v>0.50925348305260965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3.8944723618090454E-2</v>
      </c>
      <c r="AA7" s="13" t="n">
        <f t="shared" si="5"/>
        <v>2.1120293847566574E-2</v>
      </c>
      <c r="AB7" s="13" t="n">
        <f t="shared" si="5"/>
        <v>0.11769598669161987</v>
      </c>
      <c r="AC7" s="11" t="n">
        <f t="shared" si="23"/>
        <v>1039</v>
      </c>
      <c r="AD7" s="11" t="n">
        <f t="shared" si="6"/>
        <v>1794</v>
      </c>
      <c r="AE7" s="12" t="n">
        <f t="shared" si="7"/>
        <v>0.10147744945567652</v>
      </c>
      <c r="AF7" s="12" t="n">
        <f t="shared" si="8"/>
        <v>0.40396578538102645</v>
      </c>
      <c r="AG7" s="12" t="n">
        <f t="shared" si="9"/>
        <v>0.69751166407465004</v>
      </c>
      <c r="AH7" s="11" t="n">
        <f t="shared" si="33"/>
        <v>769</v>
      </c>
      <c r="AI7" s="11" t="n">
        <f t="shared" si="24"/>
        <v>4474</v>
      </c>
      <c r="AJ7" s="11" t="n">
        <f t="shared" si="10"/>
        <v>3738</v>
      </c>
      <c r="AK7" s="12" t="n">
        <f t="shared" si="11"/>
        <v>0.10331855434636571</v>
      </c>
      <c r="AL7" s="12" t="n">
        <f t="shared" si="12"/>
        <v>0.60110170630122262</v>
      </c>
      <c r="AM7" s="12" t="n">
        <f t="shared" si="13"/>
        <v>0.5022168480451431</v>
      </c>
      <c r="AN7" s="11" t="n">
        <f t="shared" si="34"/>
        <v>47</v>
      </c>
      <c r="AO7" s="11" t="n">
        <f t="shared" si="35"/>
        <v>132</v>
      </c>
      <c r="AP7" s="11" t="n">
        <f t="shared" si="25"/>
        <v>839</v>
      </c>
      <c r="AQ7" s="12" t="n">
        <f t="shared" si="36"/>
        <v>5.0865800865800864E-2</v>
      </c>
      <c r="AR7" s="12" t="n">
        <f t="shared" si="14"/>
        <v>0.14285714285714285</v>
      </c>
      <c r="AS7" s="12" t="n">
        <f t="shared" si="15"/>
        <v>0.90800865800865804</v>
      </c>
      <c r="AT7" s="20" t="n">
        <f t="shared" si="26"/>
        <v>3.868312757201646E-2</v>
      </c>
      <c r="AU7" s="20" t="n">
        <f t="shared" si="16"/>
        <v>2.1731972341126112E-2</v>
      </c>
      <c r="AV7" s="13" t="n">
        <f t="shared" si="16"/>
        <v>0.11512074643249176</v>
      </c>
      <c r="AW7" s="13" t="n">
        <f t="shared" si="37"/>
        <v>0.40579180996351494</v>
      </c>
      <c r="AX7" s="14" t="n">
        <f t="shared" si="38"/>
        <v>9.1186451373875793E-2</v>
      </c>
      <c r="AY7" s="5"/>
    </row>
    <row r="8">
      <c r="A8" s="8" t="n">
        <f>'Gains Chart_Total'!B31</f>
        <v>886</v>
      </c>
      <c r="B8" s="8" t="n">
        <f>'Gains Chart_Total'!C31</f>
        <v>916</v>
      </c>
      <c r="C8" s="8" t="n">
        <f t="shared" si="17"/>
        <v>1214</v>
      </c>
      <c r="D8" s="16" t="n">
        <f>+'Gains Chart_Total'!F31</f>
        <v>488</v>
      </c>
      <c r="E8" s="16" t="n">
        <f>+'Gains Chart_Total'!G31</f>
        <v>27</v>
      </c>
      <c r="F8" s="16" t="n">
        <f>+'Gains Chart_Total'!H31</f>
        <v>264</v>
      </c>
      <c r="G8" s="16" t="n">
        <f>+'Gains Chart_Total'!I31+'Gains Chart_Total'!J31</f>
        <v>435</v>
      </c>
      <c r="H8" s="11" t="n">
        <f t="shared" si="27"/>
        <v>7288</v>
      </c>
      <c r="I8" s="11" t="n">
        <f t="shared" si="18"/>
        <v>6073</v>
      </c>
      <c r="J8" s="12" t="n">
        <f t="shared" si="19"/>
        <v>9.9942372602288637E-2</v>
      </c>
      <c r="K8" s="12" t="n">
        <f t="shared" si="40"/>
        <v>0.5999835350292253</v>
      </c>
      <c r="L8" s="12" t="n">
        <f t="shared" si="0"/>
        <v>0.49995883757306331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0.62644415917843388</v>
      </c>
      <c r="S8" s="13" t="n">
        <f t="shared" si="2"/>
        <v>0.72307692307692306</v>
      </c>
      <c r="T8" s="13" t="n">
        <f t="shared" si="2"/>
        <v>0.48467480687764763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3.4659820282413351E-2</v>
      </c>
      <c r="AA8" s="13" t="n">
        <f t="shared" si="5"/>
        <v>2.3174294060370009E-2</v>
      </c>
      <c r="AB8" s="13" t="n">
        <f t="shared" si="5"/>
        <v>0.13331672065786196</v>
      </c>
      <c r="AC8" s="11" t="n">
        <f t="shared" si="23"/>
        <v>1303</v>
      </c>
      <c r="AD8" s="11" t="n">
        <f t="shared" si="6"/>
        <v>1533</v>
      </c>
      <c r="AE8" s="12" t="n">
        <f t="shared" si="7"/>
        <v>0.1026438569206843</v>
      </c>
      <c r="AF8" s="12" t="n">
        <f t="shared" si="8"/>
        <v>0.50660964230171068</v>
      </c>
      <c r="AG8" s="12" t="n">
        <f t="shared" si="9"/>
        <v>0.59603421461897355</v>
      </c>
      <c r="AH8" s="11" t="n">
        <f t="shared" si="33"/>
        <v>761</v>
      </c>
      <c r="AI8" s="11" t="n">
        <f t="shared" si="24"/>
        <v>5235</v>
      </c>
      <c r="AJ8" s="11" t="n">
        <f t="shared" si="10"/>
        <v>2969</v>
      </c>
      <c r="AK8" s="12" t="n">
        <f t="shared" si="11"/>
        <v>0.10224371893053875</v>
      </c>
      <c r="AL8" s="12" t="n">
        <f t="shared" si="12"/>
        <v>0.70334542523176136</v>
      </c>
      <c r="AM8" s="12" t="n">
        <f t="shared" si="13"/>
        <v>0.39889829369877738</v>
      </c>
      <c r="AN8" s="11" t="n">
        <f t="shared" si="34"/>
        <v>42</v>
      </c>
      <c r="AO8" s="11" t="n">
        <f t="shared" si="35"/>
        <v>174</v>
      </c>
      <c r="AP8" s="11" t="n">
        <f t="shared" si="25"/>
        <v>792</v>
      </c>
      <c r="AQ8" s="12" t="n">
        <f t="shared" si="36"/>
        <v>4.5454545454545456E-2</v>
      </c>
      <c r="AR8" s="12" t="n">
        <f t="shared" si="14"/>
        <v>0.18831168831168832</v>
      </c>
      <c r="AS8" s="12" t="n">
        <f t="shared" si="15"/>
        <v>0.8571428571428571</v>
      </c>
      <c r="AT8" s="20" t="n">
        <f t="shared" si="26"/>
        <v>3.459637561779242E-2</v>
      </c>
      <c r="AU8" s="20" t="n">
        <f t="shared" si="16"/>
        <v>2.3874862788144897E-2</v>
      </c>
      <c r="AV8" s="13" t="n">
        <f t="shared" si="16"/>
        <v>0.13041330479170096</v>
      </c>
      <c r="AW8" s="13" t="n">
        <f t="shared" si="37"/>
        <v>0.45824456344407971</v>
      </c>
      <c r="AX8" s="14" t="n">
        <f t="shared" si="38"/>
        <v>8.5313752484248245E-2</v>
      </c>
      <c r="AY8" s="5"/>
    </row>
    <row r="9">
      <c r="A9" s="8" t="n">
        <f>'Gains Chart_Total'!B32</f>
        <v>842</v>
      </c>
      <c r="B9" s="8" t="n">
        <f>'Gains Chart_Total'!C32</f>
        <v>885</v>
      </c>
      <c r="C9" s="8" t="n">
        <f t="shared" si="17"/>
        <v>1215</v>
      </c>
      <c r="D9" s="16" t="n">
        <f>+'Gains Chart_Total'!F32</f>
        <v>506</v>
      </c>
      <c r="E9" s="16" t="n">
        <f>+'Gains Chart_Total'!G32</f>
        <v>44</v>
      </c>
      <c r="F9" s="16" t="n">
        <f>+'Gains Chart_Total'!H32</f>
        <v>230</v>
      </c>
      <c r="G9" s="16" t="n">
        <f>+'Gains Chart_Total'!I32+'Gains Chart_Total'!J32</f>
        <v>435</v>
      </c>
      <c r="H9" s="11" t="n">
        <f t="shared" si="27"/>
        <v>8503</v>
      </c>
      <c r="I9" s="11" t="n">
        <f t="shared" si="18"/>
        <v>4859</v>
      </c>
      <c r="J9" s="12" t="n">
        <f t="shared" si="19"/>
        <v>0.10002469745616202</v>
      </c>
      <c r="K9" s="12" t="n">
        <f t="shared" si="40"/>
        <v>0.70000823248538735</v>
      </c>
      <c r="L9" s="12" t="n">
        <f t="shared" si="0"/>
        <v>0.4000164649707747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0.64871794871794874</v>
      </c>
      <c r="S9" s="13" t="n">
        <f t="shared" si="2"/>
        <v>0.7132713440405748</v>
      </c>
      <c r="T9" s="13" t="n">
        <f t="shared" si="2"/>
        <v>0.45052566481137912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5.6410256410256411E-2</v>
      </c>
      <c r="AA9" s="13" t="n">
        <f t="shared" si="5"/>
        <v>2.7557058326289095E-2</v>
      </c>
      <c r="AB9" s="13" t="n">
        <f t="shared" si="5"/>
        <v>0.15708101422387136</v>
      </c>
      <c r="AC9" s="11" t="n">
        <f t="shared" si="23"/>
        <v>1533</v>
      </c>
      <c r="AD9" s="11" t="n">
        <f t="shared" si="6"/>
        <v>1269</v>
      </c>
      <c r="AE9" s="12" t="n">
        <f t="shared" si="7"/>
        <v>8.9424572317262835E-2</v>
      </c>
      <c r="AF9" s="12" t="n">
        <f t="shared" si="8"/>
        <v>0.59603421461897355</v>
      </c>
      <c r="AG9" s="12" t="n">
        <f t="shared" si="9"/>
        <v>0.49339035769828926</v>
      </c>
      <c r="AH9" s="11" t="n">
        <f t="shared" si="33"/>
        <v>788</v>
      </c>
      <c r="AI9" s="11" t="n">
        <f t="shared" si="24"/>
        <v>6023</v>
      </c>
      <c r="AJ9" s="11" t="n">
        <f t="shared" si="10"/>
        <v>2208</v>
      </c>
      <c r="AK9" s="12" t="n">
        <f t="shared" si="11"/>
        <v>0.10587128845895473</v>
      </c>
      <c r="AL9" s="12" t="n">
        <f t="shared" si="12"/>
        <v>0.80921671369071613</v>
      </c>
      <c r="AM9" s="12" t="n">
        <f t="shared" si="13"/>
        <v>0.29665457476823859</v>
      </c>
      <c r="AN9" s="11" t="n">
        <f t="shared" si="34"/>
        <v>69</v>
      </c>
      <c r="AO9" s="11" t="n">
        <f t="shared" si="35"/>
        <v>243</v>
      </c>
      <c r="AP9" s="11" t="n">
        <f t="shared" si="25"/>
        <v>750</v>
      </c>
      <c r="AQ9" s="12" t="n">
        <f t="shared" si="36"/>
        <v>7.4675324675324672E-2</v>
      </c>
      <c r="AR9" s="12" t="n">
        <f t="shared" si="14"/>
        <v>0.26298701298701299</v>
      </c>
      <c r="AS9" s="12" t="n">
        <f t="shared" si="15"/>
        <v>0.81168831168831168</v>
      </c>
      <c r="AT9" s="20" t="n">
        <f t="shared" si="26"/>
        <v>5.6790123456790124E-2</v>
      </c>
      <c r="AU9" s="20" t="n">
        <f t="shared" si="16"/>
        <v>2.8578148888627544E-2</v>
      </c>
      <c r="AV9" s="13" t="n">
        <f t="shared" si="16"/>
        <v>0.15435274747890512</v>
      </c>
      <c r="AW9" s="13" t="n">
        <f t="shared" si="37"/>
        <v>0.51503373692007304</v>
      </c>
      <c r="AX9" s="14" t="n">
        <f t="shared" si="38"/>
        <v>8.1981500965781509E-2</v>
      </c>
      <c r="AY9" s="5"/>
    </row>
    <row r="10">
      <c r="A10" s="8" t="n">
        <f>'Gains Chart_Total'!B33</f>
        <v>766</v>
      </c>
      <c r="B10" s="8" t="n">
        <f>'Gains Chart_Total'!C33</f>
        <v>842</v>
      </c>
      <c r="C10" s="8" t="n">
        <f t="shared" si="17"/>
        <v>1215</v>
      </c>
      <c r="D10" s="16" t="n">
        <f>+'Gains Chart_Total'!F33</f>
        <v>407</v>
      </c>
      <c r="E10" s="16" t="n">
        <f>+'Gains Chart_Total'!G33</f>
        <v>78</v>
      </c>
      <c r="F10" s="16" t="n">
        <f>+'Gains Chart_Total'!H33</f>
        <v>322</v>
      </c>
      <c r="G10" s="16" t="n">
        <f>+'Gains Chart_Total'!I33+'Gains Chart_Total'!J33</f>
        <v>408</v>
      </c>
      <c r="H10" s="11" t="n">
        <f t="shared" si="27"/>
        <v>9718</v>
      </c>
      <c r="I10" s="11" t="n">
        <f>C10+I11</f>
        <v>3644</v>
      </c>
      <c r="J10" s="12" t="n">
        <f t="shared" si="19"/>
        <v>0.10002469745616202</v>
      </c>
      <c r="K10" s="12" t="n">
        <f t="shared" si="40"/>
        <v>0.8000329299415494</v>
      </c>
      <c r="L10" s="12" t="n">
        <f t="shared" si="0"/>
        <v>0.29999176751461265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0.50433705080545232</v>
      </c>
      <c r="S10" s="13" t="n">
        <f t="shared" si="2"/>
        <v>0.68818803927402561</v>
      </c>
      <c r="T10" s="13" t="n">
        <f t="shared" si="2"/>
        <v>0.38753056234718825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9.6654275092936809E-2</v>
      </c>
      <c r="AA10" s="13" t="n">
        <f t="shared" si="5"/>
        <v>3.5852424873549539E-2</v>
      </c>
      <c r="AB10" s="13" t="n">
        <f t="shared" si="5"/>
        <v>0.18907905460472699</v>
      </c>
      <c r="AC10" s="11" t="n">
        <f t="shared" si="23"/>
        <v>1855</v>
      </c>
      <c r="AD10" s="11" t="n">
        <f t="shared" si="6"/>
        <v>1039</v>
      </c>
      <c r="AE10" s="12" t="n">
        <f t="shared" si="7"/>
        <v>0.12519440124416797</v>
      </c>
      <c r="AF10" s="12" t="n">
        <f t="shared" si="8"/>
        <v>0.72122861586314158</v>
      </c>
      <c r="AG10" s="12" t="n">
        <f t="shared" si="9"/>
        <v>0.40396578538102645</v>
      </c>
      <c r="AH10" s="11" t="n">
        <f t="shared" si="33"/>
        <v>613</v>
      </c>
      <c r="AI10" s="11" t="n">
        <f t="shared" si="24"/>
        <v>6636</v>
      </c>
      <c r="AJ10" s="11" t="n">
        <f t="shared" si="10"/>
        <v>1420</v>
      </c>
      <c r="AK10" s="12" t="n">
        <f t="shared" si="11"/>
        <v>8.2359263737740163E-2</v>
      </c>
      <c r="AL10" s="12" t="n">
        <f t="shared" si="12"/>
        <v>0.89157597742845629</v>
      </c>
      <c r="AM10" s="12" t="n">
        <f>AJ10/AH$13</f>
        <v>0.1907832863092839</v>
      </c>
      <c r="AN10" s="11" t="n">
        <f t="shared" si="34"/>
        <v>117</v>
      </c>
      <c r="AO10" s="11" t="n">
        <f t="shared" si="35"/>
        <v>360</v>
      </c>
      <c r="AP10" s="11" t="n">
        <f t="shared" si="25"/>
        <v>681</v>
      </c>
      <c r="AQ10" s="12" t="n">
        <f t="shared" si="36"/>
        <v>0.12662337662337661</v>
      </c>
      <c r="AR10" s="12" t="n">
        <f t="shared" si="14"/>
        <v>0.38961038961038963</v>
      </c>
      <c r="AS10" s="12" t="n">
        <f t="shared" si="15"/>
        <v>0.73701298701298701</v>
      </c>
      <c r="AT10" s="20" t="n">
        <f t="shared" si="26"/>
        <v>9.6296296296296297E-2</v>
      </c>
      <c r="AU10" s="20" t="n">
        <f t="shared" si="16"/>
        <v>3.7044659394937229E-2</v>
      </c>
      <c r="AV10" s="13" t="n">
        <f t="shared" si="16"/>
        <v>0.18688254665203075</v>
      </c>
      <c r="AW10" s="13" t="n">
        <f t="shared" si="37"/>
        <v>0.54622970070370314</v>
      </c>
      <c r="AX10" s="14" t="n">
        <f t="shared" si="38"/>
        <v>5.5485542940198321E-2</v>
      </c>
      <c r="AY10" s="5"/>
    </row>
    <row r="11">
      <c r="A11" s="8" t="n">
        <f>'Gains Chart_Total'!B34</f>
        <v>577</v>
      </c>
      <c r="B11" s="8" t="n">
        <f>'Gains Chart_Total'!C34</f>
        <v>766</v>
      </c>
      <c r="C11" s="8" t="n">
        <f t="shared" si="17"/>
        <v>1214</v>
      </c>
      <c r="D11" s="16" t="n">
        <f>+'Gains Chart_Total'!F34</f>
        <v>345</v>
      </c>
      <c r="E11" s="16" t="n">
        <f>+'Gains Chart_Total'!G34</f>
        <v>111</v>
      </c>
      <c r="F11" s="16" t="n">
        <f>+'Gains Chart_Total'!H34</f>
        <v>349</v>
      </c>
      <c r="G11" s="16" t="n">
        <f>+'Gains Chart_Total'!I34+'Gains Chart_Total'!J34</f>
        <v>409</v>
      </c>
      <c r="H11" s="11" t="n">
        <f t="shared" si="27"/>
        <v>10932</v>
      </c>
      <c r="I11" s="11" t="n">
        <f>C11+I12</f>
        <v>2429</v>
      </c>
      <c r="J11" s="12" t="n">
        <f t="shared" si="19"/>
        <v>9.9942372602288637E-2</v>
      </c>
      <c r="K11" s="12" t="n">
        <f t="shared" si="40"/>
        <v>0.89997530254383795</v>
      </c>
      <c r="L11" s="12" t="n">
        <f t="shared" si="0"/>
        <v>0.19996707005845066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0.42857142857142855</v>
      </c>
      <c r="S11" s="13" t="n">
        <f t="shared" si="2"/>
        <v>0.66042247907532881</v>
      </c>
      <c r="T11" s="13" t="n">
        <f t="shared" si="2"/>
        <v>0.33029751062537949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0.13788819875776398</v>
      </c>
      <c r="AA11" s="13" t="n">
        <f t="shared" si="5"/>
        <v>4.6764979407466455E-2</v>
      </c>
      <c r="AB11" s="13" t="n">
        <f t="shared" si="5"/>
        <v>0.23436551305403763</v>
      </c>
      <c r="AC11" s="11" t="n">
        <f t="shared" si="23"/>
        <v>2204</v>
      </c>
      <c r="AD11" s="11" t="n">
        <f t="shared" si="6"/>
        <v>717</v>
      </c>
      <c r="AE11" s="12" t="n">
        <f t="shared" si="7"/>
        <v>0.13569206842923795</v>
      </c>
      <c r="AF11" s="12" t="n">
        <f t="shared" si="8"/>
        <v>0.85692068429237944</v>
      </c>
      <c r="AG11" s="12" t="n">
        <f t="shared" si="9"/>
        <v>0.27877138413685848</v>
      </c>
      <c r="AH11" s="11" t="n">
        <f>ROUND($G11*R11+D11,0)</f>
        <v>520</v>
      </c>
      <c r="AI11" s="11" t="n">
        <f t="shared" si="24"/>
        <v>7156</v>
      </c>
      <c r="AJ11" s="11" t="n">
        <f t="shared" si="10"/>
        <v>807</v>
      </c>
      <c r="AK11" s="12" t="n">
        <f t="shared" si="11"/>
        <v>6.9864302028751851E-2</v>
      </c>
      <c r="AL11" s="12" t="n">
        <f t="shared" si="12"/>
        <v>0.96144027945720811</v>
      </c>
      <c r="AM11" s="12" t="n">
        <f>AJ11/AH$13</f>
        <v>0.10842402257154374</v>
      </c>
      <c r="AN11" s="11" t="n">
        <f t="shared" si="34"/>
        <v>167</v>
      </c>
      <c r="AO11" s="11" t="n">
        <f t="shared" si="35"/>
        <v>527</v>
      </c>
      <c r="AP11" s="11" t="n">
        <f t="shared" si="25"/>
        <v>564</v>
      </c>
      <c r="AQ11" s="12" t="n">
        <f t="shared" si="36"/>
        <v>0.18073593073593072</v>
      </c>
      <c r="AR11" s="12" t="n">
        <f t="shared" si="14"/>
        <v>0.57034632034632038</v>
      </c>
      <c r="AS11" s="12" t="n">
        <f t="shared" si="15"/>
        <v>0.61038961038961037</v>
      </c>
      <c r="AT11" s="20" t="n">
        <f t="shared" si="26"/>
        <v>0.13756177924217464</v>
      </c>
      <c r="AU11" s="20" t="n">
        <f t="shared" si="16"/>
        <v>4.8207098426637396E-2</v>
      </c>
      <c r="AV11" s="13" t="n">
        <f t="shared" si="16"/>
        <v>0.23219431864965007</v>
      </c>
      <c r="AW11" s="13" t="n">
        <f t="shared" si="37"/>
        <v>0.50196558781806666</v>
      </c>
      <c r="AX11" s="14" t="n">
        <f t="shared" si="38"/>
        <v>3.6330949269280592E-2</v>
      </c>
      <c r="AY11" s="5"/>
    </row>
    <row r="12">
      <c r="A12" s="8" t="n">
        <f>'Gains Chart_Total'!B35</f>
        <v>1</v>
      </c>
      <c r="B12" s="8" t="n">
        <f>'Gains Chart_Total'!C35</f>
        <v>576</v>
      </c>
      <c r="C12" s="8" t="n">
        <f t="shared" si="17"/>
        <v>1215</v>
      </c>
      <c r="D12" s="16" t="n">
        <f>+'Gains Chart_Total'!F35</f>
        <v>199</v>
      </c>
      <c r="E12" s="16" t="n">
        <f>+'Gains Chart_Total'!G35</f>
        <v>275</v>
      </c>
      <c r="F12" s="16" t="n">
        <f>+'Gains Chart_Total'!H35</f>
        <v>368</v>
      </c>
      <c r="G12" s="16" t="n">
        <f>+'Gains Chart_Total'!I35+'Gains Chart_Total'!J35</f>
        <v>373</v>
      </c>
      <c r="H12" s="11" t="n">
        <f>C12+H11</f>
        <v>12147</v>
      </c>
      <c r="I12" s="11" t="n">
        <f>C12</f>
        <v>1215</v>
      </c>
      <c r="J12" s="12" t="n">
        <f t="shared" si="19"/>
        <v>0.10002469745616202</v>
      </c>
      <c r="K12" s="12" t="n">
        <f t="shared" si="40"/>
        <v>1</v>
      </c>
      <c r="L12" s="12" t="n">
        <f t="shared" si="0"/>
        <v>0.10002469745616202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0.23634204275534443</v>
      </c>
      <c r="S12" s="13" t="n">
        <f t="shared" si="2"/>
        <v>0.61775600430158917</v>
      </c>
      <c r="T12" s="13" t="n">
        <f t="shared" si="2"/>
        <v>0.23634204275534443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0.32660332541567694</v>
      </c>
      <c r="AA12" s="13" t="n">
        <f t="shared" si="5"/>
        <v>7.4919345202533155E-2</v>
      </c>
      <c r="AB12" s="13" t="n">
        <f t="shared" si="5"/>
        <v>0.32660332541567694</v>
      </c>
      <c r="AC12" s="11" t="n">
        <f t="shared" si="23"/>
        <v>2572</v>
      </c>
      <c r="AD12" s="11" t="n">
        <f>F12</f>
        <v>368</v>
      </c>
      <c r="AE12" s="12" t="n">
        <f t="shared" si="7"/>
        <v>0.14307931570762053</v>
      </c>
      <c r="AF12" s="12" t="n">
        <f t="shared" si="8"/>
        <v>1</v>
      </c>
      <c r="AG12" s="12" t="n">
        <f t="shared" si="9"/>
        <v>0.14307931570762053</v>
      </c>
      <c r="AH12" s="11" t="n">
        <f>ROUND($G12*R12+D12,0)</f>
        <v>287</v>
      </c>
      <c r="AI12" s="11" t="n">
        <f t="shared" si="24"/>
        <v>7443</v>
      </c>
      <c r="AJ12" s="11" t="n">
        <f>AH12</f>
        <v>287</v>
      </c>
      <c r="AK12" s="12" t="n">
        <f t="shared" si="11"/>
        <v>3.8559720542791887E-2</v>
      </c>
      <c r="AL12" s="12" t="n">
        <f>AI12/AH$13</f>
        <v>1</v>
      </c>
      <c r="AM12" s="12" t="n">
        <f>AJ12/AH$13</f>
        <v>3.8559720542791887E-2</v>
      </c>
      <c r="AN12" s="11" t="n">
        <f t="shared" si="34"/>
        <v>397</v>
      </c>
      <c r="AO12" s="11" t="n">
        <f t="shared" si="35"/>
        <v>924</v>
      </c>
      <c r="AP12" s="11" t="n">
        <f>AN12</f>
        <v>397</v>
      </c>
      <c r="AQ12" s="12" t="n">
        <f t="shared" si="36"/>
        <v>0.42965367965367968</v>
      </c>
      <c r="AR12" s="12" t="n">
        <f t="shared" si="14"/>
        <v>1</v>
      </c>
      <c r="AS12" s="12" t="n">
        <f t="shared" si="15"/>
        <v>0.42965367965367968</v>
      </c>
      <c r="AT12" s="20" t="n">
        <f t="shared" si="26"/>
        <v>0.32674897119341562</v>
      </c>
      <c r="AU12" s="20" t="n">
        <f>AO12/H12</f>
        <v>7.6068164979007161E-2</v>
      </c>
      <c r="AV12" s="13" t="n">
        <f t="shared" si="16"/>
        <v>0.32674897119341562</v>
      </c>
      <c r="AW12" s="13" t="n">
        <f>ABS(AS12-AM12)</f>
        <v>0.39109395911088779</v>
      </c>
      <c r="AX12" s="14" t="n">
        <f t="shared" si="38"/>
        <v>8.2836629088140577E-3</v>
      </c>
      <c r="AY12" s="5"/>
    </row>
    <row r="13" ht="12" customHeight="1">
      <c r="A13" s="18" t="s">
        <v>1</v>
      </c>
      <c r="B13" s="18"/>
      <c r="C13" s="27" t="n">
        <f>SUM(C3:C12)</f>
        <v>12147</v>
      </c>
      <c r="D13" s="27" t="n">
        <f>SUM(D3:D12)</f>
        <v>5170</v>
      </c>
      <c r="E13" s="27" t="n">
        <f>SUM(E3:E12)</f>
        <v>627</v>
      </c>
      <c r="F13" s="27" t="n">
        <f>SUM(F3:F12)</f>
        <v>2572</v>
      </c>
      <c r="G13" s="27" t="n">
        <f>SUM(G3:G12)</f>
        <v>3778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7443</v>
      </c>
      <c r="AI13" s="2"/>
      <c r="AJ13" s="2"/>
      <c r="AK13" s="36"/>
      <c r="AL13" s="36"/>
      <c r="AM13" s="36"/>
      <c r="AN13" s="2" t="n">
        <f>SUM(AN3:AN12)</f>
        <v>924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0.54622970070370314</v>
      </c>
      <c r="AX13" s="7" t="n">
        <f>SUM(AX3:AX12)</f>
        <v>0.84061958910810186</v>
      </c>
      <c r="AY13" s="7" t="n">
        <f>2*AX13-1</f>
        <v>0.68123917821620372</v>
      </c>
    </row>
    <row r="14">
      <c r="O14" s="19" t="n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2023-12-08T18:00:44Z</dcterms:modified>
  <cp:category/>
  <cp:contentStatus/>
</cp:coreProperties>
</file>